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ФЕР'!$A$1:$L$797</definedName>
  </definedNames>
  <calcPr calcId="144525"/>
</workbook>
</file>

<file path=xl/calcChain.xml><?xml version="1.0" encoding="utf-8"?>
<calcChain xmlns="http://schemas.openxmlformats.org/spreadsheetml/2006/main">
  <c r="AF785" i="5" l="1"/>
  <c r="AF649" i="5"/>
  <c r="AF376" i="5"/>
  <c r="AD14" i="5"/>
  <c r="J789" i="5"/>
  <c r="C789" i="5"/>
  <c r="J788" i="5"/>
  <c r="C788" i="5"/>
  <c r="J787" i="5"/>
  <c r="C787" i="5"/>
  <c r="I24" i="5"/>
  <c r="I23" i="5"/>
  <c r="G23" i="5" s="1"/>
  <c r="I22" i="5"/>
  <c r="I21" i="5"/>
  <c r="I20" i="5"/>
  <c r="I19" i="5"/>
  <c r="I18" i="5"/>
  <c r="A786" i="5"/>
  <c r="A785" i="5"/>
  <c r="L784" i="5"/>
  <c r="Q784" i="5" s="1"/>
  <c r="Z784" i="5"/>
  <c r="Y784" i="5"/>
  <c r="X784" i="5"/>
  <c r="L783" i="5"/>
  <c r="G783" i="5"/>
  <c r="E783" i="5"/>
  <c r="J782" i="5"/>
  <c r="E782" i="5"/>
  <c r="J781" i="5"/>
  <c r="E781" i="5"/>
  <c r="K780" i="5"/>
  <c r="J780" i="5"/>
  <c r="H780" i="5"/>
  <c r="G780" i="5"/>
  <c r="F780" i="5"/>
  <c r="K779" i="5"/>
  <c r="J779" i="5"/>
  <c r="H779" i="5"/>
  <c r="R779" i="5" s="1"/>
  <c r="G779" i="5"/>
  <c r="F779" i="5"/>
  <c r="K778" i="5"/>
  <c r="J778" i="5"/>
  <c r="H778" i="5"/>
  <c r="G778" i="5"/>
  <c r="F778" i="5"/>
  <c r="K777" i="5"/>
  <c r="J777" i="5"/>
  <c r="H777" i="5"/>
  <c r="R777" i="5" s="1"/>
  <c r="G777" i="5"/>
  <c r="F777" i="5"/>
  <c r="C776" i="5"/>
  <c r="V775" i="5"/>
  <c r="K782" i="5" s="1"/>
  <c r="T775" i="5"/>
  <c r="K781" i="5" s="1"/>
  <c r="U775" i="5"/>
  <c r="H782" i="5" s="1"/>
  <c r="S775" i="5"/>
  <c r="H781" i="5" s="1"/>
  <c r="F775" i="5"/>
  <c r="E775" i="5"/>
  <c r="D775" i="5"/>
  <c r="I775" i="5"/>
  <c r="C775" i="5"/>
  <c r="B775" i="5"/>
  <c r="A775" i="5"/>
  <c r="L774" i="5"/>
  <c r="Q774" i="5" s="1"/>
  <c r="Z774" i="5"/>
  <c r="Y774" i="5"/>
  <c r="X774" i="5"/>
  <c r="L773" i="5"/>
  <c r="G773" i="5"/>
  <c r="E773" i="5"/>
  <c r="J772" i="5"/>
  <c r="E772" i="5"/>
  <c r="J771" i="5"/>
  <c r="E771" i="5"/>
  <c r="K770" i="5"/>
  <c r="J770" i="5"/>
  <c r="H770" i="5"/>
  <c r="G770" i="5"/>
  <c r="F770" i="5"/>
  <c r="K769" i="5"/>
  <c r="J769" i="5"/>
  <c r="H769" i="5"/>
  <c r="R769" i="5" s="1"/>
  <c r="G769" i="5"/>
  <c r="F769" i="5"/>
  <c r="K768" i="5"/>
  <c r="J768" i="5"/>
  <c r="H768" i="5"/>
  <c r="G768" i="5"/>
  <c r="F768" i="5"/>
  <c r="K767" i="5"/>
  <c r="J767" i="5"/>
  <c r="H767" i="5"/>
  <c r="G767" i="5"/>
  <c r="F767" i="5"/>
  <c r="C766" i="5"/>
  <c r="V765" i="5"/>
  <c r="K772" i="5" s="1"/>
  <c r="T765" i="5"/>
  <c r="K771" i="5" s="1"/>
  <c r="U765" i="5"/>
  <c r="H772" i="5" s="1"/>
  <c r="S765" i="5"/>
  <c r="H771" i="5" s="1"/>
  <c r="F765" i="5"/>
  <c r="E765" i="5"/>
  <c r="D765" i="5"/>
  <c r="I765" i="5"/>
  <c r="C765" i="5"/>
  <c r="B765" i="5"/>
  <c r="A765" i="5"/>
  <c r="L764" i="5"/>
  <c r="Q764" i="5" s="1"/>
  <c r="Z764" i="5"/>
  <c r="Y764" i="5"/>
  <c r="W764" i="5"/>
  <c r="K763" i="5"/>
  <c r="J763" i="5"/>
  <c r="Z763" i="5"/>
  <c r="Y763" i="5"/>
  <c r="W763" i="5"/>
  <c r="H763" i="5"/>
  <c r="X763" i="5" s="1"/>
  <c r="F763" i="5"/>
  <c r="V763" i="5"/>
  <c r="T763" i="5"/>
  <c r="U763" i="5"/>
  <c r="S763" i="5"/>
  <c r="E763" i="5"/>
  <c r="D763" i="5"/>
  <c r="B763" i="5"/>
  <c r="A763" i="5"/>
  <c r="K762" i="5"/>
  <c r="J762" i="5"/>
  <c r="Z762" i="5"/>
  <c r="Y762" i="5"/>
  <c r="W762" i="5"/>
  <c r="H762" i="5"/>
  <c r="X762" i="5" s="1"/>
  <c r="F762" i="5"/>
  <c r="V762" i="5"/>
  <c r="T762" i="5"/>
  <c r="U762" i="5"/>
  <c r="S762" i="5"/>
  <c r="E762" i="5"/>
  <c r="D762" i="5"/>
  <c r="B762" i="5"/>
  <c r="A762" i="5"/>
  <c r="K761" i="5"/>
  <c r="J761" i="5"/>
  <c r="Z761" i="5"/>
  <c r="Y761" i="5"/>
  <c r="W761" i="5"/>
  <c r="H761" i="5"/>
  <c r="X761" i="5" s="1"/>
  <c r="F761" i="5"/>
  <c r="V761" i="5"/>
  <c r="T761" i="5"/>
  <c r="U761" i="5"/>
  <c r="S761" i="5"/>
  <c r="E761" i="5"/>
  <c r="D761" i="5"/>
  <c r="B761" i="5"/>
  <c r="A761" i="5"/>
  <c r="L760" i="5"/>
  <c r="G760" i="5"/>
  <c r="E760" i="5"/>
  <c r="J759" i="5"/>
  <c r="E759" i="5"/>
  <c r="J758" i="5"/>
  <c r="E758" i="5"/>
  <c r="K757" i="5"/>
  <c r="J757" i="5"/>
  <c r="H757" i="5"/>
  <c r="G757" i="5"/>
  <c r="F757" i="5"/>
  <c r="K756" i="5"/>
  <c r="J756" i="5"/>
  <c r="H756" i="5"/>
  <c r="R756" i="5" s="1"/>
  <c r="G756" i="5"/>
  <c r="F756" i="5"/>
  <c r="K755" i="5"/>
  <c r="J755" i="5"/>
  <c r="H755" i="5"/>
  <c r="G755" i="5"/>
  <c r="F755" i="5"/>
  <c r="K754" i="5"/>
  <c r="J754" i="5"/>
  <c r="H754" i="5"/>
  <c r="R754" i="5" s="1"/>
  <c r="G754" i="5"/>
  <c r="F754" i="5"/>
  <c r="C753" i="5"/>
  <c r="V752" i="5"/>
  <c r="T752" i="5"/>
  <c r="U752" i="5"/>
  <c r="S752" i="5"/>
  <c r="F752" i="5"/>
  <c r="E752" i="5"/>
  <c r="D752" i="5"/>
  <c r="I752" i="5"/>
  <c r="C752" i="5"/>
  <c r="B752" i="5"/>
  <c r="A752" i="5"/>
  <c r="L751" i="5"/>
  <c r="Q751" i="5" s="1"/>
  <c r="Z751" i="5"/>
  <c r="Y751" i="5"/>
  <c r="W751" i="5"/>
  <c r="K750" i="5"/>
  <c r="J750" i="5"/>
  <c r="Z750" i="5"/>
  <c r="Y750" i="5"/>
  <c r="W750" i="5"/>
  <c r="H750" i="5"/>
  <c r="X750" i="5" s="1"/>
  <c r="F750" i="5"/>
  <c r="V750" i="5"/>
  <c r="T750" i="5"/>
  <c r="U750" i="5"/>
  <c r="S750" i="5"/>
  <c r="E750" i="5"/>
  <c r="D750" i="5"/>
  <c r="B750" i="5"/>
  <c r="A750" i="5"/>
  <c r="K749" i="5"/>
  <c r="J749" i="5"/>
  <c r="Z749" i="5"/>
  <c r="Y749" i="5"/>
  <c r="W749" i="5"/>
  <c r="H749" i="5"/>
  <c r="X749" i="5" s="1"/>
  <c r="F749" i="5"/>
  <c r="V749" i="5"/>
  <c r="T749" i="5"/>
  <c r="U749" i="5"/>
  <c r="S749" i="5"/>
  <c r="E749" i="5"/>
  <c r="D749" i="5"/>
  <c r="B749" i="5"/>
  <c r="A749" i="5"/>
  <c r="K748" i="5"/>
  <c r="J748" i="5"/>
  <c r="Z748" i="5"/>
  <c r="Y748" i="5"/>
  <c r="W748" i="5"/>
  <c r="H748" i="5"/>
  <c r="X748" i="5" s="1"/>
  <c r="F748" i="5"/>
  <c r="V748" i="5"/>
  <c r="T748" i="5"/>
  <c r="U748" i="5"/>
  <c r="S748" i="5"/>
  <c r="E748" i="5"/>
  <c r="D748" i="5"/>
  <c r="B748" i="5"/>
  <c r="A748" i="5"/>
  <c r="L747" i="5"/>
  <c r="G747" i="5"/>
  <c r="E747" i="5"/>
  <c r="J746" i="5"/>
  <c r="E746" i="5"/>
  <c r="J745" i="5"/>
  <c r="E745" i="5"/>
  <c r="K744" i="5"/>
  <c r="J744" i="5"/>
  <c r="H744" i="5"/>
  <c r="G744" i="5"/>
  <c r="F744" i="5"/>
  <c r="K743" i="5"/>
  <c r="J743" i="5"/>
  <c r="H743" i="5"/>
  <c r="G743" i="5"/>
  <c r="F743" i="5"/>
  <c r="K742" i="5"/>
  <c r="J742" i="5"/>
  <c r="H742" i="5"/>
  <c r="R742" i="5" s="1"/>
  <c r="G742" i="5"/>
  <c r="F742" i="5"/>
  <c r="C741" i="5"/>
  <c r="V740" i="5"/>
  <c r="T740" i="5"/>
  <c r="U740" i="5"/>
  <c r="S740" i="5"/>
  <c r="F740" i="5"/>
  <c r="E740" i="5"/>
  <c r="D740" i="5"/>
  <c r="I740" i="5"/>
  <c r="C740" i="5"/>
  <c r="B740" i="5"/>
  <c r="A740" i="5"/>
  <c r="L739" i="5"/>
  <c r="Q739" i="5" s="1"/>
  <c r="Z739" i="5"/>
  <c r="Y739" i="5"/>
  <c r="W739" i="5"/>
  <c r="K738" i="5"/>
  <c r="J738" i="5"/>
  <c r="Z738" i="5"/>
  <c r="Y738" i="5"/>
  <c r="W738" i="5"/>
  <c r="H738" i="5"/>
  <c r="X738" i="5" s="1"/>
  <c r="F738" i="5"/>
  <c r="V738" i="5"/>
  <c r="T738" i="5"/>
  <c r="U738" i="5"/>
  <c r="S738" i="5"/>
  <c r="E738" i="5"/>
  <c r="D738" i="5"/>
  <c r="B738" i="5"/>
  <c r="A738" i="5"/>
  <c r="K737" i="5"/>
  <c r="J737" i="5"/>
  <c r="Z737" i="5"/>
  <c r="Y737" i="5"/>
  <c r="W737" i="5"/>
  <c r="H737" i="5"/>
  <c r="X737" i="5" s="1"/>
  <c r="F737" i="5"/>
  <c r="V737" i="5"/>
  <c r="T737" i="5"/>
  <c r="U737" i="5"/>
  <c r="S737" i="5"/>
  <c r="E737" i="5"/>
  <c r="D737" i="5"/>
  <c r="B737" i="5"/>
  <c r="A737" i="5"/>
  <c r="K736" i="5"/>
  <c r="J736" i="5"/>
  <c r="Z736" i="5"/>
  <c r="Y736" i="5"/>
  <c r="W736" i="5"/>
  <c r="H736" i="5"/>
  <c r="X736" i="5" s="1"/>
  <c r="F736" i="5"/>
  <c r="V736" i="5"/>
  <c r="T736" i="5"/>
  <c r="U736" i="5"/>
  <c r="S736" i="5"/>
  <c r="E736" i="5"/>
  <c r="D736" i="5"/>
  <c r="B736" i="5"/>
  <c r="A736" i="5"/>
  <c r="L735" i="5"/>
  <c r="G735" i="5"/>
  <c r="E735" i="5"/>
  <c r="J734" i="5"/>
  <c r="E734" i="5"/>
  <c r="J733" i="5"/>
  <c r="E733" i="5"/>
  <c r="K732" i="5"/>
  <c r="J732" i="5"/>
  <c r="H732" i="5"/>
  <c r="G732" i="5"/>
  <c r="F732" i="5"/>
  <c r="K731" i="5"/>
  <c r="J731" i="5"/>
  <c r="H731" i="5"/>
  <c r="G731" i="5"/>
  <c r="F731" i="5"/>
  <c r="K730" i="5"/>
  <c r="J730" i="5"/>
  <c r="H730" i="5"/>
  <c r="R730" i="5" s="1"/>
  <c r="G730" i="5"/>
  <c r="F730" i="5"/>
  <c r="C729" i="5"/>
  <c r="V728" i="5"/>
  <c r="T728" i="5"/>
  <c r="U728" i="5"/>
  <c r="S728" i="5"/>
  <c r="F728" i="5"/>
  <c r="E728" i="5"/>
  <c r="D728" i="5"/>
  <c r="I728" i="5"/>
  <c r="C728" i="5"/>
  <c r="B728" i="5"/>
  <c r="A728" i="5"/>
  <c r="L727" i="5"/>
  <c r="Q727" i="5" s="1"/>
  <c r="Z727" i="5"/>
  <c r="Y727" i="5"/>
  <c r="W727" i="5"/>
  <c r="K726" i="5"/>
  <c r="J726" i="5"/>
  <c r="Z726" i="5"/>
  <c r="Y726" i="5"/>
  <c r="W726" i="5"/>
  <c r="H726" i="5"/>
  <c r="X726" i="5" s="1"/>
  <c r="F726" i="5"/>
  <c r="V726" i="5"/>
  <c r="T726" i="5"/>
  <c r="U726" i="5"/>
  <c r="S726" i="5"/>
  <c r="E726" i="5"/>
  <c r="D726" i="5"/>
  <c r="B726" i="5"/>
  <c r="A726" i="5"/>
  <c r="K725" i="5"/>
  <c r="J725" i="5"/>
  <c r="Z725" i="5"/>
  <c r="Y725" i="5"/>
  <c r="W725" i="5"/>
  <c r="H725" i="5"/>
  <c r="X725" i="5" s="1"/>
  <c r="F725" i="5"/>
  <c r="V725" i="5"/>
  <c r="T725" i="5"/>
  <c r="U725" i="5"/>
  <c r="S725" i="5"/>
  <c r="E725" i="5"/>
  <c r="D725" i="5"/>
  <c r="B725" i="5"/>
  <c r="A725" i="5"/>
  <c r="K724" i="5"/>
  <c r="J724" i="5"/>
  <c r="Z724" i="5"/>
  <c r="Y724" i="5"/>
  <c r="W724" i="5"/>
  <c r="H724" i="5"/>
  <c r="X724" i="5" s="1"/>
  <c r="F724" i="5"/>
  <c r="V724" i="5"/>
  <c r="T724" i="5"/>
  <c r="U724" i="5"/>
  <c r="S724" i="5"/>
  <c r="E724" i="5"/>
  <c r="D724" i="5"/>
  <c r="B724" i="5"/>
  <c r="A724" i="5"/>
  <c r="K723" i="5"/>
  <c r="J723" i="5"/>
  <c r="Z723" i="5"/>
  <c r="Y723" i="5"/>
  <c r="W723" i="5"/>
  <c r="H723" i="5"/>
  <c r="X723" i="5" s="1"/>
  <c r="F723" i="5"/>
  <c r="V723" i="5"/>
  <c r="T723" i="5"/>
  <c r="U723" i="5"/>
  <c r="S723" i="5"/>
  <c r="E723" i="5"/>
  <c r="D723" i="5"/>
  <c r="B723" i="5"/>
  <c r="A723" i="5"/>
  <c r="K722" i="5"/>
  <c r="J722" i="5"/>
  <c r="Z722" i="5"/>
  <c r="Y722" i="5"/>
  <c r="W722" i="5"/>
  <c r="H722" i="5"/>
  <c r="X722" i="5" s="1"/>
  <c r="F722" i="5"/>
  <c r="V722" i="5"/>
  <c r="T722" i="5"/>
  <c r="U722" i="5"/>
  <c r="S722" i="5"/>
  <c r="E722" i="5"/>
  <c r="D722" i="5"/>
  <c r="B722" i="5"/>
  <c r="A722" i="5"/>
  <c r="K721" i="5"/>
  <c r="J721" i="5"/>
  <c r="Z721" i="5"/>
  <c r="Y721" i="5"/>
  <c r="W721" i="5"/>
  <c r="H721" i="5"/>
  <c r="X721" i="5" s="1"/>
  <c r="F721" i="5"/>
  <c r="V721" i="5"/>
  <c r="T721" i="5"/>
  <c r="U721" i="5"/>
  <c r="S721" i="5"/>
  <c r="E721" i="5"/>
  <c r="D721" i="5"/>
  <c r="B721" i="5"/>
  <c r="A721" i="5"/>
  <c r="L720" i="5"/>
  <c r="G720" i="5"/>
  <c r="E720" i="5"/>
  <c r="J719" i="5"/>
  <c r="E719" i="5"/>
  <c r="J718" i="5"/>
  <c r="E718" i="5"/>
  <c r="K717" i="5"/>
  <c r="J717" i="5"/>
  <c r="H717" i="5"/>
  <c r="G717" i="5"/>
  <c r="F717" i="5"/>
  <c r="K716" i="5"/>
  <c r="J716" i="5"/>
  <c r="H716" i="5"/>
  <c r="G716" i="5"/>
  <c r="F716" i="5"/>
  <c r="K715" i="5"/>
  <c r="J715" i="5"/>
  <c r="H715" i="5"/>
  <c r="G715" i="5"/>
  <c r="F715" i="5"/>
  <c r="C714" i="5"/>
  <c r="V713" i="5"/>
  <c r="T713" i="5"/>
  <c r="U713" i="5"/>
  <c r="S713" i="5"/>
  <c r="F713" i="5"/>
  <c r="E713" i="5"/>
  <c r="D713" i="5"/>
  <c r="I713" i="5"/>
  <c r="C713" i="5"/>
  <c r="B713" i="5"/>
  <c r="A713" i="5"/>
  <c r="L712" i="5"/>
  <c r="Q712" i="5" s="1"/>
  <c r="Z712" i="5"/>
  <c r="Y712" i="5"/>
  <c r="W712" i="5"/>
  <c r="K711" i="5"/>
  <c r="J711" i="5"/>
  <c r="Z711" i="5"/>
  <c r="Y711" i="5"/>
  <c r="W711" i="5"/>
  <c r="H711" i="5"/>
  <c r="X711" i="5" s="1"/>
  <c r="F711" i="5"/>
  <c r="V711" i="5"/>
  <c r="T711" i="5"/>
  <c r="U711" i="5"/>
  <c r="S711" i="5"/>
  <c r="E711" i="5"/>
  <c r="D711" i="5"/>
  <c r="B711" i="5"/>
  <c r="A711" i="5"/>
  <c r="K710" i="5"/>
  <c r="J710" i="5"/>
  <c r="Z710" i="5"/>
  <c r="Y710" i="5"/>
  <c r="W710" i="5"/>
  <c r="H710" i="5"/>
  <c r="X710" i="5" s="1"/>
  <c r="F710" i="5"/>
  <c r="V710" i="5"/>
  <c r="T710" i="5"/>
  <c r="U710" i="5"/>
  <c r="S710" i="5"/>
  <c r="E710" i="5"/>
  <c r="D710" i="5"/>
  <c r="B710" i="5"/>
  <c r="A710" i="5"/>
  <c r="L709" i="5"/>
  <c r="G709" i="5"/>
  <c r="E709" i="5"/>
  <c r="J708" i="5"/>
  <c r="E708" i="5"/>
  <c r="J707" i="5"/>
  <c r="E707" i="5"/>
  <c r="K706" i="5"/>
  <c r="J706" i="5"/>
  <c r="H706" i="5"/>
  <c r="G706" i="5"/>
  <c r="F706" i="5"/>
  <c r="K705" i="5"/>
  <c r="J705" i="5"/>
  <c r="H705" i="5"/>
  <c r="G705" i="5"/>
  <c r="F705" i="5"/>
  <c r="K704" i="5"/>
  <c r="J704" i="5"/>
  <c r="H704" i="5"/>
  <c r="R704" i="5" s="1"/>
  <c r="G704" i="5"/>
  <c r="F704" i="5"/>
  <c r="C703" i="5"/>
  <c r="V702" i="5"/>
  <c r="T702" i="5"/>
  <c r="U702" i="5"/>
  <c r="S702" i="5"/>
  <c r="F702" i="5"/>
  <c r="E702" i="5"/>
  <c r="D702" i="5"/>
  <c r="I702" i="5"/>
  <c r="C702" i="5"/>
  <c r="B702" i="5"/>
  <c r="A702" i="5"/>
  <c r="L701" i="5"/>
  <c r="Q701" i="5" s="1"/>
  <c r="Z701" i="5"/>
  <c r="Y701" i="5"/>
  <c r="W701" i="5"/>
  <c r="K700" i="5"/>
  <c r="J700" i="5"/>
  <c r="Z700" i="5"/>
  <c r="Y700" i="5"/>
  <c r="W700" i="5"/>
  <c r="H700" i="5"/>
  <c r="X700" i="5" s="1"/>
  <c r="F700" i="5"/>
  <c r="V700" i="5"/>
  <c r="T700" i="5"/>
  <c r="U700" i="5"/>
  <c r="S700" i="5"/>
  <c r="E700" i="5"/>
  <c r="D700" i="5"/>
  <c r="B700" i="5"/>
  <c r="A700" i="5"/>
  <c r="K699" i="5"/>
  <c r="J699" i="5"/>
  <c r="Z699" i="5"/>
  <c r="Y699" i="5"/>
  <c r="W699" i="5"/>
  <c r="H699" i="5"/>
  <c r="X699" i="5" s="1"/>
  <c r="F699" i="5"/>
  <c r="V699" i="5"/>
  <c r="T699" i="5"/>
  <c r="U699" i="5"/>
  <c r="S699" i="5"/>
  <c r="E699" i="5"/>
  <c r="D699" i="5"/>
  <c r="B699" i="5"/>
  <c r="A699" i="5"/>
  <c r="K698" i="5"/>
  <c r="J698" i="5"/>
  <c r="Z698" i="5"/>
  <c r="Y698" i="5"/>
  <c r="W698" i="5"/>
  <c r="H698" i="5"/>
  <c r="X698" i="5" s="1"/>
  <c r="F698" i="5"/>
  <c r="V698" i="5"/>
  <c r="T698" i="5"/>
  <c r="U698" i="5"/>
  <c r="S698" i="5"/>
  <c r="E698" i="5"/>
  <c r="D698" i="5"/>
  <c r="B698" i="5"/>
  <c r="A698" i="5"/>
  <c r="K697" i="5"/>
  <c r="J697" i="5"/>
  <c r="Z697" i="5"/>
  <c r="Y697" i="5"/>
  <c r="W697" i="5"/>
  <c r="H697" i="5"/>
  <c r="X697" i="5" s="1"/>
  <c r="F697" i="5"/>
  <c r="V697" i="5"/>
  <c r="T697" i="5"/>
  <c r="U697" i="5"/>
  <c r="S697" i="5"/>
  <c r="E697" i="5"/>
  <c r="D697" i="5"/>
  <c r="B697" i="5"/>
  <c r="A697" i="5"/>
  <c r="L696" i="5"/>
  <c r="G696" i="5"/>
  <c r="E696" i="5"/>
  <c r="J695" i="5"/>
  <c r="E695" i="5"/>
  <c r="J694" i="5"/>
  <c r="E694" i="5"/>
  <c r="K693" i="5"/>
  <c r="J693" i="5"/>
  <c r="H693" i="5"/>
  <c r="G693" i="5"/>
  <c r="F693" i="5"/>
  <c r="K692" i="5"/>
  <c r="J692" i="5"/>
  <c r="H692" i="5"/>
  <c r="R692" i="5" s="1"/>
  <c r="G692" i="5"/>
  <c r="F692" i="5"/>
  <c r="K691" i="5"/>
  <c r="J691" i="5"/>
  <c r="H691" i="5"/>
  <c r="G691" i="5"/>
  <c r="F691" i="5"/>
  <c r="K690" i="5"/>
  <c r="J690" i="5"/>
  <c r="H690" i="5"/>
  <c r="R690" i="5" s="1"/>
  <c r="G690" i="5"/>
  <c r="F690" i="5"/>
  <c r="C689" i="5"/>
  <c r="V688" i="5"/>
  <c r="T688" i="5"/>
  <c r="U688" i="5"/>
  <c r="S688" i="5"/>
  <c r="F688" i="5"/>
  <c r="E688" i="5"/>
  <c r="D688" i="5"/>
  <c r="I688" i="5"/>
  <c r="C688" i="5"/>
  <c r="B688" i="5"/>
  <c r="A688" i="5"/>
  <c r="L687" i="5"/>
  <c r="Q687" i="5" s="1"/>
  <c r="Z687" i="5"/>
  <c r="Y687" i="5"/>
  <c r="W687" i="5"/>
  <c r="K686" i="5"/>
  <c r="J686" i="5"/>
  <c r="Z686" i="5"/>
  <c r="Y686" i="5"/>
  <c r="W686" i="5"/>
  <c r="H686" i="5"/>
  <c r="X686" i="5" s="1"/>
  <c r="F686" i="5"/>
  <c r="V686" i="5"/>
  <c r="T686" i="5"/>
  <c r="U686" i="5"/>
  <c r="S686" i="5"/>
  <c r="E686" i="5"/>
  <c r="D686" i="5"/>
  <c r="C686" i="5"/>
  <c r="B686" i="5"/>
  <c r="A686" i="5"/>
  <c r="L685" i="5"/>
  <c r="G685" i="5"/>
  <c r="E685" i="5"/>
  <c r="J684" i="5"/>
  <c r="E684" i="5"/>
  <c r="J683" i="5"/>
  <c r="E683" i="5"/>
  <c r="K682" i="5"/>
  <c r="J682" i="5"/>
  <c r="H682" i="5"/>
  <c r="G682" i="5"/>
  <c r="F682" i="5"/>
  <c r="K681" i="5"/>
  <c r="J681" i="5"/>
  <c r="H681" i="5"/>
  <c r="R681" i="5" s="1"/>
  <c r="G681" i="5"/>
  <c r="F681" i="5"/>
  <c r="V680" i="5"/>
  <c r="T680" i="5"/>
  <c r="U680" i="5"/>
  <c r="S680" i="5"/>
  <c r="F680" i="5"/>
  <c r="E680" i="5"/>
  <c r="D680" i="5"/>
  <c r="I680" i="5"/>
  <c r="C680" i="5"/>
  <c r="B680" i="5"/>
  <c r="A680" i="5"/>
  <c r="L679" i="5"/>
  <c r="Q679" i="5" s="1"/>
  <c r="Z679" i="5"/>
  <c r="Y679" i="5"/>
  <c r="W679" i="5"/>
  <c r="K678" i="5"/>
  <c r="J678" i="5"/>
  <c r="Z678" i="5"/>
  <c r="Y678" i="5"/>
  <c r="W678" i="5"/>
  <c r="H678" i="5"/>
  <c r="X678" i="5" s="1"/>
  <c r="F678" i="5"/>
  <c r="V678" i="5"/>
  <c r="T678" i="5"/>
  <c r="U678" i="5"/>
  <c r="S678" i="5"/>
  <c r="E678" i="5"/>
  <c r="D678" i="5"/>
  <c r="B678" i="5"/>
  <c r="A678" i="5"/>
  <c r="L677" i="5"/>
  <c r="G677" i="5"/>
  <c r="E677" i="5"/>
  <c r="J676" i="5"/>
  <c r="E676" i="5"/>
  <c r="J675" i="5"/>
  <c r="E675" i="5"/>
  <c r="K674" i="5"/>
  <c r="J674" i="5"/>
  <c r="H674" i="5"/>
  <c r="G674" i="5"/>
  <c r="F674" i="5"/>
  <c r="K673" i="5"/>
  <c r="J673" i="5"/>
  <c r="H673" i="5"/>
  <c r="R673" i="5" s="1"/>
  <c r="G673" i="5"/>
  <c r="F673" i="5"/>
  <c r="K672" i="5"/>
  <c r="J672" i="5"/>
  <c r="H672" i="5"/>
  <c r="G672" i="5"/>
  <c r="F672" i="5"/>
  <c r="K671" i="5"/>
  <c r="J671" i="5"/>
  <c r="H671" i="5"/>
  <c r="G671" i="5"/>
  <c r="F671" i="5"/>
  <c r="C670" i="5"/>
  <c r="V669" i="5"/>
  <c r="K676" i="5" s="1"/>
  <c r="T669" i="5"/>
  <c r="K675" i="5" s="1"/>
  <c r="U669" i="5"/>
  <c r="H676" i="5" s="1"/>
  <c r="S669" i="5"/>
  <c r="F669" i="5"/>
  <c r="E669" i="5"/>
  <c r="D669" i="5"/>
  <c r="I669" i="5"/>
  <c r="C669" i="5"/>
  <c r="B669" i="5"/>
  <c r="A669" i="5"/>
  <c r="Q668" i="5"/>
  <c r="L668" i="5"/>
  <c r="Z668" i="5"/>
  <c r="Y668" i="5"/>
  <c r="W668" i="5"/>
  <c r="K667" i="5"/>
  <c r="J667" i="5"/>
  <c r="Z667" i="5"/>
  <c r="Y667" i="5"/>
  <c r="W667" i="5"/>
  <c r="H667" i="5"/>
  <c r="X667" i="5" s="1"/>
  <c r="F667" i="5"/>
  <c r="V667" i="5"/>
  <c r="T667" i="5"/>
  <c r="U667" i="5"/>
  <c r="S667" i="5"/>
  <c r="E667" i="5"/>
  <c r="D667" i="5"/>
  <c r="B667" i="5"/>
  <c r="A667" i="5"/>
  <c r="L666" i="5"/>
  <c r="G666" i="5"/>
  <c r="E666" i="5"/>
  <c r="J665" i="5"/>
  <c r="E665" i="5"/>
  <c r="J664" i="5"/>
  <c r="E664" i="5"/>
  <c r="K663" i="5"/>
  <c r="J663" i="5"/>
  <c r="H663" i="5"/>
  <c r="G663" i="5"/>
  <c r="F663" i="5"/>
  <c r="K662" i="5"/>
  <c r="J662" i="5"/>
  <c r="H662" i="5"/>
  <c r="R662" i="5" s="1"/>
  <c r="G662" i="5"/>
  <c r="F662" i="5"/>
  <c r="K661" i="5"/>
  <c r="J661" i="5"/>
  <c r="H661" i="5"/>
  <c r="G661" i="5"/>
  <c r="F661" i="5"/>
  <c r="K660" i="5"/>
  <c r="J660" i="5"/>
  <c r="H660" i="5"/>
  <c r="G660" i="5"/>
  <c r="F660" i="5"/>
  <c r="V659" i="5"/>
  <c r="T659" i="5"/>
  <c r="K664" i="5" s="1"/>
  <c r="U659" i="5"/>
  <c r="S659" i="5"/>
  <c r="F659" i="5"/>
  <c r="E659" i="5"/>
  <c r="D659" i="5"/>
  <c r="I659" i="5"/>
  <c r="C659" i="5"/>
  <c r="B659" i="5"/>
  <c r="A659" i="5"/>
  <c r="L658" i="5"/>
  <c r="Q658" i="5" s="1"/>
  <c r="Z658" i="5"/>
  <c r="Y658" i="5"/>
  <c r="W658" i="5"/>
  <c r="K657" i="5"/>
  <c r="J657" i="5"/>
  <c r="Z657" i="5"/>
  <c r="Y657" i="5"/>
  <c r="W657" i="5"/>
  <c r="H657" i="5"/>
  <c r="X657" i="5" s="1"/>
  <c r="F657" i="5"/>
  <c r="V657" i="5"/>
  <c r="T657" i="5"/>
  <c r="U657" i="5"/>
  <c r="S657" i="5"/>
  <c r="E657" i="5"/>
  <c r="D657" i="5"/>
  <c r="B657" i="5"/>
  <c r="A657" i="5"/>
  <c r="L656" i="5"/>
  <c r="G656" i="5"/>
  <c r="E656" i="5"/>
  <c r="J655" i="5"/>
  <c r="E655" i="5"/>
  <c r="J654" i="5"/>
  <c r="E654" i="5"/>
  <c r="K653" i="5"/>
  <c r="J653" i="5"/>
  <c r="H653" i="5"/>
  <c r="G653" i="5"/>
  <c r="F653" i="5"/>
  <c r="K652" i="5"/>
  <c r="J652" i="5"/>
  <c r="H652" i="5"/>
  <c r="R652" i="5" s="1"/>
  <c r="G652" i="5"/>
  <c r="F652" i="5"/>
  <c r="V651" i="5"/>
  <c r="T651" i="5"/>
  <c r="U651" i="5"/>
  <c r="S651" i="5"/>
  <c r="F651" i="5"/>
  <c r="E651" i="5"/>
  <c r="D651" i="5"/>
  <c r="I651" i="5"/>
  <c r="C651" i="5"/>
  <c r="B651" i="5"/>
  <c r="A651" i="5"/>
  <c r="A650" i="5"/>
  <c r="A649" i="5"/>
  <c r="A648" i="5"/>
  <c r="L647" i="5"/>
  <c r="Q647" i="5" s="1"/>
  <c r="Z647" i="5"/>
  <c r="Y647" i="5"/>
  <c r="X647" i="5"/>
  <c r="K646" i="5"/>
  <c r="J646" i="5"/>
  <c r="Z646" i="5"/>
  <c r="Y646" i="5"/>
  <c r="X646" i="5"/>
  <c r="H646" i="5"/>
  <c r="W646" i="5" s="1"/>
  <c r="F646" i="5"/>
  <c r="V646" i="5"/>
  <c r="T646" i="5"/>
  <c r="U646" i="5"/>
  <c r="S646" i="5"/>
  <c r="E646" i="5"/>
  <c r="D646" i="5"/>
  <c r="C646" i="5"/>
  <c r="B646" i="5"/>
  <c r="A646" i="5"/>
  <c r="L645" i="5"/>
  <c r="G645" i="5"/>
  <c r="E645" i="5"/>
  <c r="J644" i="5"/>
  <c r="E644" i="5"/>
  <c r="J643" i="5"/>
  <c r="E643" i="5"/>
  <c r="K642" i="5"/>
  <c r="J642" i="5"/>
  <c r="H642" i="5"/>
  <c r="G642" i="5"/>
  <c r="F642" i="5"/>
  <c r="K641" i="5"/>
  <c r="J641" i="5"/>
  <c r="H641" i="5"/>
  <c r="R641" i="5" s="1"/>
  <c r="G641" i="5"/>
  <c r="F641" i="5"/>
  <c r="K640" i="5"/>
  <c r="J640" i="5"/>
  <c r="H640" i="5"/>
  <c r="G640" i="5"/>
  <c r="F640" i="5"/>
  <c r="K639" i="5"/>
  <c r="J639" i="5"/>
  <c r="H639" i="5"/>
  <c r="R639" i="5" s="1"/>
  <c r="G639" i="5"/>
  <c r="F639" i="5"/>
  <c r="C638" i="5"/>
  <c r="V637" i="5"/>
  <c r="T637" i="5"/>
  <c r="U637" i="5"/>
  <c r="S637" i="5"/>
  <c r="F637" i="5"/>
  <c r="E637" i="5"/>
  <c r="D637" i="5"/>
  <c r="I637" i="5"/>
  <c r="C637" i="5"/>
  <c r="B637" i="5"/>
  <c r="A637" i="5"/>
  <c r="L636" i="5"/>
  <c r="Q636" i="5" s="1"/>
  <c r="Z636" i="5"/>
  <c r="Y636" i="5"/>
  <c r="X636" i="5"/>
  <c r="L635" i="5"/>
  <c r="G635" i="5"/>
  <c r="E635" i="5"/>
  <c r="J634" i="5"/>
  <c r="E634" i="5"/>
  <c r="J633" i="5"/>
  <c r="E633" i="5"/>
  <c r="K632" i="5"/>
  <c r="J632" i="5"/>
  <c r="H632" i="5"/>
  <c r="G632" i="5"/>
  <c r="F632" i="5"/>
  <c r="K631" i="5"/>
  <c r="J631" i="5"/>
  <c r="H631" i="5"/>
  <c r="R631" i="5" s="1"/>
  <c r="G631" i="5"/>
  <c r="F631" i="5"/>
  <c r="C630" i="5"/>
  <c r="V629" i="5"/>
  <c r="K634" i="5" s="1"/>
  <c r="T629" i="5"/>
  <c r="K633" i="5" s="1"/>
  <c r="U629" i="5"/>
  <c r="H634" i="5" s="1"/>
  <c r="S629" i="5"/>
  <c r="H633" i="5" s="1"/>
  <c r="F629" i="5"/>
  <c r="E629" i="5"/>
  <c r="D629" i="5"/>
  <c r="I629" i="5"/>
  <c r="C629" i="5"/>
  <c r="B629" i="5"/>
  <c r="A629" i="5"/>
  <c r="L628" i="5"/>
  <c r="Q628" i="5" s="1"/>
  <c r="Z628" i="5"/>
  <c r="Y628" i="5"/>
  <c r="X628" i="5"/>
  <c r="L627" i="5"/>
  <c r="G627" i="5"/>
  <c r="E627" i="5"/>
  <c r="J626" i="5"/>
  <c r="E626" i="5"/>
  <c r="J625" i="5"/>
  <c r="E625" i="5"/>
  <c r="K624" i="5"/>
  <c r="J624" i="5"/>
  <c r="H624" i="5"/>
  <c r="G624" i="5"/>
  <c r="F624" i="5"/>
  <c r="K623" i="5"/>
  <c r="J623" i="5"/>
  <c r="H623" i="5"/>
  <c r="R623" i="5" s="1"/>
  <c r="G623" i="5"/>
  <c r="F623" i="5"/>
  <c r="K622" i="5"/>
  <c r="J622" i="5"/>
  <c r="H622" i="5"/>
  <c r="G622" i="5"/>
  <c r="F622" i="5"/>
  <c r="K621" i="5"/>
  <c r="J621" i="5"/>
  <c r="H621" i="5"/>
  <c r="R621" i="5" s="1"/>
  <c r="G621" i="5"/>
  <c r="F621" i="5"/>
  <c r="C620" i="5"/>
  <c r="V619" i="5"/>
  <c r="K626" i="5" s="1"/>
  <c r="T619" i="5"/>
  <c r="K625" i="5" s="1"/>
  <c r="U619" i="5"/>
  <c r="H626" i="5" s="1"/>
  <c r="S619" i="5"/>
  <c r="H625" i="5" s="1"/>
  <c r="F619" i="5"/>
  <c r="E619" i="5"/>
  <c r="D619" i="5"/>
  <c r="I619" i="5"/>
  <c r="C619" i="5"/>
  <c r="B619" i="5"/>
  <c r="A619" i="5"/>
  <c r="L618" i="5"/>
  <c r="Q618" i="5" s="1"/>
  <c r="L648" i="5" s="1"/>
  <c r="Z618" i="5"/>
  <c r="Y618" i="5"/>
  <c r="X618" i="5"/>
  <c r="L617" i="5"/>
  <c r="G617" i="5"/>
  <c r="E617" i="5"/>
  <c r="J616" i="5"/>
  <c r="E616" i="5"/>
  <c r="J615" i="5"/>
  <c r="E615" i="5"/>
  <c r="K614" i="5"/>
  <c r="J614" i="5"/>
  <c r="H614" i="5"/>
  <c r="R614" i="5" s="1"/>
  <c r="G614" i="5"/>
  <c r="F614" i="5"/>
  <c r="K613" i="5"/>
  <c r="J613" i="5"/>
  <c r="H613" i="5"/>
  <c r="G613" i="5"/>
  <c r="F613" i="5"/>
  <c r="K612" i="5"/>
  <c r="J612" i="5"/>
  <c r="H612" i="5"/>
  <c r="R612" i="5" s="1"/>
  <c r="G612" i="5"/>
  <c r="F612" i="5"/>
  <c r="C611" i="5"/>
  <c r="V610" i="5"/>
  <c r="K616" i="5" s="1"/>
  <c r="T610" i="5"/>
  <c r="K615" i="5" s="1"/>
  <c r="U610" i="5"/>
  <c r="H616" i="5" s="1"/>
  <c r="S610" i="5"/>
  <c r="H615" i="5" s="1"/>
  <c r="F610" i="5"/>
  <c r="E610" i="5"/>
  <c r="D610" i="5"/>
  <c r="I610" i="5"/>
  <c r="C610" i="5"/>
  <c r="B610" i="5"/>
  <c r="A610" i="5"/>
  <c r="A609" i="5"/>
  <c r="L608" i="5"/>
  <c r="Q608" i="5" s="1"/>
  <c r="Z608" i="5"/>
  <c r="Y608" i="5"/>
  <c r="W608" i="5"/>
  <c r="L607" i="5"/>
  <c r="G607" i="5"/>
  <c r="E607" i="5"/>
  <c r="J606" i="5"/>
  <c r="E606" i="5"/>
  <c r="J605" i="5"/>
  <c r="E605" i="5"/>
  <c r="K604" i="5"/>
  <c r="J604" i="5"/>
  <c r="H604" i="5"/>
  <c r="G604" i="5"/>
  <c r="F604" i="5"/>
  <c r="K603" i="5"/>
  <c r="J603" i="5"/>
  <c r="H603" i="5"/>
  <c r="R603" i="5" s="1"/>
  <c r="G603" i="5"/>
  <c r="F603" i="5"/>
  <c r="K602" i="5"/>
  <c r="J602" i="5"/>
  <c r="H602" i="5"/>
  <c r="G602" i="5"/>
  <c r="F602" i="5"/>
  <c r="K601" i="5"/>
  <c r="J601" i="5"/>
  <c r="H601" i="5"/>
  <c r="R601" i="5" s="1"/>
  <c r="G601" i="5"/>
  <c r="F601" i="5"/>
  <c r="V600" i="5"/>
  <c r="K606" i="5" s="1"/>
  <c r="T600" i="5"/>
  <c r="K605" i="5" s="1"/>
  <c r="U600" i="5"/>
  <c r="H606" i="5" s="1"/>
  <c r="S600" i="5"/>
  <c r="H605" i="5" s="1"/>
  <c r="F600" i="5"/>
  <c r="E600" i="5"/>
  <c r="D600" i="5"/>
  <c r="I600" i="5"/>
  <c r="C600" i="5"/>
  <c r="B600" i="5"/>
  <c r="A600" i="5"/>
  <c r="L599" i="5"/>
  <c r="Q599" i="5" s="1"/>
  <c r="Z599" i="5"/>
  <c r="Y599" i="5"/>
  <c r="W599" i="5"/>
  <c r="L598" i="5"/>
  <c r="G598" i="5"/>
  <c r="E598" i="5"/>
  <c r="J597" i="5"/>
  <c r="E597" i="5"/>
  <c r="J596" i="5"/>
  <c r="E596" i="5"/>
  <c r="K595" i="5"/>
  <c r="J595" i="5"/>
  <c r="H595" i="5"/>
  <c r="G595" i="5"/>
  <c r="F595" i="5"/>
  <c r="K594" i="5"/>
  <c r="J594" i="5"/>
  <c r="H594" i="5"/>
  <c r="R594" i="5" s="1"/>
  <c r="G594" i="5"/>
  <c r="F594" i="5"/>
  <c r="K593" i="5"/>
  <c r="J593" i="5"/>
  <c r="H593" i="5"/>
  <c r="G593" i="5"/>
  <c r="F593" i="5"/>
  <c r="K592" i="5"/>
  <c r="J592" i="5"/>
  <c r="H592" i="5"/>
  <c r="R592" i="5" s="1"/>
  <c r="G592" i="5"/>
  <c r="F592" i="5"/>
  <c r="C591" i="5"/>
  <c r="V590" i="5"/>
  <c r="K597" i="5" s="1"/>
  <c r="T590" i="5"/>
  <c r="K596" i="5" s="1"/>
  <c r="U590" i="5"/>
  <c r="H597" i="5" s="1"/>
  <c r="S590" i="5"/>
  <c r="H596" i="5" s="1"/>
  <c r="F590" i="5"/>
  <c r="E590" i="5"/>
  <c r="D590" i="5"/>
  <c r="I590" i="5"/>
  <c r="C590" i="5"/>
  <c r="B590" i="5"/>
  <c r="A590" i="5"/>
  <c r="Q589" i="5"/>
  <c r="L589" i="5"/>
  <c r="Z589" i="5"/>
  <c r="Y589" i="5"/>
  <c r="W589" i="5"/>
  <c r="L588" i="5"/>
  <c r="G588" i="5"/>
  <c r="E588" i="5"/>
  <c r="J587" i="5"/>
  <c r="E587" i="5"/>
  <c r="J586" i="5"/>
  <c r="E586" i="5"/>
  <c r="K585" i="5"/>
  <c r="J585" i="5"/>
  <c r="H585" i="5"/>
  <c r="G585" i="5"/>
  <c r="F585" i="5"/>
  <c r="K584" i="5"/>
  <c r="J584" i="5"/>
  <c r="H584" i="5"/>
  <c r="R584" i="5" s="1"/>
  <c r="G584" i="5"/>
  <c r="F584" i="5"/>
  <c r="C583" i="5"/>
  <c r="V582" i="5"/>
  <c r="K587" i="5" s="1"/>
  <c r="T582" i="5"/>
  <c r="K586" i="5" s="1"/>
  <c r="U582" i="5"/>
  <c r="H587" i="5" s="1"/>
  <c r="S582" i="5"/>
  <c r="H586" i="5" s="1"/>
  <c r="F582" i="5"/>
  <c r="E582" i="5"/>
  <c r="D582" i="5"/>
  <c r="I582" i="5"/>
  <c r="C582" i="5"/>
  <c r="B582" i="5"/>
  <c r="A582" i="5"/>
  <c r="L581" i="5"/>
  <c r="Q581" i="5" s="1"/>
  <c r="Z581" i="5"/>
  <c r="Y581" i="5"/>
  <c r="W581" i="5"/>
  <c r="K580" i="5"/>
  <c r="J580" i="5"/>
  <c r="Z580" i="5"/>
  <c r="Y580" i="5"/>
  <c r="W580" i="5"/>
  <c r="H580" i="5"/>
  <c r="X580" i="5" s="1"/>
  <c r="F580" i="5"/>
  <c r="V580" i="5"/>
  <c r="T580" i="5"/>
  <c r="U580" i="5"/>
  <c r="S580" i="5"/>
  <c r="E580" i="5"/>
  <c r="D580" i="5"/>
  <c r="C580" i="5"/>
  <c r="B580" i="5"/>
  <c r="A580" i="5"/>
  <c r="K579" i="5"/>
  <c r="J579" i="5"/>
  <c r="Z579" i="5"/>
  <c r="Y579" i="5"/>
  <c r="W579" i="5"/>
  <c r="H579" i="5"/>
  <c r="X579" i="5" s="1"/>
  <c r="F579" i="5"/>
  <c r="V579" i="5"/>
  <c r="T579" i="5"/>
  <c r="U579" i="5"/>
  <c r="S579" i="5"/>
  <c r="E579" i="5"/>
  <c r="D579" i="5"/>
  <c r="C579" i="5"/>
  <c r="B579" i="5"/>
  <c r="A579" i="5"/>
  <c r="K578" i="5"/>
  <c r="J578" i="5"/>
  <c r="Z578" i="5"/>
  <c r="Y578" i="5"/>
  <c r="W578" i="5"/>
  <c r="H578" i="5"/>
  <c r="X578" i="5" s="1"/>
  <c r="F578" i="5"/>
  <c r="V578" i="5"/>
  <c r="T578" i="5"/>
  <c r="U578" i="5"/>
  <c r="S578" i="5"/>
  <c r="E578" i="5"/>
  <c r="D578" i="5"/>
  <c r="C578" i="5"/>
  <c r="B578" i="5"/>
  <c r="A578" i="5"/>
  <c r="K577" i="5"/>
  <c r="J577" i="5"/>
  <c r="Z577" i="5"/>
  <c r="Y577" i="5"/>
  <c r="W577" i="5"/>
  <c r="H577" i="5"/>
  <c r="X577" i="5" s="1"/>
  <c r="F577" i="5"/>
  <c r="V577" i="5"/>
  <c r="T577" i="5"/>
  <c r="U577" i="5"/>
  <c r="S577" i="5"/>
  <c r="E577" i="5"/>
  <c r="D577" i="5"/>
  <c r="C577" i="5"/>
  <c r="B577" i="5"/>
  <c r="A577" i="5"/>
  <c r="K576" i="5"/>
  <c r="J576" i="5"/>
  <c r="Z576" i="5"/>
  <c r="Y576" i="5"/>
  <c r="W576" i="5"/>
  <c r="H576" i="5"/>
  <c r="X576" i="5" s="1"/>
  <c r="F576" i="5"/>
  <c r="V576" i="5"/>
  <c r="T576" i="5"/>
  <c r="U576" i="5"/>
  <c r="S576" i="5"/>
  <c r="E576" i="5"/>
  <c r="D576" i="5"/>
  <c r="C576" i="5"/>
  <c r="B576" i="5"/>
  <c r="A576" i="5"/>
  <c r="K575" i="5"/>
  <c r="J575" i="5"/>
  <c r="Z575" i="5"/>
  <c r="Y575" i="5"/>
  <c r="W575" i="5"/>
  <c r="H575" i="5"/>
  <c r="X575" i="5" s="1"/>
  <c r="F575" i="5"/>
  <c r="V575" i="5"/>
  <c r="T575" i="5"/>
  <c r="U575" i="5"/>
  <c r="S575" i="5"/>
  <c r="E575" i="5"/>
  <c r="D575" i="5"/>
  <c r="C575" i="5"/>
  <c r="B575" i="5"/>
  <c r="A575" i="5"/>
  <c r="K574" i="5"/>
  <c r="J574" i="5"/>
  <c r="Z574" i="5"/>
  <c r="Y574" i="5"/>
  <c r="W574" i="5"/>
  <c r="H574" i="5"/>
  <c r="X574" i="5" s="1"/>
  <c r="F574" i="5"/>
  <c r="V574" i="5"/>
  <c r="T574" i="5"/>
  <c r="U574" i="5"/>
  <c r="S574" i="5"/>
  <c r="E574" i="5"/>
  <c r="D574" i="5"/>
  <c r="C574" i="5"/>
  <c r="B574" i="5"/>
  <c r="A574" i="5"/>
  <c r="L573" i="5"/>
  <c r="G573" i="5"/>
  <c r="E573" i="5"/>
  <c r="J572" i="5"/>
  <c r="E572" i="5"/>
  <c r="J571" i="5"/>
  <c r="E571" i="5"/>
  <c r="K570" i="5"/>
  <c r="J570" i="5"/>
  <c r="H570" i="5"/>
  <c r="G570" i="5"/>
  <c r="F570" i="5"/>
  <c r="K569" i="5"/>
  <c r="J569" i="5"/>
  <c r="H569" i="5"/>
  <c r="R569" i="5" s="1"/>
  <c r="G569" i="5"/>
  <c r="F569" i="5"/>
  <c r="K568" i="5"/>
  <c r="J568" i="5"/>
  <c r="H568" i="5"/>
  <c r="G568" i="5"/>
  <c r="F568" i="5"/>
  <c r="K567" i="5"/>
  <c r="J567" i="5"/>
  <c r="H567" i="5"/>
  <c r="R567" i="5" s="1"/>
  <c r="G567" i="5"/>
  <c r="F567" i="5"/>
  <c r="C566" i="5"/>
  <c r="V565" i="5"/>
  <c r="T565" i="5"/>
  <c r="U565" i="5"/>
  <c r="S565" i="5"/>
  <c r="F565" i="5"/>
  <c r="E565" i="5"/>
  <c r="D565" i="5"/>
  <c r="I565" i="5"/>
  <c r="C565" i="5"/>
  <c r="B565" i="5"/>
  <c r="A565" i="5"/>
  <c r="L564" i="5"/>
  <c r="Q564" i="5" s="1"/>
  <c r="Z564" i="5"/>
  <c r="Y564" i="5"/>
  <c r="W564" i="5"/>
  <c r="K563" i="5"/>
  <c r="J563" i="5"/>
  <c r="Z563" i="5"/>
  <c r="Y563" i="5"/>
  <c r="W563" i="5"/>
  <c r="H563" i="5"/>
  <c r="X563" i="5" s="1"/>
  <c r="F563" i="5"/>
  <c r="V563" i="5"/>
  <c r="T563" i="5"/>
  <c r="U563" i="5"/>
  <c r="S563" i="5"/>
  <c r="E563" i="5"/>
  <c r="D563" i="5"/>
  <c r="C563" i="5"/>
  <c r="B563" i="5"/>
  <c r="A563" i="5"/>
  <c r="L562" i="5"/>
  <c r="G562" i="5"/>
  <c r="E562" i="5"/>
  <c r="J561" i="5"/>
  <c r="E561" i="5"/>
  <c r="J560" i="5"/>
  <c r="E560" i="5"/>
  <c r="K559" i="5"/>
  <c r="J559" i="5"/>
  <c r="H559" i="5"/>
  <c r="G559" i="5"/>
  <c r="F559" i="5"/>
  <c r="K558" i="5"/>
  <c r="J558" i="5"/>
  <c r="H558" i="5"/>
  <c r="G558" i="5"/>
  <c r="F558" i="5"/>
  <c r="C557" i="5"/>
  <c r="V556" i="5"/>
  <c r="T556" i="5"/>
  <c r="U556" i="5"/>
  <c r="S556" i="5"/>
  <c r="F556" i="5"/>
  <c r="E556" i="5"/>
  <c r="D556" i="5"/>
  <c r="I556" i="5"/>
  <c r="C556" i="5"/>
  <c r="B556" i="5"/>
  <c r="A556" i="5"/>
  <c r="L555" i="5"/>
  <c r="Q555" i="5" s="1"/>
  <c r="Z555" i="5"/>
  <c r="Y555" i="5"/>
  <c r="W555" i="5"/>
  <c r="K554" i="5"/>
  <c r="J554" i="5"/>
  <c r="Z554" i="5"/>
  <c r="Y554" i="5"/>
  <c r="W554" i="5"/>
  <c r="H554" i="5"/>
  <c r="X554" i="5" s="1"/>
  <c r="F554" i="5"/>
  <c r="V554" i="5"/>
  <c r="T554" i="5"/>
  <c r="U554" i="5"/>
  <c r="S554" i="5"/>
  <c r="E554" i="5"/>
  <c r="D554" i="5"/>
  <c r="C554" i="5"/>
  <c r="B554" i="5"/>
  <c r="A554" i="5"/>
  <c r="L553" i="5"/>
  <c r="G553" i="5"/>
  <c r="E553" i="5"/>
  <c r="J552" i="5"/>
  <c r="E552" i="5"/>
  <c r="J551" i="5"/>
  <c r="E551" i="5"/>
  <c r="K550" i="5"/>
  <c r="J550" i="5"/>
  <c r="H550" i="5"/>
  <c r="G550" i="5"/>
  <c r="F550" i="5"/>
  <c r="K549" i="5"/>
  <c r="J549" i="5"/>
  <c r="H549" i="5"/>
  <c r="G549" i="5"/>
  <c r="F549" i="5"/>
  <c r="K548" i="5"/>
  <c r="J548" i="5"/>
  <c r="H548" i="5"/>
  <c r="G548" i="5"/>
  <c r="F548" i="5"/>
  <c r="V547" i="5"/>
  <c r="T547" i="5"/>
  <c r="U547" i="5"/>
  <c r="S547" i="5"/>
  <c r="F547" i="5"/>
  <c r="E547" i="5"/>
  <c r="D547" i="5"/>
  <c r="I547" i="5"/>
  <c r="C547" i="5"/>
  <c r="B547" i="5"/>
  <c r="A547" i="5"/>
  <c r="L546" i="5"/>
  <c r="Q546" i="5" s="1"/>
  <c r="Z546" i="5"/>
  <c r="Y546" i="5"/>
  <c r="W546" i="5"/>
  <c r="K545" i="5"/>
  <c r="J545" i="5"/>
  <c r="Z545" i="5"/>
  <c r="Y545" i="5"/>
  <c r="W545" i="5"/>
  <c r="H545" i="5"/>
  <c r="X545" i="5" s="1"/>
  <c r="F545" i="5"/>
  <c r="V545" i="5"/>
  <c r="T545" i="5"/>
  <c r="U545" i="5"/>
  <c r="S545" i="5"/>
  <c r="E545" i="5"/>
  <c r="D545" i="5"/>
  <c r="C545" i="5"/>
  <c r="B545" i="5"/>
  <c r="A545" i="5"/>
  <c r="L544" i="5"/>
  <c r="G544" i="5"/>
  <c r="E544" i="5"/>
  <c r="J543" i="5"/>
  <c r="E543" i="5"/>
  <c r="J542" i="5"/>
  <c r="E542" i="5"/>
  <c r="K541" i="5"/>
  <c r="J541" i="5"/>
  <c r="H541" i="5"/>
  <c r="G541" i="5"/>
  <c r="F541" i="5"/>
  <c r="K540" i="5"/>
  <c r="J540" i="5"/>
  <c r="H540" i="5"/>
  <c r="R540" i="5" s="1"/>
  <c r="G540" i="5"/>
  <c r="F540" i="5"/>
  <c r="K539" i="5"/>
  <c r="J539" i="5"/>
  <c r="H539" i="5"/>
  <c r="G539" i="5"/>
  <c r="F539" i="5"/>
  <c r="K538" i="5"/>
  <c r="J538" i="5"/>
  <c r="H538" i="5"/>
  <c r="R538" i="5" s="1"/>
  <c r="G538" i="5"/>
  <c r="F538" i="5"/>
  <c r="V537" i="5"/>
  <c r="K543" i="5" s="1"/>
  <c r="T537" i="5"/>
  <c r="U537" i="5"/>
  <c r="S537" i="5"/>
  <c r="F537" i="5"/>
  <c r="E537" i="5"/>
  <c r="D537" i="5"/>
  <c r="I537" i="5"/>
  <c r="C537" i="5"/>
  <c r="B537" i="5"/>
  <c r="A537" i="5"/>
  <c r="L536" i="5"/>
  <c r="Q536" i="5" s="1"/>
  <c r="Z536" i="5"/>
  <c r="Y536" i="5"/>
  <c r="W536" i="5"/>
  <c r="K535" i="5"/>
  <c r="J535" i="5"/>
  <c r="Z535" i="5"/>
  <c r="Y535" i="5"/>
  <c r="W535" i="5"/>
  <c r="H535" i="5"/>
  <c r="X535" i="5" s="1"/>
  <c r="F535" i="5"/>
  <c r="V535" i="5"/>
  <c r="T535" i="5"/>
  <c r="U535" i="5"/>
  <c r="S535" i="5"/>
  <c r="E535" i="5"/>
  <c r="D535" i="5"/>
  <c r="C535" i="5"/>
  <c r="B535" i="5"/>
  <c r="A535" i="5"/>
  <c r="L534" i="5"/>
  <c r="G534" i="5"/>
  <c r="E534" i="5"/>
  <c r="J533" i="5"/>
  <c r="E533" i="5"/>
  <c r="J532" i="5"/>
  <c r="E532" i="5"/>
  <c r="K531" i="5"/>
  <c r="J531" i="5"/>
  <c r="H531" i="5"/>
  <c r="G531" i="5"/>
  <c r="F531" i="5"/>
  <c r="K530" i="5"/>
  <c r="J530" i="5"/>
  <c r="H530" i="5"/>
  <c r="R530" i="5" s="1"/>
  <c r="G530" i="5"/>
  <c r="F530" i="5"/>
  <c r="K529" i="5"/>
  <c r="J529" i="5"/>
  <c r="H529" i="5"/>
  <c r="G529" i="5"/>
  <c r="F529" i="5"/>
  <c r="K528" i="5"/>
  <c r="J528" i="5"/>
  <c r="H528" i="5"/>
  <c r="R528" i="5" s="1"/>
  <c r="G528" i="5"/>
  <c r="F528" i="5"/>
  <c r="V527" i="5"/>
  <c r="T527" i="5"/>
  <c r="U527" i="5"/>
  <c r="S527" i="5"/>
  <c r="H532" i="5" s="1"/>
  <c r="F527" i="5"/>
  <c r="E527" i="5"/>
  <c r="D527" i="5"/>
  <c r="I527" i="5"/>
  <c r="C527" i="5"/>
  <c r="B527" i="5"/>
  <c r="A527" i="5"/>
  <c r="L526" i="5"/>
  <c r="Q526" i="5" s="1"/>
  <c r="Z526" i="5"/>
  <c r="Y526" i="5"/>
  <c r="W526" i="5"/>
  <c r="K525" i="5"/>
  <c r="J525" i="5"/>
  <c r="Z525" i="5"/>
  <c r="Y525" i="5"/>
  <c r="W525" i="5"/>
  <c r="H525" i="5"/>
  <c r="X525" i="5" s="1"/>
  <c r="F525" i="5"/>
  <c r="V525" i="5"/>
  <c r="T525" i="5"/>
  <c r="U525" i="5"/>
  <c r="S525" i="5"/>
  <c r="E525" i="5"/>
  <c r="D525" i="5"/>
  <c r="B525" i="5"/>
  <c r="A525" i="5"/>
  <c r="K524" i="5"/>
  <c r="J524" i="5"/>
  <c r="Z524" i="5"/>
  <c r="Y524" i="5"/>
  <c r="W524" i="5"/>
  <c r="H524" i="5"/>
  <c r="X524" i="5" s="1"/>
  <c r="F524" i="5"/>
  <c r="V524" i="5"/>
  <c r="T524" i="5"/>
  <c r="U524" i="5"/>
  <c r="S524" i="5"/>
  <c r="E524" i="5"/>
  <c r="D524" i="5"/>
  <c r="B524" i="5"/>
  <c r="A524" i="5"/>
  <c r="L523" i="5"/>
  <c r="G523" i="5"/>
  <c r="E523" i="5"/>
  <c r="J522" i="5"/>
  <c r="E522" i="5"/>
  <c r="J521" i="5"/>
  <c r="E521" i="5"/>
  <c r="K520" i="5"/>
  <c r="J520" i="5"/>
  <c r="H520" i="5"/>
  <c r="G520" i="5"/>
  <c r="F520" i="5"/>
  <c r="K519" i="5"/>
  <c r="J519" i="5"/>
  <c r="H519" i="5"/>
  <c r="R519" i="5" s="1"/>
  <c r="G519" i="5"/>
  <c r="F519" i="5"/>
  <c r="K518" i="5"/>
  <c r="J518" i="5"/>
  <c r="H518" i="5"/>
  <c r="G518" i="5"/>
  <c r="F518" i="5"/>
  <c r="K517" i="5"/>
  <c r="J517" i="5"/>
  <c r="H517" i="5"/>
  <c r="R517" i="5" s="1"/>
  <c r="G517" i="5"/>
  <c r="F517" i="5"/>
  <c r="V516" i="5"/>
  <c r="T516" i="5"/>
  <c r="U516" i="5"/>
  <c r="S516" i="5"/>
  <c r="F516" i="5"/>
  <c r="E516" i="5"/>
  <c r="D516" i="5"/>
  <c r="I516" i="5"/>
  <c r="C516" i="5"/>
  <c r="B516" i="5"/>
  <c r="A516" i="5"/>
  <c r="L515" i="5"/>
  <c r="Q515" i="5" s="1"/>
  <c r="Z515" i="5"/>
  <c r="Y515" i="5"/>
  <c r="W515" i="5"/>
  <c r="K514" i="5"/>
  <c r="J514" i="5"/>
  <c r="Z514" i="5"/>
  <c r="Y514" i="5"/>
  <c r="W514" i="5"/>
  <c r="H514" i="5"/>
  <c r="X514" i="5" s="1"/>
  <c r="F514" i="5"/>
  <c r="V514" i="5"/>
  <c r="T514" i="5"/>
  <c r="U514" i="5"/>
  <c r="S514" i="5"/>
  <c r="E514" i="5"/>
  <c r="D514" i="5"/>
  <c r="B514" i="5"/>
  <c r="A514" i="5"/>
  <c r="L513" i="5"/>
  <c r="G513" i="5"/>
  <c r="E513" i="5"/>
  <c r="J512" i="5"/>
  <c r="E512" i="5"/>
  <c r="J511" i="5"/>
  <c r="E511" i="5"/>
  <c r="K510" i="5"/>
  <c r="J510" i="5"/>
  <c r="H510" i="5"/>
  <c r="G510" i="5"/>
  <c r="F510" i="5"/>
  <c r="K509" i="5"/>
  <c r="J509" i="5"/>
  <c r="H509" i="5"/>
  <c r="R509" i="5" s="1"/>
  <c r="G509" i="5"/>
  <c r="F509" i="5"/>
  <c r="K508" i="5"/>
  <c r="J508" i="5"/>
  <c r="H508" i="5"/>
  <c r="G508" i="5"/>
  <c r="F508" i="5"/>
  <c r="K507" i="5"/>
  <c r="J507" i="5"/>
  <c r="H507" i="5"/>
  <c r="R507" i="5" s="1"/>
  <c r="G507" i="5"/>
  <c r="F507" i="5"/>
  <c r="V506" i="5"/>
  <c r="T506" i="5"/>
  <c r="U506" i="5"/>
  <c r="S506" i="5"/>
  <c r="F506" i="5"/>
  <c r="E506" i="5"/>
  <c r="D506" i="5"/>
  <c r="I506" i="5"/>
  <c r="C506" i="5"/>
  <c r="B506" i="5"/>
  <c r="A506" i="5"/>
  <c r="L505" i="5"/>
  <c r="Q505" i="5" s="1"/>
  <c r="Z505" i="5"/>
  <c r="Y505" i="5"/>
  <c r="W505" i="5"/>
  <c r="L504" i="5"/>
  <c r="G504" i="5"/>
  <c r="E504" i="5"/>
  <c r="J503" i="5"/>
  <c r="E503" i="5"/>
  <c r="J502" i="5"/>
  <c r="E502" i="5"/>
  <c r="K501" i="5"/>
  <c r="J501" i="5"/>
  <c r="H501" i="5"/>
  <c r="G501" i="5"/>
  <c r="F501" i="5"/>
  <c r="K500" i="5"/>
  <c r="J500" i="5"/>
  <c r="H500" i="5"/>
  <c r="R500" i="5" s="1"/>
  <c r="G500" i="5"/>
  <c r="F500" i="5"/>
  <c r="C499" i="5"/>
  <c r="V498" i="5"/>
  <c r="K503" i="5" s="1"/>
  <c r="T498" i="5"/>
  <c r="K502" i="5" s="1"/>
  <c r="U498" i="5"/>
  <c r="H503" i="5" s="1"/>
  <c r="S498" i="5"/>
  <c r="H502" i="5" s="1"/>
  <c r="F498" i="5"/>
  <c r="E498" i="5"/>
  <c r="D498" i="5"/>
  <c r="I498" i="5"/>
  <c r="C498" i="5"/>
  <c r="B498" i="5"/>
  <c r="A498" i="5"/>
  <c r="L497" i="5"/>
  <c r="Q497" i="5" s="1"/>
  <c r="Z497" i="5"/>
  <c r="Y497" i="5"/>
  <c r="W497" i="5"/>
  <c r="K496" i="5"/>
  <c r="J496" i="5"/>
  <c r="Z496" i="5"/>
  <c r="Y496" i="5"/>
  <c r="W496" i="5"/>
  <c r="H496" i="5"/>
  <c r="X496" i="5" s="1"/>
  <c r="F496" i="5"/>
  <c r="V496" i="5"/>
  <c r="T496" i="5"/>
  <c r="U496" i="5"/>
  <c r="S496" i="5"/>
  <c r="E496" i="5"/>
  <c r="D496" i="5"/>
  <c r="C496" i="5"/>
  <c r="B496" i="5"/>
  <c r="A496" i="5"/>
  <c r="L495" i="5"/>
  <c r="G495" i="5"/>
  <c r="E495" i="5"/>
  <c r="J494" i="5"/>
  <c r="E494" i="5"/>
  <c r="J493" i="5"/>
  <c r="E493" i="5"/>
  <c r="K492" i="5"/>
  <c r="J492" i="5"/>
  <c r="H492" i="5"/>
  <c r="G492" i="5"/>
  <c r="F492" i="5"/>
  <c r="K491" i="5"/>
  <c r="J491" i="5"/>
  <c r="H491" i="5"/>
  <c r="R491" i="5" s="1"/>
  <c r="G491" i="5"/>
  <c r="F491" i="5"/>
  <c r="V490" i="5"/>
  <c r="T490" i="5"/>
  <c r="K493" i="5" s="1"/>
  <c r="U490" i="5"/>
  <c r="S490" i="5"/>
  <c r="F490" i="5"/>
  <c r="E490" i="5"/>
  <c r="D490" i="5"/>
  <c r="I490" i="5"/>
  <c r="C490" i="5"/>
  <c r="B490" i="5"/>
  <c r="A490" i="5"/>
  <c r="L489" i="5"/>
  <c r="Q489" i="5" s="1"/>
  <c r="Z489" i="5"/>
  <c r="Y489" i="5"/>
  <c r="W489" i="5"/>
  <c r="K488" i="5"/>
  <c r="J488" i="5"/>
  <c r="Z488" i="5"/>
  <c r="Y488" i="5"/>
  <c r="W488" i="5"/>
  <c r="H488" i="5"/>
  <c r="X488" i="5" s="1"/>
  <c r="F488" i="5"/>
  <c r="V488" i="5"/>
  <c r="T488" i="5"/>
  <c r="U488" i="5"/>
  <c r="S488" i="5"/>
  <c r="E488" i="5"/>
  <c r="D488" i="5"/>
  <c r="C488" i="5"/>
  <c r="B488" i="5"/>
  <c r="A488" i="5"/>
  <c r="L487" i="5"/>
  <c r="G487" i="5"/>
  <c r="E487" i="5"/>
  <c r="J486" i="5"/>
  <c r="E486" i="5"/>
  <c r="J485" i="5"/>
  <c r="E485" i="5"/>
  <c r="K484" i="5"/>
  <c r="J484" i="5"/>
  <c r="H484" i="5"/>
  <c r="G484" i="5"/>
  <c r="F484" i="5"/>
  <c r="K483" i="5"/>
  <c r="J483" i="5"/>
  <c r="H483" i="5"/>
  <c r="R483" i="5" s="1"/>
  <c r="G483" i="5"/>
  <c r="F483" i="5"/>
  <c r="K482" i="5"/>
  <c r="J482" i="5"/>
  <c r="H482" i="5"/>
  <c r="G482" i="5"/>
  <c r="F482" i="5"/>
  <c r="K481" i="5"/>
  <c r="J481" i="5"/>
  <c r="H481" i="5"/>
  <c r="R481" i="5" s="1"/>
  <c r="G481" i="5"/>
  <c r="F481" i="5"/>
  <c r="V480" i="5"/>
  <c r="T480" i="5"/>
  <c r="U480" i="5"/>
  <c r="S480" i="5"/>
  <c r="F480" i="5"/>
  <c r="E480" i="5"/>
  <c r="D480" i="5"/>
  <c r="I480" i="5"/>
  <c r="C480" i="5"/>
  <c r="B480" i="5"/>
  <c r="A480" i="5"/>
  <c r="L479" i="5"/>
  <c r="Q479" i="5" s="1"/>
  <c r="Z479" i="5"/>
  <c r="Y479" i="5"/>
  <c r="W479" i="5"/>
  <c r="K478" i="5"/>
  <c r="J478" i="5"/>
  <c r="Z478" i="5"/>
  <c r="Y478" i="5"/>
  <c r="W478" i="5"/>
  <c r="H478" i="5"/>
  <c r="X478" i="5" s="1"/>
  <c r="F478" i="5"/>
  <c r="V478" i="5"/>
  <c r="T478" i="5"/>
  <c r="U478" i="5"/>
  <c r="S478" i="5"/>
  <c r="E478" i="5"/>
  <c r="D478" i="5"/>
  <c r="C478" i="5"/>
  <c r="B478" i="5"/>
  <c r="A478" i="5"/>
  <c r="L477" i="5"/>
  <c r="G477" i="5"/>
  <c r="E477" i="5"/>
  <c r="J476" i="5"/>
  <c r="E476" i="5"/>
  <c r="J475" i="5"/>
  <c r="E475" i="5"/>
  <c r="K474" i="5"/>
  <c r="J474" i="5"/>
  <c r="H474" i="5"/>
  <c r="G474" i="5"/>
  <c r="F474" i="5"/>
  <c r="K473" i="5"/>
  <c r="J473" i="5"/>
  <c r="H473" i="5"/>
  <c r="R473" i="5" s="1"/>
  <c r="G473" i="5"/>
  <c r="F473" i="5"/>
  <c r="V472" i="5"/>
  <c r="K476" i="5" s="1"/>
  <c r="T472" i="5"/>
  <c r="U472" i="5"/>
  <c r="S472" i="5"/>
  <c r="F472" i="5"/>
  <c r="E472" i="5"/>
  <c r="D472" i="5"/>
  <c r="I472" i="5"/>
  <c r="C472" i="5"/>
  <c r="B472" i="5"/>
  <c r="A472" i="5"/>
  <c r="L471" i="5"/>
  <c r="Q471" i="5" s="1"/>
  <c r="Z471" i="5"/>
  <c r="Y471" i="5"/>
  <c r="W471" i="5"/>
  <c r="K470" i="5"/>
  <c r="J470" i="5"/>
  <c r="Z470" i="5"/>
  <c r="Y470" i="5"/>
  <c r="W470" i="5"/>
  <c r="H470" i="5"/>
  <c r="X470" i="5" s="1"/>
  <c r="F470" i="5"/>
  <c r="V470" i="5"/>
  <c r="T470" i="5"/>
  <c r="U470" i="5"/>
  <c r="S470" i="5"/>
  <c r="E470" i="5"/>
  <c r="D470" i="5"/>
  <c r="C470" i="5"/>
  <c r="B470" i="5"/>
  <c r="A470" i="5"/>
  <c r="L469" i="5"/>
  <c r="G469" i="5"/>
  <c r="E469" i="5"/>
  <c r="J468" i="5"/>
  <c r="E468" i="5"/>
  <c r="J467" i="5"/>
  <c r="E467" i="5"/>
  <c r="K466" i="5"/>
  <c r="J466" i="5"/>
  <c r="H466" i="5"/>
  <c r="G466" i="5"/>
  <c r="F466" i="5"/>
  <c r="K465" i="5"/>
  <c r="J465" i="5"/>
  <c r="H465" i="5"/>
  <c r="R465" i="5" s="1"/>
  <c r="G465" i="5"/>
  <c r="F465" i="5"/>
  <c r="V464" i="5"/>
  <c r="K468" i="5" s="1"/>
  <c r="T464" i="5"/>
  <c r="U464" i="5"/>
  <c r="S464" i="5"/>
  <c r="F464" i="5"/>
  <c r="E464" i="5"/>
  <c r="D464" i="5"/>
  <c r="I464" i="5"/>
  <c r="C464" i="5"/>
  <c r="B464" i="5"/>
  <c r="A464" i="5"/>
  <c r="L463" i="5"/>
  <c r="Q463" i="5" s="1"/>
  <c r="Z463" i="5"/>
  <c r="Y463" i="5"/>
  <c r="W463" i="5"/>
  <c r="K462" i="5"/>
  <c r="J462" i="5"/>
  <c r="Z462" i="5"/>
  <c r="Y462" i="5"/>
  <c r="W462" i="5"/>
  <c r="H462" i="5"/>
  <c r="X462" i="5" s="1"/>
  <c r="F462" i="5"/>
  <c r="V462" i="5"/>
  <c r="T462" i="5"/>
  <c r="U462" i="5"/>
  <c r="S462" i="5"/>
  <c r="E462" i="5"/>
  <c r="D462" i="5"/>
  <c r="C462" i="5"/>
  <c r="B462" i="5"/>
  <c r="A462" i="5"/>
  <c r="L461" i="5"/>
  <c r="G461" i="5"/>
  <c r="E461" i="5"/>
  <c r="J460" i="5"/>
  <c r="E460" i="5"/>
  <c r="J459" i="5"/>
  <c r="E459" i="5"/>
  <c r="K458" i="5"/>
  <c r="J458" i="5"/>
  <c r="H458" i="5"/>
  <c r="G458" i="5"/>
  <c r="F458" i="5"/>
  <c r="K457" i="5"/>
  <c r="J457" i="5"/>
  <c r="H457" i="5"/>
  <c r="R457" i="5" s="1"/>
  <c r="G457" i="5"/>
  <c r="F457" i="5"/>
  <c r="V456" i="5"/>
  <c r="K460" i="5" s="1"/>
  <c r="T456" i="5"/>
  <c r="U456" i="5"/>
  <c r="S456" i="5"/>
  <c r="F456" i="5"/>
  <c r="E456" i="5"/>
  <c r="D456" i="5"/>
  <c r="I456" i="5"/>
  <c r="C456" i="5"/>
  <c r="B456" i="5"/>
  <c r="A456" i="5"/>
  <c r="L455" i="5"/>
  <c r="Q455" i="5" s="1"/>
  <c r="Z455" i="5"/>
  <c r="Y455" i="5"/>
  <c r="W455" i="5"/>
  <c r="K454" i="5"/>
  <c r="J454" i="5"/>
  <c r="Z454" i="5"/>
  <c r="Y454" i="5"/>
  <c r="W454" i="5"/>
  <c r="H454" i="5"/>
  <c r="X454" i="5" s="1"/>
  <c r="F454" i="5"/>
  <c r="V454" i="5"/>
  <c r="T454" i="5"/>
  <c r="U454" i="5"/>
  <c r="S454" i="5"/>
  <c r="E454" i="5"/>
  <c r="D454" i="5"/>
  <c r="C454" i="5"/>
  <c r="B454" i="5"/>
  <c r="A454" i="5"/>
  <c r="L453" i="5"/>
  <c r="G453" i="5"/>
  <c r="E453" i="5"/>
  <c r="J452" i="5"/>
  <c r="E452" i="5"/>
  <c r="J451" i="5"/>
  <c r="E451" i="5"/>
  <c r="K450" i="5"/>
  <c r="J450" i="5"/>
  <c r="H450" i="5"/>
  <c r="G450" i="5"/>
  <c r="F450" i="5"/>
  <c r="K449" i="5"/>
  <c r="J449" i="5"/>
  <c r="H449" i="5"/>
  <c r="R449" i="5" s="1"/>
  <c r="G449" i="5"/>
  <c r="F449" i="5"/>
  <c r="K448" i="5"/>
  <c r="J448" i="5"/>
  <c r="H448" i="5"/>
  <c r="G448" i="5"/>
  <c r="F448" i="5"/>
  <c r="K447" i="5"/>
  <c r="J447" i="5"/>
  <c r="H447" i="5"/>
  <c r="R447" i="5" s="1"/>
  <c r="G447" i="5"/>
  <c r="F447" i="5"/>
  <c r="V446" i="5"/>
  <c r="T446" i="5"/>
  <c r="U446" i="5"/>
  <c r="S446" i="5"/>
  <c r="H451" i="5" s="1"/>
  <c r="F446" i="5"/>
  <c r="E446" i="5"/>
  <c r="D446" i="5"/>
  <c r="I446" i="5"/>
  <c r="C446" i="5"/>
  <c r="B446" i="5"/>
  <c r="A446" i="5"/>
  <c r="Q445" i="5"/>
  <c r="L445" i="5"/>
  <c r="Z445" i="5"/>
  <c r="Y445" i="5"/>
  <c r="W445" i="5"/>
  <c r="K444" i="5"/>
  <c r="J444" i="5"/>
  <c r="Z444" i="5"/>
  <c r="Y444" i="5"/>
  <c r="W444" i="5"/>
  <c r="H444" i="5"/>
  <c r="X444" i="5" s="1"/>
  <c r="F444" i="5"/>
  <c r="V444" i="5"/>
  <c r="T444" i="5"/>
  <c r="U444" i="5"/>
  <c r="S444" i="5"/>
  <c r="E444" i="5"/>
  <c r="D444" i="5"/>
  <c r="C444" i="5"/>
  <c r="B444" i="5"/>
  <c r="A444" i="5"/>
  <c r="L443" i="5"/>
  <c r="G443" i="5"/>
  <c r="E443" i="5"/>
  <c r="J442" i="5"/>
  <c r="E442" i="5"/>
  <c r="J441" i="5"/>
  <c r="E441" i="5"/>
  <c r="K440" i="5"/>
  <c r="J440" i="5"/>
  <c r="H440" i="5"/>
  <c r="G440" i="5"/>
  <c r="F440" i="5"/>
  <c r="K439" i="5"/>
  <c r="J439" i="5"/>
  <c r="H439" i="5"/>
  <c r="G439" i="5"/>
  <c r="F439" i="5"/>
  <c r="V438" i="5"/>
  <c r="T438" i="5"/>
  <c r="K441" i="5" s="1"/>
  <c r="U438" i="5"/>
  <c r="S438" i="5"/>
  <c r="F438" i="5"/>
  <c r="E438" i="5"/>
  <c r="D438" i="5"/>
  <c r="I438" i="5"/>
  <c r="C438" i="5"/>
  <c r="B438" i="5"/>
  <c r="A438" i="5"/>
  <c r="L437" i="5"/>
  <c r="Q437" i="5" s="1"/>
  <c r="Z437" i="5"/>
  <c r="Y437" i="5"/>
  <c r="W437" i="5"/>
  <c r="K436" i="5"/>
  <c r="J436" i="5"/>
  <c r="Z436" i="5"/>
  <c r="Y436" i="5"/>
  <c r="W436" i="5"/>
  <c r="H436" i="5"/>
  <c r="X436" i="5" s="1"/>
  <c r="F436" i="5"/>
  <c r="V436" i="5"/>
  <c r="T436" i="5"/>
  <c r="U436" i="5"/>
  <c r="S436" i="5"/>
  <c r="E436" i="5"/>
  <c r="D436" i="5"/>
  <c r="C436" i="5"/>
  <c r="B436" i="5"/>
  <c r="A436" i="5"/>
  <c r="L435" i="5"/>
  <c r="G435" i="5"/>
  <c r="E435" i="5"/>
  <c r="J434" i="5"/>
  <c r="E434" i="5"/>
  <c r="J433" i="5"/>
  <c r="E433" i="5"/>
  <c r="K432" i="5"/>
  <c r="J432" i="5"/>
  <c r="H432" i="5"/>
  <c r="G432" i="5"/>
  <c r="F432" i="5"/>
  <c r="K431" i="5"/>
  <c r="J431" i="5"/>
  <c r="H431" i="5"/>
  <c r="G431" i="5"/>
  <c r="F431" i="5"/>
  <c r="K430" i="5"/>
  <c r="J430" i="5"/>
  <c r="H430" i="5"/>
  <c r="R430" i="5" s="1"/>
  <c r="G430" i="5"/>
  <c r="F430" i="5"/>
  <c r="V429" i="5"/>
  <c r="T429" i="5"/>
  <c r="U429" i="5"/>
  <c r="S429" i="5"/>
  <c r="F429" i="5"/>
  <c r="E429" i="5"/>
  <c r="D429" i="5"/>
  <c r="I429" i="5"/>
  <c r="C429" i="5"/>
  <c r="B429" i="5"/>
  <c r="A429" i="5"/>
  <c r="L428" i="5"/>
  <c r="Q428" i="5" s="1"/>
  <c r="Z428" i="5"/>
  <c r="Y428" i="5"/>
  <c r="W428" i="5"/>
  <c r="K427" i="5"/>
  <c r="J427" i="5"/>
  <c r="Z427" i="5"/>
  <c r="Y427" i="5"/>
  <c r="W427" i="5"/>
  <c r="H427" i="5"/>
  <c r="X427" i="5" s="1"/>
  <c r="F427" i="5"/>
  <c r="V427" i="5"/>
  <c r="T427" i="5"/>
  <c r="U427" i="5"/>
  <c r="S427" i="5"/>
  <c r="E427" i="5"/>
  <c r="D427" i="5"/>
  <c r="C427" i="5"/>
  <c r="B427" i="5"/>
  <c r="A427" i="5"/>
  <c r="L426" i="5"/>
  <c r="G426" i="5"/>
  <c r="E426" i="5"/>
  <c r="J425" i="5"/>
  <c r="E425" i="5"/>
  <c r="J424" i="5"/>
  <c r="E424" i="5"/>
  <c r="K423" i="5"/>
  <c r="J423" i="5"/>
  <c r="H423" i="5"/>
  <c r="G423" i="5"/>
  <c r="F423" i="5"/>
  <c r="K422" i="5"/>
  <c r="J422" i="5"/>
  <c r="H422" i="5"/>
  <c r="R422" i="5" s="1"/>
  <c r="G422" i="5"/>
  <c r="F422" i="5"/>
  <c r="V421" i="5"/>
  <c r="K425" i="5" s="1"/>
  <c r="T421" i="5"/>
  <c r="U421" i="5"/>
  <c r="S421" i="5"/>
  <c r="F421" i="5"/>
  <c r="E421" i="5"/>
  <c r="D421" i="5"/>
  <c r="I421" i="5"/>
  <c r="C421" i="5"/>
  <c r="B421" i="5"/>
  <c r="A421" i="5"/>
  <c r="L420" i="5"/>
  <c r="Q420" i="5" s="1"/>
  <c r="Z420" i="5"/>
  <c r="Y420" i="5"/>
  <c r="W420" i="5"/>
  <c r="K419" i="5"/>
  <c r="J419" i="5"/>
  <c r="Z419" i="5"/>
  <c r="Y419" i="5"/>
  <c r="W419" i="5"/>
  <c r="H419" i="5"/>
  <c r="X419" i="5" s="1"/>
  <c r="F419" i="5"/>
  <c r="V419" i="5"/>
  <c r="T419" i="5"/>
  <c r="U419" i="5"/>
  <c r="S419" i="5"/>
  <c r="E419" i="5"/>
  <c r="D419" i="5"/>
  <c r="C419" i="5"/>
  <c r="B419" i="5"/>
  <c r="A419" i="5"/>
  <c r="L418" i="5"/>
  <c r="G418" i="5"/>
  <c r="E418" i="5"/>
  <c r="J417" i="5"/>
  <c r="E417" i="5"/>
  <c r="J416" i="5"/>
  <c r="E416" i="5"/>
  <c r="K415" i="5"/>
  <c r="J415" i="5"/>
  <c r="H415" i="5"/>
  <c r="G415" i="5"/>
  <c r="F415" i="5"/>
  <c r="K414" i="5"/>
  <c r="J414" i="5"/>
  <c r="H414" i="5"/>
  <c r="R414" i="5" s="1"/>
  <c r="G414" i="5"/>
  <c r="F414" i="5"/>
  <c r="V413" i="5"/>
  <c r="T413" i="5"/>
  <c r="U413" i="5"/>
  <c r="S413" i="5"/>
  <c r="F413" i="5"/>
  <c r="E413" i="5"/>
  <c r="D413" i="5"/>
  <c r="I413" i="5"/>
  <c r="C413" i="5"/>
  <c r="B413" i="5"/>
  <c r="A413" i="5"/>
  <c r="L412" i="5"/>
  <c r="Q412" i="5" s="1"/>
  <c r="Z412" i="5"/>
  <c r="Y412" i="5"/>
  <c r="W412" i="5"/>
  <c r="K411" i="5"/>
  <c r="J411" i="5"/>
  <c r="Z411" i="5"/>
  <c r="Y411" i="5"/>
  <c r="W411" i="5"/>
  <c r="H411" i="5"/>
  <c r="X411" i="5" s="1"/>
  <c r="F411" i="5"/>
  <c r="V411" i="5"/>
  <c r="T411" i="5"/>
  <c r="U411" i="5"/>
  <c r="S411" i="5"/>
  <c r="E411" i="5"/>
  <c r="D411" i="5"/>
  <c r="C411" i="5"/>
  <c r="B411" i="5"/>
  <c r="A411" i="5"/>
  <c r="L410" i="5"/>
  <c r="G410" i="5"/>
  <c r="E410" i="5"/>
  <c r="J409" i="5"/>
  <c r="E409" i="5"/>
  <c r="J408" i="5"/>
  <c r="E408" i="5"/>
  <c r="K407" i="5"/>
  <c r="J407" i="5"/>
  <c r="H407" i="5"/>
  <c r="G407" i="5"/>
  <c r="F407" i="5"/>
  <c r="K406" i="5"/>
  <c r="J406" i="5"/>
  <c r="H406" i="5"/>
  <c r="R406" i="5" s="1"/>
  <c r="G406" i="5"/>
  <c r="F406" i="5"/>
  <c r="V405" i="5"/>
  <c r="T405" i="5"/>
  <c r="U405" i="5"/>
  <c r="S405" i="5"/>
  <c r="F405" i="5"/>
  <c r="E405" i="5"/>
  <c r="D405" i="5"/>
  <c r="I405" i="5"/>
  <c r="C405" i="5"/>
  <c r="B405" i="5"/>
  <c r="A405" i="5"/>
  <c r="L404" i="5"/>
  <c r="Q404" i="5" s="1"/>
  <c r="Z404" i="5"/>
  <c r="Y404" i="5"/>
  <c r="W404" i="5"/>
  <c r="K403" i="5"/>
  <c r="J403" i="5"/>
  <c r="Z403" i="5"/>
  <c r="Y403" i="5"/>
  <c r="W403" i="5"/>
  <c r="H403" i="5"/>
  <c r="X403" i="5" s="1"/>
  <c r="F403" i="5"/>
  <c r="V403" i="5"/>
  <c r="T403" i="5"/>
  <c r="U403" i="5"/>
  <c r="S403" i="5"/>
  <c r="E403" i="5"/>
  <c r="D403" i="5"/>
  <c r="C403" i="5"/>
  <c r="B403" i="5"/>
  <c r="A403" i="5"/>
  <c r="L402" i="5"/>
  <c r="G402" i="5"/>
  <c r="E402" i="5"/>
  <c r="J401" i="5"/>
  <c r="E401" i="5"/>
  <c r="J400" i="5"/>
  <c r="E400" i="5"/>
  <c r="K399" i="5"/>
  <c r="J399" i="5"/>
  <c r="H399" i="5"/>
  <c r="G399" i="5"/>
  <c r="F399" i="5"/>
  <c r="K398" i="5"/>
  <c r="J398" i="5"/>
  <c r="H398" i="5"/>
  <c r="R398" i="5" s="1"/>
  <c r="G398" i="5"/>
  <c r="F398" i="5"/>
  <c r="V397" i="5"/>
  <c r="K401" i="5" s="1"/>
  <c r="T397" i="5"/>
  <c r="U397" i="5"/>
  <c r="S397" i="5"/>
  <c r="F397" i="5"/>
  <c r="E397" i="5"/>
  <c r="D397" i="5"/>
  <c r="I397" i="5"/>
  <c r="C397" i="5"/>
  <c r="B397" i="5"/>
  <c r="A397" i="5"/>
  <c r="L396" i="5"/>
  <c r="Q396" i="5" s="1"/>
  <c r="Z396" i="5"/>
  <c r="Y396" i="5"/>
  <c r="W396" i="5"/>
  <c r="K395" i="5"/>
  <c r="J395" i="5"/>
  <c r="Z395" i="5"/>
  <c r="Y395" i="5"/>
  <c r="W395" i="5"/>
  <c r="H395" i="5"/>
  <c r="X395" i="5" s="1"/>
  <c r="F395" i="5"/>
  <c r="V395" i="5"/>
  <c r="T395" i="5"/>
  <c r="U395" i="5"/>
  <c r="S395" i="5"/>
  <c r="E395" i="5"/>
  <c r="D395" i="5"/>
  <c r="C395" i="5"/>
  <c r="B395" i="5"/>
  <c r="A395" i="5"/>
  <c r="L394" i="5"/>
  <c r="G394" i="5"/>
  <c r="E394" i="5"/>
  <c r="J393" i="5"/>
  <c r="E393" i="5"/>
  <c r="J392" i="5"/>
  <c r="E392" i="5"/>
  <c r="K391" i="5"/>
  <c r="J391" i="5"/>
  <c r="H391" i="5"/>
  <c r="G391" i="5"/>
  <c r="F391" i="5"/>
  <c r="K390" i="5"/>
  <c r="J390" i="5"/>
  <c r="H390" i="5"/>
  <c r="R390" i="5" s="1"/>
  <c r="G390" i="5"/>
  <c r="F390" i="5"/>
  <c r="V389" i="5"/>
  <c r="K393" i="5" s="1"/>
  <c r="T389" i="5"/>
  <c r="U389" i="5"/>
  <c r="S389" i="5"/>
  <c r="F389" i="5"/>
  <c r="E389" i="5"/>
  <c r="D389" i="5"/>
  <c r="I389" i="5"/>
  <c r="C389" i="5"/>
  <c r="B389" i="5"/>
  <c r="A389" i="5"/>
  <c r="L388" i="5"/>
  <c r="Q388" i="5" s="1"/>
  <c r="Z388" i="5"/>
  <c r="Y388" i="5"/>
  <c r="W388" i="5"/>
  <c r="K387" i="5"/>
  <c r="J387" i="5"/>
  <c r="Z387" i="5"/>
  <c r="Y387" i="5"/>
  <c r="W387" i="5"/>
  <c r="H387" i="5"/>
  <c r="X387" i="5" s="1"/>
  <c r="F387" i="5"/>
  <c r="V387" i="5"/>
  <c r="T387" i="5"/>
  <c r="U387" i="5"/>
  <c r="S387" i="5"/>
  <c r="E387" i="5"/>
  <c r="D387" i="5"/>
  <c r="C387" i="5"/>
  <c r="B387" i="5"/>
  <c r="A387" i="5"/>
  <c r="K386" i="5"/>
  <c r="J386" i="5"/>
  <c r="Z386" i="5"/>
  <c r="Y386" i="5"/>
  <c r="W386" i="5"/>
  <c r="H386" i="5"/>
  <c r="X386" i="5" s="1"/>
  <c r="F386" i="5"/>
  <c r="V386" i="5"/>
  <c r="T386" i="5"/>
  <c r="U386" i="5"/>
  <c r="S386" i="5"/>
  <c r="E386" i="5"/>
  <c r="D386" i="5"/>
  <c r="C386" i="5"/>
  <c r="B386" i="5"/>
  <c r="A386" i="5"/>
  <c r="L385" i="5"/>
  <c r="G385" i="5"/>
  <c r="E385" i="5"/>
  <c r="J384" i="5"/>
  <c r="E384" i="5"/>
  <c r="J383" i="5"/>
  <c r="E383" i="5"/>
  <c r="K382" i="5"/>
  <c r="J382" i="5"/>
  <c r="H382" i="5"/>
  <c r="G382" i="5"/>
  <c r="F382" i="5"/>
  <c r="K381" i="5"/>
  <c r="J381" i="5"/>
  <c r="H381" i="5"/>
  <c r="R381" i="5" s="1"/>
  <c r="G381" i="5"/>
  <c r="F381" i="5"/>
  <c r="K380" i="5"/>
  <c r="J380" i="5"/>
  <c r="H380" i="5"/>
  <c r="G380" i="5"/>
  <c r="F380" i="5"/>
  <c r="K379" i="5"/>
  <c r="J379" i="5"/>
  <c r="H379" i="5"/>
  <c r="R379" i="5" s="1"/>
  <c r="G379" i="5"/>
  <c r="F379" i="5"/>
  <c r="V378" i="5"/>
  <c r="T378" i="5"/>
  <c r="U378" i="5"/>
  <c r="H384" i="5" s="1"/>
  <c r="S378" i="5"/>
  <c r="F378" i="5"/>
  <c r="E378" i="5"/>
  <c r="D378" i="5"/>
  <c r="I378" i="5"/>
  <c r="C378" i="5"/>
  <c r="B378" i="5"/>
  <c r="A378" i="5"/>
  <c r="A377" i="5"/>
  <c r="A376" i="5"/>
  <c r="L375" i="5"/>
  <c r="Q375" i="5" s="1"/>
  <c r="Z375" i="5"/>
  <c r="Y375" i="5"/>
  <c r="W375" i="5"/>
  <c r="L374" i="5"/>
  <c r="G374" i="5"/>
  <c r="E374" i="5"/>
  <c r="J373" i="5"/>
  <c r="E373" i="5"/>
  <c r="J372" i="5"/>
  <c r="E372" i="5"/>
  <c r="K371" i="5"/>
  <c r="J371" i="5"/>
  <c r="H371" i="5"/>
  <c r="G371" i="5"/>
  <c r="F371" i="5"/>
  <c r="K370" i="5"/>
  <c r="J370" i="5"/>
  <c r="H370" i="5"/>
  <c r="R370" i="5" s="1"/>
  <c r="G370" i="5"/>
  <c r="F370" i="5"/>
  <c r="K369" i="5"/>
  <c r="J369" i="5"/>
  <c r="H369" i="5"/>
  <c r="G369" i="5"/>
  <c r="F369" i="5"/>
  <c r="K368" i="5"/>
  <c r="J368" i="5"/>
  <c r="H368" i="5"/>
  <c r="R368" i="5" s="1"/>
  <c r="G368" i="5"/>
  <c r="F368" i="5"/>
  <c r="V367" i="5"/>
  <c r="K373" i="5" s="1"/>
  <c r="T367" i="5"/>
  <c r="K372" i="5" s="1"/>
  <c r="U367" i="5"/>
  <c r="H373" i="5" s="1"/>
  <c r="S367" i="5"/>
  <c r="H372" i="5" s="1"/>
  <c r="F367" i="5"/>
  <c r="E367" i="5"/>
  <c r="D367" i="5"/>
  <c r="I367" i="5"/>
  <c r="C367" i="5"/>
  <c r="B367" i="5"/>
  <c r="A367" i="5"/>
  <c r="Q366" i="5"/>
  <c r="L366" i="5"/>
  <c r="Z366" i="5"/>
  <c r="Y366" i="5"/>
  <c r="X366" i="5"/>
  <c r="W366" i="5"/>
  <c r="K365" i="5"/>
  <c r="J366" i="5" s="1"/>
  <c r="P366" i="5" s="1"/>
  <c r="J365" i="5"/>
  <c r="Z365" i="5"/>
  <c r="Y365" i="5"/>
  <c r="W365" i="5"/>
  <c r="H365" i="5"/>
  <c r="X365" i="5" s="1"/>
  <c r="F365" i="5"/>
  <c r="V365" i="5"/>
  <c r="T365" i="5"/>
  <c r="U365" i="5"/>
  <c r="S365" i="5"/>
  <c r="E365" i="5"/>
  <c r="D365" i="5"/>
  <c r="C365" i="5"/>
  <c r="B365" i="5"/>
  <c r="A365" i="5"/>
  <c r="L364" i="5"/>
  <c r="G364" i="5"/>
  <c r="E364" i="5"/>
  <c r="V363" i="5"/>
  <c r="T363" i="5"/>
  <c r="U363" i="5"/>
  <c r="S363" i="5"/>
  <c r="F363" i="5"/>
  <c r="E363" i="5"/>
  <c r="D363" i="5"/>
  <c r="I363" i="5"/>
  <c r="C363" i="5"/>
  <c r="B363" i="5"/>
  <c r="A363" i="5"/>
  <c r="L362" i="5"/>
  <c r="Q362" i="5" s="1"/>
  <c r="Z362" i="5"/>
  <c r="Y362" i="5"/>
  <c r="W362" i="5"/>
  <c r="K361" i="5"/>
  <c r="J361" i="5"/>
  <c r="Z361" i="5"/>
  <c r="Y361" i="5"/>
  <c r="W361" i="5"/>
  <c r="H361" i="5"/>
  <c r="X361" i="5" s="1"/>
  <c r="F361" i="5"/>
  <c r="V361" i="5"/>
  <c r="T361" i="5"/>
  <c r="U361" i="5"/>
  <c r="S361" i="5"/>
  <c r="E361" i="5"/>
  <c r="D361" i="5"/>
  <c r="C361" i="5"/>
  <c r="B361" i="5"/>
  <c r="A361" i="5"/>
  <c r="L360" i="5"/>
  <c r="G360" i="5"/>
  <c r="E360" i="5"/>
  <c r="J359" i="5"/>
  <c r="E359" i="5"/>
  <c r="J358" i="5"/>
  <c r="E358" i="5"/>
  <c r="K357" i="5"/>
  <c r="J357" i="5"/>
  <c r="H357" i="5"/>
  <c r="G357" i="5"/>
  <c r="F357" i="5"/>
  <c r="K356" i="5"/>
  <c r="J356" i="5"/>
  <c r="H356" i="5"/>
  <c r="R356" i="5" s="1"/>
  <c r="G356" i="5"/>
  <c r="F356" i="5"/>
  <c r="K355" i="5"/>
  <c r="J355" i="5"/>
  <c r="H355" i="5"/>
  <c r="G355" i="5"/>
  <c r="F355" i="5"/>
  <c r="K354" i="5"/>
  <c r="J354" i="5"/>
  <c r="H354" i="5"/>
  <c r="R354" i="5" s="1"/>
  <c r="G354" i="5"/>
  <c r="F354" i="5"/>
  <c r="C353" i="5"/>
  <c r="V352" i="5"/>
  <c r="T352" i="5"/>
  <c r="U352" i="5"/>
  <c r="H359" i="5" s="1"/>
  <c r="S352" i="5"/>
  <c r="F352" i="5"/>
  <c r="E352" i="5"/>
  <c r="D352" i="5"/>
  <c r="I352" i="5"/>
  <c r="C352" i="5"/>
  <c r="B352" i="5"/>
  <c r="A352" i="5"/>
  <c r="L351" i="5"/>
  <c r="Q351" i="5" s="1"/>
  <c r="Z351" i="5"/>
  <c r="Y351" i="5"/>
  <c r="W351" i="5"/>
  <c r="K350" i="5"/>
  <c r="J350" i="5"/>
  <c r="Z350" i="5"/>
  <c r="Y350" i="5"/>
  <c r="W350" i="5"/>
  <c r="H350" i="5"/>
  <c r="X350" i="5" s="1"/>
  <c r="F350" i="5"/>
  <c r="V350" i="5"/>
  <c r="T350" i="5"/>
  <c r="U350" i="5"/>
  <c r="S350" i="5"/>
  <c r="E350" i="5"/>
  <c r="D350" i="5"/>
  <c r="C350" i="5"/>
  <c r="B350" i="5"/>
  <c r="A350" i="5"/>
  <c r="L349" i="5"/>
  <c r="G349" i="5"/>
  <c r="E349" i="5"/>
  <c r="J348" i="5"/>
  <c r="E348" i="5"/>
  <c r="J347" i="5"/>
  <c r="E347" i="5"/>
  <c r="K346" i="5"/>
  <c r="J346" i="5"/>
  <c r="H346" i="5"/>
  <c r="G346" i="5"/>
  <c r="F346" i="5"/>
  <c r="K345" i="5"/>
  <c r="J345" i="5"/>
  <c r="H345" i="5"/>
  <c r="R345" i="5" s="1"/>
  <c r="G345" i="5"/>
  <c r="F345" i="5"/>
  <c r="V344" i="5"/>
  <c r="T344" i="5"/>
  <c r="U344" i="5"/>
  <c r="S344" i="5"/>
  <c r="F344" i="5"/>
  <c r="E344" i="5"/>
  <c r="D344" i="5"/>
  <c r="I344" i="5"/>
  <c r="C344" i="5"/>
  <c r="B344" i="5"/>
  <c r="A344" i="5"/>
  <c r="L343" i="5"/>
  <c r="Q343" i="5" s="1"/>
  <c r="Z343" i="5"/>
  <c r="Y343" i="5"/>
  <c r="X343" i="5"/>
  <c r="K342" i="5"/>
  <c r="J342" i="5"/>
  <c r="Z342" i="5"/>
  <c r="Y342" i="5"/>
  <c r="X342" i="5"/>
  <c r="H342" i="5"/>
  <c r="W342" i="5" s="1"/>
  <c r="F342" i="5"/>
  <c r="V342" i="5"/>
  <c r="T342" i="5"/>
  <c r="U342" i="5"/>
  <c r="S342" i="5"/>
  <c r="E342" i="5"/>
  <c r="D342" i="5"/>
  <c r="C342" i="5"/>
  <c r="B342" i="5"/>
  <c r="A342" i="5"/>
  <c r="K341" i="5"/>
  <c r="J341" i="5"/>
  <c r="Z341" i="5"/>
  <c r="Y341" i="5"/>
  <c r="X341" i="5"/>
  <c r="H341" i="5"/>
  <c r="W341" i="5" s="1"/>
  <c r="F341" i="5"/>
  <c r="V341" i="5"/>
  <c r="T341" i="5"/>
  <c r="U341" i="5"/>
  <c r="S341" i="5"/>
  <c r="E341" i="5"/>
  <c r="D341" i="5"/>
  <c r="C341" i="5"/>
  <c r="B341" i="5"/>
  <c r="A341" i="5"/>
  <c r="L340" i="5"/>
  <c r="G340" i="5"/>
  <c r="E340" i="5"/>
  <c r="J339" i="5"/>
  <c r="E339" i="5"/>
  <c r="J338" i="5"/>
  <c r="E338" i="5"/>
  <c r="K337" i="5"/>
  <c r="J337" i="5"/>
  <c r="H337" i="5"/>
  <c r="G337" i="5"/>
  <c r="F337" i="5"/>
  <c r="K336" i="5"/>
  <c r="J336" i="5"/>
  <c r="H336" i="5"/>
  <c r="G336" i="5"/>
  <c r="F336" i="5"/>
  <c r="K335" i="5"/>
  <c r="J335" i="5"/>
  <c r="H335" i="5"/>
  <c r="R335" i="5" s="1"/>
  <c r="G335" i="5"/>
  <c r="F335" i="5"/>
  <c r="V334" i="5"/>
  <c r="T334" i="5"/>
  <c r="U334" i="5"/>
  <c r="S334" i="5"/>
  <c r="F334" i="5"/>
  <c r="E334" i="5"/>
  <c r="D334" i="5"/>
  <c r="I334" i="5"/>
  <c r="C334" i="5"/>
  <c r="B334" i="5"/>
  <c r="A334" i="5"/>
  <c r="L333" i="5"/>
  <c r="Q333" i="5" s="1"/>
  <c r="Z333" i="5"/>
  <c r="Y333" i="5"/>
  <c r="X333" i="5"/>
  <c r="K332" i="5"/>
  <c r="J332" i="5"/>
  <c r="Z332" i="5"/>
  <c r="Y332" i="5"/>
  <c r="X332" i="5"/>
  <c r="H332" i="5"/>
  <c r="W332" i="5" s="1"/>
  <c r="F332" i="5"/>
  <c r="V332" i="5"/>
  <c r="T332" i="5"/>
  <c r="U332" i="5"/>
  <c r="S332" i="5"/>
  <c r="E332" i="5"/>
  <c r="D332" i="5"/>
  <c r="C332" i="5"/>
  <c r="B332" i="5"/>
  <c r="A332" i="5"/>
  <c r="L331" i="5"/>
  <c r="G331" i="5"/>
  <c r="E331" i="5"/>
  <c r="J330" i="5"/>
  <c r="E330" i="5"/>
  <c r="J329" i="5"/>
  <c r="E329" i="5"/>
  <c r="K328" i="5"/>
  <c r="J328" i="5"/>
  <c r="H328" i="5"/>
  <c r="G328" i="5"/>
  <c r="F328" i="5"/>
  <c r="K327" i="5"/>
  <c r="J327" i="5"/>
  <c r="H327" i="5"/>
  <c r="R327" i="5" s="1"/>
  <c r="G327" i="5"/>
  <c r="F327" i="5"/>
  <c r="K326" i="5"/>
  <c r="J326" i="5"/>
  <c r="H326" i="5"/>
  <c r="G326" i="5"/>
  <c r="F326" i="5"/>
  <c r="K325" i="5"/>
  <c r="J325" i="5"/>
  <c r="H325" i="5"/>
  <c r="R325" i="5" s="1"/>
  <c r="G325" i="5"/>
  <c r="F325" i="5"/>
  <c r="V324" i="5"/>
  <c r="T324" i="5"/>
  <c r="K329" i="5" s="1"/>
  <c r="U324" i="5"/>
  <c r="H330" i="5" s="1"/>
  <c r="S324" i="5"/>
  <c r="F324" i="5"/>
  <c r="E324" i="5"/>
  <c r="D324" i="5"/>
  <c r="I324" i="5"/>
  <c r="C324" i="5"/>
  <c r="B324" i="5"/>
  <c r="A324" i="5"/>
  <c r="L323" i="5"/>
  <c r="Q323" i="5" s="1"/>
  <c r="Z323" i="5"/>
  <c r="Y323" i="5"/>
  <c r="X323" i="5"/>
  <c r="K322" i="5"/>
  <c r="J322" i="5"/>
  <c r="Z322" i="5"/>
  <c r="Y322" i="5"/>
  <c r="X322" i="5"/>
  <c r="H322" i="5"/>
  <c r="W322" i="5" s="1"/>
  <c r="F322" i="5"/>
  <c r="V322" i="5"/>
  <c r="T322" i="5"/>
  <c r="U322" i="5"/>
  <c r="S322" i="5"/>
  <c r="E322" i="5"/>
  <c r="D322" i="5"/>
  <c r="B322" i="5"/>
  <c r="A322" i="5"/>
  <c r="K321" i="5"/>
  <c r="J321" i="5"/>
  <c r="Z321" i="5"/>
  <c r="Y321" i="5"/>
  <c r="X321" i="5"/>
  <c r="H321" i="5"/>
  <c r="W321" i="5" s="1"/>
  <c r="F321" i="5"/>
  <c r="V321" i="5"/>
  <c r="T321" i="5"/>
  <c r="U321" i="5"/>
  <c r="S321" i="5"/>
  <c r="E321" i="5"/>
  <c r="D321" i="5"/>
  <c r="B321" i="5"/>
  <c r="A321" i="5"/>
  <c r="K320" i="5"/>
  <c r="J320" i="5"/>
  <c r="Z320" i="5"/>
  <c r="Y320" i="5"/>
  <c r="W320" i="5"/>
  <c r="H320" i="5"/>
  <c r="X320" i="5" s="1"/>
  <c r="F320" i="5"/>
  <c r="V320" i="5"/>
  <c r="T320" i="5"/>
  <c r="U320" i="5"/>
  <c r="S320" i="5"/>
  <c r="E320" i="5"/>
  <c r="D320" i="5"/>
  <c r="C320" i="5"/>
  <c r="B320" i="5"/>
  <c r="A320" i="5"/>
  <c r="K319" i="5"/>
  <c r="J319" i="5"/>
  <c r="Z319" i="5"/>
  <c r="Y319" i="5"/>
  <c r="W319" i="5"/>
  <c r="H319" i="5"/>
  <c r="X319" i="5" s="1"/>
  <c r="F319" i="5"/>
  <c r="V319" i="5"/>
  <c r="T319" i="5"/>
  <c r="U319" i="5"/>
  <c r="S319" i="5"/>
  <c r="E319" i="5"/>
  <c r="D319" i="5"/>
  <c r="C319" i="5"/>
  <c r="B319" i="5"/>
  <c r="A319" i="5"/>
  <c r="L318" i="5"/>
  <c r="G318" i="5"/>
  <c r="E318" i="5"/>
  <c r="J317" i="5"/>
  <c r="E317" i="5"/>
  <c r="J316" i="5"/>
  <c r="E316" i="5"/>
  <c r="K315" i="5"/>
  <c r="J315" i="5"/>
  <c r="H315" i="5"/>
  <c r="G315" i="5"/>
  <c r="F315" i="5"/>
  <c r="K314" i="5"/>
  <c r="J314" i="5"/>
  <c r="H314" i="5"/>
  <c r="R314" i="5" s="1"/>
  <c r="G314" i="5"/>
  <c r="F314" i="5"/>
  <c r="K313" i="5"/>
  <c r="J313" i="5"/>
  <c r="H313" i="5"/>
  <c r="G313" i="5"/>
  <c r="F313" i="5"/>
  <c r="K312" i="5"/>
  <c r="J312" i="5"/>
  <c r="H312" i="5"/>
  <c r="G312" i="5"/>
  <c r="F312" i="5"/>
  <c r="C311" i="5"/>
  <c r="V310" i="5"/>
  <c r="T310" i="5"/>
  <c r="U310" i="5"/>
  <c r="S310" i="5"/>
  <c r="F310" i="5"/>
  <c r="E310" i="5"/>
  <c r="D310" i="5"/>
  <c r="I310" i="5"/>
  <c r="C310" i="5"/>
  <c r="B310" i="5"/>
  <c r="A310" i="5"/>
  <c r="L309" i="5"/>
  <c r="Q309" i="5" s="1"/>
  <c r="Z309" i="5"/>
  <c r="Y309" i="5"/>
  <c r="W309" i="5"/>
  <c r="L308" i="5"/>
  <c r="G308" i="5"/>
  <c r="E308" i="5"/>
  <c r="J307" i="5"/>
  <c r="E307" i="5"/>
  <c r="J306" i="5"/>
  <c r="E306" i="5"/>
  <c r="K305" i="5"/>
  <c r="J305" i="5"/>
  <c r="H305" i="5"/>
  <c r="G305" i="5"/>
  <c r="F305" i="5"/>
  <c r="K304" i="5"/>
  <c r="J304" i="5"/>
  <c r="H304" i="5"/>
  <c r="G304" i="5"/>
  <c r="F304" i="5"/>
  <c r="V303" i="5"/>
  <c r="K307" i="5" s="1"/>
  <c r="T303" i="5"/>
  <c r="K306" i="5" s="1"/>
  <c r="U303" i="5"/>
  <c r="H307" i="5" s="1"/>
  <c r="S303" i="5"/>
  <c r="H306" i="5" s="1"/>
  <c r="F303" i="5"/>
  <c r="E303" i="5"/>
  <c r="D303" i="5"/>
  <c r="I303" i="5"/>
  <c r="C303" i="5"/>
  <c r="B303" i="5"/>
  <c r="A303" i="5"/>
  <c r="L302" i="5"/>
  <c r="Q302" i="5" s="1"/>
  <c r="Z302" i="5"/>
  <c r="Y302" i="5"/>
  <c r="W302" i="5"/>
  <c r="K301" i="5"/>
  <c r="J301" i="5"/>
  <c r="Z301" i="5"/>
  <c r="Y301" i="5"/>
  <c r="W301" i="5"/>
  <c r="H301" i="5"/>
  <c r="X301" i="5" s="1"/>
  <c r="F301" i="5"/>
  <c r="V301" i="5"/>
  <c r="T301" i="5"/>
  <c r="U301" i="5"/>
  <c r="S301" i="5"/>
  <c r="E301" i="5"/>
  <c r="D301" i="5"/>
  <c r="C301" i="5"/>
  <c r="B301" i="5"/>
  <c r="A301" i="5"/>
  <c r="K300" i="5"/>
  <c r="J300" i="5"/>
  <c r="Z300" i="5"/>
  <c r="Y300" i="5"/>
  <c r="W300" i="5"/>
  <c r="H300" i="5"/>
  <c r="X300" i="5" s="1"/>
  <c r="F300" i="5"/>
  <c r="V300" i="5"/>
  <c r="T300" i="5"/>
  <c r="U300" i="5"/>
  <c r="S300" i="5"/>
  <c r="E300" i="5"/>
  <c r="D300" i="5"/>
  <c r="C300" i="5"/>
  <c r="B300" i="5"/>
  <c r="A300" i="5"/>
  <c r="L299" i="5"/>
  <c r="G299" i="5"/>
  <c r="E299" i="5"/>
  <c r="J298" i="5"/>
  <c r="E298" i="5"/>
  <c r="J297" i="5"/>
  <c r="E297" i="5"/>
  <c r="K296" i="5"/>
  <c r="J296" i="5"/>
  <c r="H296" i="5"/>
  <c r="G296" i="5"/>
  <c r="F296" i="5"/>
  <c r="K295" i="5"/>
  <c r="J295" i="5"/>
  <c r="H295" i="5"/>
  <c r="G295" i="5"/>
  <c r="F295" i="5"/>
  <c r="V294" i="5"/>
  <c r="T294" i="5"/>
  <c r="U294" i="5"/>
  <c r="S294" i="5"/>
  <c r="F294" i="5"/>
  <c r="E294" i="5"/>
  <c r="D294" i="5"/>
  <c r="I294" i="5"/>
  <c r="C294" i="5"/>
  <c r="B294" i="5"/>
  <c r="A294" i="5"/>
  <c r="L293" i="5"/>
  <c r="Q293" i="5" s="1"/>
  <c r="Z293" i="5"/>
  <c r="Y293" i="5"/>
  <c r="W293" i="5"/>
  <c r="K292" i="5"/>
  <c r="J292" i="5"/>
  <c r="Z292" i="5"/>
  <c r="Y292" i="5"/>
  <c r="W292" i="5"/>
  <c r="H292" i="5"/>
  <c r="X292" i="5" s="1"/>
  <c r="F292" i="5"/>
  <c r="V292" i="5"/>
  <c r="T292" i="5"/>
  <c r="U292" i="5"/>
  <c r="S292" i="5"/>
  <c r="E292" i="5"/>
  <c r="D292" i="5"/>
  <c r="C292" i="5"/>
  <c r="B292" i="5"/>
  <c r="A292" i="5"/>
  <c r="L291" i="5"/>
  <c r="G291" i="5"/>
  <c r="E291" i="5"/>
  <c r="J290" i="5"/>
  <c r="E290" i="5"/>
  <c r="J289" i="5"/>
  <c r="E289" i="5"/>
  <c r="K288" i="5"/>
  <c r="J288" i="5"/>
  <c r="H288" i="5"/>
  <c r="G288" i="5"/>
  <c r="F288" i="5"/>
  <c r="K287" i="5"/>
  <c r="J287" i="5"/>
  <c r="H287" i="5"/>
  <c r="R287" i="5" s="1"/>
  <c r="G287" i="5"/>
  <c r="F287" i="5"/>
  <c r="K286" i="5"/>
  <c r="J286" i="5"/>
  <c r="H286" i="5"/>
  <c r="G286" i="5"/>
  <c r="F286" i="5"/>
  <c r="K285" i="5"/>
  <c r="J285" i="5"/>
  <c r="H285" i="5"/>
  <c r="R285" i="5" s="1"/>
  <c r="G285" i="5"/>
  <c r="F285" i="5"/>
  <c r="C284" i="5"/>
  <c r="V283" i="5"/>
  <c r="T283" i="5"/>
  <c r="U283" i="5"/>
  <c r="S283" i="5"/>
  <c r="F283" i="5"/>
  <c r="E283" i="5"/>
  <c r="D283" i="5"/>
  <c r="I283" i="5"/>
  <c r="C283" i="5"/>
  <c r="B283" i="5"/>
  <c r="A283" i="5"/>
  <c r="L282" i="5"/>
  <c r="Q282" i="5" s="1"/>
  <c r="Z282" i="5"/>
  <c r="Y282" i="5"/>
  <c r="W282" i="5"/>
  <c r="K281" i="5"/>
  <c r="J281" i="5"/>
  <c r="Z281" i="5"/>
  <c r="Y281" i="5"/>
  <c r="W281" i="5"/>
  <c r="H281" i="5"/>
  <c r="X281" i="5" s="1"/>
  <c r="F281" i="5"/>
  <c r="V281" i="5"/>
  <c r="T281" i="5"/>
  <c r="U281" i="5"/>
  <c r="S281" i="5"/>
  <c r="E281" i="5"/>
  <c r="D281" i="5"/>
  <c r="C281" i="5"/>
  <c r="B281" i="5"/>
  <c r="A281" i="5"/>
  <c r="K280" i="5"/>
  <c r="J280" i="5"/>
  <c r="Z280" i="5"/>
  <c r="Y280" i="5"/>
  <c r="W280" i="5"/>
  <c r="H280" i="5"/>
  <c r="X280" i="5" s="1"/>
  <c r="F280" i="5"/>
  <c r="V280" i="5"/>
  <c r="T280" i="5"/>
  <c r="U280" i="5"/>
  <c r="S280" i="5"/>
  <c r="E280" i="5"/>
  <c r="D280" i="5"/>
  <c r="C280" i="5"/>
  <c r="B280" i="5"/>
  <c r="A280" i="5"/>
  <c r="L279" i="5"/>
  <c r="G279" i="5"/>
  <c r="E279" i="5"/>
  <c r="J278" i="5"/>
  <c r="E278" i="5"/>
  <c r="J277" i="5"/>
  <c r="E277" i="5"/>
  <c r="K276" i="5"/>
  <c r="J276" i="5"/>
  <c r="H276" i="5"/>
  <c r="G276" i="5"/>
  <c r="F276" i="5"/>
  <c r="K275" i="5"/>
  <c r="J275" i="5"/>
  <c r="H275" i="5"/>
  <c r="R275" i="5" s="1"/>
  <c r="G275" i="5"/>
  <c r="F275" i="5"/>
  <c r="C274" i="5"/>
  <c r="V273" i="5"/>
  <c r="T273" i="5"/>
  <c r="U273" i="5"/>
  <c r="S273" i="5"/>
  <c r="F273" i="5"/>
  <c r="E273" i="5"/>
  <c r="D273" i="5"/>
  <c r="I273" i="5"/>
  <c r="C273" i="5"/>
  <c r="B273" i="5"/>
  <c r="A273" i="5"/>
  <c r="L272" i="5"/>
  <c r="Q272" i="5" s="1"/>
  <c r="Z272" i="5"/>
  <c r="Y272" i="5"/>
  <c r="W272" i="5"/>
  <c r="K271" i="5"/>
  <c r="J271" i="5"/>
  <c r="Z271" i="5"/>
  <c r="Y271" i="5"/>
  <c r="W271" i="5"/>
  <c r="H271" i="5"/>
  <c r="X271" i="5" s="1"/>
  <c r="F271" i="5"/>
  <c r="V271" i="5"/>
  <c r="T271" i="5"/>
  <c r="U271" i="5"/>
  <c r="S271" i="5"/>
  <c r="E271" i="5"/>
  <c r="D271" i="5"/>
  <c r="C271" i="5"/>
  <c r="B271" i="5"/>
  <c r="A271" i="5"/>
  <c r="L270" i="5"/>
  <c r="G270" i="5"/>
  <c r="E270" i="5"/>
  <c r="J269" i="5"/>
  <c r="E269" i="5"/>
  <c r="J268" i="5"/>
  <c r="E268" i="5"/>
  <c r="K267" i="5"/>
  <c r="J267" i="5"/>
  <c r="H267" i="5"/>
  <c r="G267" i="5"/>
  <c r="F267" i="5"/>
  <c r="K266" i="5"/>
  <c r="J266" i="5"/>
  <c r="H266" i="5"/>
  <c r="R266" i="5" s="1"/>
  <c r="G266" i="5"/>
  <c r="F266" i="5"/>
  <c r="K265" i="5"/>
  <c r="J265" i="5"/>
  <c r="H265" i="5"/>
  <c r="G265" i="5"/>
  <c r="F265" i="5"/>
  <c r="K264" i="5"/>
  <c r="J264" i="5"/>
  <c r="H264" i="5"/>
  <c r="R264" i="5" s="1"/>
  <c r="G264" i="5"/>
  <c r="F264" i="5"/>
  <c r="V263" i="5"/>
  <c r="T263" i="5"/>
  <c r="K268" i="5" s="1"/>
  <c r="U263" i="5"/>
  <c r="H269" i="5" s="1"/>
  <c r="S263" i="5"/>
  <c r="F263" i="5"/>
  <c r="E263" i="5"/>
  <c r="D263" i="5"/>
  <c r="I263" i="5"/>
  <c r="C263" i="5"/>
  <c r="B263" i="5"/>
  <c r="A263" i="5"/>
  <c r="L262" i="5"/>
  <c r="Q262" i="5" s="1"/>
  <c r="Z262" i="5"/>
  <c r="Y262" i="5"/>
  <c r="W262" i="5"/>
  <c r="K261" i="5"/>
  <c r="J261" i="5"/>
  <c r="Z261" i="5"/>
  <c r="Y261" i="5"/>
  <c r="W261" i="5"/>
  <c r="H261" i="5"/>
  <c r="X261" i="5" s="1"/>
  <c r="F261" i="5"/>
  <c r="V261" i="5"/>
  <c r="T261" i="5"/>
  <c r="U261" i="5"/>
  <c r="S261" i="5"/>
  <c r="E261" i="5"/>
  <c r="D261" i="5"/>
  <c r="C261" i="5"/>
  <c r="B261" i="5"/>
  <c r="A261" i="5"/>
  <c r="K260" i="5"/>
  <c r="J260" i="5"/>
  <c r="Z260" i="5"/>
  <c r="Y260" i="5"/>
  <c r="W260" i="5"/>
  <c r="H260" i="5"/>
  <c r="X260" i="5" s="1"/>
  <c r="F260" i="5"/>
  <c r="V260" i="5"/>
  <c r="T260" i="5"/>
  <c r="U260" i="5"/>
  <c r="S260" i="5"/>
  <c r="E260" i="5"/>
  <c r="D260" i="5"/>
  <c r="C260" i="5"/>
  <c r="B260" i="5"/>
  <c r="A260" i="5"/>
  <c r="K259" i="5"/>
  <c r="J259" i="5"/>
  <c r="Z259" i="5"/>
  <c r="Y259" i="5"/>
  <c r="W259" i="5"/>
  <c r="H259" i="5"/>
  <c r="X259" i="5" s="1"/>
  <c r="F259" i="5"/>
  <c r="V259" i="5"/>
  <c r="T259" i="5"/>
  <c r="U259" i="5"/>
  <c r="S259" i="5"/>
  <c r="E259" i="5"/>
  <c r="D259" i="5"/>
  <c r="C259" i="5"/>
  <c r="B259" i="5"/>
  <c r="A259" i="5"/>
  <c r="K258" i="5"/>
  <c r="J258" i="5"/>
  <c r="Z258" i="5"/>
  <c r="Y258" i="5"/>
  <c r="W258" i="5"/>
  <c r="H258" i="5"/>
  <c r="X258" i="5" s="1"/>
  <c r="F258" i="5"/>
  <c r="V258" i="5"/>
  <c r="T258" i="5"/>
  <c r="U258" i="5"/>
  <c r="S258" i="5"/>
  <c r="E258" i="5"/>
  <c r="D258" i="5"/>
  <c r="C258" i="5"/>
  <c r="B258" i="5"/>
  <c r="A258" i="5"/>
  <c r="K257" i="5"/>
  <c r="J257" i="5"/>
  <c r="Z257" i="5"/>
  <c r="Y257" i="5"/>
  <c r="W257" i="5"/>
  <c r="H257" i="5"/>
  <c r="X257" i="5" s="1"/>
  <c r="F257" i="5"/>
  <c r="V257" i="5"/>
  <c r="T257" i="5"/>
  <c r="U257" i="5"/>
  <c r="S257" i="5"/>
  <c r="E257" i="5"/>
  <c r="D257" i="5"/>
  <c r="C257" i="5"/>
  <c r="B257" i="5"/>
  <c r="A257" i="5"/>
  <c r="K256" i="5"/>
  <c r="J256" i="5"/>
  <c r="Z256" i="5"/>
  <c r="Y256" i="5"/>
  <c r="W256" i="5"/>
  <c r="H256" i="5"/>
  <c r="X256" i="5" s="1"/>
  <c r="F256" i="5"/>
  <c r="V256" i="5"/>
  <c r="T256" i="5"/>
  <c r="U256" i="5"/>
  <c r="S256" i="5"/>
  <c r="E256" i="5"/>
  <c r="D256" i="5"/>
  <c r="C256" i="5"/>
  <c r="B256" i="5"/>
  <c r="A256" i="5"/>
  <c r="K255" i="5"/>
  <c r="J255" i="5"/>
  <c r="Z255" i="5"/>
  <c r="Y255" i="5"/>
  <c r="W255" i="5"/>
  <c r="H255" i="5"/>
  <c r="X255" i="5" s="1"/>
  <c r="F255" i="5"/>
  <c r="V255" i="5"/>
  <c r="T255" i="5"/>
  <c r="U255" i="5"/>
  <c r="S255" i="5"/>
  <c r="E255" i="5"/>
  <c r="D255" i="5"/>
  <c r="C255" i="5"/>
  <c r="B255" i="5"/>
  <c r="A255" i="5"/>
  <c r="K254" i="5"/>
  <c r="J254" i="5"/>
  <c r="Z254" i="5"/>
  <c r="Y254" i="5"/>
  <c r="W254" i="5"/>
  <c r="H254" i="5"/>
  <c r="X254" i="5" s="1"/>
  <c r="F254" i="5"/>
  <c r="V254" i="5"/>
  <c r="T254" i="5"/>
  <c r="U254" i="5"/>
  <c r="S254" i="5"/>
  <c r="E254" i="5"/>
  <c r="D254" i="5"/>
  <c r="C254" i="5"/>
  <c r="B254" i="5"/>
  <c r="A254" i="5"/>
  <c r="K253" i="5"/>
  <c r="J253" i="5"/>
  <c r="Z253" i="5"/>
  <c r="Y253" i="5"/>
  <c r="W253" i="5"/>
  <c r="H253" i="5"/>
  <c r="X253" i="5" s="1"/>
  <c r="F253" i="5"/>
  <c r="V253" i="5"/>
  <c r="T253" i="5"/>
  <c r="U253" i="5"/>
  <c r="S253" i="5"/>
  <c r="E253" i="5"/>
  <c r="D253" i="5"/>
  <c r="C253" i="5"/>
  <c r="B253" i="5"/>
  <c r="A253" i="5"/>
  <c r="K252" i="5"/>
  <c r="J252" i="5"/>
  <c r="Z252" i="5"/>
  <c r="Y252" i="5"/>
  <c r="W252" i="5"/>
  <c r="H252" i="5"/>
  <c r="X252" i="5" s="1"/>
  <c r="F252" i="5"/>
  <c r="V252" i="5"/>
  <c r="T252" i="5"/>
  <c r="U252" i="5"/>
  <c r="S252" i="5"/>
  <c r="E252" i="5"/>
  <c r="D252" i="5"/>
  <c r="C252" i="5"/>
  <c r="B252" i="5"/>
  <c r="A252" i="5"/>
  <c r="K251" i="5"/>
  <c r="J251" i="5"/>
  <c r="Z251" i="5"/>
  <c r="Y251" i="5"/>
  <c r="W251" i="5"/>
  <c r="H251" i="5"/>
  <c r="X251" i="5" s="1"/>
  <c r="F251" i="5"/>
  <c r="V251" i="5"/>
  <c r="T251" i="5"/>
  <c r="U251" i="5"/>
  <c r="S251" i="5"/>
  <c r="E251" i="5"/>
  <c r="D251" i="5"/>
  <c r="C251" i="5"/>
  <c r="B251" i="5"/>
  <c r="A251" i="5"/>
  <c r="K250" i="5"/>
  <c r="J250" i="5"/>
  <c r="Z250" i="5"/>
  <c r="Y250" i="5"/>
  <c r="W250" i="5"/>
  <c r="H250" i="5"/>
  <c r="X250" i="5" s="1"/>
  <c r="F250" i="5"/>
  <c r="V250" i="5"/>
  <c r="T250" i="5"/>
  <c r="U250" i="5"/>
  <c r="S250" i="5"/>
  <c r="E250" i="5"/>
  <c r="D250" i="5"/>
  <c r="C250" i="5"/>
  <c r="B250" i="5"/>
  <c r="A250" i="5"/>
  <c r="L249" i="5"/>
  <c r="G249" i="5"/>
  <c r="E249" i="5"/>
  <c r="J248" i="5"/>
  <c r="E248" i="5"/>
  <c r="J247" i="5"/>
  <c r="E247" i="5"/>
  <c r="K246" i="5"/>
  <c r="J246" i="5"/>
  <c r="H246" i="5"/>
  <c r="G246" i="5"/>
  <c r="F246" i="5"/>
  <c r="K245" i="5"/>
  <c r="J245" i="5"/>
  <c r="H245" i="5"/>
  <c r="R245" i="5" s="1"/>
  <c r="G245" i="5"/>
  <c r="F245" i="5"/>
  <c r="K244" i="5"/>
  <c r="J244" i="5"/>
  <c r="H244" i="5"/>
  <c r="G244" i="5"/>
  <c r="F244" i="5"/>
  <c r="K243" i="5"/>
  <c r="J243" i="5"/>
  <c r="H243" i="5"/>
  <c r="R243" i="5" s="1"/>
  <c r="G243" i="5"/>
  <c r="F243" i="5"/>
  <c r="C242" i="5"/>
  <c r="V241" i="5"/>
  <c r="T241" i="5"/>
  <c r="U241" i="5"/>
  <c r="S241" i="5"/>
  <c r="F241" i="5"/>
  <c r="E241" i="5"/>
  <c r="D241" i="5"/>
  <c r="I241" i="5"/>
  <c r="C241" i="5"/>
  <c r="B241" i="5"/>
  <c r="A241" i="5"/>
  <c r="L240" i="5"/>
  <c r="Q240" i="5" s="1"/>
  <c r="Z240" i="5"/>
  <c r="Y240" i="5"/>
  <c r="W240" i="5"/>
  <c r="K239" i="5"/>
  <c r="J239" i="5"/>
  <c r="Z239" i="5"/>
  <c r="Y239" i="5"/>
  <c r="W239" i="5"/>
  <c r="H239" i="5"/>
  <c r="X239" i="5" s="1"/>
  <c r="F239" i="5"/>
  <c r="V239" i="5"/>
  <c r="T239" i="5"/>
  <c r="U239" i="5"/>
  <c r="S239" i="5"/>
  <c r="E239" i="5"/>
  <c r="D239" i="5"/>
  <c r="C239" i="5"/>
  <c r="B239" i="5"/>
  <c r="A239" i="5"/>
  <c r="L238" i="5"/>
  <c r="G238" i="5"/>
  <c r="E238" i="5"/>
  <c r="J237" i="5"/>
  <c r="E237" i="5"/>
  <c r="J236" i="5"/>
  <c r="E236" i="5"/>
  <c r="K235" i="5"/>
  <c r="J235" i="5"/>
  <c r="H235" i="5"/>
  <c r="G235" i="5"/>
  <c r="F235" i="5"/>
  <c r="K234" i="5"/>
  <c r="J234" i="5"/>
  <c r="H234" i="5"/>
  <c r="R234" i="5" s="1"/>
  <c r="G234" i="5"/>
  <c r="F234" i="5"/>
  <c r="K233" i="5"/>
  <c r="J233" i="5"/>
  <c r="H233" i="5"/>
  <c r="G233" i="5"/>
  <c r="F233" i="5"/>
  <c r="K232" i="5"/>
  <c r="J232" i="5"/>
  <c r="H232" i="5"/>
  <c r="G232" i="5"/>
  <c r="F232" i="5"/>
  <c r="C231" i="5"/>
  <c r="V230" i="5"/>
  <c r="T230" i="5"/>
  <c r="U230" i="5"/>
  <c r="S230" i="5"/>
  <c r="F230" i="5"/>
  <c r="E230" i="5"/>
  <c r="D230" i="5"/>
  <c r="I230" i="5"/>
  <c r="C230" i="5"/>
  <c r="B230" i="5"/>
  <c r="A230" i="5"/>
  <c r="L229" i="5"/>
  <c r="Q229" i="5" s="1"/>
  <c r="Z229" i="5"/>
  <c r="Y229" i="5"/>
  <c r="W229" i="5"/>
  <c r="K228" i="5"/>
  <c r="J228" i="5"/>
  <c r="Z228" i="5"/>
  <c r="Y228" i="5"/>
  <c r="W228" i="5"/>
  <c r="H228" i="5"/>
  <c r="X228" i="5" s="1"/>
  <c r="F228" i="5"/>
  <c r="V228" i="5"/>
  <c r="T228" i="5"/>
  <c r="U228" i="5"/>
  <c r="S228" i="5"/>
  <c r="E228" i="5"/>
  <c r="D228" i="5"/>
  <c r="C228" i="5"/>
  <c r="B228" i="5"/>
  <c r="A228" i="5"/>
  <c r="L227" i="5"/>
  <c r="G227" i="5"/>
  <c r="E227" i="5"/>
  <c r="J226" i="5"/>
  <c r="E226" i="5"/>
  <c r="J225" i="5"/>
  <c r="E225" i="5"/>
  <c r="K224" i="5"/>
  <c r="J224" i="5"/>
  <c r="H224" i="5"/>
  <c r="G224" i="5"/>
  <c r="F224" i="5"/>
  <c r="K223" i="5"/>
  <c r="J223" i="5"/>
  <c r="H223" i="5"/>
  <c r="R223" i="5" s="1"/>
  <c r="G223" i="5"/>
  <c r="F223" i="5"/>
  <c r="K222" i="5"/>
  <c r="J222" i="5"/>
  <c r="H222" i="5"/>
  <c r="G222" i="5"/>
  <c r="F222" i="5"/>
  <c r="K221" i="5"/>
  <c r="J221" i="5"/>
  <c r="H221" i="5"/>
  <c r="R221" i="5" s="1"/>
  <c r="G221" i="5"/>
  <c r="F221" i="5"/>
  <c r="C220" i="5"/>
  <c r="V219" i="5"/>
  <c r="T219" i="5"/>
  <c r="U219" i="5"/>
  <c r="S219" i="5"/>
  <c r="H225" i="5" s="1"/>
  <c r="F219" i="5"/>
  <c r="E219" i="5"/>
  <c r="D219" i="5"/>
  <c r="I219" i="5"/>
  <c r="C219" i="5"/>
  <c r="B219" i="5"/>
  <c r="A219" i="5"/>
  <c r="L218" i="5"/>
  <c r="Q218" i="5" s="1"/>
  <c r="Z218" i="5"/>
  <c r="Y218" i="5"/>
  <c r="W218" i="5"/>
  <c r="K217" i="5"/>
  <c r="J217" i="5"/>
  <c r="Z217" i="5"/>
  <c r="Y217" i="5"/>
  <c r="W217" i="5"/>
  <c r="H217" i="5"/>
  <c r="X217" i="5" s="1"/>
  <c r="F217" i="5"/>
  <c r="V217" i="5"/>
  <c r="T217" i="5"/>
  <c r="U217" i="5"/>
  <c r="S217" i="5"/>
  <c r="E217" i="5"/>
  <c r="D217" i="5"/>
  <c r="C217" i="5"/>
  <c r="B217" i="5"/>
  <c r="A217" i="5"/>
  <c r="K216" i="5"/>
  <c r="J216" i="5"/>
  <c r="Z216" i="5"/>
  <c r="Y216" i="5"/>
  <c r="W216" i="5"/>
  <c r="H216" i="5"/>
  <c r="X216" i="5" s="1"/>
  <c r="F216" i="5"/>
  <c r="V216" i="5"/>
  <c r="T216" i="5"/>
  <c r="U216" i="5"/>
  <c r="S216" i="5"/>
  <c r="E216" i="5"/>
  <c r="D216" i="5"/>
  <c r="C216" i="5"/>
  <c r="B216" i="5"/>
  <c r="A216" i="5"/>
  <c r="K215" i="5"/>
  <c r="J215" i="5"/>
  <c r="Z215" i="5"/>
  <c r="Y215" i="5"/>
  <c r="W215" i="5"/>
  <c r="H215" i="5"/>
  <c r="X215" i="5" s="1"/>
  <c r="F215" i="5"/>
  <c r="V215" i="5"/>
  <c r="T215" i="5"/>
  <c r="U215" i="5"/>
  <c r="S215" i="5"/>
  <c r="E215" i="5"/>
  <c r="D215" i="5"/>
  <c r="C215" i="5"/>
  <c r="B215" i="5"/>
  <c r="A215" i="5"/>
  <c r="L214" i="5"/>
  <c r="G214" i="5"/>
  <c r="E214" i="5"/>
  <c r="J213" i="5"/>
  <c r="E213" i="5"/>
  <c r="J212" i="5"/>
  <c r="E212" i="5"/>
  <c r="K211" i="5"/>
  <c r="J211" i="5"/>
  <c r="H211" i="5"/>
  <c r="G211" i="5"/>
  <c r="F211" i="5"/>
  <c r="K210" i="5"/>
  <c r="J210" i="5"/>
  <c r="H210" i="5"/>
  <c r="R210" i="5" s="1"/>
  <c r="G210" i="5"/>
  <c r="F210" i="5"/>
  <c r="K209" i="5"/>
  <c r="J209" i="5"/>
  <c r="H209" i="5"/>
  <c r="G209" i="5"/>
  <c r="F209" i="5"/>
  <c r="K208" i="5"/>
  <c r="J208" i="5"/>
  <c r="H208" i="5"/>
  <c r="R208" i="5" s="1"/>
  <c r="G208" i="5"/>
  <c r="F208" i="5"/>
  <c r="C207" i="5"/>
  <c r="V206" i="5"/>
  <c r="T206" i="5"/>
  <c r="U206" i="5"/>
  <c r="S206" i="5"/>
  <c r="F206" i="5"/>
  <c r="E206" i="5"/>
  <c r="D206" i="5"/>
  <c r="I206" i="5"/>
  <c r="C206" i="5"/>
  <c r="B206" i="5"/>
  <c r="A206" i="5"/>
  <c r="L205" i="5"/>
  <c r="Q205" i="5" s="1"/>
  <c r="Z205" i="5"/>
  <c r="Y205" i="5"/>
  <c r="W205" i="5"/>
  <c r="K204" i="5"/>
  <c r="J204" i="5"/>
  <c r="Z204" i="5"/>
  <c r="Y204" i="5"/>
  <c r="W204" i="5"/>
  <c r="H204" i="5"/>
  <c r="X204" i="5" s="1"/>
  <c r="F204" i="5"/>
  <c r="V204" i="5"/>
  <c r="T204" i="5"/>
  <c r="U204" i="5"/>
  <c r="S204" i="5"/>
  <c r="E204" i="5"/>
  <c r="D204" i="5"/>
  <c r="C204" i="5"/>
  <c r="B204" i="5"/>
  <c r="A204" i="5"/>
  <c r="K203" i="5"/>
  <c r="J203" i="5"/>
  <c r="Z203" i="5"/>
  <c r="Y203" i="5"/>
  <c r="W203" i="5"/>
  <c r="H203" i="5"/>
  <c r="X203" i="5" s="1"/>
  <c r="F203" i="5"/>
  <c r="V203" i="5"/>
  <c r="T203" i="5"/>
  <c r="U203" i="5"/>
  <c r="S203" i="5"/>
  <c r="E203" i="5"/>
  <c r="D203" i="5"/>
  <c r="C203" i="5"/>
  <c r="B203" i="5"/>
  <c r="A203" i="5"/>
  <c r="L202" i="5"/>
  <c r="G202" i="5"/>
  <c r="E202" i="5"/>
  <c r="J201" i="5"/>
  <c r="E201" i="5"/>
  <c r="J200" i="5"/>
  <c r="E200" i="5"/>
  <c r="K199" i="5"/>
  <c r="J199" i="5"/>
  <c r="H199" i="5"/>
  <c r="G199" i="5"/>
  <c r="F199" i="5"/>
  <c r="K198" i="5"/>
  <c r="J198" i="5"/>
  <c r="H198" i="5"/>
  <c r="R198" i="5" s="1"/>
  <c r="G198" i="5"/>
  <c r="F198" i="5"/>
  <c r="K197" i="5"/>
  <c r="J197" i="5"/>
  <c r="H197" i="5"/>
  <c r="G197" i="5"/>
  <c r="F197" i="5"/>
  <c r="K196" i="5"/>
  <c r="J196" i="5"/>
  <c r="H196" i="5"/>
  <c r="G196" i="5"/>
  <c r="F196" i="5"/>
  <c r="C195" i="5"/>
  <c r="V194" i="5"/>
  <c r="T194" i="5"/>
  <c r="U194" i="5"/>
  <c r="S194" i="5"/>
  <c r="F194" i="5"/>
  <c r="E194" i="5"/>
  <c r="D194" i="5"/>
  <c r="I194" i="5"/>
  <c r="C194" i="5"/>
  <c r="B194" i="5"/>
  <c r="A194" i="5"/>
  <c r="L193" i="5"/>
  <c r="Q193" i="5" s="1"/>
  <c r="Z193" i="5"/>
  <c r="Y193" i="5"/>
  <c r="W193" i="5"/>
  <c r="K192" i="5"/>
  <c r="J192" i="5"/>
  <c r="Z192" i="5"/>
  <c r="Y192" i="5"/>
  <c r="W192" i="5"/>
  <c r="H192" i="5"/>
  <c r="X192" i="5" s="1"/>
  <c r="F192" i="5"/>
  <c r="V192" i="5"/>
  <c r="T192" i="5"/>
  <c r="U192" i="5"/>
  <c r="S192" i="5"/>
  <c r="E192" i="5"/>
  <c r="D192" i="5"/>
  <c r="B192" i="5"/>
  <c r="A192" i="5"/>
  <c r="K191" i="5"/>
  <c r="J191" i="5"/>
  <c r="Z191" i="5"/>
  <c r="Y191" i="5"/>
  <c r="W191" i="5"/>
  <c r="H191" i="5"/>
  <c r="X191" i="5" s="1"/>
  <c r="F191" i="5"/>
  <c r="V191" i="5"/>
  <c r="T191" i="5"/>
  <c r="U191" i="5"/>
  <c r="S191" i="5"/>
  <c r="E191" i="5"/>
  <c r="D191" i="5"/>
  <c r="B191" i="5"/>
  <c r="A191" i="5"/>
  <c r="K190" i="5"/>
  <c r="J190" i="5"/>
  <c r="Z190" i="5"/>
  <c r="Y190" i="5"/>
  <c r="W190" i="5"/>
  <c r="H190" i="5"/>
  <c r="X190" i="5" s="1"/>
  <c r="F190" i="5"/>
  <c r="V190" i="5"/>
  <c r="T190" i="5"/>
  <c r="U190" i="5"/>
  <c r="S190" i="5"/>
  <c r="E190" i="5"/>
  <c r="D190" i="5"/>
  <c r="B190" i="5"/>
  <c r="A190" i="5"/>
  <c r="K189" i="5"/>
  <c r="J189" i="5"/>
  <c r="Z189" i="5"/>
  <c r="Y189" i="5"/>
  <c r="W189" i="5"/>
  <c r="H189" i="5"/>
  <c r="X189" i="5" s="1"/>
  <c r="F189" i="5"/>
  <c r="V189" i="5"/>
  <c r="T189" i="5"/>
  <c r="U189" i="5"/>
  <c r="S189" i="5"/>
  <c r="E189" i="5"/>
  <c r="D189" i="5"/>
  <c r="B189" i="5"/>
  <c r="A189" i="5"/>
  <c r="L188" i="5"/>
  <c r="G188" i="5"/>
  <c r="E188" i="5"/>
  <c r="J187" i="5"/>
  <c r="E187" i="5"/>
  <c r="J186" i="5"/>
  <c r="E186" i="5"/>
  <c r="K185" i="5"/>
  <c r="J185" i="5"/>
  <c r="H185" i="5"/>
  <c r="G185" i="5"/>
  <c r="F185" i="5"/>
  <c r="K184" i="5"/>
  <c r="J184" i="5"/>
  <c r="H184" i="5"/>
  <c r="R184" i="5" s="1"/>
  <c r="G184" i="5"/>
  <c r="F184" i="5"/>
  <c r="K183" i="5"/>
  <c r="J183" i="5"/>
  <c r="H183" i="5"/>
  <c r="G183" i="5"/>
  <c r="F183" i="5"/>
  <c r="K182" i="5"/>
  <c r="J182" i="5"/>
  <c r="H182" i="5"/>
  <c r="R182" i="5" s="1"/>
  <c r="G182" i="5"/>
  <c r="F182" i="5"/>
  <c r="C181" i="5"/>
  <c r="V180" i="5"/>
  <c r="T180" i="5"/>
  <c r="U180" i="5"/>
  <c r="S180" i="5"/>
  <c r="F180" i="5"/>
  <c r="E180" i="5"/>
  <c r="D180" i="5"/>
  <c r="I180" i="5"/>
  <c r="C180" i="5"/>
  <c r="B180" i="5"/>
  <c r="A180" i="5"/>
  <c r="L179" i="5"/>
  <c r="Q179" i="5" s="1"/>
  <c r="Z179" i="5"/>
  <c r="Y179" i="5"/>
  <c r="W179" i="5"/>
  <c r="K178" i="5"/>
  <c r="J178" i="5"/>
  <c r="Z178" i="5"/>
  <c r="Y178" i="5"/>
  <c r="W178" i="5"/>
  <c r="H178" i="5"/>
  <c r="X178" i="5" s="1"/>
  <c r="F178" i="5"/>
  <c r="V178" i="5"/>
  <c r="T178" i="5"/>
  <c r="U178" i="5"/>
  <c r="S178" i="5"/>
  <c r="E178" i="5"/>
  <c r="D178" i="5"/>
  <c r="C178" i="5"/>
  <c r="B178" i="5"/>
  <c r="A178" i="5"/>
  <c r="K177" i="5"/>
  <c r="J177" i="5"/>
  <c r="Z177" i="5"/>
  <c r="Y177" i="5"/>
  <c r="W177" i="5"/>
  <c r="H177" i="5"/>
  <c r="X177" i="5" s="1"/>
  <c r="F177" i="5"/>
  <c r="V177" i="5"/>
  <c r="T177" i="5"/>
  <c r="U177" i="5"/>
  <c r="S177" i="5"/>
  <c r="E177" i="5"/>
  <c r="D177" i="5"/>
  <c r="C177" i="5"/>
  <c r="B177" i="5"/>
  <c r="A177" i="5"/>
  <c r="K176" i="5"/>
  <c r="J176" i="5"/>
  <c r="Z176" i="5"/>
  <c r="Y176" i="5"/>
  <c r="W176" i="5"/>
  <c r="H176" i="5"/>
  <c r="X176" i="5" s="1"/>
  <c r="F176" i="5"/>
  <c r="V176" i="5"/>
  <c r="T176" i="5"/>
  <c r="U176" i="5"/>
  <c r="S176" i="5"/>
  <c r="E176" i="5"/>
  <c r="D176" i="5"/>
  <c r="C176" i="5"/>
  <c r="B176" i="5"/>
  <c r="A176" i="5"/>
  <c r="K175" i="5"/>
  <c r="J175" i="5"/>
  <c r="Z175" i="5"/>
  <c r="Y175" i="5"/>
  <c r="W175" i="5"/>
  <c r="H175" i="5"/>
  <c r="X175" i="5" s="1"/>
  <c r="F175" i="5"/>
  <c r="V175" i="5"/>
  <c r="T175" i="5"/>
  <c r="U175" i="5"/>
  <c r="S175" i="5"/>
  <c r="E175" i="5"/>
  <c r="D175" i="5"/>
  <c r="B175" i="5"/>
  <c r="A175" i="5"/>
  <c r="L174" i="5"/>
  <c r="G174" i="5"/>
  <c r="E174" i="5"/>
  <c r="J173" i="5"/>
  <c r="E173" i="5"/>
  <c r="J172" i="5"/>
  <c r="E172" i="5"/>
  <c r="K171" i="5"/>
  <c r="J171" i="5"/>
  <c r="H171" i="5"/>
  <c r="G171" i="5"/>
  <c r="F171" i="5"/>
  <c r="K170" i="5"/>
  <c r="J170" i="5"/>
  <c r="H170" i="5"/>
  <c r="R170" i="5" s="1"/>
  <c r="G170" i="5"/>
  <c r="F170" i="5"/>
  <c r="K169" i="5"/>
  <c r="J169" i="5"/>
  <c r="H169" i="5"/>
  <c r="G169" i="5"/>
  <c r="F169" i="5"/>
  <c r="K168" i="5"/>
  <c r="J168" i="5"/>
  <c r="H168" i="5"/>
  <c r="R168" i="5" s="1"/>
  <c r="G168" i="5"/>
  <c r="F168" i="5"/>
  <c r="V167" i="5"/>
  <c r="T167" i="5"/>
  <c r="U167" i="5"/>
  <c r="S167" i="5"/>
  <c r="F167" i="5"/>
  <c r="E167" i="5"/>
  <c r="D167" i="5"/>
  <c r="I167" i="5"/>
  <c r="C167" i="5"/>
  <c r="B167" i="5"/>
  <c r="A167" i="5"/>
  <c r="L166" i="5"/>
  <c r="Q166" i="5" s="1"/>
  <c r="Z166" i="5"/>
  <c r="Y166" i="5"/>
  <c r="W166" i="5"/>
  <c r="K165" i="5"/>
  <c r="J165" i="5"/>
  <c r="Z165" i="5"/>
  <c r="Y165" i="5"/>
  <c r="W165" i="5"/>
  <c r="H165" i="5"/>
  <c r="X165" i="5" s="1"/>
  <c r="F165" i="5"/>
  <c r="V165" i="5"/>
  <c r="T165" i="5"/>
  <c r="U165" i="5"/>
  <c r="S165" i="5"/>
  <c r="E165" i="5"/>
  <c r="D165" i="5"/>
  <c r="C165" i="5"/>
  <c r="B165" i="5"/>
  <c r="A165" i="5"/>
  <c r="L164" i="5"/>
  <c r="G164" i="5"/>
  <c r="E164" i="5"/>
  <c r="J163" i="5"/>
  <c r="E163" i="5"/>
  <c r="J162" i="5"/>
  <c r="E162" i="5"/>
  <c r="K161" i="5"/>
  <c r="J161" i="5"/>
  <c r="H161" i="5"/>
  <c r="G161" i="5"/>
  <c r="F161" i="5"/>
  <c r="K160" i="5"/>
  <c r="J160" i="5"/>
  <c r="H160" i="5"/>
  <c r="R160" i="5" s="1"/>
  <c r="G160" i="5"/>
  <c r="F160" i="5"/>
  <c r="K159" i="5"/>
  <c r="J159" i="5"/>
  <c r="H159" i="5"/>
  <c r="G159" i="5"/>
  <c r="F159" i="5"/>
  <c r="K158" i="5"/>
  <c r="J158" i="5"/>
  <c r="H158" i="5"/>
  <c r="G158" i="5"/>
  <c r="F158" i="5"/>
  <c r="C157" i="5"/>
  <c r="V156" i="5"/>
  <c r="T156" i="5"/>
  <c r="U156" i="5"/>
  <c r="H163" i="5" s="1"/>
  <c r="S156" i="5"/>
  <c r="F156" i="5"/>
  <c r="E156" i="5"/>
  <c r="D156" i="5"/>
  <c r="I156" i="5"/>
  <c r="C156" i="5"/>
  <c r="B156" i="5"/>
  <c r="A156" i="5"/>
  <c r="L155" i="5"/>
  <c r="Q155" i="5" s="1"/>
  <c r="Z155" i="5"/>
  <c r="Y155" i="5"/>
  <c r="W155" i="5"/>
  <c r="K154" i="5"/>
  <c r="J154" i="5"/>
  <c r="Z154" i="5"/>
  <c r="Y154" i="5"/>
  <c r="W154" i="5"/>
  <c r="H154" i="5"/>
  <c r="X154" i="5" s="1"/>
  <c r="F154" i="5"/>
  <c r="V154" i="5"/>
  <c r="T154" i="5"/>
  <c r="U154" i="5"/>
  <c r="S154" i="5"/>
  <c r="E154" i="5"/>
  <c r="D154" i="5"/>
  <c r="C154" i="5"/>
  <c r="B154" i="5"/>
  <c r="A154" i="5"/>
  <c r="L153" i="5"/>
  <c r="G153" i="5"/>
  <c r="E153" i="5"/>
  <c r="J152" i="5"/>
  <c r="E152" i="5"/>
  <c r="J151" i="5"/>
  <c r="E151" i="5"/>
  <c r="K150" i="5"/>
  <c r="J150" i="5"/>
  <c r="H150" i="5"/>
  <c r="G150" i="5"/>
  <c r="F150" i="5"/>
  <c r="K149" i="5"/>
  <c r="J149" i="5"/>
  <c r="H149" i="5"/>
  <c r="R149" i="5" s="1"/>
  <c r="G149" i="5"/>
  <c r="F149" i="5"/>
  <c r="V148" i="5"/>
  <c r="T148" i="5"/>
  <c r="U148" i="5"/>
  <c r="H152" i="5" s="1"/>
  <c r="S148" i="5"/>
  <c r="H151" i="5" s="1"/>
  <c r="F148" i="5"/>
  <c r="E148" i="5"/>
  <c r="D148" i="5"/>
  <c r="I148" i="5"/>
  <c r="C148" i="5"/>
  <c r="B148" i="5"/>
  <c r="A148" i="5"/>
  <c r="L147" i="5"/>
  <c r="Q147" i="5" s="1"/>
  <c r="Z147" i="5"/>
  <c r="Y147" i="5"/>
  <c r="W147" i="5"/>
  <c r="K146" i="5"/>
  <c r="J146" i="5"/>
  <c r="Z146" i="5"/>
  <c r="Y146" i="5"/>
  <c r="W146" i="5"/>
  <c r="H146" i="5"/>
  <c r="X146" i="5" s="1"/>
  <c r="F146" i="5"/>
  <c r="V146" i="5"/>
  <c r="T146" i="5"/>
  <c r="U146" i="5"/>
  <c r="S146" i="5"/>
  <c r="E146" i="5"/>
  <c r="D146" i="5"/>
  <c r="C146" i="5"/>
  <c r="B146" i="5"/>
  <c r="A146" i="5"/>
  <c r="L145" i="5"/>
  <c r="G145" i="5"/>
  <c r="E145" i="5"/>
  <c r="J144" i="5"/>
  <c r="E144" i="5"/>
  <c r="J143" i="5"/>
  <c r="E143" i="5"/>
  <c r="K142" i="5"/>
  <c r="J142" i="5"/>
  <c r="H142" i="5"/>
  <c r="G142" i="5"/>
  <c r="F142" i="5"/>
  <c r="K141" i="5"/>
  <c r="J141" i="5"/>
  <c r="H141" i="5"/>
  <c r="R141" i="5" s="1"/>
  <c r="G141" i="5"/>
  <c r="F141" i="5"/>
  <c r="K140" i="5"/>
  <c r="J140" i="5"/>
  <c r="H140" i="5"/>
  <c r="G140" i="5"/>
  <c r="F140" i="5"/>
  <c r="K139" i="5"/>
  <c r="J139" i="5"/>
  <c r="H139" i="5"/>
  <c r="R139" i="5" s="1"/>
  <c r="G139" i="5"/>
  <c r="F139" i="5"/>
  <c r="V138" i="5"/>
  <c r="T138" i="5"/>
  <c r="U138" i="5"/>
  <c r="S138" i="5"/>
  <c r="F138" i="5"/>
  <c r="E138" i="5"/>
  <c r="D138" i="5"/>
  <c r="I138" i="5"/>
  <c r="C138" i="5"/>
  <c r="B138" i="5"/>
  <c r="A138" i="5"/>
  <c r="L137" i="5"/>
  <c r="Q137" i="5" s="1"/>
  <c r="Z137" i="5"/>
  <c r="Y137" i="5"/>
  <c r="W137" i="5"/>
  <c r="K136" i="5"/>
  <c r="J136" i="5"/>
  <c r="Z136" i="5"/>
  <c r="Y136" i="5"/>
  <c r="W136" i="5"/>
  <c r="H136" i="5"/>
  <c r="X136" i="5" s="1"/>
  <c r="F136" i="5"/>
  <c r="V136" i="5"/>
  <c r="T136" i="5"/>
  <c r="U136" i="5"/>
  <c r="S136" i="5"/>
  <c r="E136" i="5"/>
  <c r="D136" i="5"/>
  <c r="C136" i="5"/>
  <c r="B136" i="5"/>
  <c r="A136" i="5"/>
  <c r="L135" i="5"/>
  <c r="G135" i="5"/>
  <c r="E135" i="5"/>
  <c r="J134" i="5"/>
  <c r="E134" i="5"/>
  <c r="J133" i="5"/>
  <c r="E133" i="5"/>
  <c r="K132" i="5"/>
  <c r="J132" i="5"/>
  <c r="H132" i="5"/>
  <c r="G132" i="5"/>
  <c r="F132" i="5"/>
  <c r="K131" i="5"/>
  <c r="J131" i="5"/>
  <c r="H131" i="5"/>
  <c r="R131" i="5" s="1"/>
  <c r="G131" i="5"/>
  <c r="F131" i="5"/>
  <c r="V130" i="5"/>
  <c r="T130" i="5"/>
  <c r="U130" i="5"/>
  <c r="S130" i="5"/>
  <c r="F130" i="5"/>
  <c r="E130" i="5"/>
  <c r="D130" i="5"/>
  <c r="I130" i="5"/>
  <c r="C130" i="5"/>
  <c r="B130" i="5"/>
  <c r="A130" i="5"/>
  <c r="L129" i="5"/>
  <c r="Q129" i="5" s="1"/>
  <c r="Z129" i="5"/>
  <c r="Y129" i="5"/>
  <c r="W129" i="5"/>
  <c r="K128" i="5"/>
  <c r="J128" i="5"/>
  <c r="Z128" i="5"/>
  <c r="Y128" i="5"/>
  <c r="W128" i="5"/>
  <c r="H128" i="5"/>
  <c r="X128" i="5" s="1"/>
  <c r="F128" i="5"/>
  <c r="V128" i="5"/>
  <c r="T128" i="5"/>
  <c r="U128" i="5"/>
  <c r="S128" i="5"/>
  <c r="E128" i="5"/>
  <c r="D128" i="5"/>
  <c r="C128" i="5"/>
  <c r="B128" i="5"/>
  <c r="A128" i="5"/>
  <c r="L127" i="5"/>
  <c r="G127" i="5"/>
  <c r="E127" i="5"/>
  <c r="J126" i="5"/>
  <c r="E126" i="5"/>
  <c r="J125" i="5"/>
  <c r="E125" i="5"/>
  <c r="K124" i="5"/>
  <c r="J124" i="5"/>
  <c r="H124" i="5"/>
  <c r="G124" i="5"/>
  <c r="F124" i="5"/>
  <c r="K123" i="5"/>
  <c r="J123" i="5"/>
  <c r="H123" i="5"/>
  <c r="R123" i="5" s="1"/>
  <c r="G123" i="5"/>
  <c r="F123" i="5"/>
  <c r="V122" i="5"/>
  <c r="K126" i="5" s="1"/>
  <c r="T122" i="5"/>
  <c r="U122" i="5"/>
  <c r="S122" i="5"/>
  <c r="F122" i="5"/>
  <c r="E122" i="5"/>
  <c r="D122" i="5"/>
  <c r="I122" i="5"/>
  <c r="C122" i="5"/>
  <c r="B122" i="5"/>
  <c r="A122" i="5"/>
  <c r="L121" i="5"/>
  <c r="Q121" i="5" s="1"/>
  <c r="Z121" i="5"/>
  <c r="Y121" i="5"/>
  <c r="W121" i="5"/>
  <c r="K120" i="5"/>
  <c r="J120" i="5"/>
  <c r="Z120" i="5"/>
  <c r="Y120" i="5"/>
  <c r="W120" i="5"/>
  <c r="H120" i="5"/>
  <c r="X120" i="5" s="1"/>
  <c r="F120" i="5"/>
  <c r="V120" i="5"/>
  <c r="T120" i="5"/>
  <c r="U120" i="5"/>
  <c r="S120" i="5"/>
  <c r="E120" i="5"/>
  <c r="D120" i="5"/>
  <c r="C120" i="5"/>
  <c r="B120" i="5"/>
  <c r="A120" i="5"/>
  <c r="L119" i="5"/>
  <c r="G119" i="5"/>
  <c r="E119" i="5"/>
  <c r="J118" i="5"/>
  <c r="E118" i="5"/>
  <c r="J117" i="5"/>
  <c r="E117" i="5"/>
  <c r="K116" i="5"/>
  <c r="J116" i="5"/>
  <c r="H116" i="5"/>
  <c r="G116" i="5"/>
  <c r="F116" i="5"/>
  <c r="K115" i="5"/>
  <c r="J115" i="5"/>
  <c r="H115" i="5"/>
  <c r="R115" i="5" s="1"/>
  <c r="G115" i="5"/>
  <c r="F115" i="5"/>
  <c r="V114" i="5"/>
  <c r="T114" i="5"/>
  <c r="U114" i="5"/>
  <c r="S114" i="5"/>
  <c r="F114" i="5"/>
  <c r="E114" i="5"/>
  <c r="D114" i="5"/>
  <c r="I114" i="5"/>
  <c r="C114" i="5"/>
  <c r="B114" i="5"/>
  <c r="A114" i="5"/>
  <c r="L113" i="5"/>
  <c r="Q113" i="5" s="1"/>
  <c r="Z113" i="5"/>
  <c r="Y113" i="5"/>
  <c r="W113" i="5"/>
  <c r="K112" i="5"/>
  <c r="J112" i="5"/>
  <c r="Z112" i="5"/>
  <c r="Y112" i="5"/>
  <c r="W112" i="5"/>
  <c r="H112" i="5"/>
  <c r="X112" i="5" s="1"/>
  <c r="F112" i="5"/>
  <c r="V112" i="5"/>
  <c r="T112" i="5"/>
  <c r="U112" i="5"/>
  <c r="S112" i="5"/>
  <c r="E112" i="5"/>
  <c r="D112" i="5"/>
  <c r="C112" i="5"/>
  <c r="B112" i="5"/>
  <c r="A112" i="5"/>
  <c r="L111" i="5"/>
  <c r="G111" i="5"/>
  <c r="E111" i="5"/>
  <c r="J110" i="5"/>
  <c r="E110" i="5"/>
  <c r="J109" i="5"/>
  <c r="E109" i="5"/>
  <c r="K108" i="5"/>
  <c r="J108" i="5"/>
  <c r="H108" i="5"/>
  <c r="G108" i="5"/>
  <c r="F108" i="5"/>
  <c r="K107" i="5"/>
  <c r="J107" i="5"/>
  <c r="H107" i="5"/>
  <c r="R107" i="5" s="1"/>
  <c r="G107" i="5"/>
  <c r="F107" i="5"/>
  <c r="K106" i="5"/>
  <c r="J106" i="5"/>
  <c r="H106" i="5"/>
  <c r="G106" i="5"/>
  <c r="F106" i="5"/>
  <c r="K105" i="5"/>
  <c r="J105" i="5"/>
  <c r="H105" i="5"/>
  <c r="R105" i="5" s="1"/>
  <c r="G105" i="5"/>
  <c r="F105" i="5"/>
  <c r="V104" i="5"/>
  <c r="K110" i="5" s="1"/>
  <c r="T104" i="5"/>
  <c r="U104" i="5"/>
  <c r="S104" i="5"/>
  <c r="F104" i="5"/>
  <c r="E104" i="5"/>
  <c r="D104" i="5"/>
  <c r="I104" i="5"/>
  <c r="C104" i="5"/>
  <c r="B104" i="5"/>
  <c r="A104" i="5"/>
  <c r="L103" i="5"/>
  <c r="Q103" i="5" s="1"/>
  <c r="Z103" i="5"/>
  <c r="Y103" i="5"/>
  <c r="W103" i="5"/>
  <c r="K102" i="5"/>
  <c r="J102" i="5"/>
  <c r="Z102" i="5"/>
  <c r="Y102" i="5"/>
  <c r="W102" i="5"/>
  <c r="H102" i="5"/>
  <c r="X102" i="5" s="1"/>
  <c r="F102" i="5"/>
  <c r="V102" i="5"/>
  <c r="T102" i="5"/>
  <c r="U102" i="5"/>
  <c r="S102" i="5"/>
  <c r="E102" i="5"/>
  <c r="D102" i="5"/>
  <c r="C102" i="5"/>
  <c r="B102" i="5"/>
  <c r="A102" i="5"/>
  <c r="L101" i="5"/>
  <c r="G101" i="5"/>
  <c r="E101" i="5"/>
  <c r="J100" i="5"/>
  <c r="E100" i="5"/>
  <c r="J99" i="5"/>
  <c r="E99" i="5"/>
  <c r="K98" i="5"/>
  <c r="J98" i="5"/>
  <c r="H98" i="5"/>
  <c r="G98" i="5"/>
  <c r="F98" i="5"/>
  <c r="K97" i="5"/>
  <c r="J97" i="5"/>
  <c r="H97" i="5"/>
  <c r="R97" i="5" s="1"/>
  <c r="G97" i="5"/>
  <c r="F97" i="5"/>
  <c r="V96" i="5"/>
  <c r="T96" i="5"/>
  <c r="U96" i="5"/>
  <c r="S96" i="5"/>
  <c r="F96" i="5"/>
  <c r="E96" i="5"/>
  <c r="D96" i="5"/>
  <c r="I96" i="5"/>
  <c r="C96" i="5"/>
  <c r="B96" i="5"/>
  <c r="A96" i="5"/>
  <c r="L95" i="5"/>
  <c r="Q95" i="5" s="1"/>
  <c r="Z95" i="5"/>
  <c r="Y95" i="5"/>
  <c r="W95" i="5"/>
  <c r="K94" i="5"/>
  <c r="J94" i="5"/>
  <c r="Z94" i="5"/>
  <c r="Y94" i="5"/>
  <c r="W94" i="5"/>
  <c r="H94" i="5"/>
  <c r="X94" i="5" s="1"/>
  <c r="F94" i="5"/>
  <c r="V94" i="5"/>
  <c r="T94" i="5"/>
  <c r="U94" i="5"/>
  <c r="S94" i="5"/>
  <c r="E94" i="5"/>
  <c r="D94" i="5"/>
  <c r="C94" i="5"/>
  <c r="B94" i="5"/>
  <c r="A94" i="5"/>
  <c r="L93" i="5"/>
  <c r="G93" i="5"/>
  <c r="E93" i="5"/>
  <c r="J92" i="5"/>
  <c r="E92" i="5"/>
  <c r="J91" i="5"/>
  <c r="E91" i="5"/>
  <c r="K90" i="5"/>
  <c r="J90" i="5"/>
  <c r="H90" i="5"/>
  <c r="G90" i="5"/>
  <c r="F90" i="5"/>
  <c r="K89" i="5"/>
  <c r="J89" i="5"/>
  <c r="H89" i="5"/>
  <c r="R89" i="5" s="1"/>
  <c r="G89" i="5"/>
  <c r="F89" i="5"/>
  <c r="V88" i="5"/>
  <c r="T88" i="5"/>
  <c r="U88" i="5"/>
  <c r="S88" i="5"/>
  <c r="F88" i="5"/>
  <c r="E88" i="5"/>
  <c r="D88" i="5"/>
  <c r="I88" i="5"/>
  <c r="C88" i="5"/>
  <c r="B88" i="5"/>
  <c r="A88" i="5"/>
  <c r="L87" i="5"/>
  <c r="Q87" i="5" s="1"/>
  <c r="Z87" i="5"/>
  <c r="Y87" i="5"/>
  <c r="W87" i="5"/>
  <c r="K86" i="5"/>
  <c r="J86" i="5"/>
  <c r="Z86" i="5"/>
  <c r="Y86" i="5"/>
  <c r="W86" i="5"/>
  <c r="H86" i="5"/>
  <c r="X86" i="5" s="1"/>
  <c r="F86" i="5"/>
  <c r="V86" i="5"/>
  <c r="T86" i="5"/>
  <c r="U86" i="5"/>
  <c r="S86" i="5"/>
  <c r="E86" i="5"/>
  <c r="D86" i="5"/>
  <c r="C86" i="5"/>
  <c r="B86" i="5"/>
  <c r="A86" i="5"/>
  <c r="K85" i="5"/>
  <c r="J85" i="5"/>
  <c r="Z85" i="5"/>
  <c r="Y85" i="5"/>
  <c r="W85" i="5"/>
  <c r="H85" i="5"/>
  <c r="X85" i="5" s="1"/>
  <c r="F85" i="5"/>
  <c r="V85" i="5"/>
  <c r="T85" i="5"/>
  <c r="U85" i="5"/>
  <c r="S85" i="5"/>
  <c r="E85" i="5"/>
  <c r="D85" i="5"/>
  <c r="C85" i="5"/>
  <c r="B85" i="5"/>
  <c r="A85" i="5"/>
  <c r="L84" i="5"/>
  <c r="G84" i="5"/>
  <c r="E84" i="5"/>
  <c r="J83" i="5"/>
  <c r="E83" i="5"/>
  <c r="J82" i="5"/>
  <c r="E82" i="5"/>
  <c r="K81" i="5"/>
  <c r="J81" i="5"/>
  <c r="H81" i="5"/>
  <c r="G81" i="5"/>
  <c r="F81" i="5"/>
  <c r="K80" i="5"/>
  <c r="J80" i="5"/>
  <c r="H80" i="5"/>
  <c r="R80" i="5" s="1"/>
  <c r="G80" i="5"/>
  <c r="F80" i="5"/>
  <c r="V79" i="5"/>
  <c r="T79" i="5"/>
  <c r="U79" i="5"/>
  <c r="S79" i="5"/>
  <c r="F79" i="5"/>
  <c r="E79" i="5"/>
  <c r="D79" i="5"/>
  <c r="I79" i="5"/>
  <c r="C79" i="5"/>
  <c r="B79" i="5"/>
  <c r="A79" i="5"/>
  <c r="L78" i="5"/>
  <c r="Q78" i="5" s="1"/>
  <c r="Z78" i="5"/>
  <c r="Y78" i="5"/>
  <c r="W78" i="5"/>
  <c r="K77" i="5"/>
  <c r="J77" i="5"/>
  <c r="Z77" i="5"/>
  <c r="Y77" i="5"/>
  <c r="W77" i="5"/>
  <c r="H77" i="5"/>
  <c r="X77" i="5" s="1"/>
  <c r="F77" i="5"/>
  <c r="V77" i="5"/>
  <c r="T77" i="5"/>
  <c r="U77" i="5"/>
  <c r="S77" i="5"/>
  <c r="E77" i="5"/>
  <c r="D77" i="5"/>
  <c r="C77" i="5"/>
  <c r="B77" i="5"/>
  <c r="A77" i="5"/>
  <c r="K76" i="5"/>
  <c r="J76" i="5"/>
  <c r="Z76" i="5"/>
  <c r="Y76" i="5"/>
  <c r="W76" i="5"/>
  <c r="H76" i="5"/>
  <c r="X76" i="5" s="1"/>
  <c r="F76" i="5"/>
  <c r="V76" i="5"/>
  <c r="T76" i="5"/>
  <c r="U76" i="5"/>
  <c r="S76" i="5"/>
  <c r="E76" i="5"/>
  <c r="D76" i="5"/>
  <c r="C76" i="5"/>
  <c r="B76" i="5"/>
  <c r="A76" i="5"/>
  <c r="K75" i="5"/>
  <c r="J75" i="5"/>
  <c r="Z75" i="5"/>
  <c r="Y75" i="5"/>
  <c r="W75" i="5"/>
  <c r="H75" i="5"/>
  <c r="X75" i="5" s="1"/>
  <c r="F75" i="5"/>
  <c r="V75" i="5"/>
  <c r="T75" i="5"/>
  <c r="U75" i="5"/>
  <c r="S75" i="5"/>
  <c r="E75" i="5"/>
  <c r="D75" i="5"/>
  <c r="C75" i="5"/>
  <c r="B75" i="5"/>
  <c r="A75" i="5"/>
  <c r="L74" i="5"/>
  <c r="G74" i="5"/>
  <c r="E74" i="5"/>
  <c r="J73" i="5"/>
  <c r="E73" i="5"/>
  <c r="J72" i="5"/>
  <c r="E72" i="5"/>
  <c r="K71" i="5"/>
  <c r="J71" i="5"/>
  <c r="H71" i="5"/>
  <c r="G71" i="5"/>
  <c r="F71" i="5"/>
  <c r="K70" i="5"/>
  <c r="J70" i="5"/>
  <c r="H70" i="5"/>
  <c r="R70" i="5" s="1"/>
  <c r="G70" i="5"/>
  <c r="F70" i="5"/>
  <c r="K69" i="5"/>
  <c r="J69" i="5"/>
  <c r="H69" i="5"/>
  <c r="G69" i="5"/>
  <c r="F69" i="5"/>
  <c r="K68" i="5"/>
  <c r="J68" i="5"/>
  <c r="H68" i="5"/>
  <c r="R68" i="5" s="1"/>
  <c r="G68" i="5"/>
  <c r="F68" i="5"/>
  <c r="V67" i="5"/>
  <c r="T67" i="5"/>
  <c r="U67" i="5"/>
  <c r="H73" i="5" s="1"/>
  <c r="S67" i="5"/>
  <c r="F67" i="5"/>
  <c r="E67" i="5"/>
  <c r="D67" i="5"/>
  <c r="I67" i="5"/>
  <c r="C67" i="5"/>
  <c r="B67" i="5"/>
  <c r="A67" i="5"/>
  <c r="L66" i="5"/>
  <c r="Q66" i="5" s="1"/>
  <c r="Z66" i="5"/>
  <c r="Y66" i="5"/>
  <c r="W66" i="5"/>
  <c r="K65" i="5"/>
  <c r="J65" i="5"/>
  <c r="Z65" i="5"/>
  <c r="Y65" i="5"/>
  <c r="W65" i="5"/>
  <c r="H65" i="5"/>
  <c r="X65" i="5" s="1"/>
  <c r="F65" i="5"/>
  <c r="V65" i="5"/>
  <c r="T65" i="5"/>
  <c r="U65" i="5"/>
  <c r="S65" i="5"/>
  <c r="E65" i="5"/>
  <c r="D65" i="5"/>
  <c r="C65" i="5"/>
  <c r="B65" i="5"/>
  <c r="A65" i="5"/>
  <c r="L64" i="5"/>
  <c r="G64" i="5"/>
  <c r="E64" i="5"/>
  <c r="J63" i="5"/>
  <c r="E63" i="5"/>
  <c r="J62" i="5"/>
  <c r="E62" i="5"/>
  <c r="K61" i="5"/>
  <c r="J61" i="5"/>
  <c r="H61" i="5"/>
  <c r="G61" i="5"/>
  <c r="F61" i="5"/>
  <c r="K60" i="5"/>
  <c r="J60" i="5"/>
  <c r="H60" i="5"/>
  <c r="R60" i="5" s="1"/>
  <c r="G60" i="5"/>
  <c r="F60" i="5"/>
  <c r="V59" i="5"/>
  <c r="T59" i="5"/>
  <c r="U59" i="5"/>
  <c r="S59" i="5"/>
  <c r="F59" i="5"/>
  <c r="E59" i="5"/>
  <c r="D59" i="5"/>
  <c r="I59" i="5"/>
  <c r="C59" i="5"/>
  <c r="B59" i="5"/>
  <c r="A59" i="5"/>
  <c r="L58" i="5"/>
  <c r="Q58" i="5" s="1"/>
  <c r="Z58" i="5"/>
  <c r="Y58" i="5"/>
  <c r="W58" i="5"/>
  <c r="K57" i="5"/>
  <c r="J57" i="5"/>
  <c r="Z57" i="5"/>
  <c r="Y57" i="5"/>
  <c r="W57" i="5"/>
  <c r="H57" i="5"/>
  <c r="X57" i="5" s="1"/>
  <c r="F57" i="5"/>
  <c r="V57" i="5"/>
  <c r="T57" i="5"/>
  <c r="U57" i="5"/>
  <c r="S57" i="5"/>
  <c r="E57" i="5"/>
  <c r="D57" i="5"/>
  <c r="C57" i="5"/>
  <c r="B57" i="5"/>
  <c r="A57" i="5"/>
  <c r="L56" i="5"/>
  <c r="G56" i="5"/>
  <c r="E56" i="5"/>
  <c r="J55" i="5"/>
  <c r="E55" i="5"/>
  <c r="J54" i="5"/>
  <c r="E54" i="5"/>
  <c r="K53" i="5"/>
  <c r="J53" i="5"/>
  <c r="H53" i="5"/>
  <c r="G53" i="5"/>
  <c r="F53" i="5"/>
  <c r="K52" i="5"/>
  <c r="J52" i="5"/>
  <c r="H52" i="5"/>
  <c r="R52" i="5" s="1"/>
  <c r="G52" i="5"/>
  <c r="F52" i="5"/>
  <c r="K51" i="5"/>
  <c r="J51" i="5"/>
  <c r="H51" i="5"/>
  <c r="G51" i="5"/>
  <c r="F51" i="5"/>
  <c r="K50" i="5"/>
  <c r="J50" i="5"/>
  <c r="H50" i="5"/>
  <c r="G50" i="5"/>
  <c r="F50" i="5"/>
  <c r="C49" i="5"/>
  <c r="V48" i="5"/>
  <c r="T48" i="5"/>
  <c r="U48" i="5"/>
  <c r="S48" i="5"/>
  <c r="F48" i="5"/>
  <c r="E48" i="5"/>
  <c r="D48" i="5"/>
  <c r="I48" i="5"/>
  <c r="C48" i="5"/>
  <c r="B48" i="5"/>
  <c r="A48" i="5"/>
  <c r="L47" i="5"/>
  <c r="Q47" i="5" s="1"/>
  <c r="Z47" i="5"/>
  <c r="Y47" i="5"/>
  <c r="W47" i="5"/>
  <c r="K46" i="5"/>
  <c r="J46" i="5"/>
  <c r="Z46" i="5"/>
  <c r="Y46" i="5"/>
  <c r="W46" i="5"/>
  <c r="H46" i="5"/>
  <c r="X46" i="5" s="1"/>
  <c r="F46" i="5"/>
  <c r="V46" i="5"/>
  <c r="T46" i="5"/>
  <c r="U46" i="5"/>
  <c r="S46" i="5"/>
  <c r="E46" i="5"/>
  <c r="D46" i="5"/>
  <c r="C46" i="5"/>
  <c r="B46" i="5"/>
  <c r="A46" i="5"/>
  <c r="L45" i="5"/>
  <c r="G45" i="5"/>
  <c r="E45" i="5"/>
  <c r="J44" i="5"/>
  <c r="E44" i="5"/>
  <c r="J43" i="5"/>
  <c r="E43" i="5"/>
  <c r="K42" i="5"/>
  <c r="J42" i="5"/>
  <c r="H42" i="5"/>
  <c r="G42" i="5"/>
  <c r="F42" i="5"/>
  <c r="K41" i="5"/>
  <c r="J41" i="5"/>
  <c r="H41" i="5"/>
  <c r="R41" i="5" s="1"/>
  <c r="G41" i="5"/>
  <c r="F41" i="5"/>
  <c r="K40" i="5"/>
  <c r="J40" i="5"/>
  <c r="H40" i="5"/>
  <c r="G40" i="5"/>
  <c r="F40" i="5"/>
  <c r="K39" i="5"/>
  <c r="J39" i="5"/>
  <c r="H39" i="5"/>
  <c r="R39" i="5" s="1"/>
  <c r="G39" i="5"/>
  <c r="F39" i="5"/>
  <c r="V38" i="5"/>
  <c r="K44" i="5" s="1"/>
  <c r="T38" i="5"/>
  <c r="U38" i="5"/>
  <c r="H44" i="5" s="1"/>
  <c r="S38" i="5"/>
  <c r="H43" i="5" s="1"/>
  <c r="F38" i="5"/>
  <c r="E38" i="5"/>
  <c r="D38" i="5"/>
  <c r="I38" i="5"/>
  <c r="C38" i="5"/>
  <c r="B38" i="5"/>
  <c r="A38" i="5"/>
  <c r="L37" i="5"/>
  <c r="Q37" i="5" s="1"/>
  <c r="Z37" i="5"/>
  <c r="Y37" i="5"/>
  <c r="W37" i="5"/>
  <c r="K36" i="5"/>
  <c r="J36" i="5"/>
  <c r="Z36" i="5"/>
  <c r="Y36" i="5"/>
  <c r="W36" i="5"/>
  <c r="H36" i="5"/>
  <c r="X36" i="5" s="1"/>
  <c r="F36" i="5"/>
  <c r="V36" i="5"/>
  <c r="T36" i="5"/>
  <c r="U36" i="5"/>
  <c r="S36" i="5"/>
  <c r="E36" i="5"/>
  <c r="D36" i="5"/>
  <c r="C36" i="5"/>
  <c r="B36" i="5"/>
  <c r="A36" i="5"/>
  <c r="L35" i="5"/>
  <c r="G35" i="5"/>
  <c r="E35" i="5"/>
  <c r="J34" i="5"/>
  <c r="E34" i="5"/>
  <c r="J33" i="5"/>
  <c r="E33" i="5"/>
  <c r="K32" i="5"/>
  <c r="J32" i="5"/>
  <c r="H32" i="5"/>
  <c r="G32" i="5"/>
  <c r="F32" i="5"/>
  <c r="K31" i="5"/>
  <c r="J31" i="5"/>
  <c r="H31" i="5"/>
  <c r="R31" i="5" s="1"/>
  <c r="G31" i="5"/>
  <c r="F31" i="5"/>
  <c r="V30" i="5"/>
  <c r="T30" i="5"/>
  <c r="U30" i="5"/>
  <c r="S30" i="5"/>
  <c r="F30" i="5"/>
  <c r="E30" i="5"/>
  <c r="D30" i="5"/>
  <c r="I30" i="5"/>
  <c r="C30" i="5"/>
  <c r="B30" i="5"/>
  <c r="A30" i="5"/>
  <c r="A29" i="5"/>
  <c r="B12" i="5"/>
  <c r="K33" i="5" l="1"/>
  <c r="H118" i="5"/>
  <c r="H126" i="5"/>
  <c r="G21" i="5"/>
  <c r="H460" i="5"/>
  <c r="H476" i="5"/>
  <c r="K643" i="5"/>
  <c r="K348" i="5"/>
  <c r="K408" i="5"/>
  <c r="K416" i="5"/>
  <c r="K467" i="5"/>
  <c r="K494" i="5"/>
  <c r="K486" i="5"/>
  <c r="H201" i="5"/>
  <c r="K225" i="5"/>
  <c r="H401" i="5"/>
  <c r="H417" i="5"/>
  <c r="H441" i="5"/>
  <c r="H486" i="5"/>
  <c r="K173" i="5"/>
  <c r="H277" i="5"/>
  <c r="K434" i="5"/>
  <c r="K551" i="5"/>
  <c r="H561" i="5"/>
  <c r="H665" i="5"/>
  <c r="H82" i="5"/>
  <c r="K133" i="5"/>
  <c r="H424" i="5"/>
  <c r="K683" i="5"/>
  <c r="K708" i="5"/>
  <c r="K665" i="5"/>
  <c r="H236" i="5"/>
  <c r="K55" i="5"/>
  <c r="K236" i="5"/>
  <c r="K511" i="5"/>
  <c r="H522" i="5"/>
  <c r="K172" i="5"/>
  <c r="K644" i="5"/>
  <c r="J647" i="5" s="1"/>
  <c r="P647" i="5" s="1"/>
  <c r="H655" i="5"/>
  <c r="K226" i="5"/>
  <c r="K134" i="5"/>
  <c r="K392" i="5"/>
  <c r="H400" i="5"/>
  <c r="K417" i="5"/>
  <c r="H434" i="5"/>
  <c r="H511" i="5"/>
  <c r="H664" i="5"/>
  <c r="H733" i="5"/>
  <c r="H125" i="5"/>
  <c r="K297" i="5"/>
  <c r="H408" i="5"/>
  <c r="H442" i="5"/>
  <c r="H475" i="5"/>
  <c r="K475" i="5"/>
  <c r="J479" i="5" s="1"/>
  <c r="P479" i="5" s="1"/>
  <c r="H485" i="5"/>
  <c r="K718" i="5"/>
  <c r="H734" i="5"/>
  <c r="H759" i="5"/>
  <c r="K144" i="5"/>
  <c r="H226" i="5"/>
  <c r="X229" i="5" s="1"/>
  <c r="K289" i="5"/>
  <c r="K358" i="5"/>
  <c r="K654" i="5"/>
  <c r="K43" i="5"/>
  <c r="J47" i="5" s="1"/>
  <c r="P47" i="5" s="1"/>
  <c r="K54" i="5"/>
  <c r="J58" i="5" s="1"/>
  <c r="P58" i="5" s="1"/>
  <c r="H134" i="5"/>
  <c r="K151" i="5"/>
  <c r="H248" i="5"/>
  <c r="H278" i="5"/>
  <c r="G282" i="5" s="1"/>
  <c r="O282" i="5" s="1"/>
  <c r="K338" i="5"/>
  <c r="H392" i="5"/>
  <c r="H433" i="5"/>
  <c r="K459" i="5"/>
  <c r="J463" i="5" s="1"/>
  <c r="P463" i="5" s="1"/>
  <c r="H467" i="5"/>
  <c r="H494" i="5"/>
  <c r="K552" i="5"/>
  <c r="K560" i="5"/>
  <c r="H718" i="5"/>
  <c r="K745" i="5"/>
  <c r="K758" i="5"/>
  <c r="K91" i="5"/>
  <c r="H91" i="5"/>
  <c r="H109" i="5"/>
  <c r="K117" i="5"/>
  <c r="K125" i="5"/>
  <c r="J129" i="5" s="1"/>
  <c r="P129" i="5" s="1"/>
  <c r="H143" i="5"/>
  <c r="K163" i="5"/>
  <c r="K290" i="5"/>
  <c r="H297" i="5"/>
  <c r="H358" i="5"/>
  <c r="G362" i="5" s="1"/>
  <c r="O362" i="5" s="1"/>
  <c r="G366" i="5"/>
  <c r="O366" i="5" s="1"/>
  <c r="H409" i="5"/>
  <c r="H521" i="5"/>
  <c r="K533" i="5"/>
  <c r="H551" i="5"/>
  <c r="K561" i="5"/>
  <c r="H572" i="5"/>
  <c r="H644" i="5"/>
  <c r="H684" i="5"/>
  <c r="H694" i="5"/>
  <c r="H708" i="5"/>
  <c r="H719" i="5"/>
  <c r="K734" i="5"/>
  <c r="K746" i="5"/>
  <c r="K109" i="5"/>
  <c r="J113" i="5" s="1"/>
  <c r="P113" i="5" s="1"/>
  <c r="H200" i="5"/>
  <c r="X205" i="5" s="1"/>
  <c r="K269" i="5"/>
  <c r="J272" i="5" s="1"/>
  <c r="P272" i="5" s="1"/>
  <c r="H290" i="5"/>
  <c r="K298" i="5"/>
  <c r="K317" i="5"/>
  <c r="K452" i="5"/>
  <c r="H542" i="5"/>
  <c r="K655" i="5"/>
  <c r="K707" i="5"/>
  <c r="K34" i="5"/>
  <c r="J37" i="5" s="1"/>
  <c r="P37" i="5" s="1"/>
  <c r="K63" i="5"/>
  <c r="K73" i="5"/>
  <c r="K82" i="5"/>
  <c r="K99" i="5"/>
  <c r="K118" i="5"/>
  <c r="J121" i="5" s="1"/>
  <c r="P121" i="5" s="1"/>
  <c r="R158" i="5"/>
  <c r="K277" i="5"/>
  <c r="K400" i="5"/>
  <c r="J404" i="5" s="1"/>
  <c r="P404" i="5" s="1"/>
  <c r="K521" i="5"/>
  <c r="G22" i="5"/>
  <c r="H54" i="5"/>
  <c r="R50" i="5"/>
  <c r="H33" i="5"/>
  <c r="H55" i="5"/>
  <c r="H62" i="5"/>
  <c r="H34" i="5"/>
  <c r="G47" i="5"/>
  <c r="O47" i="5" s="1"/>
  <c r="H63" i="5"/>
  <c r="K62" i="5"/>
  <c r="H72" i="5"/>
  <c r="X78" i="5" s="1"/>
  <c r="K72" i="5"/>
  <c r="K83" i="5"/>
  <c r="H92" i="5"/>
  <c r="K100" i="5"/>
  <c r="H99" i="5"/>
  <c r="H110" i="5"/>
  <c r="H117" i="5"/>
  <c r="X121" i="5" s="1"/>
  <c r="K143" i="5"/>
  <c r="J147" i="5" s="1"/>
  <c r="P147" i="5" s="1"/>
  <c r="H212" i="5"/>
  <c r="R232" i="5"/>
  <c r="H338" i="5"/>
  <c r="K347" i="5"/>
  <c r="R439" i="5"/>
  <c r="H83" i="5"/>
  <c r="K92" i="5"/>
  <c r="H100" i="5"/>
  <c r="K248" i="5"/>
  <c r="K330" i="5"/>
  <c r="J333" i="5" s="1"/>
  <c r="P333" i="5" s="1"/>
  <c r="K433" i="5"/>
  <c r="K162" i="5"/>
  <c r="H172" i="5"/>
  <c r="K187" i="5"/>
  <c r="K201" i="5"/>
  <c r="K212" i="5"/>
  <c r="H237" i="5"/>
  <c r="K237" i="5"/>
  <c r="H268" i="5"/>
  <c r="X272" i="5" s="1"/>
  <c r="K278" i="5"/>
  <c r="K384" i="5"/>
  <c r="K383" i="5"/>
  <c r="K451" i="5"/>
  <c r="J455" i="5" s="1"/>
  <c r="P455" i="5" s="1"/>
  <c r="K485" i="5"/>
  <c r="K532" i="5"/>
  <c r="H543" i="5"/>
  <c r="K572" i="5"/>
  <c r="H654" i="5"/>
  <c r="K694" i="5"/>
  <c r="K733" i="5"/>
  <c r="H746" i="5"/>
  <c r="K759" i="5"/>
  <c r="H144" i="5"/>
  <c r="H173" i="5"/>
  <c r="H186" i="5"/>
  <c r="K200" i="5"/>
  <c r="H213" i="5"/>
  <c r="H247" i="5"/>
  <c r="H289" i="5"/>
  <c r="G293" i="5" s="1"/>
  <c r="O293" i="5" s="1"/>
  <c r="K316" i="5"/>
  <c r="K339" i="5"/>
  <c r="H347" i="5"/>
  <c r="H383" i="5"/>
  <c r="G388" i="5" s="1"/>
  <c r="O388" i="5" s="1"/>
  <c r="H452" i="5"/>
  <c r="G455" i="5" s="1"/>
  <c r="O455" i="5" s="1"/>
  <c r="H512" i="5"/>
  <c r="K542" i="5"/>
  <c r="J546" i="5" s="1"/>
  <c r="P546" i="5" s="1"/>
  <c r="H571" i="5"/>
  <c r="X589" i="5"/>
  <c r="J608" i="5"/>
  <c r="P608" i="5" s="1"/>
  <c r="G618" i="5"/>
  <c r="O618" i="5" s="1"/>
  <c r="L785" i="5"/>
  <c r="H675" i="5"/>
  <c r="X679" i="5" s="1"/>
  <c r="K695" i="5"/>
  <c r="H758" i="5"/>
  <c r="J774" i="5"/>
  <c r="P774" i="5" s="1"/>
  <c r="H133" i="5"/>
  <c r="K152" i="5"/>
  <c r="H162" i="5"/>
  <c r="X166" i="5" s="1"/>
  <c r="K186" i="5"/>
  <c r="H187" i="5"/>
  <c r="K213" i="5"/>
  <c r="K247" i="5"/>
  <c r="H298" i="5"/>
  <c r="H316" i="5"/>
  <c r="H317" i="5"/>
  <c r="H329" i="5"/>
  <c r="W333" i="5" s="1"/>
  <c r="H339" i="5"/>
  <c r="K359" i="5"/>
  <c r="H393" i="5"/>
  <c r="K409" i="5"/>
  <c r="H416" i="5"/>
  <c r="H425" i="5"/>
  <c r="K424" i="5"/>
  <c r="J428" i="5" s="1"/>
  <c r="P428" i="5" s="1"/>
  <c r="K442" i="5"/>
  <c r="J445" i="5" s="1"/>
  <c r="P445" i="5" s="1"/>
  <c r="H459" i="5"/>
  <c r="H468" i="5"/>
  <c r="H493" i="5"/>
  <c r="K512" i="5"/>
  <c r="K522" i="5"/>
  <c r="H533" i="5"/>
  <c r="X536" i="5" s="1"/>
  <c r="H552" i="5"/>
  <c r="H560" i="5"/>
  <c r="K571" i="5"/>
  <c r="J581" i="5" s="1"/>
  <c r="P581" i="5" s="1"/>
  <c r="G636" i="5"/>
  <c r="O636" i="5" s="1"/>
  <c r="H643" i="5"/>
  <c r="K684" i="5"/>
  <c r="H683" i="5"/>
  <c r="H695" i="5"/>
  <c r="H707" i="5"/>
  <c r="K719" i="5"/>
  <c r="H745" i="5"/>
  <c r="X155" i="5"/>
  <c r="X47" i="5"/>
  <c r="J229" i="5"/>
  <c r="P229" i="5" s="1"/>
  <c r="G309" i="5"/>
  <c r="O309" i="5" s="1"/>
  <c r="H348" i="5"/>
  <c r="X375" i="5"/>
  <c r="J375" i="5"/>
  <c r="P375" i="5" s="1"/>
  <c r="J396" i="5"/>
  <c r="P396" i="5" s="1"/>
  <c r="X412" i="5"/>
  <c r="L786" i="5"/>
  <c r="L376" i="5"/>
  <c r="G155" i="5"/>
  <c r="O155" i="5" s="1"/>
  <c r="J309" i="5"/>
  <c r="P309" i="5" s="1"/>
  <c r="G129" i="5"/>
  <c r="O129" i="5" s="1"/>
  <c r="R196" i="5"/>
  <c r="R295" i="5"/>
  <c r="R312" i="5"/>
  <c r="G333" i="5"/>
  <c r="O333" i="5" s="1"/>
  <c r="X309" i="5"/>
  <c r="R304" i="5"/>
  <c r="J471" i="5"/>
  <c r="P471" i="5" s="1"/>
  <c r="G375" i="5"/>
  <c r="O375" i="5" s="1"/>
  <c r="X489" i="5"/>
  <c r="G489" i="5"/>
  <c r="O489" i="5" s="1"/>
  <c r="J497" i="5"/>
  <c r="P497" i="5" s="1"/>
  <c r="X505" i="5"/>
  <c r="G536" i="5"/>
  <c r="O536" i="5" s="1"/>
  <c r="G589" i="5"/>
  <c r="O589" i="5" s="1"/>
  <c r="J589" i="5"/>
  <c r="P589" i="5" s="1"/>
  <c r="X599" i="5"/>
  <c r="J599" i="5"/>
  <c r="P599" i="5" s="1"/>
  <c r="G608" i="5"/>
  <c r="O608" i="5" s="1"/>
  <c r="G628" i="5"/>
  <c r="O628" i="5" s="1"/>
  <c r="J628" i="5"/>
  <c r="P628" i="5" s="1"/>
  <c r="G784" i="5"/>
  <c r="O784" i="5" s="1"/>
  <c r="G412" i="5"/>
  <c r="O412" i="5" s="1"/>
  <c r="J668" i="5"/>
  <c r="P668" i="5" s="1"/>
  <c r="J712" i="5"/>
  <c r="P712" i="5" s="1"/>
  <c r="J784" i="5"/>
  <c r="P784" i="5" s="1"/>
  <c r="L649" i="5"/>
  <c r="J555" i="5"/>
  <c r="P555" i="5" s="1"/>
  <c r="X608" i="5"/>
  <c r="J618" i="5"/>
  <c r="P618" i="5" s="1"/>
  <c r="J679" i="5"/>
  <c r="P679" i="5" s="1"/>
  <c r="J505" i="5"/>
  <c r="P505" i="5" s="1"/>
  <c r="J636" i="5"/>
  <c r="P636" i="5" s="1"/>
  <c r="G774" i="5"/>
  <c r="O774" i="5" s="1"/>
  <c r="G505" i="5"/>
  <c r="O505" i="5" s="1"/>
  <c r="R558" i="5"/>
  <c r="X668" i="5"/>
  <c r="R671" i="5"/>
  <c r="G599" i="5"/>
  <c r="O599" i="5" s="1"/>
  <c r="W628" i="5"/>
  <c r="W636" i="5"/>
  <c r="R660" i="5"/>
  <c r="R767" i="5"/>
  <c r="G515" i="5"/>
  <c r="O515" i="5" s="1"/>
  <c r="R548" i="5"/>
  <c r="W618" i="5"/>
  <c r="W784" i="5"/>
  <c r="R715" i="5"/>
  <c r="W77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" i="3"/>
  <c r="CX1" i="3"/>
  <c r="CY1" i="3"/>
  <c r="CZ1" i="3"/>
  <c r="DB1" i="3" s="1"/>
  <c r="DA1" i="3"/>
  <c r="DC1" i="3"/>
  <c r="A2" i="3"/>
  <c r="CX2" i="3"/>
  <c r="CY2" i="3"/>
  <c r="CZ2" i="3"/>
  <c r="DB2" i="3" s="1"/>
  <c r="DA2" i="3"/>
  <c r="DC2" i="3"/>
  <c r="A3" i="3"/>
  <c r="CX3" i="3"/>
  <c r="CY3" i="3"/>
  <c r="CZ3" i="3"/>
  <c r="DA3" i="3"/>
  <c r="DB3" i="3"/>
  <c r="DC3" i="3"/>
  <c r="A4" i="3"/>
  <c r="CX4" i="3"/>
  <c r="CY4" i="3"/>
  <c r="CZ4" i="3"/>
  <c r="DB4" i="3" s="1"/>
  <c r="DA4" i="3"/>
  <c r="DC4" i="3"/>
  <c r="A5" i="3"/>
  <c r="CX5" i="3"/>
  <c r="CY5" i="3"/>
  <c r="CZ5" i="3"/>
  <c r="DB5" i="3" s="1"/>
  <c r="DA5" i="3"/>
  <c r="DC5" i="3"/>
  <c r="A6" i="3"/>
  <c r="CX6" i="3"/>
  <c r="CY6" i="3"/>
  <c r="CZ6" i="3"/>
  <c r="DA6" i="3"/>
  <c r="DB6" i="3"/>
  <c r="DC6" i="3"/>
  <c r="A7" i="3"/>
  <c r="CX7" i="3"/>
  <c r="CY7" i="3"/>
  <c r="CZ7" i="3"/>
  <c r="DA7" i="3"/>
  <c r="DB7" i="3"/>
  <c r="DC7" i="3"/>
  <c r="A8" i="3"/>
  <c r="CX8" i="3"/>
  <c r="CY8" i="3"/>
  <c r="CZ8" i="3"/>
  <c r="DB8" i="3" s="1"/>
  <c r="DA8" i="3"/>
  <c r="DC8" i="3"/>
  <c r="A9" i="3"/>
  <c r="CX9" i="3"/>
  <c r="CY9" i="3"/>
  <c r="CZ9" i="3"/>
  <c r="DB9" i="3" s="1"/>
  <c r="DA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A11" i="3"/>
  <c r="DB11" i="3"/>
  <c r="DC11" i="3"/>
  <c r="A12" i="3"/>
  <c r="CX12" i="3"/>
  <c r="CY12" i="3"/>
  <c r="CZ12" i="3"/>
  <c r="DB12" i="3" s="1"/>
  <c r="DA12" i="3"/>
  <c r="DC12" i="3"/>
  <c r="A13" i="3"/>
  <c r="CX13" i="3"/>
  <c r="CY13" i="3"/>
  <c r="CZ13" i="3"/>
  <c r="DB13" i="3" s="1"/>
  <c r="DA13" i="3"/>
  <c r="DC13" i="3"/>
  <c r="A14" i="3"/>
  <c r="CX14" i="3"/>
  <c r="CY14" i="3"/>
  <c r="CZ14" i="3"/>
  <c r="DA14" i="3"/>
  <c r="DB14" i="3"/>
  <c r="DC14" i="3"/>
  <c r="A15" i="3"/>
  <c r="CX15" i="3"/>
  <c r="CY15" i="3"/>
  <c r="CZ15" i="3"/>
  <c r="DA15" i="3"/>
  <c r="DB15" i="3"/>
  <c r="DC15" i="3"/>
  <c r="A16" i="3"/>
  <c r="CX16" i="3"/>
  <c r="CY16" i="3"/>
  <c r="CZ16" i="3"/>
  <c r="DB16" i="3" s="1"/>
  <c r="DA16" i="3"/>
  <c r="DC16" i="3"/>
  <c r="A17" i="3"/>
  <c r="CX17" i="3"/>
  <c r="CY17" i="3"/>
  <c r="CZ17" i="3"/>
  <c r="DB17" i="3" s="1"/>
  <c r="DA17" i="3"/>
  <c r="DC17" i="3"/>
  <c r="A18" i="3"/>
  <c r="CX18" i="3"/>
  <c r="CY18" i="3"/>
  <c r="CZ18" i="3"/>
  <c r="DA18" i="3"/>
  <c r="DB18" i="3"/>
  <c r="DC18" i="3"/>
  <c r="A19" i="3"/>
  <c r="CX19" i="3"/>
  <c r="CY19" i="3"/>
  <c r="CZ19" i="3"/>
  <c r="DA19" i="3"/>
  <c r="DB19" i="3"/>
  <c r="DC19" i="3"/>
  <c r="A20" i="3"/>
  <c r="CX20" i="3"/>
  <c r="CY20" i="3"/>
  <c r="CZ20" i="3"/>
  <c r="DB20" i="3" s="1"/>
  <c r="DA20" i="3"/>
  <c r="DC20" i="3"/>
  <c r="A21" i="3"/>
  <c r="CX21" i="3"/>
  <c r="CY21" i="3"/>
  <c r="CZ21" i="3"/>
  <c r="DB21" i="3" s="1"/>
  <c r="DA21" i="3"/>
  <c r="DC21" i="3"/>
  <c r="A22" i="3"/>
  <c r="CX22" i="3"/>
  <c r="CY22" i="3"/>
  <c r="CZ22" i="3"/>
  <c r="DA22" i="3"/>
  <c r="DB22" i="3"/>
  <c r="DC22" i="3"/>
  <c r="A23" i="3"/>
  <c r="CX23" i="3"/>
  <c r="CY23" i="3"/>
  <c r="CZ23" i="3"/>
  <c r="DA23" i="3"/>
  <c r="DB23" i="3"/>
  <c r="DC23" i="3"/>
  <c r="A24" i="3"/>
  <c r="CX24" i="3"/>
  <c r="CY24" i="3"/>
  <c r="CZ24" i="3"/>
  <c r="DB24" i="3" s="1"/>
  <c r="DA24" i="3"/>
  <c r="DC24" i="3"/>
  <c r="A25" i="3"/>
  <c r="CX25" i="3"/>
  <c r="CY25" i="3"/>
  <c r="CZ25" i="3"/>
  <c r="DB25" i="3" s="1"/>
  <c r="DA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A27" i="3"/>
  <c r="DB27" i="3"/>
  <c r="DC27" i="3"/>
  <c r="A28" i="3"/>
  <c r="CX28" i="3"/>
  <c r="CY28" i="3"/>
  <c r="CZ28" i="3"/>
  <c r="DB28" i="3" s="1"/>
  <c r="DA28" i="3"/>
  <c r="DC28" i="3"/>
  <c r="A29" i="3"/>
  <c r="CX29" i="3"/>
  <c r="CY29" i="3"/>
  <c r="CZ29" i="3"/>
  <c r="DB29" i="3" s="1"/>
  <c r="DA29" i="3"/>
  <c r="DC29" i="3"/>
  <c r="A30" i="3"/>
  <c r="CX30" i="3"/>
  <c r="CY30" i="3"/>
  <c r="CZ30" i="3"/>
  <c r="DA30" i="3"/>
  <c r="DB30" i="3"/>
  <c r="DC30" i="3"/>
  <c r="A31" i="3"/>
  <c r="CX31" i="3"/>
  <c r="CY31" i="3"/>
  <c r="CZ31" i="3"/>
  <c r="DA31" i="3"/>
  <c r="DB31" i="3"/>
  <c r="DC31" i="3"/>
  <c r="A32" i="3"/>
  <c r="CX32" i="3"/>
  <c r="CY32" i="3"/>
  <c r="CZ32" i="3"/>
  <c r="DB32" i="3" s="1"/>
  <c r="DA32" i="3"/>
  <c r="DC32" i="3"/>
  <c r="A33" i="3"/>
  <c r="CX33" i="3"/>
  <c r="CY33" i="3"/>
  <c r="CZ33" i="3"/>
  <c r="DB33" i="3" s="1"/>
  <c r="DA33" i="3"/>
  <c r="DC33" i="3"/>
  <c r="A34" i="3"/>
  <c r="CX34" i="3"/>
  <c r="CY34" i="3"/>
  <c r="CZ34" i="3"/>
  <c r="DA34" i="3"/>
  <c r="DB34" i="3"/>
  <c r="DC34" i="3"/>
  <c r="A35" i="3"/>
  <c r="CY35" i="3"/>
  <c r="CZ35" i="3"/>
  <c r="DA35" i="3"/>
  <c r="DB35" i="3"/>
  <c r="DC35" i="3"/>
  <c r="A36" i="3"/>
  <c r="CY36" i="3"/>
  <c r="CZ36" i="3"/>
  <c r="DB36" i="3" s="1"/>
  <c r="DA36" i="3"/>
  <c r="DC36" i="3"/>
  <c r="A37" i="3"/>
  <c r="CY37" i="3"/>
  <c r="CZ37" i="3"/>
  <c r="DB37" i="3" s="1"/>
  <c r="DA37" i="3"/>
  <c r="DC37" i="3"/>
  <c r="A38" i="3"/>
  <c r="CY38" i="3"/>
  <c r="CZ38" i="3"/>
  <c r="DA38" i="3"/>
  <c r="DB38" i="3"/>
  <c r="DC38" i="3"/>
  <c r="A39" i="3"/>
  <c r="CY39" i="3"/>
  <c r="CZ39" i="3"/>
  <c r="DA39" i="3"/>
  <c r="DB39" i="3"/>
  <c r="DC39" i="3"/>
  <c r="A40" i="3"/>
  <c r="CY40" i="3"/>
  <c r="CZ40" i="3"/>
  <c r="DB40" i="3" s="1"/>
  <c r="DA40" i="3"/>
  <c r="DC40" i="3"/>
  <c r="A41" i="3"/>
  <c r="CY41" i="3"/>
  <c r="CZ41" i="3"/>
  <c r="DB41" i="3" s="1"/>
  <c r="DA41" i="3"/>
  <c r="DC41" i="3"/>
  <c r="A42" i="3"/>
  <c r="CY42" i="3"/>
  <c r="CZ42" i="3"/>
  <c r="DA42" i="3"/>
  <c r="DB42" i="3"/>
  <c r="DC42" i="3"/>
  <c r="A43" i="3"/>
  <c r="CY43" i="3"/>
  <c r="CZ43" i="3"/>
  <c r="DA43" i="3"/>
  <c r="DB43" i="3"/>
  <c r="DC43" i="3"/>
  <c r="A44" i="3"/>
  <c r="CY44" i="3"/>
  <c r="CZ44" i="3"/>
  <c r="DB44" i="3" s="1"/>
  <c r="DA44" i="3"/>
  <c r="DC44" i="3"/>
  <c r="A45" i="3"/>
  <c r="CX45" i="3"/>
  <c r="CY45" i="3"/>
  <c r="CZ45" i="3"/>
  <c r="DB45" i="3" s="1"/>
  <c r="DA45" i="3"/>
  <c r="DC45" i="3"/>
  <c r="A46" i="3"/>
  <c r="CX46" i="3"/>
  <c r="CY46" i="3"/>
  <c r="CZ46" i="3"/>
  <c r="DA46" i="3"/>
  <c r="DB46" i="3"/>
  <c r="DC46" i="3"/>
  <c r="A47" i="3"/>
  <c r="CX47" i="3"/>
  <c r="CY47" i="3"/>
  <c r="CZ47" i="3"/>
  <c r="DA47" i="3"/>
  <c r="DB47" i="3"/>
  <c r="DC47" i="3"/>
  <c r="A48" i="3"/>
  <c r="CX48" i="3"/>
  <c r="CY48" i="3"/>
  <c r="CZ48" i="3"/>
  <c r="DB48" i="3" s="1"/>
  <c r="DA48" i="3"/>
  <c r="DC48" i="3"/>
  <c r="A49" i="3"/>
  <c r="CX49" i="3"/>
  <c r="CY49" i="3"/>
  <c r="CZ49" i="3"/>
  <c r="DB49" i="3" s="1"/>
  <c r="DA49" i="3"/>
  <c r="DC49" i="3"/>
  <c r="A50" i="3"/>
  <c r="CX50" i="3"/>
  <c r="CY50" i="3"/>
  <c r="CZ50" i="3"/>
  <c r="DA50" i="3"/>
  <c r="DB50" i="3"/>
  <c r="DC50" i="3"/>
  <c r="A51" i="3"/>
  <c r="CX51" i="3"/>
  <c r="CY51" i="3"/>
  <c r="CZ51" i="3"/>
  <c r="DA51" i="3"/>
  <c r="DB51" i="3"/>
  <c r="DC51" i="3"/>
  <c r="A52" i="3"/>
  <c r="CX52" i="3"/>
  <c r="CY52" i="3"/>
  <c r="CZ52" i="3"/>
  <c r="DB52" i="3" s="1"/>
  <c r="DA52" i="3"/>
  <c r="DC52" i="3"/>
  <c r="A53" i="3"/>
  <c r="CX53" i="3"/>
  <c r="CY53" i="3"/>
  <c r="CZ53" i="3"/>
  <c r="DB53" i="3" s="1"/>
  <c r="DA53" i="3"/>
  <c r="DC53" i="3"/>
  <c r="A54" i="3"/>
  <c r="CX54" i="3"/>
  <c r="CY54" i="3"/>
  <c r="CZ54" i="3"/>
  <c r="DA54" i="3"/>
  <c r="DB54" i="3"/>
  <c r="DC54" i="3"/>
  <c r="A55" i="3"/>
  <c r="CX55" i="3"/>
  <c r="CY55" i="3"/>
  <c r="CZ55" i="3"/>
  <c r="DA55" i="3"/>
  <c r="DB55" i="3"/>
  <c r="DC55" i="3"/>
  <c r="A56" i="3"/>
  <c r="CX56" i="3"/>
  <c r="CY56" i="3"/>
  <c r="CZ56" i="3"/>
  <c r="DB56" i="3" s="1"/>
  <c r="DA56" i="3"/>
  <c r="DC56" i="3"/>
  <c r="A57" i="3"/>
  <c r="CX57" i="3"/>
  <c r="CY57" i="3"/>
  <c r="CZ57" i="3"/>
  <c r="DB57" i="3" s="1"/>
  <c r="DA57" i="3"/>
  <c r="DC57" i="3"/>
  <c r="A58" i="3"/>
  <c r="CX58" i="3"/>
  <c r="CY58" i="3"/>
  <c r="CZ58" i="3"/>
  <c r="DA58" i="3"/>
  <c r="DB58" i="3"/>
  <c r="DC58" i="3"/>
  <c r="A59" i="3"/>
  <c r="CX59" i="3"/>
  <c r="CY59" i="3"/>
  <c r="CZ59" i="3"/>
  <c r="DA59" i="3"/>
  <c r="DB59" i="3"/>
  <c r="DC59" i="3"/>
  <c r="A60" i="3"/>
  <c r="CX60" i="3"/>
  <c r="CY60" i="3"/>
  <c r="CZ60" i="3"/>
  <c r="DB60" i="3" s="1"/>
  <c r="DA60" i="3"/>
  <c r="DC60" i="3"/>
  <c r="A61" i="3"/>
  <c r="CX61" i="3"/>
  <c r="CY61" i="3"/>
  <c r="CZ61" i="3"/>
  <c r="DB61" i="3" s="1"/>
  <c r="DA61" i="3"/>
  <c r="DC61" i="3"/>
  <c r="A62" i="3"/>
  <c r="CX62" i="3"/>
  <c r="CY62" i="3"/>
  <c r="CZ62" i="3"/>
  <c r="DA62" i="3"/>
  <c r="DB62" i="3"/>
  <c r="DC62" i="3"/>
  <c r="A63" i="3"/>
  <c r="CX63" i="3"/>
  <c r="CY63" i="3"/>
  <c r="CZ63" i="3"/>
  <c r="DA63" i="3"/>
  <c r="DB63" i="3"/>
  <c r="DC63" i="3"/>
  <c r="A64" i="3"/>
  <c r="CX64" i="3"/>
  <c r="CY64" i="3"/>
  <c r="CZ64" i="3"/>
  <c r="DB64" i="3" s="1"/>
  <c r="DA64" i="3"/>
  <c r="DC64" i="3"/>
  <c r="A65" i="3"/>
  <c r="CX65" i="3"/>
  <c r="CY65" i="3"/>
  <c r="CZ65" i="3"/>
  <c r="DB65" i="3" s="1"/>
  <c r="DA65" i="3"/>
  <c r="DC65" i="3"/>
  <c r="A66" i="3"/>
  <c r="CX66" i="3"/>
  <c r="CY66" i="3"/>
  <c r="CZ66" i="3"/>
  <c r="DA66" i="3"/>
  <c r="DB66" i="3"/>
  <c r="DC66" i="3"/>
  <c r="A67" i="3"/>
  <c r="CX67" i="3"/>
  <c r="CY67" i="3"/>
  <c r="CZ67" i="3"/>
  <c r="DA67" i="3"/>
  <c r="DB67" i="3"/>
  <c r="DC67" i="3"/>
  <c r="A68" i="3"/>
  <c r="CX68" i="3"/>
  <c r="CY68" i="3"/>
  <c r="CZ68" i="3"/>
  <c r="DB68" i="3" s="1"/>
  <c r="DA68" i="3"/>
  <c r="DC68" i="3"/>
  <c r="A69" i="3"/>
  <c r="CX69" i="3"/>
  <c r="CY69" i="3"/>
  <c r="CZ69" i="3"/>
  <c r="DB69" i="3" s="1"/>
  <c r="DA69" i="3"/>
  <c r="DC69" i="3"/>
  <c r="A70" i="3"/>
  <c r="CX70" i="3"/>
  <c r="CY70" i="3"/>
  <c r="CZ70" i="3"/>
  <c r="DA70" i="3"/>
  <c r="DB70" i="3"/>
  <c r="DC70" i="3"/>
  <c r="A71" i="3"/>
  <c r="CX71" i="3"/>
  <c r="CY71" i="3"/>
  <c r="CZ71" i="3"/>
  <c r="DA71" i="3"/>
  <c r="DB71" i="3"/>
  <c r="DC71" i="3"/>
  <c r="A72" i="3"/>
  <c r="CX72" i="3"/>
  <c r="CY72" i="3"/>
  <c r="CZ72" i="3"/>
  <c r="DB72" i="3" s="1"/>
  <c r="DA72" i="3"/>
  <c r="DC72" i="3"/>
  <c r="A73" i="3"/>
  <c r="CX73" i="3"/>
  <c r="CY73" i="3"/>
  <c r="CZ73" i="3"/>
  <c r="DB73" i="3" s="1"/>
  <c r="DA73" i="3"/>
  <c r="DC73" i="3"/>
  <c r="A74" i="3"/>
  <c r="CX74" i="3"/>
  <c r="CY74" i="3"/>
  <c r="CZ74" i="3"/>
  <c r="DA74" i="3"/>
  <c r="DB74" i="3"/>
  <c r="DC74" i="3"/>
  <c r="A75" i="3"/>
  <c r="CX75" i="3"/>
  <c r="CY75" i="3"/>
  <c r="CZ75" i="3"/>
  <c r="DA75" i="3"/>
  <c r="DB75" i="3"/>
  <c r="DC75" i="3"/>
  <c r="A76" i="3"/>
  <c r="CX76" i="3"/>
  <c r="CY76" i="3"/>
  <c r="CZ76" i="3"/>
  <c r="DB76" i="3" s="1"/>
  <c r="DA76" i="3"/>
  <c r="DC76" i="3"/>
  <c r="A77" i="3"/>
  <c r="CX77" i="3"/>
  <c r="CY77" i="3"/>
  <c r="CZ77" i="3"/>
  <c r="DB77" i="3" s="1"/>
  <c r="DA77" i="3"/>
  <c r="DC77" i="3"/>
  <c r="A78" i="3"/>
  <c r="CX78" i="3"/>
  <c r="CY78" i="3"/>
  <c r="CZ78" i="3"/>
  <c r="DA78" i="3"/>
  <c r="DB78" i="3"/>
  <c r="DC78" i="3"/>
  <c r="A79" i="3"/>
  <c r="CX79" i="3"/>
  <c r="CY79" i="3"/>
  <c r="CZ79" i="3"/>
  <c r="DA79" i="3"/>
  <c r="DB79" i="3"/>
  <c r="DC79" i="3"/>
  <c r="A80" i="3"/>
  <c r="CX80" i="3"/>
  <c r="CY80" i="3"/>
  <c r="CZ80" i="3"/>
  <c r="DB80" i="3" s="1"/>
  <c r="DA80" i="3"/>
  <c r="DC80" i="3"/>
  <c r="A81" i="3"/>
  <c r="CX81" i="3"/>
  <c r="CY81" i="3"/>
  <c r="CZ81" i="3"/>
  <c r="DB81" i="3" s="1"/>
  <c r="DA81" i="3"/>
  <c r="DC81" i="3"/>
  <c r="A82" i="3"/>
  <c r="CX82" i="3"/>
  <c r="CY82" i="3"/>
  <c r="CZ82" i="3"/>
  <c r="DA82" i="3"/>
  <c r="DB82" i="3"/>
  <c r="DC82" i="3"/>
  <c r="A83" i="3"/>
  <c r="CX83" i="3"/>
  <c r="CY83" i="3"/>
  <c r="CZ83" i="3"/>
  <c r="DA83" i="3"/>
  <c r="DB83" i="3"/>
  <c r="DC83" i="3"/>
  <c r="A84" i="3"/>
  <c r="CX84" i="3"/>
  <c r="CY84" i="3"/>
  <c r="CZ84" i="3"/>
  <c r="DB84" i="3" s="1"/>
  <c r="DA84" i="3"/>
  <c r="DC84" i="3"/>
  <c r="A85" i="3"/>
  <c r="CX85" i="3"/>
  <c r="CY85" i="3"/>
  <c r="CZ85" i="3"/>
  <c r="DB85" i="3" s="1"/>
  <c r="DA85" i="3"/>
  <c r="DC85" i="3"/>
  <c r="A86" i="3"/>
  <c r="CX86" i="3"/>
  <c r="CY86" i="3"/>
  <c r="CZ86" i="3"/>
  <c r="DA86" i="3"/>
  <c r="DB86" i="3"/>
  <c r="DC86" i="3"/>
  <c r="A87" i="3"/>
  <c r="CX87" i="3"/>
  <c r="CY87" i="3"/>
  <c r="CZ87" i="3"/>
  <c r="DA87" i="3"/>
  <c r="DB87" i="3"/>
  <c r="DC87" i="3"/>
  <c r="A88" i="3"/>
  <c r="CX88" i="3"/>
  <c r="CY88" i="3"/>
  <c r="CZ88" i="3"/>
  <c r="DB88" i="3" s="1"/>
  <c r="DA88" i="3"/>
  <c r="DC88" i="3"/>
  <c r="A89" i="3"/>
  <c r="CX89" i="3"/>
  <c r="CY89" i="3"/>
  <c r="CZ89" i="3"/>
  <c r="DB89" i="3" s="1"/>
  <c r="DA89" i="3"/>
  <c r="DC89" i="3"/>
  <c r="A90" i="3"/>
  <c r="CX90" i="3"/>
  <c r="CY90" i="3"/>
  <c r="CZ90" i="3"/>
  <c r="DA90" i="3"/>
  <c r="DB90" i="3"/>
  <c r="DC90" i="3"/>
  <c r="A91" i="3"/>
  <c r="CX91" i="3"/>
  <c r="CY91" i="3"/>
  <c r="CZ91" i="3"/>
  <c r="DA91" i="3"/>
  <c r="DB91" i="3"/>
  <c r="DC91" i="3"/>
  <c r="A92" i="3"/>
  <c r="CX92" i="3"/>
  <c r="CY92" i="3"/>
  <c r="CZ92" i="3"/>
  <c r="DB92" i="3" s="1"/>
  <c r="DA92" i="3"/>
  <c r="DC92" i="3"/>
  <c r="A93" i="3"/>
  <c r="CX93" i="3"/>
  <c r="CY93" i="3"/>
  <c r="CZ93" i="3"/>
  <c r="DB93" i="3" s="1"/>
  <c r="DA93" i="3"/>
  <c r="DC93" i="3"/>
  <c r="A94" i="3"/>
  <c r="CX94" i="3"/>
  <c r="CY94" i="3"/>
  <c r="CZ94" i="3"/>
  <c r="DA94" i="3"/>
  <c r="DB94" i="3"/>
  <c r="DC94" i="3"/>
  <c r="A95" i="3"/>
  <c r="CX95" i="3"/>
  <c r="CY95" i="3"/>
  <c r="CZ95" i="3"/>
  <c r="DA95" i="3"/>
  <c r="DB95" i="3"/>
  <c r="DC95" i="3"/>
  <c r="A96" i="3"/>
  <c r="CX96" i="3"/>
  <c r="CY96" i="3"/>
  <c r="CZ96" i="3"/>
  <c r="DB96" i="3" s="1"/>
  <c r="DA96" i="3"/>
  <c r="DC96" i="3"/>
  <c r="A97" i="3"/>
  <c r="CX97" i="3"/>
  <c r="CY97" i="3"/>
  <c r="CZ97" i="3"/>
  <c r="DB97" i="3" s="1"/>
  <c r="DA97" i="3"/>
  <c r="DC97" i="3"/>
  <c r="A98" i="3"/>
  <c r="CX98" i="3"/>
  <c r="CY98" i="3"/>
  <c r="CZ98" i="3"/>
  <c r="DA98" i="3"/>
  <c r="DB98" i="3"/>
  <c r="DC98" i="3"/>
  <c r="A99" i="3"/>
  <c r="CX99" i="3"/>
  <c r="CY99" i="3"/>
  <c r="CZ99" i="3"/>
  <c r="DA99" i="3"/>
  <c r="DB99" i="3"/>
  <c r="DC99" i="3"/>
  <c r="A100" i="3"/>
  <c r="CX100" i="3"/>
  <c r="CY100" i="3"/>
  <c r="CZ100" i="3"/>
  <c r="DB100" i="3" s="1"/>
  <c r="DA100" i="3"/>
  <c r="DC100" i="3"/>
  <c r="A101" i="3"/>
  <c r="CX101" i="3"/>
  <c r="CY101" i="3"/>
  <c r="CZ101" i="3"/>
  <c r="DB101" i="3" s="1"/>
  <c r="DA101" i="3"/>
  <c r="DC101" i="3"/>
  <c r="A102" i="3"/>
  <c r="CX102" i="3"/>
  <c r="CY102" i="3"/>
  <c r="CZ102" i="3"/>
  <c r="DA102" i="3"/>
  <c r="DB102" i="3"/>
  <c r="DC102" i="3"/>
  <c r="A103" i="3"/>
  <c r="CX103" i="3"/>
  <c r="CY103" i="3"/>
  <c r="CZ103" i="3"/>
  <c r="DA103" i="3"/>
  <c r="DB103" i="3"/>
  <c r="DC103" i="3"/>
  <c r="A104" i="3"/>
  <c r="CX104" i="3"/>
  <c r="CY104" i="3"/>
  <c r="CZ104" i="3"/>
  <c r="DB104" i="3" s="1"/>
  <c r="DA104" i="3"/>
  <c r="DC104" i="3"/>
  <c r="A105" i="3"/>
  <c r="CX105" i="3"/>
  <c r="CY105" i="3"/>
  <c r="CZ105" i="3"/>
  <c r="DB105" i="3" s="1"/>
  <c r="DA105" i="3"/>
  <c r="DC105" i="3"/>
  <c r="A106" i="3"/>
  <c r="CX106" i="3"/>
  <c r="CY106" i="3"/>
  <c r="CZ106" i="3"/>
  <c r="DA106" i="3"/>
  <c r="DB106" i="3"/>
  <c r="DC106" i="3"/>
  <c r="A107" i="3"/>
  <c r="CX107" i="3"/>
  <c r="CY107" i="3"/>
  <c r="CZ107" i="3"/>
  <c r="DA107" i="3"/>
  <c r="DB107" i="3"/>
  <c r="DC107" i="3"/>
  <c r="A108" i="3"/>
  <c r="CX108" i="3"/>
  <c r="CY108" i="3"/>
  <c r="CZ108" i="3"/>
  <c r="DB108" i="3" s="1"/>
  <c r="DA108" i="3"/>
  <c r="DC108" i="3"/>
  <c r="A109" i="3"/>
  <c r="CX109" i="3"/>
  <c r="CY109" i="3"/>
  <c r="CZ109" i="3"/>
  <c r="DB109" i="3" s="1"/>
  <c r="DA109" i="3"/>
  <c r="DC109" i="3"/>
  <c r="A110" i="3"/>
  <c r="CX110" i="3"/>
  <c r="CY110" i="3"/>
  <c r="CZ110" i="3"/>
  <c r="DA110" i="3"/>
  <c r="DB110" i="3"/>
  <c r="DC110" i="3"/>
  <c r="A111" i="3"/>
  <c r="CX111" i="3"/>
  <c r="CY111" i="3"/>
  <c r="CZ111" i="3"/>
  <c r="DA111" i="3"/>
  <c r="DB111" i="3"/>
  <c r="DC111" i="3"/>
  <c r="A112" i="3"/>
  <c r="CX112" i="3"/>
  <c r="CY112" i="3"/>
  <c r="CZ112" i="3"/>
  <c r="DB112" i="3" s="1"/>
  <c r="DA112" i="3"/>
  <c r="DC112" i="3"/>
  <c r="A113" i="3"/>
  <c r="CX113" i="3"/>
  <c r="CY113" i="3"/>
  <c r="CZ113" i="3"/>
  <c r="DB113" i="3" s="1"/>
  <c r="DA113" i="3"/>
  <c r="DC113" i="3"/>
  <c r="A114" i="3"/>
  <c r="CX114" i="3"/>
  <c r="CY114" i="3"/>
  <c r="CZ114" i="3"/>
  <c r="DA114" i="3"/>
  <c r="DB114" i="3"/>
  <c r="DC114" i="3"/>
  <c r="A115" i="3"/>
  <c r="CX115" i="3"/>
  <c r="CY115" i="3"/>
  <c r="CZ115" i="3"/>
  <c r="DA115" i="3"/>
  <c r="DB115" i="3"/>
  <c r="DC115" i="3"/>
  <c r="A116" i="3"/>
  <c r="CX116" i="3"/>
  <c r="CY116" i="3"/>
  <c r="CZ116" i="3"/>
  <c r="DB116" i="3" s="1"/>
  <c r="DA116" i="3"/>
  <c r="DC116" i="3"/>
  <c r="A117" i="3"/>
  <c r="CX117" i="3"/>
  <c r="CY117" i="3"/>
  <c r="CZ117" i="3"/>
  <c r="DB117" i="3" s="1"/>
  <c r="DA117" i="3"/>
  <c r="DC117" i="3"/>
  <c r="A118" i="3"/>
  <c r="CX118" i="3"/>
  <c r="CY118" i="3"/>
  <c r="CZ118" i="3"/>
  <c r="DA118" i="3"/>
  <c r="DB118" i="3"/>
  <c r="DC118" i="3"/>
  <c r="A119" i="3"/>
  <c r="CX119" i="3"/>
  <c r="CY119" i="3"/>
  <c r="CZ119" i="3"/>
  <c r="DA119" i="3"/>
  <c r="DB119" i="3"/>
  <c r="DC119" i="3"/>
  <c r="A120" i="3"/>
  <c r="CX120" i="3"/>
  <c r="CY120" i="3"/>
  <c r="CZ120" i="3"/>
  <c r="DB120" i="3" s="1"/>
  <c r="DA120" i="3"/>
  <c r="DC120" i="3"/>
  <c r="A121" i="3"/>
  <c r="CX121" i="3"/>
  <c r="CY121" i="3"/>
  <c r="CZ121" i="3"/>
  <c r="DB121" i="3" s="1"/>
  <c r="DA121" i="3"/>
  <c r="DC121" i="3"/>
  <c r="A122" i="3"/>
  <c r="CX122" i="3"/>
  <c r="CY122" i="3"/>
  <c r="CZ122" i="3"/>
  <c r="DA122" i="3"/>
  <c r="DB122" i="3"/>
  <c r="DC122" i="3"/>
  <c r="A123" i="3"/>
  <c r="CX123" i="3"/>
  <c r="CY123" i="3"/>
  <c r="CZ123" i="3"/>
  <c r="DA123" i="3"/>
  <c r="DB123" i="3"/>
  <c r="DC123" i="3"/>
  <c r="A124" i="3"/>
  <c r="CX124" i="3"/>
  <c r="CY124" i="3"/>
  <c r="CZ124" i="3"/>
  <c r="DB124" i="3" s="1"/>
  <c r="DA124" i="3"/>
  <c r="DC124" i="3"/>
  <c r="A125" i="3"/>
  <c r="CX125" i="3"/>
  <c r="CY125" i="3"/>
  <c r="CZ125" i="3"/>
  <c r="DB125" i="3" s="1"/>
  <c r="DA125" i="3"/>
  <c r="DC125" i="3"/>
  <c r="A126" i="3"/>
  <c r="CX126" i="3"/>
  <c r="CY126" i="3"/>
  <c r="CZ126" i="3"/>
  <c r="DA126" i="3"/>
  <c r="DB126" i="3"/>
  <c r="DC126" i="3"/>
  <c r="A127" i="3"/>
  <c r="CX127" i="3"/>
  <c r="CY127" i="3"/>
  <c r="CZ127" i="3"/>
  <c r="DA127" i="3"/>
  <c r="DB127" i="3"/>
  <c r="DC127" i="3"/>
  <c r="A128" i="3"/>
  <c r="CX128" i="3"/>
  <c r="CY128" i="3"/>
  <c r="CZ128" i="3"/>
  <c r="DB128" i="3" s="1"/>
  <c r="DA128" i="3"/>
  <c r="DC128" i="3"/>
  <c r="A129" i="3"/>
  <c r="CX129" i="3"/>
  <c r="CY129" i="3"/>
  <c r="CZ129" i="3"/>
  <c r="DB129" i="3" s="1"/>
  <c r="DA129" i="3"/>
  <c r="DC129" i="3"/>
  <c r="A130" i="3"/>
  <c r="CX130" i="3"/>
  <c r="CY130" i="3"/>
  <c r="CZ130" i="3"/>
  <c r="DA130" i="3"/>
  <c r="DB130" i="3"/>
  <c r="DC130" i="3"/>
  <c r="A131" i="3"/>
  <c r="CX131" i="3"/>
  <c r="CY131" i="3"/>
  <c r="CZ131" i="3"/>
  <c r="DA131" i="3"/>
  <c r="DB131" i="3"/>
  <c r="DC131" i="3"/>
  <c r="A132" i="3"/>
  <c r="CX132" i="3"/>
  <c r="CY132" i="3"/>
  <c r="CZ132" i="3"/>
  <c r="DB132" i="3" s="1"/>
  <c r="DA132" i="3"/>
  <c r="DC132" i="3"/>
  <c r="A133" i="3"/>
  <c r="CX133" i="3"/>
  <c r="CY133" i="3"/>
  <c r="CZ133" i="3"/>
  <c r="DB133" i="3" s="1"/>
  <c r="DA133" i="3"/>
  <c r="DC133" i="3"/>
  <c r="A134" i="3"/>
  <c r="CX134" i="3"/>
  <c r="CY134" i="3"/>
  <c r="CZ134" i="3"/>
  <c r="DA134" i="3"/>
  <c r="DB134" i="3"/>
  <c r="DC134" i="3"/>
  <c r="A135" i="3"/>
  <c r="CX135" i="3"/>
  <c r="CY135" i="3"/>
  <c r="CZ135" i="3"/>
  <c r="DA135" i="3"/>
  <c r="DB135" i="3"/>
  <c r="DC135" i="3"/>
  <c r="A136" i="3"/>
  <c r="CX136" i="3"/>
  <c r="CY136" i="3"/>
  <c r="CZ136" i="3"/>
  <c r="DB136" i="3" s="1"/>
  <c r="DA136" i="3"/>
  <c r="DC136" i="3"/>
  <c r="A137" i="3"/>
  <c r="CX137" i="3"/>
  <c r="CY137" i="3"/>
  <c r="CZ137" i="3"/>
  <c r="DB137" i="3" s="1"/>
  <c r="DA137" i="3"/>
  <c r="DC137" i="3"/>
  <c r="A138" i="3"/>
  <c r="CX138" i="3"/>
  <c r="CY138" i="3"/>
  <c r="CZ138" i="3"/>
  <c r="DA138" i="3"/>
  <c r="DB138" i="3"/>
  <c r="DC138" i="3"/>
  <c r="A139" i="3"/>
  <c r="CX139" i="3"/>
  <c r="CY139" i="3"/>
  <c r="CZ139" i="3"/>
  <c r="DA139" i="3"/>
  <c r="DB139" i="3"/>
  <c r="DC139" i="3"/>
  <c r="A140" i="3"/>
  <c r="CX140" i="3"/>
  <c r="CY140" i="3"/>
  <c r="CZ140" i="3"/>
  <c r="DB140" i="3" s="1"/>
  <c r="DA140" i="3"/>
  <c r="DC140" i="3"/>
  <c r="A141" i="3"/>
  <c r="CX141" i="3"/>
  <c r="CY141" i="3"/>
  <c r="CZ141" i="3"/>
  <c r="DB141" i="3" s="1"/>
  <c r="DA141" i="3"/>
  <c r="DC141" i="3"/>
  <c r="A142" i="3"/>
  <c r="CX142" i="3"/>
  <c r="CY142" i="3"/>
  <c r="CZ142" i="3"/>
  <c r="DA142" i="3"/>
  <c r="DB142" i="3"/>
  <c r="DC142" i="3"/>
  <c r="A143" i="3"/>
  <c r="CX143" i="3"/>
  <c r="CY143" i="3"/>
  <c r="CZ143" i="3"/>
  <c r="DA143" i="3"/>
  <c r="DB143" i="3"/>
  <c r="DC143" i="3"/>
  <c r="A144" i="3"/>
  <c r="CX144" i="3"/>
  <c r="CY144" i="3"/>
  <c r="CZ144" i="3"/>
  <c r="DB144" i="3" s="1"/>
  <c r="DA144" i="3"/>
  <c r="DC144" i="3"/>
  <c r="A145" i="3"/>
  <c r="CX145" i="3"/>
  <c r="CY145" i="3"/>
  <c r="CZ145" i="3"/>
  <c r="DB145" i="3" s="1"/>
  <c r="DA145" i="3"/>
  <c r="DC145" i="3"/>
  <c r="A146" i="3"/>
  <c r="CX146" i="3"/>
  <c r="CY146" i="3"/>
  <c r="CZ146" i="3"/>
  <c r="DA146" i="3"/>
  <c r="DB146" i="3"/>
  <c r="DC146" i="3"/>
  <c r="A147" i="3"/>
  <c r="CX147" i="3"/>
  <c r="CY147" i="3"/>
  <c r="CZ147" i="3"/>
  <c r="DA147" i="3"/>
  <c r="DB147" i="3"/>
  <c r="DC147" i="3"/>
  <c r="A148" i="3"/>
  <c r="CX148" i="3"/>
  <c r="CY148" i="3"/>
  <c r="CZ148" i="3"/>
  <c r="DB148" i="3" s="1"/>
  <c r="DA148" i="3"/>
  <c r="DC148" i="3"/>
  <c r="A149" i="3"/>
  <c r="CX149" i="3"/>
  <c r="CY149" i="3"/>
  <c r="CZ149" i="3"/>
  <c r="DB149" i="3" s="1"/>
  <c r="DA149" i="3"/>
  <c r="DC149" i="3"/>
  <c r="A150" i="3"/>
  <c r="CX150" i="3"/>
  <c r="CY150" i="3"/>
  <c r="CZ150" i="3"/>
  <c r="DA150" i="3"/>
  <c r="DB150" i="3"/>
  <c r="DC150" i="3"/>
  <c r="A151" i="3"/>
  <c r="CX151" i="3"/>
  <c r="CY151" i="3"/>
  <c r="CZ151" i="3"/>
  <c r="DA151" i="3"/>
  <c r="DB151" i="3"/>
  <c r="DC151" i="3"/>
  <c r="A152" i="3"/>
  <c r="CX152" i="3"/>
  <c r="CY152" i="3"/>
  <c r="CZ152" i="3"/>
  <c r="DB152" i="3" s="1"/>
  <c r="DA152" i="3"/>
  <c r="DC152" i="3"/>
  <c r="A153" i="3"/>
  <c r="CX153" i="3"/>
  <c r="CY153" i="3"/>
  <c r="CZ153" i="3"/>
  <c r="DB153" i="3" s="1"/>
  <c r="DA153" i="3"/>
  <c r="DC153" i="3"/>
  <c r="A154" i="3"/>
  <c r="CX154" i="3"/>
  <c r="CY154" i="3"/>
  <c r="CZ154" i="3"/>
  <c r="DA154" i="3"/>
  <c r="DB154" i="3"/>
  <c r="DC154" i="3"/>
  <c r="A155" i="3"/>
  <c r="CX155" i="3"/>
  <c r="CY155" i="3"/>
  <c r="CZ155" i="3"/>
  <c r="DA155" i="3"/>
  <c r="DB155" i="3"/>
  <c r="DC155" i="3"/>
  <c r="A156" i="3"/>
  <c r="CX156" i="3"/>
  <c r="CY156" i="3"/>
  <c r="CZ156" i="3"/>
  <c r="DB156" i="3" s="1"/>
  <c r="DA156" i="3"/>
  <c r="DC156" i="3"/>
  <c r="A157" i="3"/>
  <c r="CX157" i="3"/>
  <c r="CY157" i="3"/>
  <c r="CZ157" i="3"/>
  <c r="DB157" i="3" s="1"/>
  <c r="DA157" i="3"/>
  <c r="DC157" i="3"/>
  <c r="A158" i="3"/>
  <c r="CX158" i="3"/>
  <c r="CY158" i="3"/>
  <c r="CZ158" i="3"/>
  <c r="DA158" i="3"/>
  <c r="DB158" i="3"/>
  <c r="DC158" i="3"/>
  <c r="A159" i="3"/>
  <c r="CX159" i="3"/>
  <c r="CY159" i="3"/>
  <c r="CZ159" i="3"/>
  <c r="DA159" i="3"/>
  <c r="DB159" i="3"/>
  <c r="DC159" i="3"/>
  <c r="A160" i="3"/>
  <c r="CX160" i="3"/>
  <c r="CY160" i="3"/>
  <c r="CZ160" i="3"/>
  <c r="DB160" i="3" s="1"/>
  <c r="DA160" i="3"/>
  <c r="DC160" i="3"/>
  <c r="A161" i="3"/>
  <c r="CX161" i="3"/>
  <c r="CY161" i="3"/>
  <c r="CZ161" i="3"/>
  <c r="DB161" i="3" s="1"/>
  <c r="DA161" i="3"/>
  <c r="DC161" i="3"/>
  <c r="A162" i="3"/>
  <c r="CX162" i="3"/>
  <c r="CY162" i="3"/>
  <c r="CZ162" i="3"/>
  <c r="DA162" i="3"/>
  <c r="DB162" i="3"/>
  <c r="DC162" i="3"/>
  <c r="A163" i="3"/>
  <c r="CX163" i="3"/>
  <c r="CY163" i="3"/>
  <c r="CZ163" i="3"/>
  <c r="DA163" i="3"/>
  <c r="DB163" i="3"/>
  <c r="DC163" i="3"/>
  <c r="A164" i="3"/>
  <c r="CX164" i="3"/>
  <c r="CY164" i="3"/>
  <c r="CZ164" i="3"/>
  <c r="DB164" i="3" s="1"/>
  <c r="DA164" i="3"/>
  <c r="DC164" i="3"/>
  <c r="A165" i="3"/>
  <c r="CX165" i="3"/>
  <c r="CY165" i="3"/>
  <c r="CZ165" i="3"/>
  <c r="DB165" i="3" s="1"/>
  <c r="DA165" i="3"/>
  <c r="DC165" i="3"/>
  <c r="A166" i="3"/>
  <c r="CX166" i="3"/>
  <c r="CY166" i="3"/>
  <c r="CZ166" i="3"/>
  <c r="DA166" i="3"/>
  <c r="DB166" i="3"/>
  <c r="DC166" i="3"/>
  <c r="A167" i="3"/>
  <c r="CX167" i="3"/>
  <c r="CY167" i="3"/>
  <c r="CZ167" i="3"/>
  <c r="DA167" i="3"/>
  <c r="DB167" i="3"/>
  <c r="DC167" i="3"/>
  <c r="A168" i="3"/>
  <c r="CX168" i="3"/>
  <c r="CY168" i="3"/>
  <c r="CZ168" i="3"/>
  <c r="DB168" i="3" s="1"/>
  <c r="DA168" i="3"/>
  <c r="DC168" i="3"/>
  <c r="A169" i="3"/>
  <c r="CX169" i="3"/>
  <c r="CY169" i="3"/>
  <c r="CZ169" i="3"/>
  <c r="DB169" i="3" s="1"/>
  <c r="DA169" i="3"/>
  <c r="DC169" i="3"/>
  <c r="A170" i="3"/>
  <c r="CX170" i="3"/>
  <c r="CY170" i="3"/>
  <c r="CZ170" i="3"/>
  <c r="DA170" i="3"/>
  <c r="DB170" i="3"/>
  <c r="DC170" i="3"/>
  <c r="A171" i="3"/>
  <c r="CX171" i="3"/>
  <c r="CY171" i="3"/>
  <c r="CZ171" i="3"/>
  <c r="DA171" i="3"/>
  <c r="DB171" i="3"/>
  <c r="DC171" i="3"/>
  <c r="A172" i="3"/>
  <c r="CX172" i="3"/>
  <c r="CY172" i="3"/>
  <c r="CZ172" i="3"/>
  <c r="DB172" i="3" s="1"/>
  <c r="DA172" i="3"/>
  <c r="DC172" i="3"/>
  <c r="A173" i="3"/>
  <c r="CX173" i="3"/>
  <c r="CY173" i="3"/>
  <c r="CZ173" i="3"/>
  <c r="DB173" i="3" s="1"/>
  <c r="DA173" i="3"/>
  <c r="DC173" i="3"/>
  <c r="A174" i="3"/>
  <c r="CX174" i="3"/>
  <c r="CY174" i="3"/>
  <c r="CZ174" i="3"/>
  <c r="DA174" i="3"/>
  <c r="DB174" i="3"/>
  <c r="DC174" i="3"/>
  <c r="A175" i="3"/>
  <c r="CX175" i="3"/>
  <c r="CY175" i="3"/>
  <c r="CZ175" i="3"/>
  <c r="DA175" i="3"/>
  <c r="DB175" i="3"/>
  <c r="DC175" i="3"/>
  <c r="A176" i="3"/>
  <c r="CX176" i="3"/>
  <c r="CY176" i="3"/>
  <c r="CZ176" i="3"/>
  <c r="DB176" i="3" s="1"/>
  <c r="DA176" i="3"/>
  <c r="DC176" i="3"/>
  <c r="A177" i="3"/>
  <c r="CX177" i="3"/>
  <c r="CY177" i="3"/>
  <c r="CZ177" i="3"/>
  <c r="DB177" i="3" s="1"/>
  <c r="DA177" i="3"/>
  <c r="DC177" i="3"/>
  <c r="A178" i="3"/>
  <c r="CX178" i="3"/>
  <c r="CY178" i="3"/>
  <c r="CZ178" i="3"/>
  <c r="DA178" i="3"/>
  <c r="DB178" i="3"/>
  <c r="DC178" i="3"/>
  <c r="A179" i="3"/>
  <c r="CX179" i="3"/>
  <c r="CY179" i="3"/>
  <c r="CZ179" i="3"/>
  <c r="DA179" i="3"/>
  <c r="DB179" i="3"/>
  <c r="DC179" i="3"/>
  <c r="A180" i="3"/>
  <c r="CX180" i="3"/>
  <c r="CY180" i="3"/>
  <c r="CZ180" i="3"/>
  <c r="DB180" i="3" s="1"/>
  <c r="DA180" i="3"/>
  <c r="DC180" i="3"/>
  <c r="A181" i="3"/>
  <c r="CX181" i="3"/>
  <c r="CY181" i="3"/>
  <c r="CZ181" i="3"/>
  <c r="DB181" i="3" s="1"/>
  <c r="DA181" i="3"/>
  <c r="DC181" i="3"/>
  <c r="A182" i="3"/>
  <c r="CX182" i="3"/>
  <c r="CY182" i="3"/>
  <c r="CZ182" i="3"/>
  <c r="DA182" i="3"/>
  <c r="DB182" i="3"/>
  <c r="DC182" i="3"/>
  <c r="A183" i="3"/>
  <c r="CX183" i="3"/>
  <c r="CY183" i="3"/>
  <c r="CZ183" i="3"/>
  <c r="DA183" i="3"/>
  <c r="DB183" i="3"/>
  <c r="DC183" i="3"/>
  <c r="A184" i="3"/>
  <c r="CX184" i="3"/>
  <c r="CY184" i="3"/>
  <c r="CZ184" i="3"/>
  <c r="DB184" i="3" s="1"/>
  <c r="DA184" i="3"/>
  <c r="DC184" i="3"/>
  <c r="A185" i="3"/>
  <c r="CX185" i="3"/>
  <c r="CY185" i="3"/>
  <c r="CZ185" i="3"/>
  <c r="DB185" i="3" s="1"/>
  <c r="DA185" i="3"/>
  <c r="DC185" i="3"/>
  <c r="A186" i="3"/>
  <c r="CX186" i="3"/>
  <c r="CY186" i="3"/>
  <c r="CZ186" i="3"/>
  <c r="DA186" i="3"/>
  <c r="DB186" i="3"/>
  <c r="DC186" i="3"/>
  <c r="A187" i="3"/>
  <c r="CX187" i="3"/>
  <c r="CY187" i="3"/>
  <c r="CZ187" i="3"/>
  <c r="DA187" i="3"/>
  <c r="DB187" i="3"/>
  <c r="DC187" i="3"/>
  <c r="A188" i="3"/>
  <c r="CX188" i="3"/>
  <c r="CY188" i="3"/>
  <c r="CZ188" i="3"/>
  <c r="DB188" i="3" s="1"/>
  <c r="DA188" i="3"/>
  <c r="DC188" i="3"/>
  <c r="A189" i="3"/>
  <c r="CX189" i="3"/>
  <c r="CY189" i="3"/>
  <c r="CZ189" i="3"/>
  <c r="DB189" i="3" s="1"/>
  <c r="DA189" i="3"/>
  <c r="DC189" i="3"/>
  <c r="A190" i="3"/>
  <c r="CX190" i="3"/>
  <c r="CY190" i="3"/>
  <c r="CZ190" i="3"/>
  <c r="DA190" i="3"/>
  <c r="DB190" i="3"/>
  <c r="DC190" i="3"/>
  <c r="A191" i="3"/>
  <c r="CX191" i="3"/>
  <c r="CY191" i="3"/>
  <c r="CZ191" i="3"/>
  <c r="DA191" i="3"/>
  <c r="DB191" i="3"/>
  <c r="DC191" i="3"/>
  <c r="A192" i="3"/>
  <c r="CX192" i="3"/>
  <c r="CY192" i="3"/>
  <c r="CZ192" i="3"/>
  <c r="DB192" i="3" s="1"/>
  <c r="DA192" i="3"/>
  <c r="DC192" i="3"/>
  <c r="A193" i="3"/>
  <c r="CX193" i="3"/>
  <c r="CY193" i="3"/>
  <c r="CZ193" i="3"/>
  <c r="DB193" i="3" s="1"/>
  <c r="DA193" i="3"/>
  <c r="DC193" i="3"/>
  <c r="A194" i="3"/>
  <c r="CX194" i="3"/>
  <c r="CY194" i="3"/>
  <c r="CZ194" i="3"/>
  <c r="DA194" i="3"/>
  <c r="DB194" i="3"/>
  <c r="DC194" i="3"/>
  <c r="A195" i="3"/>
  <c r="CX195" i="3"/>
  <c r="CY195" i="3"/>
  <c r="CZ195" i="3"/>
  <c r="DA195" i="3"/>
  <c r="DB195" i="3"/>
  <c r="DC195" i="3"/>
  <c r="A196" i="3"/>
  <c r="CX196" i="3"/>
  <c r="CY196" i="3"/>
  <c r="CZ196" i="3"/>
  <c r="DB196" i="3" s="1"/>
  <c r="DA196" i="3"/>
  <c r="DC196" i="3"/>
  <c r="A197" i="3"/>
  <c r="CX197" i="3"/>
  <c r="CY197" i="3"/>
  <c r="CZ197" i="3"/>
  <c r="DB197" i="3" s="1"/>
  <c r="DA197" i="3"/>
  <c r="DC197" i="3"/>
  <c r="A198" i="3"/>
  <c r="CX198" i="3"/>
  <c r="CY198" i="3"/>
  <c r="CZ198" i="3"/>
  <c r="DA198" i="3"/>
  <c r="DB198" i="3"/>
  <c r="DC198" i="3"/>
  <c r="A199" i="3"/>
  <c r="CX199" i="3"/>
  <c r="CY199" i="3"/>
  <c r="CZ199" i="3"/>
  <c r="DA199" i="3"/>
  <c r="DB199" i="3"/>
  <c r="DC199" i="3"/>
  <c r="A200" i="3"/>
  <c r="CX200" i="3"/>
  <c r="CY200" i="3"/>
  <c r="CZ200" i="3"/>
  <c r="DB200" i="3" s="1"/>
  <c r="DA200" i="3"/>
  <c r="DC200" i="3"/>
  <c r="A201" i="3"/>
  <c r="CX201" i="3"/>
  <c r="CY201" i="3"/>
  <c r="CZ201" i="3"/>
  <c r="DB201" i="3" s="1"/>
  <c r="DA201" i="3"/>
  <c r="DC201" i="3"/>
  <c r="A202" i="3"/>
  <c r="CX202" i="3"/>
  <c r="CY202" i="3"/>
  <c r="CZ202" i="3"/>
  <c r="DA202" i="3"/>
  <c r="DB202" i="3"/>
  <c r="DC202" i="3"/>
  <c r="A203" i="3"/>
  <c r="CX203" i="3"/>
  <c r="CY203" i="3"/>
  <c r="CZ203" i="3"/>
  <c r="DA203" i="3"/>
  <c r="DB203" i="3"/>
  <c r="DC203" i="3"/>
  <c r="A204" i="3"/>
  <c r="CX204" i="3"/>
  <c r="CY204" i="3"/>
  <c r="CZ204" i="3"/>
  <c r="DB204" i="3" s="1"/>
  <c r="DA204" i="3"/>
  <c r="DC204" i="3"/>
  <c r="A205" i="3"/>
  <c r="CX205" i="3"/>
  <c r="CY205" i="3"/>
  <c r="CZ205" i="3"/>
  <c r="DB205" i="3" s="1"/>
  <c r="DA205" i="3"/>
  <c r="DC205" i="3"/>
  <c r="A206" i="3"/>
  <c r="CX206" i="3"/>
  <c r="CY206" i="3"/>
  <c r="CZ206" i="3"/>
  <c r="DA206" i="3"/>
  <c r="DB206" i="3"/>
  <c r="DC206" i="3"/>
  <c r="A207" i="3"/>
  <c r="CX207" i="3"/>
  <c r="CY207" i="3"/>
  <c r="CZ207" i="3"/>
  <c r="DA207" i="3"/>
  <c r="DB207" i="3"/>
  <c r="DC207" i="3"/>
  <c r="A208" i="3"/>
  <c r="CX208" i="3"/>
  <c r="CY208" i="3"/>
  <c r="CZ208" i="3"/>
  <c r="DB208" i="3" s="1"/>
  <c r="DA208" i="3"/>
  <c r="DC208" i="3"/>
  <c r="A209" i="3"/>
  <c r="CX209" i="3"/>
  <c r="CY209" i="3"/>
  <c r="CZ209" i="3"/>
  <c r="DB209" i="3" s="1"/>
  <c r="DA209" i="3"/>
  <c r="DC209" i="3"/>
  <c r="A210" i="3"/>
  <c r="CX210" i="3"/>
  <c r="CY210" i="3"/>
  <c r="CZ210" i="3"/>
  <c r="DA210" i="3"/>
  <c r="DB210" i="3"/>
  <c r="DC210" i="3"/>
  <c r="A211" i="3"/>
  <c r="CX211" i="3"/>
  <c r="CY211" i="3"/>
  <c r="CZ211" i="3"/>
  <c r="DA211" i="3"/>
  <c r="DB211" i="3"/>
  <c r="DC211" i="3"/>
  <c r="A212" i="3"/>
  <c r="CX212" i="3"/>
  <c r="CY212" i="3"/>
  <c r="CZ212" i="3"/>
  <c r="DB212" i="3" s="1"/>
  <c r="DA212" i="3"/>
  <c r="DC212" i="3"/>
  <c r="A213" i="3"/>
  <c r="CX213" i="3"/>
  <c r="CY213" i="3"/>
  <c r="CZ213" i="3"/>
  <c r="DB213" i="3" s="1"/>
  <c r="DA213" i="3"/>
  <c r="DC213" i="3"/>
  <c r="A214" i="3"/>
  <c r="CX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A218" i="3"/>
  <c r="DB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A242" i="3"/>
  <c r="DB242" i="3"/>
  <c r="DC242" i="3"/>
  <c r="A243" i="3"/>
  <c r="CX243" i="3"/>
  <c r="CY243" i="3"/>
  <c r="CZ243" i="3"/>
  <c r="DA243" i="3"/>
  <c r="DB243" i="3"/>
  <c r="DC243" i="3"/>
  <c r="A244" i="3"/>
  <c r="CX244" i="3"/>
  <c r="CY244" i="3"/>
  <c r="CZ244" i="3"/>
  <c r="DB244" i="3" s="1"/>
  <c r="DA244" i="3"/>
  <c r="DC244" i="3"/>
  <c r="A245" i="3"/>
  <c r="CX245" i="3"/>
  <c r="CY245" i="3"/>
  <c r="CZ245" i="3"/>
  <c r="DB245" i="3" s="1"/>
  <c r="DA245" i="3"/>
  <c r="DC245" i="3"/>
  <c r="A246" i="3"/>
  <c r="CX246" i="3"/>
  <c r="CY246" i="3"/>
  <c r="CZ246" i="3"/>
  <c r="DA246" i="3"/>
  <c r="DB246" i="3"/>
  <c r="DC246" i="3"/>
  <c r="A247" i="3"/>
  <c r="CX247" i="3"/>
  <c r="CY247" i="3"/>
  <c r="CZ247" i="3"/>
  <c r="DA247" i="3"/>
  <c r="DB247" i="3"/>
  <c r="DC247" i="3"/>
  <c r="A248" i="3"/>
  <c r="CX248" i="3"/>
  <c r="CY248" i="3"/>
  <c r="CZ248" i="3"/>
  <c r="DB248" i="3" s="1"/>
  <c r="DA248" i="3"/>
  <c r="DC248" i="3"/>
  <c r="A249" i="3"/>
  <c r="CX249" i="3"/>
  <c r="CY249" i="3"/>
  <c r="CZ249" i="3"/>
  <c r="DB249" i="3" s="1"/>
  <c r="DA249" i="3"/>
  <c r="DC249" i="3"/>
  <c r="A250" i="3"/>
  <c r="CX250" i="3"/>
  <c r="CY250" i="3"/>
  <c r="CZ250" i="3"/>
  <c r="DA250" i="3"/>
  <c r="DB250" i="3"/>
  <c r="DC250" i="3"/>
  <c r="A251" i="3"/>
  <c r="CX251" i="3"/>
  <c r="CY251" i="3"/>
  <c r="CZ251" i="3"/>
  <c r="DA251" i="3"/>
  <c r="DB251" i="3"/>
  <c r="DC251" i="3"/>
  <c r="A252" i="3"/>
  <c r="CX252" i="3"/>
  <c r="CY252" i="3"/>
  <c r="CZ252" i="3"/>
  <c r="DB252" i="3" s="1"/>
  <c r="DA252" i="3"/>
  <c r="DC252" i="3"/>
  <c r="A253" i="3"/>
  <c r="CX253" i="3"/>
  <c r="CY253" i="3"/>
  <c r="CZ253" i="3"/>
  <c r="DB253" i="3" s="1"/>
  <c r="DA253" i="3"/>
  <c r="DC253" i="3"/>
  <c r="A254" i="3"/>
  <c r="CX254" i="3"/>
  <c r="CY254" i="3"/>
  <c r="CZ254" i="3"/>
  <c r="DA254" i="3"/>
  <c r="DB254" i="3"/>
  <c r="DC254" i="3"/>
  <c r="A255" i="3"/>
  <c r="CX255" i="3"/>
  <c r="CY255" i="3"/>
  <c r="CZ255" i="3"/>
  <c r="DA255" i="3"/>
  <c r="DB255" i="3"/>
  <c r="DC255" i="3"/>
  <c r="A256" i="3"/>
  <c r="CX256" i="3"/>
  <c r="CY256" i="3"/>
  <c r="CZ256" i="3"/>
  <c r="DB256" i="3" s="1"/>
  <c r="DA256" i="3"/>
  <c r="DC256" i="3"/>
  <c r="A257" i="3"/>
  <c r="CX257" i="3"/>
  <c r="CY257" i="3"/>
  <c r="CZ257" i="3"/>
  <c r="DB257" i="3" s="1"/>
  <c r="DA257" i="3"/>
  <c r="DC257" i="3"/>
  <c r="A258" i="3"/>
  <c r="CX258" i="3"/>
  <c r="CY258" i="3"/>
  <c r="CZ258" i="3"/>
  <c r="DA258" i="3"/>
  <c r="DB258" i="3"/>
  <c r="DC258" i="3"/>
  <c r="A259" i="3"/>
  <c r="CX259" i="3"/>
  <c r="CY259" i="3"/>
  <c r="CZ259" i="3"/>
  <c r="DA259" i="3"/>
  <c r="DB259" i="3"/>
  <c r="DC259" i="3"/>
  <c r="A260" i="3"/>
  <c r="CX260" i="3"/>
  <c r="CY260" i="3"/>
  <c r="CZ260" i="3"/>
  <c r="DB260" i="3" s="1"/>
  <c r="DA260" i="3"/>
  <c r="DC260" i="3"/>
  <c r="A261" i="3"/>
  <c r="CX261" i="3"/>
  <c r="CY261" i="3"/>
  <c r="CZ261" i="3"/>
  <c r="DB261" i="3" s="1"/>
  <c r="DA261" i="3"/>
  <c r="DC261" i="3"/>
  <c r="A262" i="3"/>
  <c r="CX262" i="3"/>
  <c r="CY262" i="3"/>
  <c r="CZ262" i="3"/>
  <c r="DA262" i="3"/>
  <c r="DB262" i="3"/>
  <c r="DC262" i="3"/>
  <c r="A263" i="3"/>
  <c r="CX263" i="3"/>
  <c r="CY263" i="3"/>
  <c r="CZ263" i="3"/>
  <c r="DA263" i="3"/>
  <c r="DB263" i="3"/>
  <c r="DC263" i="3"/>
  <c r="A264" i="3"/>
  <c r="CX264" i="3"/>
  <c r="CY264" i="3"/>
  <c r="CZ264" i="3"/>
  <c r="DB264" i="3" s="1"/>
  <c r="DA264" i="3"/>
  <c r="DC264" i="3"/>
  <c r="A265" i="3"/>
  <c r="CX265" i="3"/>
  <c r="CY265" i="3"/>
  <c r="CZ265" i="3"/>
  <c r="DB265" i="3" s="1"/>
  <c r="DA265" i="3"/>
  <c r="DC265" i="3"/>
  <c r="A266" i="3"/>
  <c r="CX266" i="3"/>
  <c r="CY266" i="3"/>
  <c r="CZ266" i="3"/>
  <c r="DA266" i="3"/>
  <c r="DB266" i="3"/>
  <c r="DC266" i="3"/>
  <c r="A267" i="3"/>
  <c r="CX267" i="3"/>
  <c r="CY267" i="3"/>
  <c r="CZ267" i="3"/>
  <c r="DA267" i="3"/>
  <c r="DB267" i="3"/>
  <c r="DC267" i="3"/>
  <c r="A268" i="3"/>
  <c r="CX268" i="3"/>
  <c r="CY268" i="3"/>
  <c r="CZ268" i="3"/>
  <c r="DB268" i="3" s="1"/>
  <c r="DA268" i="3"/>
  <c r="DC268" i="3"/>
  <c r="A269" i="3"/>
  <c r="CX269" i="3"/>
  <c r="CY269" i="3"/>
  <c r="CZ269" i="3"/>
  <c r="DB269" i="3" s="1"/>
  <c r="DA269" i="3"/>
  <c r="DC269" i="3"/>
  <c r="A270" i="3"/>
  <c r="CX270" i="3"/>
  <c r="CY270" i="3"/>
  <c r="CZ270" i="3"/>
  <c r="DA270" i="3"/>
  <c r="DB270" i="3"/>
  <c r="DC270" i="3"/>
  <c r="A271" i="3"/>
  <c r="CY271" i="3"/>
  <c r="CZ271" i="3"/>
  <c r="DA271" i="3"/>
  <c r="DB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A274" i="3"/>
  <c r="DB274" i="3"/>
  <c r="DC274" i="3"/>
  <c r="A275" i="3"/>
  <c r="CY275" i="3"/>
  <c r="CZ275" i="3"/>
  <c r="DA275" i="3"/>
  <c r="DB275" i="3"/>
  <c r="DC275" i="3"/>
  <c r="A276" i="3"/>
  <c r="CY276" i="3"/>
  <c r="CZ276" i="3"/>
  <c r="DA276" i="3"/>
  <c r="DB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B287" i="3" s="1"/>
  <c r="DA287" i="3"/>
  <c r="DC287" i="3"/>
  <c r="A288" i="3"/>
  <c r="CY288" i="3"/>
  <c r="CZ288" i="3"/>
  <c r="DB288" i="3" s="1"/>
  <c r="DA288" i="3"/>
  <c r="DC288" i="3"/>
  <c r="A289" i="3"/>
  <c r="CY289" i="3"/>
  <c r="CZ289" i="3"/>
  <c r="DA289" i="3"/>
  <c r="DB289" i="3"/>
  <c r="DC289" i="3"/>
  <c r="A290" i="3"/>
  <c r="CY290" i="3"/>
  <c r="CZ290" i="3"/>
  <c r="DA290" i="3"/>
  <c r="DB290" i="3"/>
  <c r="DC290" i="3"/>
  <c r="A291" i="3"/>
  <c r="CY291" i="3"/>
  <c r="CZ291" i="3"/>
  <c r="DB291" i="3" s="1"/>
  <c r="DA291" i="3"/>
  <c r="DC291" i="3"/>
  <c r="A292" i="3"/>
  <c r="CY292" i="3"/>
  <c r="CZ292" i="3"/>
  <c r="DB292" i="3" s="1"/>
  <c r="DA292" i="3"/>
  <c r="DC292" i="3"/>
  <c r="A293" i="3"/>
  <c r="CY293" i="3"/>
  <c r="CZ293" i="3"/>
  <c r="DA293" i="3"/>
  <c r="DB293" i="3"/>
  <c r="DC293" i="3"/>
  <c r="A294" i="3"/>
  <c r="CY294" i="3"/>
  <c r="CZ294" i="3"/>
  <c r="DA294" i="3"/>
  <c r="DB294" i="3"/>
  <c r="DC294" i="3"/>
  <c r="A295" i="3"/>
  <c r="CY295" i="3"/>
  <c r="CZ295" i="3"/>
  <c r="DB295" i="3" s="1"/>
  <c r="DA295" i="3"/>
  <c r="DC295" i="3"/>
  <c r="A296" i="3"/>
  <c r="CY296" i="3"/>
  <c r="CZ296" i="3"/>
  <c r="DB296" i="3" s="1"/>
  <c r="DA296" i="3"/>
  <c r="DC296" i="3"/>
  <c r="A297" i="3"/>
  <c r="CY297" i="3"/>
  <c r="CZ297" i="3"/>
  <c r="DA297" i="3"/>
  <c r="DB297" i="3"/>
  <c r="DC297" i="3"/>
  <c r="A298" i="3"/>
  <c r="CY298" i="3"/>
  <c r="CZ298" i="3"/>
  <c r="DA298" i="3"/>
  <c r="DB298" i="3"/>
  <c r="DC298" i="3"/>
  <c r="A299" i="3"/>
  <c r="CY299" i="3"/>
  <c r="CZ299" i="3"/>
  <c r="DB299" i="3" s="1"/>
  <c r="DA299" i="3"/>
  <c r="DC299" i="3"/>
  <c r="A300" i="3"/>
  <c r="CY300" i="3"/>
  <c r="CZ300" i="3"/>
  <c r="DB300" i="3" s="1"/>
  <c r="DA300" i="3"/>
  <c r="DC300" i="3"/>
  <c r="A301" i="3"/>
  <c r="CY301" i="3"/>
  <c r="CZ301" i="3"/>
  <c r="DA301" i="3"/>
  <c r="DB301" i="3"/>
  <c r="DC301" i="3"/>
  <c r="A302" i="3"/>
  <c r="CY302" i="3"/>
  <c r="CZ302" i="3"/>
  <c r="DA302" i="3"/>
  <c r="DB302" i="3"/>
  <c r="DC302" i="3"/>
  <c r="A303" i="3"/>
  <c r="CY303" i="3"/>
  <c r="CZ303" i="3"/>
  <c r="DB303" i="3" s="1"/>
  <c r="DA303" i="3"/>
  <c r="DC303" i="3"/>
  <c r="A304" i="3"/>
  <c r="CY304" i="3"/>
  <c r="CZ304" i="3"/>
  <c r="DB304" i="3" s="1"/>
  <c r="DA304" i="3"/>
  <c r="DC304" i="3"/>
  <c r="A305" i="3"/>
  <c r="CY305" i="3"/>
  <c r="CZ305" i="3"/>
  <c r="DA305" i="3"/>
  <c r="DB305" i="3"/>
  <c r="DC305" i="3"/>
  <c r="A306" i="3"/>
  <c r="CY306" i="3"/>
  <c r="CZ306" i="3"/>
  <c r="DA306" i="3"/>
  <c r="DB306" i="3"/>
  <c r="DC306" i="3"/>
  <c r="A307" i="3"/>
  <c r="CY307" i="3"/>
  <c r="CZ307" i="3"/>
  <c r="DB307" i="3" s="1"/>
  <c r="DA307" i="3"/>
  <c r="DC307" i="3"/>
  <c r="A308" i="3"/>
  <c r="CY308" i="3"/>
  <c r="CZ308" i="3"/>
  <c r="DB308" i="3" s="1"/>
  <c r="DA308" i="3"/>
  <c r="DC308" i="3"/>
  <c r="A309" i="3"/>
  <c r="CY309" i="3"/>
  <c r="CZ309" i="3"/>
  <c r="DA309" i="3"/>
  <c r="DB309" i="3"/>
  <c r="DC309" i="3"/>
  <c r="A310" i="3"/>
  <c r="CY310" i="3"/>
  <c r="CZ310" i="3"/>
  <c r="DA310" i="3"/>
  <c r="DB310" i="3"/>
  <c r="DC310" i="3"/>
  <c r="A311" i="3"/>
  <c r="CY311" i="3"/>
  <c r="CZ311" i="3"/>
  <c r="DB311" i="3" s="1"/>
  <c r="DA311" i="3"/>
  <c r="DC311" i="3"/>
  <c r="A312" i="3"/>
  <c r="CY312" i="3"/>
  <c r="CZ312" i="3"/>
  <c r="DB312" i="3" s="1"/>
  <c r="DA312" i="3"/>
  <c r="DC312" i="3"/>
  <c r="A313" i="3"/>
  <c r="CY313" i="3"/>
  <c r="CZ313" i="3"/>
  <c r="DA313" i="3"/>
  <c r="DB313" i="3"/>
  <c r="DC313" i="3"/>
  <c r="A314" i="3"/>
  <c r="CY314" i="3"/>
  <c r="CZ314" i="3"/>
  <c r="DA314" i="3"/>
  <c r="DB314" i="3"/>
  <c r="DC314" i="3"/>
  <c r="A315" i="3"/>
  <c r="CY315" i="3"/>
  <c r="CZ315" i="3"/>
  <c r="DB315" i="3" s="1"/>
  <c r="DA315" i="3"/>
  <c r="DC315" i="3"/>
  <c r="A316" i="3"/>
  <c r="CY316" i="3"/>
  <c r="CZ316" i="3"/>
  <c r="DB316" i="3" s="1"/>
  <c r="DA316" i="3"/>
  <c r="DC316" i="3"/>
  <c r="A317" i="3"/>
  <c r="CY317" i="3"/>
  <c r="CZ317" i="3"/>
  <c r="DA317" i="3"/>
  <c r="DB317" i="3"/>
  <c r="DC317" i="3"/>
  <c r="A318" i="3"/>
  <c r="CY318" i="3"/>
  <c r="CZ318" i="3"/>
  <c r="DA318" i="3"/>
  <c r="DB318" i="3"/>
  <c r="DC318" i="3"/>
  <c r="A319" i="3"/>
  <c r="CY319" i="3"/>
  <c r="CZ319" i="3"/>
  <c r="DB319" i="3" s="1"/>
  <c r="DA319" i="3"/>
  <c r="DC319" i="3"/>
  <c r="A320" i="3"/>
  <c r="CY320" i="3"/>
  <c r="CZ320" i="3"/>
  <c r="DB320" i="3" s="1"/>
  <c r="DA320" i="3"/>
  <c r="DC320" i="3"/>
  <c r="A321" i="3"/>
  <c r="CY321" i="3"/>
  <c r="CZ321" i="3"/>
  <c r="DA321" i="3"/>
  <c r="DB321" i="3"/>
  <c r="DC321" i="3"/>
  <c r="A322" i="3"/>
  <c r="CY322" i="3"/>
  <c r="CZ322" i="3"/>
  <c r="DA322" i="3"/>
  <c r="DB322" i="3"/>
  <c r="DC322" i="3"/>
  <c r="A323" i="3"/>
  <c r="CY323" i="3"/>
  <c r="CZ323" i="3"/>
  <c r="DB323" i="3" s="1"/>
  <c r="DA323" i="3"/>
  <c r="DC323" i="3"/>
  <c r="A324" i="3"/>
  <c r="CY324" i="3"/>
  <c r="CZ324" i="3"/>
  <c r="DB324" i="3" s="1"/>
  <c r="DA324" i="3"/>
  <c r="DC324" i="3"/>
  <c r="A325" i="3"/>
  <c r="CY325" i="3"/>
  <c r="CZ325" i="3"/>
  <c r="DA325" i="3"/>
  <c r="DB325" i="3"/>
  <c r="DC325" i="3"/>
  <c r="A326" i="3"/>
  <c r="CY326" i="3"/>
  <c r="CZ326" i="3"/>
  <c r="DA326" i="3"/>
  <c r="DB326" i="3"/>
  <c r="DC326" i="3"/>
  <c r="A327" i="3"/>
  <c r="CY327" i="3"/>
  <c r="CZ327" i="3"/>
  <c r="DB327" i="3" s="1"/>
  <c r="DA327" i="3"/>
  <c r="DC327" i="3"/>
  <c r="A328" i="3"/>
  <c r="CY328" i="3"/>
  <c r="CZ328" i="3"/>
  <c r="DB328" i="3" s="1"/>
  <c r="DA328" i="3"/>
  <c r="DC328" i="3"/>
  <c r="A329" i="3"/>
  <c r="CY329" i="3"/>
  <c r="CZ329" i="3"/>
  <c r="DA329" i="3"/>
  <c r="DB329" i="3"/>
  <c r="DC329" i="3"/>
  <c r="A330" i="3"/>
  <c r="CY330" i="3"/>
  <c r="CZ330" i="3"/>
  <c r="DA330" i="3"/>
  <c r="DB330" i="3"/>
  <c r="DC330" i="3"/>
  <c r="A331" i="3"/>
  <c r="CY331" i="3"/>
  <c r="CZ331" i="3"/>
  <c r="DB331" i="3" s="1"/>
  <c r="DA331" i="3"/>
  <c r="DC331" i="3"/>
  <c r="A332" i="3"/>
  <c r="CY332" i="3"/>
  <c r="CZ332" i="3"/>
  <c r="DB332" i="3" s="1"/>
  <c r="DA332" i="3"/>
  <c r="DC332" i="3"/>
  <c r="A333" i="3"/>
  <c r="CY333" i="3"/>
  <c r="CZ333" i="3"/>
  <c r="DA333" i="3"/>
  <c r="DB333" i="3"/>
  <c r="DC333" i="3"/>
  <c r="A334" i="3"/>
  <c r="CY334" i="3"/>
  <c r="CZ334" i="3"/>
  <c r="DA334" i="3"/>
  <c r="DB334" i="3"/>
  <c r="DC334" i="3"/>
  <c r="A335" i="3"/>
  <c r="CY335" i="3"/>
  <c r="CZ335" i="3"/>
  <c r="DB335" i="3" s="1"/>
  <c r="DA335" i="3"/>
  <c r="DC335" i="3"/>
  <c r="A336" i="3"/>
  <c r="CY336" i="3"/>
  <c r="CZ336" i="3"/>
  <c r="DB336" i="3" s="1"/>
  <c r="DA336" i="3"/>
  <c r="DC336" i="3"/>
  <c r="A337" i="3"/>
  <c r="CY337" i="3"/>
  <c r="CZ337" i="3"/>
  <c r="DA337" i="3"/>
  <c r="DB337" i="3"/>
  <c r="DC337" i="3"/>
  <c r="A338" i="3"/>
  <c r="CY338" i="3"/>
  <c r="CZ338" i="3"/>
  <c r="DA338" i="3"/>
  <c r="DB338" i="3"/>
  <c r="DC338" i="3"/>
  <c r="A339" i="3"/>
  <c r="CY339" i="3"/>
  <c r="CZ339" i="3"/>
  <c r="DB339" i="3" s="1"/>
  <c r="DA339" i="3"/>
  <c r="DC339" i="3"/>
  <c r="A340" i="3"/>
  <c r="CY340" i="3"/>
  <c r="CZ340" i="3"/>
  <c r="DB340" i="3" s="1"/>
  <c r="DA340" i="3"/>
  <c r="DC340" i="3"/>
  <c r="A341" i="3"/>
  <c r="CY341" i="3"/>
  <c r="CZ341" i="3"/>
  <c r="DA341" i="3"/>
  <c r="DB341" i="3"/>
  <c r="DC341" i="3"/>
  <c r="A342" i="3"/>
  <c r="CY342" i="3"/>
  <c r="CZ342" i="3"/>
  <c r="DA342" i="3"/>
  <c r="DB342" i="3"/>
  <c r="DC342" i="3"/>
  <c r="A343" i="3"/>
  <c r="CY343" i="3"/>
  <c r="CZ343" i="3"/>
  <c r="DB343" i="3" s="1"/>
  <c r="DA343" i="3"/>
  <c r="DC343" i="3"/>
  <c r="A344" i="3"/>
  <c r="CY344" i="3"/>
  <c r="CZ344" i="3"/>
  <c r="DB344" i="3" s="1"/>
  <c r="DA344" i="3"/>
  <c r="DC344" i="3"/>
  <c r="A345" i="3"/>
  <c r="CY345" i="3"/>
  <c r="CZ345" i="3"/>
  <c r="DA345" i="3"/>
  <c r="DB345" i="3"/>
  <c r="DC345" i="3"/>
  <c r="A346" i="3"/>
  <c r="CY346" i="3"/>
  <c r="CZ346" i="3"/>
  <c r="DA346" i="3"/>
  <c r="DB346" i="3"/>
  <c r="DC346" i="3"/>
  <c r="A347" i="3"/>
  <c r="CY347" i="3"/>
  <c r="CZ347" i="3"/>
  <c r="DB347" i="3" s="1"/>
  <c r="DA347" i="3"/>
  <c r="DC347" i="3"/>
  <c r="A348" i="3"/>
  <c r="CY348" i="3"/>
  <c r="CZ348" i="3"/>
  <c r="DB348" i="3" s="1"/>
  <c r="DA348" i="3"/>
  <c r="DC348" i="3"/>
  <c r="A349" i="3"/>
  <c r="CY349" i="3"/>
  <c r="CZ349" i="3"/>
  <c r="DA349" i="3"/>
  <c r="DB349" i="3"/>
  <c r="DC349" i="3"/>
  <c r="A350" i="3"/>
  <c r="CY350" i="3"/>
  <c r="CZ350" i="3"/>
  <c r="DA350" i="3"/>
  <c r="DB350" i="3"/>
  <c r="DC350" i="3"/>
  <c r="A351" i="3"/>
  <c r="CY351" i="3"/>
  <c r="CZ351" i="3"/>
  <c r="DB351" i="3" s="1"/>
  <c r="DA351" i="3"/>
  <c r="DC351" i="3"/>
  <c r="A352" i="3"/>
  <c r="CY352" i="3"/>
  <c r="CZ352" i="3"/>
  <c r="DB352" i="3" s="1"/>
  <c r="DA352" i="3"/>
  <c r="DC352" i="3"/>
  <c r="A353" i="3"/>
  <c r="CY353" i="3"/>
  <c r="CZ353" i="3"/>
  <c r="DA353" i="3"/>
  <c r="DB353" i="3"/>
  <c r="DC353" i="3"/>
  <c r="A354" i="3"/>
  <c r="CY354" i="3"/>
  <c r="CZ354" i="3"/>
  <c r="DA354" i="3"/>
  <c r="DB354" i="3"/>
  <c r="DC354" i="3"/>
  <c r="A355" i="3"/>
  <c r="CY355" i="3"/>
  <c r="CZ355" i="3"/>
  <c r="DB355" i="3" s="1"/>
  <c r="DA355" i="3"/>
  <c r="DC355" i="3"/>
  <c r="A356" i="3"/>
  <c r="CY356" i="3"/>
  <c r="CZ356" i="3"/>
  <c r="DB356" i="3" s="1"/>
  <c r="DA356" i="3"/>
  <c r="DC356" i="3"/>
  <c r="A357" i="3"/>
  <c r="CY357" i="3"/>
  <c r="CZ357" i="3"/>
  <c r="DA357" i="3"/>
  <c r="DB357" i="3"/>
  <c r="DC357" i="3"/>
  <c r="A358" i="3"/>
  <c r="CY358" i="3"/>
  <c r="CZ358" i="3"/>
  <c r="DA358" i="3"/>
  <c r="DB358" i="3"/>
  <c r="DC358" i="3"/>
  <c r="A359" i="3"/>
  <c r="CY359" i="3"/>
  <c r="CZ359" i="3"/>
  <c r="DB359" i="3" s="1"/>
  <c r="DA359" i="3"/>
  <c r="DC359" i="3"/>
  <c r="A360" i="3"/>
  <c r="CY360" i="3"/>
  <c r="CZ360" i="3"/>
  <c r="DB360" i="3" s="1"/>
  <c r="DA360" i="3"/>
  <c r="DC360" i="3"/>
  <c r="A361" i="3"/>
  <c r="CY361" i="3"/>
  <c r="CZ361" i="3"/>
  <c r="DA361" i="3"/>
  <c r="DB361" i="3"/>
  <c r="DC361" i="3"/>
  <c r="A362" i="3"/>
  <c r="CY362" i="3"/>
  <c r="CZ362" i="3"/>
  <c r="DA362" i="3"/>
  <c r="DB362" i="3"/>
  <c r="DC362" i="3"/>
  <c r="A363" i="3"/>
  <c r="CY363" i="3"/>
  <c r="CZ363" i="3"/>
  <c r="DB363" i="3" s="1"/>
  <c r="DA363" i="3"/>
  <c r="DC363" i="3"/>
  <c r="A364" i="3"/>
  <c r="CY364" i="3"/>
  <c r="CZ364" i="3"/>
  <c r="DB364" i="3" s="1"/>
  <c r="DA364" i="3"/>
  <c r="DC364" i="3"/>
  <c r="A365" i="3"/>
  <c r="CY365" i="3"/>
  <c r="CZ365" i="3"/>
  <c r="DA365" i="3"/>
  <c r="DB365" i="3"/>
  <c r="DC365" i="3"/>
  <c r="A366" i="3"/>
  <c r="CY366" i="3"/>
  <c r="CZ366" i="3"/>
  <c r="DA366" i="3"/>
  <c r="DB366" i="3"/>
  <c r="DC366" i="3"/>
  <c r="A367" i="3"/>
  <c r="CY367" i="3"/>
  <c r="CZ367" i="3"/>
  <c r="DB367" i="3" s="1"/>
  <c r="DA367" i="3"/>
  <c r="DC367" i="3"/>
  <c r="A368" i="3"/>
  <c r="CY368" i="3"/>
  <c r="CZ368" i="3"/>
  <c r="DB368" i="3" s="1"/>
  <c r="DA368" i="3"/>
  <c r="DC368" i="3"/>
  <c r="A369" i="3"/>
  <c r="CY369" i="3"/>
  <c r="CZ369" i="3"/>
  <c r="DA369" i="3"/>
  <c r="DB369" i="3"/>
  <c r="DC369" i="3"/>
  <c r="A370" i="3"/>
  <c r="CY370" i="3"/>
  <c r="CZ370" i="3"/>
  <c r="DA370" i="3"/>
  <c r="DB370" i="3"/>
  <c r="DC370" i="3"/>
  <c r="A371" i="3"/>
  <c r="CY371" i="3"/>
  <c r="CZ371" i="3"/>
  <c r="DB371" i="3" s="1"/>
  <c r="DA371" i="3"/>
  <c r="DC371" i="3"/>
  <c r="A372" i="3"/>
  <c r="CY372" i="3"/>
  <c r="CZ372" i="3"/>
  <c r="DB372" i="3" s="1"/>
  <c r="DA372" i="3"/>
  <c r="DC372" i="3"/>
  <c r="A373" i="3"/>
  <c r="CY373" i="3"/>
  <c r="CZ373" i="3"/>
  <c r="DA373" i="3"/>
  <c r="DB373" i="3"/>
  <c r="DC373" i="3"/>
  <c r="A374" i="3"/>
  <c r="CY374" i="3"/>
  <c r="CZ374" i="3"/>
  <c r="DA374" i="3"/>
  <c r="DB374" i="3"/>
  <c r="DC374" i="3"/>
  <c r="A375" i="3"/>
  <c r="CY375" i="3"/>
  <c r="CZ375" i="3"/>
  <c r="DB375" i="3" s="1"/>
  <c r="DA375" i="3"/>
  <c r="DC375" i="3"/>
  <c r="A376" i="3"/>
  <c r="CY376" i="3"/>
  <c r="CZ376" i="3"/>
  <c r="DB376" i="3" s="1"/>
  <c r="DA376" i="3"/>
  <c r="DC376" i="3"/>
  <c r="A377" i="3"/>
  <c r="CY377" i="3"/>
  <c r="CZ377" i="3"/>
  <c r="DA377" i="3"/>
  <c r="DB377" i="3"/>
  <c r="DC377" i="3"/>
  <c r="A378" i="3"/>
  <c r="CY378" i="3"/>
  <c r="CZ378" i="3"/>
  <c r="DA378" i="3"/>
  <c r="DB378" i="3"/>
  <c r="DC378" i="3"/>
  <c r="A379" i="3"/>
  <c r="CY379" i="3"/>
  <c r="CZ379" i="3"/>
  <c r="DB379" i="3" s="1"/>
  <c r="DA379" i="3"/>
  <c r="DC379" i="3"/>
  <c r="A380" i="3"/>
  <c r="CY380" i="3"/>
  <c r="CZ380" i="3"/>
  <c r="DB380" i="3" s="1"/>
  <c r="DA380" i="3"/>
  <c r="DC380" i="3"/>
  <c r="A381" i="3"/>
  <c r="CY381" i="3"/>
  <c r="CZ381" i="3"/>
  <c r="DA381" i="3"/>
  <c r="DB381" i="3"/>
  <c r="DC381" i="3"/>
  <c r="A382" i="3"/>
  <c r="CY382" i="3"/>
  <c r="CZ382" i="3"/>
  <c r="DA382" i="3"/>
  <c r="DB382" i="3"/>
  <c r="DC382" i="3"/>
  <c r="A383" i="3"/>
  <c r="CY383" i="3"/>
  <c r="CZ383" i="3"/>
  <c r="DB383" i="3" s="1"/>
  <c r="DA383" i="3"/>
  <c r="DC383" i="3"/>
  <c r="A384" i="3"/>
  <c r="CY384" i="3"/>
  <c r="CZ384" i="3"/>
  <c r="DB384" i="3" s="1"/>
  <c r="DA384" i="3"/>
  <c r="DC384" i="3"/>
  <c r="A385" i="3"/>
  <c r="CY385" i="3"/>
  <c r="CZ385" i="3"/>
  <c r="DA385" i="3"/>
  <c r="DB385" i="3"/>
  <c r="DC385" i="3"/>
  <c r="A386" i="3"/>
  <c r="CY386" i="3"/>
  <c r="CZ386" i="3"/>
  <c r="DA386" i="3"/>
  <c r="DB386" i="3"/>
  <c r="DC386" i="3"/>
  <c r="A387" i="3"/>
  <c r="CY387" i="3"/>
  <c r="CZ387" i="3"/>
  <c r="DB387" i="3" s="1"/>
  <c r="DA387" i="3"/>
  <c r="DC387" i="3"/>
  <c r="A388" i="3"/>
  <c r="CY388" i="3"/>
  <c r="CZ388" i="3"/>
  <c r="DB388" i="3" s="1"/>
  <c r="DA388" i="3"/>
  <c r="DC388" i="3"/>
  <c r="A389" i="3"/>
  <c r="CY389" i="3"/>
  <c r="CZ389" i="3"/>
  <c r="DA389" i="3"/>
  <c r="DB389" i="3"/>
  <c r="DC389" i="3"/>
  <c r="A390" i="3"/>
  <c r="CY390" i="3"/>
  <c r="CZ390" i="3"/>
  <c r="DA390" i="3"/>
  <c r="DB390" i="3"/>
  <c r="DC390" i="3"/>
  <c r="A391" i="3"/>
  <c r="CY391" i="3"/>
  <c r="CZ391" i="3"/>
  <c r="DB391" i="3" s="1"/>
  <c r="DA391" i="3"/>
  <c r="DC391" i="3"/>
  <c r="A392" i="3"/>
  <c r="CY392" i="3"/>
  <c r="CZ392" i="3"/>
  <c r="DB392" i="3" s="1"/>
  <c r="DA392" i="3"/>
  <c r="DC392" i="3"/>
  <c r="A393" i="3"/>
  <c r="CY393" i="3"/>
  <c r="CZ393" i="3"/>
  <c r="DA393" i="3"/>
  <c r="DB393" i="3"/>
  <c r="DC393" i="3"/>
  <c r="A394" i="3"/>
  <c r="CY394" i="3"/>
  <c r="CZ394" i="3"/>
  <c r="DA394" i="3"/>
  <c r="DB394" i="3"/>
  <c r="DC394" i="3"/>
  <c r="A395" i="3"/>
  <c r="CY395" i="3"/>
  <c r="CZ395" i="3"/>
  <c r="DB395" i="3" s="1"/>
  <c r="DA395" i="3"/>
  <c r="DC395" i="3"/>
  <c r="A396" i="3"/>
  <c r="CY396" i="3"/>
  <c r="CZ396" i="3"/>
  <c r="DB396" i="3" s="1"/>
  <c r="DA396" i="3"/>
  <c r="DC396" i="3"/>
  <c r="A397" i="3"/>
  <c r="CY397" i="3"/>
  <c r="CZ397" i="3"/>
  <c r="DA397" i="3"/>
  <c r="DB397" i="3"/>
  <c r="DC397" i="3"/>
  <c r="A398" i="3"/>
  <c r="CY398" i="3"/>
  <c r="CZ398" i="3"/>
  <c r="DA398" i="3"/>
  <c r="DB398" i="3"/>
  <c r="DC398" i="3"/>
  <c r="A399" i="3"/>
  <c r="CY399" i="3"/>
  <c r="CZ399" i="3"/>
  <c r="DB399" i="3" s="1"/>
  <c r="DA399" i="3"/>
  <c r="DC399" i="3"/>
  <c r="A400" i="3"/>
  <c r="CY400" i="3"/>
  <c r="CZ400" i="3"/>
  <c r="DB400" i="3" s="1"/>
  <c r="DA400" i="3"/>
  <c r="DC400" i="3"/>
  <c r="A401" i="3"/>
  <c r="CY401" i="3"/>
  <c r="CZ401" i="3"/>
  <c r="DA401" i="3"/>
  <c r="DB401" i="3"/>
  <c r="DC401" i="3"/>
  <c r="A402" i="3"/>
  <c r="CY402" i="3"/>
  <c r="CZ402" i="3"/>
  <c r="DA402" i="3"/>
  <c r="DB402" i="3"/>
  <c r="DC402" i="3"/>
  <c r="A403" i="3"/>
  <c r="CY403" i="3"/>
  <c r="CZ403" i="3"/>
  <c r="DB403" i="3" s="1"/>
  <c r="DA403" i="3"/>
  <c r="DC403" i="3"/>
  <c r="A404" i="3"/>
  <c r="CY404" i="3"/>
  <c r="CZ404" i="3"/>
  <c r="DB404" i="3" s="1"/>
  <c r="DA404" i="3"/>
  <c r="DC404" i="3"/>
  <c r="A405" i="3"/>
  <c r="CY405" i="3"/>
  <c r="CZ405" i="3"/>
  <c r="DA405" i="3"/>
  <c r="DB405" i="3"/>
  <c r="DC405" i="3"/>
  <c r="A406" i="3"/>
  <c r="CY406" i="3"/>
  <c r="CZ406" i="3"/>
  <c r="DA406" i="3"/>
  <c r="DB406" i="3"/>
  <c r="DC406" i="3"/>
  <c r="A407" i="3"/>
  <c r="CY407" i="3"/>
  <c r="CZ407" i="3"/>
  <c r="DB407" i="3" s="1"/>
  <c r="DA407" i="3"/>
  <c r="DC407" i="3"/>
  <c r="A408" i="3"/>
  <c r="CY408" i="3"/>
  <c r="CZ408" i="3"/>
  <c r="DB408" i="3" s="1"/>
  <c r="DA408" i="3"/>
  <c r="DC408" i="3"/>
  <c r="A409" i="3"/>
  <c r="CY409" i="3"/>
  <c r="CZ409" i="3"/>
  <c r="DA409" i="3"/>
  <c r="DB409" i="3"/>
  <c r="DC409" i="3"/>
  <c r="A410" i="3"/>
  <c r="CY410" i="3"/>
  <c r="CZ410" i="3"/>
  <c r="DA410" i="3"/>
  <c r="DB410" i="3"/>
  <c r="DC410" i="3"/>
  <c r="A411" i="3"/>
  <c r="CY411" i="3"/>
  <c r="CZ411" i="3"/>
  <c r="DB411" i="3" s="1"/>
  <c r="DA411" i="3"/>
  <c r="DC411" i="3"/>
  <c r="A412" i="3"/>
  <c r="CY412" i="3"/>
  <c r="CZ412" i="3"/>
  <c r="DB412" i="3" s="1"/>
  <c r="DA412" i="3"/>
  <c r="DC412" i="3"/>
  <c r="A413" i="3"/>
  <c r="CY413" i="3"/>
  <c r="CZ413" i="3"/>
  <c r="DA413" i="3"/>
  <c r="DB413" i="3"/>
  <c r="DC413" i="3"/>
  <c r="A414" i="3"/>
  <c r="CY414" i="3"/>
  <c r="CZ414" i="3"/>
  <c r="DA414" i="3"/>
  <c r="DB414" i="3"/>
  <c r="DC414" i="3"/>
  <c r="A415" i="3"/>
  <c r="CY415" i="3"/>
  <c r="CZ415" i="3"/>
  <c r="DB415" i="3" s="1"/>
  <c r="DA415" i="3"/>
  <c r="DC415" i="3"/>
  <c r="A416" i="3"/>
  <c r="CY416" i="3"/>
  <c r="CZ416" i="3"/>
  <c r="DB416" i="3" s="1"/>
  <c r="DA416" i="3"/>
  <c r="DC416" i="3"/>
  <c r="A417" i="3"/>
  <c r="CY417" i="3"/>
  <c r="CZ417" i="3"/>
  <c r="DA417" i="3"/>
  <c r="DB417" i="3"/>
  <c r="DC417" i="3"/>
  <c r="A418" i="3"/>
  <c r="CY418" i="3"/>
  <c r="CZ418" i="3"/>
  <c r="DA418" i="3"/>
  <c r="DB418" i="3"/>
  <c r="DC418" i="3"/>
  <c r="A419" i="3"/>
  <c r="CY419" i="3"/>
  <c r="CZ419" i="3"/>
  <c r="DB419" i="3" s="1"/>
  <c r="DA419" i="3"/>
  <c r="DC419" i="3"/>
  <c r="A420" i="3"/>
  <c r="CY420" i="3"/>
  <c r="CZ420" i="3"/>
  <c r="DB420" i="3" s="1"/>
  <c r="DA420" i="3"/>
  <c r="DC420" i="3"/>
  <c r="A421" i="3"/>
  <c r="CY421" i="3"/>
  <c r="CZ421" i="3"/>
  <c r="DA421" i="3"/>
  <c r="DB421" i="3"/>
  <c r="DC421" i="3"/>
  <c r="A422" i="3"/>
  <c r="CY422" i="3"/>
  <c r="CZ422" i="3"/>
  <c r="DA422" i="3"/>
  <c r="DB422" i="3"/>
  <c r="DC422" i="3"/>
  <c r="A423" i="3"/>
  <c r="CY423" i="3"/>
  <c r="CZ423" i="3"/>
  <c r="DB423" i="3" s="1"/>
  <c r="DA423" i="3"/>
  <c r="DC423" i="3"/>
  <c r="A424" i="3"/>
  <c r="CY424" i="3"/>
  <c r="CZ424" i="3"/>
  <c r="DB424" i="3" s="1"/>
  <c r="DA424" i="3"/>
  <c r="DC424" i="3"/>
  <c r="A425" i="3"/>
  <c r="CY425" i="3"/>
  <c r="CZ425" i="3"/>
  <c r="DA425" i="3"/>
  <c r="DB425" i="3"/>
  <c r="DC425" i="3"/>
  <c r="A426" i="3"/>
  <c r="CY426" i="3"/>
  <c r="CZ426" i="3"/>
  <c r="DA426" i="3"/>
  <c r="DB426" i="3"/>
  <c r="DC426" i="3"/>
  <c r="A427" i="3"/>
  <c r="CY427" i="3"/>
  <c r="CZ427" i="3"/>
  <c r="DB427" i="3" s="1"/>
  <c r="DA427" i="3"/>
  <c r="DC427" i="3"/>
  <c r="A428" i="3"/>
  <c r="CY428" i="3"/>
  <c r="CZ428" i="3"/>
  <c r="DB428" i="3" s="1"/>
  <c r="DA428" i="3"/>
  <c r="DC428" i="3"/>
  <c r="A429" i="3"/>
  <c r="CY429" i="3"/>
  <c r="CZ429" i="3"/>
  <c r="DA429" i="3"/>
  <c r="DB429" i="3"/>
  <c r="DC429" i="3"/>
  <c r="A430" i="3"/>
  <c r="CY430" i="3"/>
  <c r="CZ430" i="3"/>
  <c r="DA430" i="3"/>
  <c r="DB430" i="3"/>
  <c r="DC430" i="3"/>
  <c r="A431" i="3"/>
  <c r="CY431" i="3"/>
  <c r="CZ431" i="3"/>
  <c r="DB431" i="3" s="1"/>
  <c r="DA431" i="3"/>
  <c r="DC431" i="3"/>
  <c r="A432" i="3"/>
  <c r="CY432" i="3"/>
  <c r="CZ432" i="3"/>
  <c r="DB432" i="3" s="1"/>
  <c r="DA432" i="3"/>
  <c r="DC432" i="3"/>
  <c r="A433" i="3"/>
  <c r="CY433" i="3"/>
  <c r="CZ433" i="3"/>
  <c r="DA433" i="3"/>
  <c r="DB433" i="3"/>
  <c r="DC433" i="3"/>
  <c r="A434" i="3"/>
  <c r="CY434" i="3"/>
  <c r="CZ434" i="3"/>
  <c r="DA434" i="3"/>
  <c r="DB434" i="3"/>
  <c r="DC434" i="3"/>
  <c r="A435" i="3"/>
  <c r="CY435" i="3"/>
  <c r="CZ435" i="3"/>
  <c r="DB435" i="3" s="1"/>
  <c r="DA435" i="3"/>
  <c r="DC435" i="3"/>
  <c r="A436" i="3"/>
  <c r="CY436" i="3"/>
  <c r="CZ436" i="3"/>
  <c r="DB436" i="3" s="1"/>
  <c r="DA436" i="3"/>
  <c r="DC436" i="3"/>
  <c r="A437" i="3"/>
  <c r="CY437" i="3"/>
  <c r="CZ437" i="3"/>
  <c r="DA437" i="3"/>
  <c r="DB437" i="3"/>
  <c r="DC437" i="3"/>
  <c r="A438" i="3"/>
  <c r="CY438" i="3"/>
  <c r="CZ438" i="3"/>
  <c r="DA438" i="3"/>
  <c r="DB438" i="3"/>
  <c r="DC438" i="3"/>
  <c r="A439" i="3"/>
  <c r="CY439" i="3"/>
  <c r="CZ439" i="3"/>
  <c r="DB439" i="3" s="1"/>
  <c r="DA439" i="3"/>
  <c r="DC439" i="3"/>
  <c r="A440" i="3"/>
  <c r="CY440" i="3"/>
  <c r="CZ440" i="3"/>
  <c r="DB440" i="3" s="1"/>
  <c r="DA440" i="3"/>
  <c r="DC440" i="3"/>
  <c r="A441" i="3"/>
  <c r="CY441" i="3"/>
  <c r="CZ441" i="3"/>
  <c r="DA441" i="3"/>
  <c r="DB441" i="3"/>
  <c r="DC441" i="3"/>
  <c r="A442" i="3"/>
  <c r="CY442" i="3"/>
  <c r="CZ442" i="3"/>
  <c r="DA442" i="3"/>
  <c r="DB442" i="3"/>
  <c r="DC442" i="3"/>
  <c r="A443" i="3"/>
  <c r="CY443" i="3"/>
  <c r="CZ443" i="3"/>
  <c r="DB443" i="3" s="1"/>
  <c r="DA443" i="3"/>
  <c r="DC443" i="3"/>
  <c r="A444" i="3"/>
  <c r="CY444" i="3"/>
  <c r="CZ444" i="3"/>
  <c r="DB444" i="3" s="1"/>
  <c r="DA444" i="3"/>
  <c r="DC444" i="3"/>
  <c r="A445" i="3"/>
  <c r="CY445" i="3"/>
  <c r="CZ445" i="3"/>
  <c r="DA445" i="3"/>
  <c r="DB445" i="3"/>
  <c r="DC445" i="3"/>
  <c r="A446" i="3"/>
  <c r="CY446" i="3"/>
  <c r="CZ446" i="3"/>
  <c r="DA446" i="3"/>
  <c r="DB446" i="3"/>
  <c r="DC446" i="3"/>
  <c r="A447" i="3"/>
  <c r="CY447" i="3"/>
  <c r="CZ447" i="3"/>
  <c r="DB447" i="3" s="1"/>
  <c r="DA447" i="3"/>
  <c r="DC447" i="3"/>
  <c r="A448" i="3"/>
  <c r="CY448" i="3"/>
  <c r="CZ448" i="3"/>
  <c r="DA448" i="3"/>
  <c r="DB448" i="3"/>
  <c r="DC448" i="3"/>
  <c r="A449" i="3"/>
  <c r="CY449" i="3"/>
  <c r="CZ449" i="3"/>
  <c r="DA449" i="3"/>
  <c r="DB449" i="3"/>
  <c r="DC449" i="3"/>
  <c r="A450" i="3"/>
  <c r="CY450" i="3"/>
  <c r="CZ450" i="3"/>
  <c r="DA450" i="3"/>
  <c r="DB450" i="3"/>
  <c r="DC450" i="3"/>
  <c r="A451" i="3"/>
  <c r="CY451" i="3"/>
  <c r="CZ451" i="3"/>
  <c r="DB451" i="3" s="1"/>
  <c r="DA451" i="3"/>
  <c r="DC451" i="3"/>
  <c r="A452" i="3"/>
  <c r="CY452" i="3"/>
  <c r="CZ452" i="3"/>
  <c r="DA452" i="3"/>
  <c r="DB452" i="3"/>
  <c r="DC452" i="3"/>
  <c r="A453" i="3"/>
  <c r="CY453" i="3"/>
  <c r="CZ453" i="3"/>
  <c r="DA453" i="3"/>
  <c r="DB453" i="3"/>
  <c r="DC453" i="3"/>
  <c r="A454" i="3"/>
  <c r="CY454" i="3"/>
  <c r="CZ454" i="3"/>
  <c r="DB454" i="3" s="1"/>
  <c r="DA454" i="3"/>
  <c r="DC454" i="3"/>
  <c r="A455" i="3"/>
  <c r="CY455" i="3"/>
  <c r="CZ455" i="3"/>
  <c r="DB455" i="3" s="1"/>
  <c r="DA455" i="3"/>
  <c r="DC455" i="3"/>
  <c r="A456" i="3"/>
  <c r="CY456" i="3"/>
  <c r="CZ456" i="3"/>
  <c r="DB456" i="3" s="1"/>
  <c r="DA456" i="3"/>
  <c r="DC456" i="3"/>
  <c r="A457" i="3"/>
  <c r="CY457" i="3"/>
  <c r="CZ457" i="3"/>
  <c r="DA457" i="3"/>
  <c r="DB457" i="3"/>
  <c r="DC457" i="3"/>
  <c r="A458" i="3"/>
  <c r="CY458" i="3"/>
  <c r="CZ458" i="3"/>
  <c r="DB458" i="3" s="1"/>
  <c r="DA458" i="3"/>
  <c r="DC458" i="3"/>
  <c r="A459" i="3"/>
  <c r="CX459" i="3"/>
  <c r="CY459" i="3"/>
  <c r="CZ459" i="3"/>
  <c r="DB459" i="3" s="1"/>
  <c r="DA459" i="3"/>
  <c r="DC459" i="3"/>
  <c r="A460" i="3"/>
  <c r="CX460" i="3"/>
  <c r="CY460" i="3"/>
  <c r="CZ460" i="3"/>
  <c r="DA460" i="3"/>
  <c r="DB460" i="3"/>
  <c r="DC460" i="3"/>
  <c r="A461" i="3"/>
  <c r="CX461" i="3"/>
  <c r="CY461" i="3"/>
  <c r="CZ461" i="3"/>
  <c r="DA461" i="3"/>
  <c r="DB461" i="3"/>
  <c r="DC461" i="3"/>
  <c r="A462" i="3"/>
  <c r="CX462" i="3"/>
  <c r="CY462" i="3"/>
  <c r="CZ462" i="3"/>
  <c r="DB462" i="3" s="1"/>
  <c r="DA462" i="3"/>
  <c r="DC462" i="3"/>
  <c r="A463" i="3"/>
  <c r="CX463" i="3"/>
  <c r="CY463" i="3"/>
  <c r="CZ463" i="3"/>
  <c r="DB463" i="3" s="1"/>
  <c r="DA463" i="3"/>
  <c r="DC463" i="3"/>
  <c r="A464" i="3"/>
  <c r="CX464" i="3"/>
  <c r="CY464" i="3"/>
  <c r="CZ464" i="3"/>
  <c r="DB464" i="3" s="1"/>
  <c r="DA464" i="3"/>
  <c r="DC464" i="3"/>
  <c r="A465" i="3"/>
  <c r="CX465" i="3"/>
  <c r="CY465" i="3"/>
  <c r="CZ465" i="3"/>
  <c r="DA465" i="3"/>
  <c r="DB465" i="3"/>
  <c r="DC465" i="3"/>
  <c r="A466" i="3"/>
  <c r="CX466" i="3"/>
  <c r="CY466" i="3"/>
  <c r="CZ466" i="3"/>
  <c r="DA466" i="3"/>
  <c r="DB466" i="3"/>
  <c r="DC466" i="3"/>
  <c r="A467" i="3"/>
  <c r="CX467" i="3"/>
  <c r="CY467" i="3"/>
  <c r="CZ467" i="3"/>
  <c r="DB467" i="3" s="1"/>
  <c r="DA467" i="3"/>
  <c r="DC467" i="3"/>
  <c r="A468" i="3"/>
  <c r="CX468" i="3"/>
  <c r="CY468" i="3"/>
  <c r="CZ468" i="3"/>
  <c r="DB468" i="3" s="1"/>
  <c r="DA468" i="3"/>
  <c r="DC468" i="3"/>
  <c r="A469" i="3"/>
  <c r="CX469" i="3"/>
  <c r="CY469" i="3"/>
  <c r="CZ469" i="3"/>
  <c r="DA469" i="3"/>
  <c r="DB469" i="3"/>
  <c r="DC469" i="3"/>
  <c r="A470" i="3"/>
  <c r="CX470" i="3"/>
  <c r="CY470" i="3"/>
  <c r="CZ470" i="3"/>
  <c r="DA470" i="3"/>
  <c r="DB470" i="3"/>
  <c r="DC470" i="3"/>
  <c r="A471" i="3"/>
  <c r="CX471" i="3"/>
  <c r="CY471" i="3"/>
  <c r="CZ471" i="3"/>
  <c r="DB471" i="3" s="1"/>
  <c r="DA471" i="3"/>
  <c r="DC471" i="3"/>
  <c r="A472" i="3"/>
  <c r="CX472" i="3"/>
  <c r="CY472" i="3"/>
  <c r="CZ472" i="3"/>
  <c r="DA472" i="3"/>
  <c r="DB472" i="3"/>
  <c r="DC472" i="3"/>
  <c r="A473" i="3"/>
  <c r="CY473" i="3"/>
  <c r="CZ473" i="3"/>
  <c r="DA473" i="3"/>
  <c r="DB473" i="3"/>
  <c r="DC473" i="3"/>
  <c r="A474" i="3"/>
  <c r="CY474" i="3"/>
  <c r="CZ474" i="3"/>
  <c r="DB474" i="3" s="1"/>
  <c r="DA474" i="3"/>
  <c r="DC474" i="3"/>
  <c r="A475" i="3"/>
  <c r="CY475" i="3"/>
  <c r="CZ475" i="3"/>
  <c r="DB475" i="3" s="1"/>
  <c r="DA475" i="3"/>
  <c r="DC475" i="3"/>
  <c r="A476" i="3"/>
  <c r="CY476" i="3"/>
  <c r="CZ476" i="3"/>
  <c r="DB476" i="3" s="1"/>
  <c r="DA476" i="3"/>
  <c r="DC476" i="3"/>
  <c r="A477" i="3"/>
  <c r="CY477" i="3"/>
  <c r="CZ477" i="3"/>
  <c r="DA477" i="3"/>
  <c r="DB477" i="3"/>
  <c r="DC477" i="3"/>
  <c r="A478" i="3"/>
  <c r="CY478" i="3"/>
  <c r="CZ478" i="3"/>
  <c r="DA478" i="3"/>
  <c r="DB478" i="3"/>
  <c r="DC478" i="3"/>
  <c r="A479" i="3"/>
  <c r="CY479" i="3"/>
  <c r="CZ479" i="3"/>
  <c r="DB479" i="3" s="1"/>
  <c r="DA479" i="3"/>
  <c r="DC479" i="3"/>
  <c r="A480" i="3"/>
  <c r="CY480" i="3"/>
  <c r="CZ480" i="3"/>
  <c r="DA480" i="3"/>
  <c r="DB480" i="3"/>
  <c r="DC480" i="3"/>
  <c r="A481" i="3"/>
  <c r="CY481" i="3"/>
  <c r="CZ481" i="3"/>
  <c r="DA481" i="3"/>
  <c r="DB481" i="3"/>
  <c r="DC481" i="3"/>
  <c r="A482" i="3"/>
  <c r="CY482" i="3"/>
  <c r="CZ482" i="3"/>
  <c r="DB482" i="3" s="1"/>
  <c r="DA482" i="3"/>
  <c r="DC482" i="3"/>
  <c r="A483" i="3"/>
  <c r="CY483" i="3"/>
  <c r="CZ483" i="3"/>
  <c r="DB483" i="3" s="1"/>
  <c r="DA483" i="3"/>
  <c r="DC483" i="3"/>
  <c r="A484" i="3"/>
  <c r="CY484" i="3"/>
  <c r="CZ484" i="3"/>
  <c r="DB484" i="3" s="1"/>
  <c r="DA484" i="3"/>
  <c r="DC484" i="3"/>
  <c r="A485" i="3"/>
  <c r="CY485" i="3"/>
  <c r="CZ485" i="3"/>
  <c r="DA485" i="3"/>
  <c r="DB485" i="3"/>
  <c r="DC485" i="3"/>
  <c r="A486" i="3"/>
  <c r="CY486" i="3"/>
  <c r="CZ486" i="3"/>
  <c r="DA486" i="3"/>
  <c r="DB486" i="3"/>
  <c r="DC486" i="3"/>
  <c r="A487" i="3"/>
  <c r="CY487" i="3"/>
  <c r="CZ487" i="3"/>
  <c r="DB487" i="3" s="1"/>
  <c r="DA487" i="3"/>
  <c r="DC487" i="3"/>
  <c r="A488" i="3"/>
  <c r="CY488" i="3"/>
  <c r="CZ488" i="3"/>
  <c r="DA488" i="3"/>
  <c r="DB488" i="3"/>
  <c r="DC488" i="3"/>
  <c r="A489" i="3"/>
  <c r="CY489" i="3"/>
  <c r="CZ489" i="3"/>
  <c r="DA489" i="3"/>
  <c r="DB489" i="3"/>
  <c r="DC489" i="3"/>
  <c r="A490" i="3"/>
  <c r="CY490" i="3"/>
  <c r="CZ490" i="3"/>
  <c r="DB490" i="3" s="1"/>
  <c r="DA490" i="3"/>
  <c r="DC490" i="3"/>
  <c r="A491" i="3"/>
  <c r="CY491" i="3"/>
  <c r="CZ491" i="3"/>
  <c r="DB491" i="3" s="1"/>
  <c r="DA491" i="3"/>
  <c r="DC491" i="3"/>
  <c r="A492" i="3"/>
  <c r="CY492" i="3"/>
  <c r="CZ492" i="3"/>
  <c r="DB492" i="3" s="1"/>
  <c r="DA492" i="3"/>
  <c r="DC492" i="3"/>
  <c r="A493" i="3"/>
  <c r="CY493" i="3"/>
  <c r="CZ493" i="3"/>
  <c r="DA493" i="3"/>
  <c r="DB493" i="3"/>
  <c r="DC493" i="3"/>
  <c r="A494" i="3"/>
  <c r="CY494" i="3"/>
  <c r="CZ494" i="3"/>
  <c r="DA494" i="3"/>
  <c r="DB494" i="3"/>
  <c r="DC494" i="3"/>
  <c r="A495" i="3"/>
  <c r="CY495" i="3"/>
  <c r="CZ495" i="3"/>
  <c r="DB495" i="3" s="1"/>
  <c r="DA495" i="3"/>
  <c r="DC495" i="3"/>
  <c r="A496" i="3"/>
  <c r="CY496" i="3"/>
  <c r="CZ496" i="3"/>
  <c r="DA496" i="3"/>
  <c r="DB496" i="3"/>
  <c r="DC496" i="3"/>
  <c r="A497" i="3"/>
  <c r="CY497" i="3"/>
  <c r="CZ497" i="3"/>
  <c r="DA497" i="3"/>
  <c r="DB497" i="3"/>
  <c r="DC497" i="3"/>
  <c r="A498" i="3"/>
  <c r="CY498" i="3"/>
  <c r="CZ498" i="3"/>
  <c r="DB498" i="3" s="1"/>
  <c r="DA498" i="3"/>
  <c r="DC498" i="3"/>
  <c r="A499" i="3"/>
  <c r="CY499" i="3"/>
  <c r="CZ499" i="3"/>
  <c r="DB499" i="3" s="1"/>
  <c r="DA499" i="3"/>
  <c r="DC499" i="3"/>
  <c r="A500" i="3"/>
  <c r="CY500" i="3"/>
  <c r="CZ500" i="3"/>
  <c r="DB500" i="3" s="1"/>
  <c r="DA500" i="3"/>
  <c r="DC500" i="3"/>
  <c r="A501" i="3"/>
  <c r="CY501" i="3"/>
  <c r="CZ501" i="3"/>
  <c r="DA501" i="3"/>
  <c r="DB501" i="3"/>
  <c r="DC501" i="3"/>
  <c r="A502" i="3"/>
  <c r="CY502" i="3"/>
  <c r="CZ502" i="3"/>
  <c r="DA502" i="3"/>
  <c r="DB502" i="3"/>
  <c r="DC502" i="3"/>
  <c r="A503" i="3"/>
  <c r="CY503" i="3"/>
  <c r="CZ503" i="3"/>
  <c r="DB503" i="3" s="1"/>
  <c r="DA503" i="3"/>
  <c r="DC503" i="3"/>
  <c r="A504" i="3"/>
  <c r="CY504" i="3"/>
  <c r="CZ504" i="3"/>
  <c r="DA504" i="3"/>
  <c r="DB504" i="3"/>
  <c r="DC504" i="3"/>
  <c r="A505" i="3"/>
  <c r="CY505" i="3"/>
  <c r="CZ505" i="3"/>
  <c r="DA505" i="3"/>
  <c r="DB505" i="3"/>
  <c r="DC505" i="3"/>
  <c r="A506" i="3"/>
  <c r="CY506" i="3"/>
  <c r="CZ506" i="3"/>
  <c r="DB506" i="3" s="1"/>
  <c r="DA506" i="3"/>
  <c r="DC506" i="3"/>
  <c r="A507" i="3"/>
  <c r="CY507" i="3"/>
  <c r="CZ507" i="3"/>
  <c r="DB507" i="3" s="1"/>
  <c r="DA507" i="3"/>
  <c r="DC507" i="3"/>
  <c r="A508" i="3"/>
  <c r="CY508" i="3"/>
  <c r="CZ508" i="3"/>
  <c r="DB508" i="3" s="1"/>
  <c r="DA508" i="3"/>
  <c r="DC508" i="3"/>
  <c r="A509" i="3"/>
  <c r="CY509" i="3"/>
  <c r="CZ509" i="3"/>
  <c r="DA509" i="3"/>
  <c r="DB509" i="3"/>
  <c r="DC509" i="3"/>
  <c r="A510" i="3"/>
  <c r="CY510" i="3"/>
  <c r="CZ510" i="3"/>
  <c r="DA510" i="3"/>
  <c r="DB510" i="3"/>
  <c r="DC510" i="3"/>
  <c r="A511" i="3"/>
  <c r="CY511" i="3"/>
  <c r="CZ511" i="3"/>
  <c r="DB511" i="3" s="1"/>
  <c r="DA511" i="3"/>
  <c r="DC511" i="3"/>
  <c r="A512" i="3"/>
  <c r="CY512" i="3"/>
  <c r="CZ512" i="3"/>
  <c r="DA512" i="3"/>
  <c r="DB512" i="3"/>
  <c r="DC512" i="3"/>
  <c r="A513" i="3"/>
  <c r="CY513" i="3"/>
  <c r="CZ513" i="3"/>
  <c r="DA513" i="3"/>
  <c r="DB513" i="3"/>
  <c r="DC513" i="3"/>
  <c r="A514" i="3"/>
  <c r="CY514" i="3"/>
  <c r="CZ514" i="3"/>
  <c r="DB514" i="3" s="1"/>
  <c r="DA514" i="3"/>
  <c r="DC514" i="3"/>
  <c r="A515" i="3"/>
  <c r="CY515" i="3"/>
  <c r="CZ515" i="3"/>
  <c r="DB515" i="3" s="1"/>
  <c r="DA515" i="3"/>
  <c r="DC515" i="3"/>
  <c r="A516" i="3"/>
  <c r="CY516" i="3"/>
  <c r="CZ516" i="3"/>
  <c r="DB516" i="3" s="1"/>
  <c r="DA516" i="3"/>
  <c r="DC516" i="3"/>
  <c r="A517" i="3"/>
  <c r="CY517" i="3"/>
  <c r="CZ517" i="3"/>
  <c r="DA517" i="3"/>
  <c r="DB517" i="3"/>
  <c r="DC517" i="3"/>
  <c r="A518" i="3"/>
  <c r="CY518" i="3"/>
  <c r="CZ518" i="3"/>
  <c r="DA518" i="3"/>
  <c r="DB518" i="3"/>
  <c r="DC518" i="3"/>
  <c r="A519" i="3"/>
  <c r="CY519" i="3"/>
  <c r="CZ519" i="3"/>
  <c r="DB519" i="3" s="1"/>
  <c r="DA519" i="3"/>
  <c r="DC519" i="3"/>
  <c r="A520" i="3"/>
  <c r="CY520" i="3"/>
  <c r="CZ520" i="3"/>
  <c r="DA520" i="3"/>
  <c r="DB520" i="3"/>
  <c r="DC520" i="3"/>
  <c r="A521" i="3"/>
  <c r="CX521" i="3"/>
  <c r="CY521" i="3"/>
  <c r="CZ521" i="3"/>
  <c r="DA521" i="3"/>
  <c r="DB521" i="3"/>
  <c r="DC521" i="3"/>
  <c r="A522" i="3"/>
  <c r="CX522" i="3"/>
  <c r="CY522" i="3"/>
  <c r="CZ522" i="3"/>
  <c r="DB522" i="3" s="1"/>
  <c r="DA522" i="3"/>
  <c r="DC522" i="3"/>
  <c r="A523" i="3"/>
  <c r="CX523" i="3"/>
  <c r="CY523" i="3"/>
  <c r="CZ523" i="3"/>
  <c r="DB523" i="3" s="1"/>
  <c r="DA523" i="3"/>
  <c r="DC523" i="3"/>
  <c r="A524" i="3"/>
  <c r="CX524" i="3"/>
  <c r="CY524" i="3"/>
  <c r="CZ524" i="3"/>
  <c r="DB524" i="3" s="1"/>
  <c r="DA524" i="3"/>
  <c r="DC524" i="3"/>
  <c r="A525" i="3"/>
  <c r="CX525" i="3"/>
  <c r="CY525" i="3"/>
  <c r="CZ525" i="3"/>
  <c r="DA525" i="3"/>
  <c r="DB525" i="3"/>
  <c r="DC525" i="3"/>
  <c r="A526" i="3"/>
  <c r="CX526" i="3"/>
  <c r="CY526" i="3"/>
  <c r="CZ526" i="3"/>
  <c r="DA526" i="3"/>
  <c r="DB526" i="3"/>
  <c r="DC526" i="3"/>
  <c r="A527" i="3"/>
  <c r="CX527" i="3"/>
  <c r="CY527" i="3"/>
  <c r="CZ527" i="3"/>
  <c r="DB527" i="3" s="1"/>
  <c r="DA527" i="3"/>
  <c r="DC527" i="3"/>
  <c r="A528" i="3"/>
  <c r="CX528" i="3"/>
  <c r="CY528" i="3"/>
  <c r="CZ528" i="3"/>
  <c r="DB528" i="3" s="1"/>
  <c r="DA528" i="3"/>
  <c r="DC528" i="3"/>
  <c r="A529" i="3"/>
  <c r="CX529" i="3"/>
  <c r="CY529" i="3"/>
  <c r="CZ529" i="3"/>
  <c r="DA529" i="3"/>
  <c r="DB529" i="3"/>
  <c r="DC529" i="3"/>
  <c r="A530" i="3"/>
  <c r="CX530" i="3"/>
  <c r="CY530" i="3"/>
  <c r="CZ530" i="3"/>
  <c r="DA530" i="3"/>
  <c r="DB530" i="3"/>
  <c r="DC530" i="3"/>
  <c r="A531" i="3"/>
  <c r="CX531" i="3"/>
  <c r="CY531" i="3"/>
  <c r="CZ531" i="3"/>
  <c r="DB531" i="3" s="1"/>
  <c r="DA531" i="3"/>
  <c r="DC531" i="3"/>
  <c r="A532" i="3"/>
  <c r="CX532" i="3"/>
  <c r="CY532" i="3"/>
  <c r="CZ532" i="3"/>
  <c r="DA532" i="3"/>
  <c r="DB532" i="3"/>
  <c r="DC532" i="3"/>
  <c r="A533" i="3"/>
  <c r="CX533" i="3"/>
  <c r="CY533" i="3"/>
  <c r="CZ533" i="3"/>
  <c r="DA533" i="3"/>
  <c r="DB533" i="3"/>
  <c r="DC533" i="3"/>
  <c r="A534" i="3"/>
  <c r="CX534" i="3"/>
  <c r="CY534" i="3"/>
  <c r="CZ534" i="3"/>
  <c r="DB534" i="3" s="1"/>
  <c r="DA534" i="3"/>
  <c r="DC534" i="3"/>
  <c r="A535" i="3"/>
  <c r="CX535" i="3"/>
  <c r="CY535" i="3"/>
  <c r="CZ535" i="3"/>
  <c r="DB535" i="3" s="1"/>
  <c r="DA535" i="3"/>
  <c r="DC535" i="3"/>
  <c r="A536" i="3"/>
  <c r="CX536" i="3"/>
  <c r="CY536" i="3"/>
  <c r="CZ536" i="3"/>
  <c r="DA536" i="3"/>
  <c r="DB536" i="3"/>
  <c r="DC536" i="3"/>
  <c r="A537" i="3"/>
  <c r="CX537" i="3"/>
  <c r="CY537" i="3"/>
  <c r="CZ537" i="3"/>
  <c r="DA537" i="3"/>
  <c r="DB537" i="3"/>
  <c r="DC537" i="3"/>
  <c r="A538" i="3"/>
  <c r="CX538" i="3"/>
  <c r="CY538" i="3"/>
  <c r="CZ538" i="3"/>
  <c r="DB538" i="3" s="1"/>
  <c r="DA538" i="3"/>
  <c r="DC538" i="3"/>
  <c r="A539" i="3"/>
  <c r="CX539" i="3"/>
  <c r="CY539" i="3"/>
  <c r="CZ539" i="3"/>
  <c r="DB539" i="3" s="1"/>
  <c r="DA539" i="3"/>
  <c r="DC539" i="3"/>
  <c r="A540" i="3"/>
  <c r="CX540" i="3"/>
  <c r="CY540" i="3"/>
  <c r="CZ540" i="3"/>
  <c r="DB540" i="3" s="1"/>
  <c r="DA540" i="3"/>
  <c r="DC540" i="3"/>
  <c r="A541" i="3"/>
  <c r="CX541" i="3"/>
  <c r="CY541" i="3"/>
  <c r="CZ541" i="3"/>
  <c r="DA541" i="3"/>
  <c r="DB541" i="3"/>
  <c r="DC541" i="3"/>
  <c r="A542" i="3"/>
  <c r="CX542" i="3"/>
  <c r="CY542" i="3"/>
  <c r="CZ542" i="3"/>
  <c r="DA542" i="3"/>
  <c r="DB542" i="3"/>
  <c r="DC542" i="3"/>
  <c r="A543" i="3"/>
  <c r="CX543" i="3"/>
  <c r="CY543" i="3"/>
  <c r="CZ543" i="3"/>
  <c r="DB543" i="3" s="1"/>
  <c r="DA543" i="3"/>
  <c r="DC543" i="3"/>
  <c r="A544" i="3"/>
  <c r="CX544" i="3"/>
  <c r="CY544" i="3"/>
  <c r="CZ544" i="3"/>
  <c r="DB544" i="3" s="1"/>
  <c r="DA544" i="3"/>
  <c r="DC544" i="3"/>
  <c r="A545" i="3"/>
  <c r="CY545" i="3"/>
  <c r="CZ545" i="3"/>
  <c r="DA545" i="3"/>
  <c r="DB545" i="3"/>
  <c r="DC545" i="3"/>
  <c r="A546" i="3"/>
  <c r="CY546" i="3"/>
  <c r="CZ546" i="3"/>
  <c r="DA546" i="3"/>
  <c r="DB546" i="3"/>
  <c r="DC546" i="3"/>
  <c r="A547" i="3"/>
  <c r="CY547" i="3"/>
  <c r="CZ547" i="3"/>
  <c r="DB547" i="3" s="1"/>
  <c r="DA547" i="3"/>
  <c r="DC547" i="3"/>
  <c r="A548" i="3"/>
  <c r="CY548" i="3"/>
  <c r="CZ548" i="3"/>
  <c r="DA548" i="3"/>
  <c r="DB548" i="3"/>
  <c r="DC548" i="3"/>
  <c r="A549" i="3"/>
  <c r="CY549" i="3"/>
  <c r="CZ549" i="3"/>
  <c r="DA549" i="3"/>
  <c r="DB549" i="3"/>
  <c r="DC549" i="3"/>
  <c r="A550" i="3"/>
  <c r="CY550" i="3"/>
  <c r="CZ550" i="3"/>
  <c r="DB550" i="3" s="1"/>
  <c r="DA550" i="3"/>
  <c r="DC550" i="3"/>
  <c r="A551" i="3"/>
  <c r="CY551" i="3"/>
  <c r="CZ551" i="3"/>
  <c r="DB551" i="3" s="1"/>
  <c r="DA551" i="3"/>
  <c r="DC551" i="3"/>
  <c r="A552" i="3"/>
  <c r="CY552" i="3"/>
  <c r="CZ552" i="3"/>
  <c r="DB552" i="3" s="1"/>
  <c r="DA552" i="3"/>
  <c r="DC552" i="3"/>
  <c r="A553" i="3"/>
  <c r="CY553" i="3"/>
  <c r="CZ553" i="3"/>
  <c r="DA553" i="3"/>
  <c r="DB553" i="3"/>
  <c r="DC553" i="3"/>
  <c r="A554" i="3"/>
  <c r="CY554" i="3"/>
  <c r="CZ554" i="3"/>
  <c r="DA554" i="3"/>
  <c r="DB554" i="3"/>
  <c r="DC554" i="3"/>
  <c r="A555" i="3"/>
  <c r="CY555" i="3"/>
  <c r="CZ555" i="3"/>
  <c r="DB555" i="3" s="1"/>
  <c r="DA555" i="3"/>
  <c r="DC555" i="3"/>
  <c r="A556" i="3"/>
  <c r="CY556" i="3"/>
  <c r="CZ556" i="3"/>
  <c r="DA556" i="3"/>
  <c r="DB556" i="3"/>
  <c r="DC556" i="3"/>
  <c r="A557" i="3"/>
  <c r="CY557" i="3"/>
  <c r="CZ557" i="3"/>
  <c r="DA557" i="3"/>
  <c r="DB557" i="3"/>
  <c r="DC557" i="3"/>
  <c r="A558" i="3"/>
  <c r="CY558" i="3"/>
  <c r="CZ558" i="3"/>
  <c r="DB558" i="3" s="1"/>
  <c r="DA558" i="3"/>
  <c r="DC558" i="3"/>
  <c r="A559" i="3"/>
  <c r="CY559" i="3"/>
  <c r="CZ559" i="3"/>
  <c r="DB559" i="3" s="1"/>
  <c r="DA559" i="3"/>
  <c r="DC559" i="3"/>
  <c r="A560" i="3"/>
  <c r="CY560" i="3"/>
  <c r="CZ560" i="3"/>
  <c r="DB560" i="3" s="1"/>
  <c r="DA560" i="3"/>
  <c r="DC560" i="3"/>
  <c r="A561" i="3"/>
  <c r="CY561" i="3"/>
  <c r="CZ561" i="3"/>
  <c r="DA561" i="3"/>
  <c r="DB561" i="3"/>
  <c r="DC561" i="3"/>
  <c r="A562" i="3"/>
  <c r="CY562" i="3"/>
  <c r="CZ562" i="3"/>
  <c r="DA562" i="3"/>
  <c r="DB562" i="3"/>
  <c r="DC562" i="3"/>
  <c r="A563" i="3"/>
  <c r="CY563" i="3"/>
  <c r="CZ563" i="3"/>
  <c r="DB563" i="3" s="1"/>
  <c r="DA563" i="3"/>
  <c r="DC563" i="3"/>
  <c r="A564" i="3"/>
  <c r="CY564" i="3"/>
  <c r="CZ564" i="3"/>
  <c r="DA564" i="3"/>
  <c r="DB564" i="3"/>
  <c r="DC564" i="3"/>
  <c r="A565" i="3"/>
  <c r="CY565" i="3"/>
  <c r="CZ565" i="3"/>
  <c r="DA565" i="3"/>
  <c r="DB565" i="3"/>
  <c r="DC565" i="3"/>
  <c r="A566" i="3"/>
  <c r="CY566" i="3"/>
  <c r="CZ566" i="3"/>
  <c r="DB566" i="3" s="1"/>
  <c r="DA566" i="3"/>
  <c r="DC566" i="3"/>
  <c r="A567" i="3"/>
  <c r="CX567" i="3"/>
  <c r="CY567" i="3"/>
  <c r="CZ567" i="3"/>
  <c r="DB567" i="3" s="1"/>
  <c r="DA567" i="3"/>
  <c r="DC567" i="3"/>
  <c r="A568" i="3"/>
  <c r="CX568" i="3"/>
  <c r="CY568" i="3"/>
  <c r="CZ568" i="3"/>
  <c r="DB568" i="3" s="1"/>
  <c r="DA568" i="3"/>
  <c r="DC568" i="3"/>
  <c r="A569" i="3"/>
  <c r="CX569" i="3"/>
  <c r="CY569" i="3"/>
  <c r="CZ569" i="3"/>
  <c r="DA569" i="3"/>
  <c r="DB569" i="3"/>
  <c r="DC569" i="3"/>
  <c r="A570" i="3"/>
  <c r="CX570" i="3"/>
  <c r="CY570" i="3"/>
  <c r="CZ570" i="3"/>
  <c r="DB570" i="3" s="1"/>
  <c r="DA570" i="3"/>
  <c r="DC570" i="3"/>
  <c r="A571" i="3"/>
  <c r="CX571" i="3"/>
  <c r="CY571" i="3"/>
  <c r="CZ571" i="3"/>
  <c r="DB571" i="3" s="1"/>
  <c r="DA571" i="3"/>
  <c r="DC571" i="3"/>
  <c r="A572" i="3"/>
  <c r="CX572" i="3"/>
  <c r="CY572" i="3"/>
  <c r="CZ572" i="3"/>
  <c r="DB572" i="3" s="1"/>
  <c r="DA572" i="3"/>
  <c r="DC572" i="3"/>
  <c r="A573" i="3"/>
  <c r="CX573" i="3"/>
  <c r="CY573" i="3"/>
  <c r="CZ573" i="3"/>
  <c r="DA573" i="3"/>
  <c r="DB573" i="3"/>
  <c r="DC573" i="3"/>
  <c r="A574" i="3"/>
  <c r="CX574" i="3"/>
  <c r="CY574" i="3"/>
  <c r="CZ574" i="3"/>
  <c r="DA574" i="3"/>
  <c r="DB574" i="3"/>
  <c r="DC574" i="3"/>
  <c r="A575" i="3"/>
  <c r="CX575" i="3"/>
  <c r="CY575" i="3"/>
  <c r="CZ575" i="3"/>
  <c r="DB575" i="3" s="1"/>
  <c r="DA575" i="3"/>
  <c r="DC575" i="3"/>
  <c r="A576" i="3"/>
  <c r="CX576" i="3"/>
  <c r="CY576" i="3"/>
  <c r="CZ576" i="3"/>
  <c r="DA576" i="3"/>
  <c r="DB576" i="3"/>
  <c r="DC576" i="3"/>
  <c r="A577" i="3"/>
  <c r="CX577" i="3"/>
  <c r="CY577" i="3"/>
  <c r="CZ577" i="3"/>
  <c r="DA577" i="3"/>
  <c r="DB577" i="3"/>
  <c r="DC577" i="3"/>
  <c r="A578" i="3"/>
  <c r="CX578" i="3"/>
  <c r="CY578" i="3"/>
  <c r="CZ578" i="3"/>
  <c r="DB578" i="3" s="1"/>
  <c r="DA578" i="3"/>
  <c r="DC578" i="3"/>
  <c r="A579" i="3"/>
  <c r="CX579" i="3"/>
  <c r="CY579" i="3"/>
  <c r="CZ579" i="3"/>
  <c r="DB579" i="3" s="1"/>
  <c r="DA579" i="3"/>
  <c r="DC579" i="3"/>
  <c r="A580" i="3"/>
  <c r="CX580" i="3"/>
  <c r="CY580" i="3"/>
  <c r="CZ580" i="3"/>
  <c r="DA580" i="3"/>
  <c r="DB580" i="3"/>
  <c r="DC580" i="3"/>
  <c r="A581" i="3"/>
  <c r="CX581" i="3"/>
  <c r="CY581" i="3"/>
  <c r="CZ581" i="3"/>
  <c r="DA581" i="3"/>
  <c r="DB581" i="3"/>
  <c r="DC581" i="3"/>
  <c r="A582" i="3"/>
  <c r="CX582" i="3"/>
  <c r="CY582" i="3"/>
  <c r="CZ582" i="3"/>
  <c r="DB582" i="3" s="1"/>
  <c r="DA582" i="3"/>
  <c r="DC582" i="3"/>
  <c r="A583" i="3"/>
  <c r="CX583" i="3"/>
  <c r="CY583" i="3"/>
  <c r="CZ583" i="3"/>
  <c r="DB583" i="3" s="1"/>
  <c r="DA583" i="3"/>
  <c r="DC583" i="3"/>
  <c r="A584" i="3"/>
  <c r="CX584" i="3"/>
  <c r="CY584" i="3"/>
  <c r="CZ584" i="3"/>
  <c r="DA584" i="3"/>
  <c r="DB584" i="3"/>
  <c r="DC584" i="3"/>
  <c r="A585" i="3"/>
  <c r="CX585" i="3"/>
  <c r="CY585" i="3"/>
  <c r="CZ585" i="3"/>
  <c r="DA585" i="3"/>
  <c r="DB585" i="3"/>
  <c r="DC585" i="3"/>
  <c r="A586" i="3"/>
  <c r="CX586" i="3"/>
  <c r="CY586" i="3"/>
  <c r="CZ586" i="3"/>
  <c r="DB586" i="3" s="1"/>
  <c r="DA586" i="3"/>
  <c r="DC586" i="3"/>
  <c r="A587" i="3"/>
  <c r="CX587" i="3"/>
  <c r="CY587" i="3"/>
  <c r="CZ587" i="3"/>
  <c r="DB587" i="3" s="1"/>
  <c r="DA587" i="3"/>
  <c r="DC587" i="3"/>
  <c r="A588" i="3"/>
  <c r="CX588" i="3"/>
  <c r="CY588" i="3"/>
  <c r="CZ588" i="3"/>
  <c r="DB588" i="3" s="1"/>
  <c r="DA588" i="3"/>
  <c r="DC588" i="3"/>
  <c r="A589" i="3"/>
  <c r="CX589" i="3"/>
  <c r="CY589" i="3"/>
  <c r="CZ589" i="3"/>
  <c r="DA589" i="3"/>
  <c r="DB589" i="3"/>
  <c r="DC589" i="3"/>
  <c r="A590" i="3"/>
  <c r="CX590" i="3"/>
  <c r="CY590" i="3"/>
  <c r="CZ590" i="3"/>
  <c r="DA590" i="3"/>
  <c r="DB590" i="3"/>
  <c r="DC590" i="3"/>
  <c r="A591" i="3"/>
  <c r="CX591" i="3"/>
  <c r="CY591" i="3"/>
  <c r="CZ591" i="3"/>
  <c r="DB591" i="3" s="1"/>
  <c r="DA591" i="3"/>
  <c r="DC591" i="3"/>
  <c r="A592" i="3"/>
  <c r="CX592" i="3"/>
  <c r="CY592" i="3"/>
  <c r="CZ592" i="3"/>
  <c r="DA592" i="3"/>
  <c r="DB592" i="3"/>
  <c r="DC592" i="3"/>
  <c r="A593" i="3"/>
  <c r="CX593" i="3"/>
  <c r="CY593" i="3"/>
  <c r="CZ593" i="3"/>
  <c r="DA593" i="3"/>
  <c r="DB593" i="3"/>
  <c r="DC593" i="3"/>
  <c r="A594" i="3"/>
  <c r="CX594" i="3"/>
  <c r="CY594" i="3"/>
  <c r="CZ594" i="3"/>
  <c r="DB594" i="3" s="1"/>
  <c r="DA594" i="3"/>
  <c r="DC594" i="3"/>
  <c r="A595" i="3"/>
  <c r="CX595" i="3"/>
  <c r="CY595" i="3"/>
  <c r="CZ595" i="3"/>
  <c r="DB595" i="3" s="1"/>
  <c r="DA595" i="3"/>
  <c r="DC595" i="3"/>
  <c r="A596" i="3"/>
  <c r="CX596" i="3"/>
  <c r="CY596" i="3"/>
  <c r="CZ596" i="3"/>
  <c r="DA596" i="3"/>
  <c r="DB596" i="3"/>
  <c r="DC596" i="3"/>
  <c r="A597" i="3"/>
  <c r="CX597" i="3"/>
  <c r="CY597" i="3"/>
  <c r="CZ597" i="3"/>
  <c r="DA597" i="3"/>
  <c r="DB597" i="3"/>
  <c r="DC597" i="3"/>
  <c r="A598" i="3"/>
  <c r="CX598" i="3"/>
  <c r="CY598" i="3"/>
  <c r="CZ598" i="3"/>
  <c r="DB598" i="3" s="1"/>
  <c r="DA598" i="3"/>
  <c r="DC598" i="3"/>
  <c r="A599" i="3"/>
  <c r="CX599" i="3"/>
  <c r="CY599" i="3"/>
  <c r="CZ599" i="3"/>
  <c r="DB599" i="3" s="1"/>
  <c r="DA599" i="3"/>
  <c r="DC599" i="3"/>
  <c r="A600" i="3"/>
  <c r="CX600" i="3"/>
  <c r="CY600" i="3"/>
  <c r="CZ600" i="3"/>
  <c r="DB600" i="3" s="1"/>
  <c r="DA600" i="3"/>
  <c r="DC600" i="3"/>
  <c r="A601" i="3"/>
  <c r="CX601" i="3"/>
  <c r="CY601" i="3"/>
  <c r="CZ601" i="3"/>
  <c r="DA601" i="3"/>
  <c r="DB601" i="3"/>
  <c r="DC601" i="3"/>
  <c r="A602" i="3"/>
  <c r="CX602" i="3"/>
  <c r="CY602" i="3"/>
  <c r="CZ602" i="3"/>
  <c r="DA602" i="3"/>
  <c r="DB602" i="3"/>
  <c r="DC602" i="3"/>
  <c r="A603" i="3"/>
  <c r="CX603" i="3"/>
  <c r="CY603" i="3"/>
  <c r="CZ603" i="3"/>
  <c r="DB603" i="3" s="1"/>
  <c r="DA603" i="3"/>
  <c r="DC603" i="3"/>
  <c r="A604" i="3"/>
  <c r="CX604" i="3"/>
  <c r="CY604" i="3"/>
  <c r="CZ604" i="3"/>
  <c r="DB604" i="3" s="1"/>
  <c r="DA604" i="3"/>
  <c r="DC604" i="3"/>
  <c r="A605" i="3"/>
  <c r="CX605" i="3"/>
  <c r="CY605" i="3"/>
  <c r="CZ605" i="3"/>
  <c r="DA605" i="3"/>
  <c r="DB605" i="3"/>
  <c r="DC605" i="3"/>
  <c r="A606" i="3"/>
  <c r="CX606" i="3"/>
  <c r="CY606" i="3"/>
  <c r="CZ606" i="3"/>
  <c r="DA606" i="3"/>
  <c r="DB606" i="3"/>
  <c r="DC606" i="3"/>
  <c r="A607" i="3"/>
  <c r="CX607" i="3"/>
  <c r="CY607" i="3"/>
  <c r="CZ607" i="3"/>
  <c r="DB607" i="3" s="1"/>
  <c r="DA607" i="3"/>
  <c r="DC607" i="3"/>
  <c r="A608" i="3"/>
  <c r="CX608" i="3"/>
  <c r="CY608" i="3"/>
  <c r="CZ608" i="3"/>
  <c r="DA608" i="3"/>
  <c r="DB608" i="3"/>
  <c r="DC608" i="3"/>
  <c r="A609" i="3"/>
  <c r="CY609" i="3"/>
  <c r="CZ609" i="3"/>
  <c r="DA609" i="3"/>
  <c r="DB609" i="3"/>
  <c r="DC609" i="3"/>
  <c r="A610" i="3"/>
  <c r="CY610" i="3"/>
  <c r="CZ610" i="3"/>
  <c r="DB610" i="3" s="1"/>
  <c r="DA610" i="3"/>
  <c r="DC610" i="3"/>
  <c r="A611" i="3"/>
  <c r="CY611" i="3"/>
  <c r="CZ611" i="3"/>
  <c r="DB611" i="3" s="1"/>
  <c r="DA611" i="3"/>
  <c r="DC611" i="3"/>
  <c r="A612" i="3"/>
  <c r="CY612" i="3"/>
  <c r="CZ612" i="3"/>
  <c r="DB612" i="3" s="1"/>
  <c r="DA612" i="3"/>
  <c r="DC612" i="3"/>
  <c r="A613" i="3"/>
  <c r="CY613" i="3"/>
  <c r="CZ613" i="3"/>
  <c r="DA613" i="3"/>
  <c r="DB613" i="3"/>
  <c r="DC613" i="3"/>
  <c r="A614" i="3"/>
  <c r="CY614" i="3"/>
  <c r="CZ614" i="3"/>
  <c r="DA614" i="3"/>
  <c r="DB614" i="3"/>
  <c r="DC614" i="3"/>
  <c r="A615" i="3"/>
  <c r="CY615" i="3"/>
  <c r="CZ615" i="3"/>
  <c r="DB615" i="3" s="1"/>
  <c r="DA615" i="3"/>
  <c r="DC615" i="3"/>
  <c r="A616" i="3"/>
  <c r="CY616" i="3"/>
  <c r="CZ616" i="3"/>
  <c r="DA616" i="3"/>
  <c r="DB616" i="3"/>
  <c r="DC616" i="3"/>
  <c r="A617" i="3"/>
  <c r="CY617" i="3"/>
  <c r="CZ617" i="3"/>
  <c r="DA617" i="3"/>
  <c r="DB617" i="3"/>
  <c r="DC617" i="3"/>
  <c r="A618" i="3"/>
  <c r="CY618" i="3"/>
  <c r="CZ618" i="3"/>
  <c r="DB618" i="3" s="1"/>
  <c r="DA618" i="3"/>
  <c r="DC618" i="3"/>
  <c r="A619" i="3"/>
  <c r="CY619" i="3"/>
  <c r="CZ619" i="3"/>
  <c r="DB619" i="3" s="1"/>
  <c r="DA619" i="3"/>
  <c r="DC619" i="3"/>
  <c r="A620" i="3"/>
  <c r="CY620" i="3"/>
  <c r="CZ620" i="3"/>
  <c r="DB620" i="3" s="1"/>
  <c r="DA620" i="3"/>
  <c r="DC620" i="3"/>
  <c r="A621" i="3"/>
  <c r="CY621" i="3"/>
  <c r="CZ621" i="3"/>
  <c r="DA621" i="3"/>
  <c r="DB621" i="3"/>
  <c r="DC621" i="3"/>
  <c r="A622" i="3"/>
  <c r="CY622" i="3"/>
  <c r="CZ622" i="3"/>
  <c r="DA622" i="3"/>
  <c r="DB622" i="3"/>
  <c r="DC622" i="3"/>
  <c r="A623" i="3"/>
  <c r="CY623" i="3"/>
  <c r="CZ623" i="3"/>
  <c r="DB623" i="3" s="1"/>
  <c r="DA623" i="3"/>
  <c r="DC623" i="3"/>
  <c r="A624" i="3"/>
  <c r="CY624" i="3"/>
  <c r="CZ624" i="3"/>
  <c r="DA624" i="3"/>
  <c r="DB624" i="3"/>
  <c r="DC624" i="3"/>
  <c r="A625" i="3"/>
  <c r="CX625" i="3"/>
  <c r="CY625" i="3"/>
  <c r="CZ625" i="3"/>
  <c r="DA625" i="3"/>
  <c r="DB625" i="3"/>
  <c r="DC625" i="3"/>
  <c r="A626" i="3"/>
  <c r="CX626" i="3"/>
  <c r="CY626" i="3"/>
  <c r="CZ626" i="3"/>
  <c r="DB626" i="3" s="1"/>
  <c r="DA626" i="3"/>
  <c r="DC626" i="3"/>
  <c r="A627" i="3"/>
  <c r="CX627" i="3"/>
  <c r="CY627" i="3"/>
  <c r="CZ627" i="3"/>
  <c r="DB627" i="3" s="1"/>
  <c r="DA627" i="3"/>
  <c r="DC627" i="3"/>
  <c r="A628" i="3"/>
  <c r="CX628" i="3"/>
  <c r="CY628" i="3"/>
  <c r="CZ628" i="3"/>
  <c r="DA628" i="3"/>
  <c r="DB628" i="3"/>
  <c r="DC628" i="3"/>
  <c r="A629" i="3"/>
  <c r="CX629" i="3"/>
  <c r="CY629" i="3"/>
  <c r="CZ629" i="3"/>
  <c r="DA629" i="3"/>
  <c r="DB629" i="3"/>
  <c r="DC629" i="3"/>
  <c r="A630" i="3"/>
  <c r="CX630" i="3"/>
  <c r="CY630" i="3"/>
  <c r="CZ630" i="3"/>
  <c r="DB630" i="3" s="1"/>
  <c r="DA630" i="3"/>
  <c r="DC630" i="3"/>
  <c r="A631" i="3"/>
  <c r="CX631" i="3"/>
  <c r="CY631" i="3"/>
  <c r="CZ631" i="3"/>
  <c r="DB631" i="3" s="1"/>
  <c r="DA631" i="3"/>
  <c r="DC631" i="3"/>
  <c r="A632" i="3"/>
  <c r="CX632" i="3"/>
  <c r="CY632" i="3"/>
  <c r="CZ632" i="3"/>
  <c r="DB632" i="3" s="1"/>
  <c r="DA632" i="3"/>
  <c r="DC632" i="3"/>
  <c r="A633" i="3"/>
  <c r="CX633" i="3"/>
  <c r="CY633" i="3"/>
  <c r="CZ633" i="3"/>
  <c r="DA633" i="3"/>
  <c r="DB633" i="3"/>
  <c r="DC633" i="3"/>
  <c r="A634" i="3"/>
  <c r="CX634" i="3"/>
  <c r="CY634" i="3"/>
  <c r="CZ634" i="3"/>
  <c r="DA634" i="3"/>
  <c r="DB634" i="3"/>
  <c r="DC634" i="3"/>
  <c r="A635" i="3"/>
  <c r="CX635" i="3"/>
  <c r="CY635" i="3"/>
  <c r="CZ635" i="3"/>
  <c r="DB635" i="3" s="1"/>
  <c r="DA635" i="3"/>
  <c r="DC635" i="3"/>
  <c r="A636" i="3"/>
  <c r="CX636" i="3"/>
  <c r="CY636" i="3"/>
  <c r="CZ636" i="3"/>
  <c r="DB636" i="3" s="1"/>
  <c r="DA636" i="3"/>
  <c r="DC636" i="3"/>
  <c r="A637" i="3"/>
  <c r="CX637" i="3"/>
  <c r="CY637" i="3"/>
  <c r="CZ637" i="3"/>
  <c r="DA637" i="3"/>
  <c r="DB637" i="3"/>
  <c r="DC637" i="3"/>
  <c r="A638" i="3"/>
  <c r="CX638" i="3"/>
  <c r="CY638" i="3"/>
  <c r="CZ638" i="3"/>
  <c r="DA638" i="3"/>
  <c r="DB638" i="3"/>
  <c r="DC638" i="3"/>
  <c r="A639" i="3"/>
  <c r="CX639" i="3"/>
  <c r="CY639" i="3"/>
  <c r="CZ639" i="3"/>
  <c r="DB639" i="3" s="1"/>
  <c r="DA639" i="3"/>
  <c r="DC639" i="3"/>
  <c r="A640" i="3"/>
  <c r="CX640" i="3"/>
  <c r="CY640" i="3"/>
  <c r="CZ640" i="3"/>
  <c r="DA640" i="3"/>
  <c r="DB640" i="3"/>
  <c r="DC640" i="3"/>
  <c r="A641" i="3"/>
  <c r="CX641" i="3"/>
  <c r="CY641" i="3"/>
  <c r="CZ641" i="3"/>
  <c r="DA641" i="3"/>
  <c r="DB641" i="3"/>
  <c r="DC641" i="3"/>
  <c r="A642" i="3"/>
  <c r="CX642" i="3"/>
  <c r="CY642" i="3"/>
  <c r="CZ642" i="3"/>
  <c r="DB642" i="3" s="1"/>
  <c r="DA642" i="3"/>
  <c r="DC642" i="3"/>
  <c r="A643" i="3"/>
  <c r="CX643" i="3"/>
  <c r="CY643" i="3"/>
  <c r="CZ643" i="3"/>
  <c r="DB643" i="3" s="1"/>
  <c r="DA643" i="3"/>
  <c r="DC643" i="3"/>
  <c r="A644" i="3"/>
  <c r="CX644" i="3"/>
  <c r="CY644" i="3"/>
  <c r="CZ644" i="3"/>
  <c r="DA644" i="3"/>
  <c r="DB644" i="3"/>
  <c r="DC644" i="3"/>
  <c r="A645" i="3"/>
  <c r="CX645" i="3"/>
  <c r="CY645" i="3"/>
  <c r="CZ645" i="3"/>
  <c r="DA645" i="3"/>
  <c r="DB645" i="3"/>
  <c r="DC645" i="3"/>
  <c r="A646" i="3"/>
  <c r="CX646" i="3"/>
  <c r="CY646" i="3"/>
  <c r="CZ646" i="3"/>
  <c r="DB646" i="3" s="1"/>
  <c r="DA646" i="3"/>
  <c r="DC646" i="3"/>
  <c r="A647" i="3"/>
  <c r="CX647" i="3"/>
  <c r="CY647" i="3"/>
  <c r="CZ647" i="3"/>
  <c r="DB647" i="3" s="1"/>
  <c r="DA647" i="3"/>
  <c r="DC647" i="3"/>
  <c r="A648" i="3"/>
  <c r="CX648" i="3"/>
  <c r="CY648" i="3"/>
  <c r="CZ648" i="3"/>
  <c r="DB648" i="3" s="1"/>
  <c r="DA648" i="3"/>
  <c r="DC648" i="3"/>
  <c r="A649" i="3"/>
  <c r="CX649" i="3"/>
  <c r="CY649" i="3"/>
  <c r="CZ649" i="3"/>
  <c r="DA649" i="3"/>
  <c r="DB649" i="3"/>
  <c r="DC649" i="3"/>
  <c r="A650" i="3"/>
  <c r="CX650" i="3"/>
  <c r="CY650" i="3"/>
  <c r="CZ650" i="3"/>
  <c r="DA650" i="3"/>
  <c r="DB650" i="3"/>
  <c r="DC650" i="3"/>
  <c r="A651" i="3"/>
  <c r="CX651" i="3"/>
  <c r="CY651" i="3"/>
  <c r="CZ651" i="3"/>
  <c r="DA651" i="3"/>
  <c r="DB651" i="3"/>
  <c r="DC651" i="3"/>
  <c r="A652" i="3"/>
  <c r="CX652" i="3"/>
  <c r="CY652" i="3"/>
  <c r="CZ652" i="3"/>
  <c r="DB652" i="3" s="1"/>
  <c r="DA652" i="3"/>
  <c r="DC652" i="3"/>
  <c r="A653" i="3"/>
  <c r="CX653" i="3"/>
  <c r="CY653" i="3"/>
  <c r="CZ653" i="3"/>
  <c r="DB653" i="3" s="1"/>
  <c r="DA653" i="3"/>
  <c r="DC653" i="3"/>
  <c r="A654" i="3"/>
  <c r="CX654" i="3"/>
  <c r="CY654" i="3"/>
  <c r="CZ654" i="3"/>
  <c r="DA654" i="3"/>
  <c r="DB654" i="3"/>
  <c r="DC654" i="3"/>
  <c r="A655" i="3"/>
  <c r="CX655" i="3"/>
  <c r="CY655" i="3"/>
  <c r="CZ655" i="3"/>
  <c r="DA655" i="3"/>
  <c r="DB655" i="3"/>
  <c r="DC655" i="3"/>
  <c r="A656" i="3"/>
  <c r="CX656" i="3"/>
  <c r="CY656" i="3"/>
  <c r="CZ656" i="3"/>
  <c r="DB656" i="3" s="1"/>
  <c r="DA656" i="3"/>
  <c r="DC656" i="3"/>
  <c r="A657" i="3"/>
  <c r="CX657" i="3"/>
  <c r="CY657" i="3"/>
  <c r="CZ657" i="3"/>
  <c r="DB657" i="3" s="1"/>
  <c r="DA657" i="3"/>
  <c r="DC657" i="3"/>
  <c r="A658" i="3"/>
  <c r="CX658" i="3"/>
  <c r="CY658" i="3"/>
  <c r="CZ658" i="3"/>
  <c r="DA658" i="3"/>
  <c r="DB658" i="3"/>
  <c r="DC658" i="3"/>
  <c r="A659" i="3"/>
  <c r="CX659" i="3"/>
  <c r="CY659" i="3"/>
  <c r="CZ659" i="3"/>
  <c r="DA659" i="3"/>
  <c r="DB659" i="3"/>
  <c r="DC659" i="3"/>
  <c r="A660" i="3"/>
  <c r="CX660" i="3"/>
  <c r="CY660" i="3"/>
  <c r="CZ660" i="3"/>
  <c r="DB660" i="3" s="1"/>
  <c r="DA660" i="3"/>
  <c r="DC660" i="3"/>
  <c r="A661" i="3"/>
  <c r="CX661" i="3"/>
  <c r="CY661" i="3"/>
  <c r="CZ661" i="3"/>
  <c r="DB661" i="3" s="1"/>
  <c r="DA661" i="3"/>
  <c r="DC661" i="3"/>
  <c r="A662" i="3"/>
  <c r="CX662" i="3"/>
  <c r="CY662" i="3"/>
  <c r="CZ662" i="3"/>
  <c r="DA662" i="3"/>
  <c r="DB662" i="3"/>
  <c r="DC662" i="3"/>
  <c r="A663" i="3"/>
  <c r="CX663" i="3"/>
  <c r="CY663" i="3"/>
  <c r="CZ663" i="3"/>
  <c r="DA663" i="3"/>
  <c r="DB663" i="3"/>
  <c r="DC663" i="3"/>
  <c r="A664" i="3"/>
  <c r="CX664" i="3"/>
  <c r="CY664" i="3"/>
  <c r="CZ664" i="3"/>
  <c r="DB664" i="3" s="1"/>
  <c r="DA664" i="3"/>
  <c r="DC664" i="3"/>
  <c r="A665" i="3"/>
  <c r="CX665" i="3"/>
  <c r="CY665" i="3"/>
  <c r="CZ665" i="3"/>
  <c r="DB665" i="3" s="1"/>
  <c r="DA665" i="3"/>
  <c r="DC665" i="3"/>
  <c r="A666" i="3"/>
  <c r="CX666" i="3"/>
  <c r="CY666" i="3"/>
  <c r="CZ666" i="3"/>
  <c r="DA666" i="3"/>
  <c r="DB666" i="3"/>
  <c r="DC666" i="3"/>
  <c r="A667" i="3"/>
  <c r="CX667" i="3"/>
  <c r="CY667" i="3"/>
  <c r="CZ667" i="3"/>
  <c r="DA667" i="3"/>
  <c r="DB667" i="3"/>
  <c r="DC667" i="3"/>
  <c r="A668" i="3"/>
  <c r="CX668" i="3"/>
  <c r="CY668" i="3"/>
  <c r="CZ668" i="3"/>
  <c r="DB668" i="3" s="1"/>
  <c r="DA668" i="3"/>
  <c r="DC668" i="3"/>
  <c r="A669" i="3"/>
  <c r="CX669" i="3"/>
  <c r="CY669" i="3"/>
  <c r="CZ669" i="3"/>
  <c r="DB669" i="3" s="1"/>
  <c r="DA669" i="3"/>
  <c r="DC669" i="3"/>
  <c r="A670" i="3"/>
  <c r="CX670" i="3"/>
  <c r="CY670" i="3"/>
  <c r="CZ670" i="3"/>
  <c r="DA670" i="3"/>
  <c r="DB670" i="3"/>
  <c r="DC670" i="3"/>
  <c r="A671" i="3"/>
  <c r="CX671" i="3"/>
  <c r="CY671" i="3"/>
  <c r="CZ671" i="3"/>
  <c r="DA671" i="3"/>
  <c r="DB671" i="3"/>
  <c r="DC671" i="3"/>
  <c r="A672" i="3"/>
  <c r="CX672" i="3"/>
  <c r="CY672" i="3"/>
  <c r="CZ672" i="3"/>
  <c r="DB672" i="3" s="1"/>
  <c r="DA672" i="3"/>
  <c r="DC672" i="3"/>
  <c r="A673" i="3"/>
  <c r="CX673" i="3"/>
  <c r="CY673" i="3"/>
  <c r="CZ673" i="3"/>
  <c r="DB673" i="3" s="1"/>
  <c r="DA673" i="3"/>
  <c r="DC673" i="3"/>
  <c r="A674" i="3"/>
  <c r="CX674" i="3"/>
  <c r="CY674" i="3"/>
  <c r="CZ674" i="3"/>
  <c r="DA674" i="3"/>
  <c r="DB674" i="3"/>
  <c r="DC674" i="3"/>
  <c r="A675" i="3"/>
  <c r="CX675" i="3"/>
  <c r="CY675" i="3"/>
  <c r="CZ675" i="3"/>
  <c r="DA675" i="3"/>
  <c r="DB675" i="3"/>
  <c r="DC675" i="3"/>
  <c r="A676" i="3"/>
  <c r="CX676" i="3"/>
  <c r="CY676" i="3"/>
  <c r="CZ676" i="3"/>
  <c r="DB676" i="3" s="1"/>
  <c r="DA676" i="3"/>
  <c r="DC676" i="3"/>
  <c r="A677" i="3"/>
  <c r="CX677" i="3"/>
  <c r="CY677" i="3"/>
  <c r="CZ677" i="3"/>
  <c r="DB677" i="3" s="1"/>
  <c r="DA677" i="3"/>
  <c r="DC677" i="3"/>
  <c r="A678" i="3"/>
  <c r="CX678" i="3"/>
  <c r="CY678" i="3"/>
  <c r="CZ678" i="3"/>
  <c r="DA678" i="3"/>
  <c r="DB678" i="3"/>
  <c r="DC678" i="3"/>
  <c r="A679" i="3"/>
  <c r="CX679" i="3"/>
  <c r="CY679" i="3"/>
  <c r="CZ679" i="3"/>
  <c r="DA679" i="3"/>
  <c r="DB679" i="3"/>
  <c r="DC679" i="3"/>
  <c r="A680" i="3"/>
  <c r="CX680" i="3"/>
  <c r="CY680" i="3"/>
  <c r="CZ680" i="3"/>
  <c r="DB680" i="3" s="1"/>
  <c r="DA680" i="3"/>
  <c r="DC680" i="3"/>
  <c r="A681" i="3"/>
  <c r="CX681" i="3"/>
  <c r="CY681" i="3"/>
  <c r="CZ681" i="3"/>
  <c r="DB681" i="3" s="1"/>
  <c r="DA681" i="3"/>
  <c r="DC681" i="3"/>
  <c r="A682" i="3"/>
  <c r="CX682" i="3"/>
  <c r="CY682" i="3"/>
  <c r="CZ682" i="3"/>
  <c r="DA682" i="3"/>
  <c r="DB682" i="3"/>
  <c r="DC682" i="3"/>
  <c r="A683" i="3"/>
  <c r="CX683" i="3"/>
  <c r="CY683" i="3"/>
  <c r="CZ683" i="3"/>
  <c r="DA683" i="3"/>
  <c r="DB683" i="3"/>
  <c r="DC683" i="3"/>
  <c r="A684" i="3"/>
  <c r="CX684" i="3"/>
  <c r="CY684" i="3"/>
  <c r="CZ684" i="3"/>
  <c r="DB684" i="3" s="1"/>
  <c r="DA684" i="3"/>
  <c r="DC684" i="3"/>
  <c r="A685" i="3"/>
  <c r="CX685" i="3"/>
  <c r="CY685" i="3"/>
  <c r="CZ685" i="3"/>
  <c r="DB685" i="3" s="1"/>
  <c r="DA685" i="3"/>
  <c r="DC685" i="3"/>
  <c r="A686" i="3"/>
  <c r="CX686" i="3"/>
  <c r="CY686" i="3"/>
  <c r="CZ686" i="3"/>
  <c r="DA686" i="3"/>
  <c r="DB686" i="3"/>
  <c r="DC686" i="3"/>
  <c r="A687" i="3"/>
  <c r="CX687" i="3"/>
  <c r="CY687" i="3"/>
  <c r="CZ687" i="3"/>
  <c r="DA687" i="3"/>
  <c r="DB687" i="3"/>
  <c r="DC687" i="3"/>
  <c r="A688" i="3"/>
  <c r="CX688" i="3"/>
  <c r="CY688" i="3"/>
  <c r="CZ688" i="3"/>
  <c r="DB688" i="3" s="1"/>
  <c r="DA688" i="3"/>
  <c r="DC688" i="3"/>
  <c r="A689" i="3"/>
  <c r="CX689" i="3"/>
  <c r="CY689" i="3"/>
  <c r="CZ689" i="3"/>
  <c r="DB689" i="3" s="1"/>
  <c r="DA689" i="3"/>
  <c r="DC689" i="3"/>
  <c r="A690" i="3"/>
  <c r="CX690" i="3"/>
  <c r="CY690" i="3"/>
  <c r="CZ690" i="3"/>
  <c r="DA690" i="3"/>
  <c r="DB690" i="3"/>
  <c r="DC690" i="3"/>
  <c r="A691" i="3"/>
  <c r="CX691" i="3"/>
  <c r="CY691" i="3"/>
  <c r="CZ691" i="3"/>
  <c r="DA691" i="3"/>
  <c r="DB691" i="3"/>
  <c r="DC691" i="3"/>
  <c r="A692" i="3"/>
  <c r="CX692" i="3"/>
  <c r="CY692" i="3"/>
  <c r="CZ692" i="3"/>
  <c r="DB692" i="3" s="1"/>
  <c r="DA692" i="3"/>
  <c r="DC692" i="3"/>
  <c r="A693" i="3"/>
  <c r="CX693" i="3"/>
  <c r="CY693" i="3"/>
  <c r="CZ693" i="3"/>
  <c r="DB693" i="3" s="1"/>
  <c r="DA693" i="3"/>
  <c r="DC693" i="3"/>
  <c r="A694" i="3"/>
  <c r="CX694" i="3"/>
  <c r="CY694" i="3"/>
  <c r="CZ694" i="3"/>
  <c r="DA694" i="3"/>
  <c r="DB694" i="3"/>
  <c r="DC694" i="3"/>
  <c r="A695" i="3"/>
  <c r="CX695" i="3"/>
  <c r="CY695" i="3"/>
  <c r="CZ695" i="3"/>
  <c r="DA695" i="3"/>
  <c r="DB695" i="3"/>
  <c r="DC695" i="3"/>
  <c r="A696" i="3"/>
  <c r="CX696" i="3"/>
  <c r="CY696" i="3"/>
  <c r="CZ696" i="3"/>
  <c r="DB696" i="3" s="1"/>
  <c r="DA696" i="3"/>
  <c r="DC696" i="3"/>
  <c r="A697" i="3"/>
  <c r="CX697" i="3"/>
  <c r="CY697" i="3"/>
  <c r="CZ697" i="3"/>
  <c r="DB697" i="3" s="1"/>
  <c r="DA697" i="3"/>
  <c r="DC697" i="3"/>
  <c r="A698" i="3"/>
  <c r="CX698" i="3"/>
  <c r="CY698" i="3"/>
  <c r="CZ698" i="3"/>
  <c r="DA698" i="3"/>
  <c r="DB698" i="3"/>
  <c r="DC698" i="3"/>
  <c r="A699" i="3"/>
  <c r="CX699" i="3"/>
  <c r="CY699" i="3"/>
  <c r="CZ699" i="3"/>
  <c r="DA699" i="3"/>
  <c r="DB699" i="3"/>
  <c r="DC699" i="3"/>
  <c r="A700" i="3"/>
  <c r="CX700" i="3"/>
  <c r="CY700" i="3"/>
  <c r="CZ700" i="3"/>
  <c r="DB700" i="3" s="1"/>
  <c r="DA700" i="3"/>
  <c r="DC700" i="3"/>
  <c r="A701" i="3"/>
  <c r="CX701" i="3"/>
  <c r="CY701" i="3"/>
  <c r="CZ701" i="3"/>
  <c r="DB701" i="3" s="1"/>
  <c r="DA701" i="3"/>
  <c r="DC701" i="3"/>
  <c r="A702" i="3"/>
  <c r="CX702" i="3"/>
  <c r="CY702" i="3"/>
  <c r="CZ702" i="3"/>
  <c r="DA702" i="3"/>
  <c r="DB702" i="3"/>
  <c r="DC702" i="3"/>
  <c r="A703" i="3"/>
  <c r="CX703" i="3"/>
  <c r="CY703" i="3"/>
  <c r="CZ703" i="3"/>
  <c r="DA703" i="3"/>
  <c r="DB703" i="3"/>
  <c r="DC703" i="3"/>
  <c r="A704" i="3"/>
  <c r="CX704" i="3"/>
  <c r="CY704" i="3"/>
  <c r="CZ704" i="3"/>
  <c r="DB704" i="3" s="1"/>
  <c r="DA704" i="3"/>
  <c r="DC704" i="3"/>
  <c r="A705" i="3"/>
  <c r="CX705" i="3"/>
  <c r="CY705" i="3"/>
  <c r="CZ705" i="3"/>
  <c r="DB705" i="3" s="1"/>
  <c r="DA705" i="3"/>
  <c r="DC705" i="3"/>
  <c r="A706" i="3"/>
  <c r="CX706" i="3"/>
  <c r="CY706" i="3"/>
  <c r="CZ706" i="3"/>
  <c r="DA706" i="3"/>
  <c r="DB706" i="3"/>
  <c r="DC706" i="3"/>
  <c r="A707" i="3"/>
  <c r="CX707" i="3"/>
  <c r="CY707" i="3"/>
  <c r="CZ707" i="3"/>
  <c r="DA707" i="3"/>
  <c r="DB707" i="3"/>
  <c r="DC707" i="3"/>
  <c r="A708" i="3"/>
  <c r="CX708" i="3"/>
  <c r="CY708" i="3"/>
  <c r="CZ708" i="3"/>
  <c r="DB708" i="3" s="1"/>
  <c r="DA708" i="3"/>
  <c r="DC708" i="3"/>
  <c r="A709" i="3"/>
  <c r="CX709" i="3"/>
  <c r="CY709" i="3"/>
  <c r="CZ709" i="3"/>
  <c r="DB709" i="3" s="1"/>
  <c r="DA709" i="3"/>
  <c r="DC709" i="3"/>
  <c r="A710" i="3"/>
  <c r="CX710" i="3"/>
  <c r="CY710" i="3"/>
  <c r="CZ710" i="3"/>
  <c r="DA710" i="3"/>
  <c r="DB710" i="3"/>
  <c r="DC710" i="3"/>
  <c r="A711" i="3"/>
  <c r="CX711" i="3"/>
  <c r="CY711" i="3"/>
  <c r="CZ711" i="3"/>
  <c r="DA711" i="3"/>
  <c r="DB711" i="3"/>
  <c r="DC711" i="3"/>
  <c r="A712" i="3"/>
  <c r="CX712" i="3"/>
  <c r="CY712" i="3"/>
  <c r="CZ712" i="3"/>
  <c r="DB712" i="3" s="1"/>
  <c r="DA712" i="3"/>
  <c r="DC712" i="3"/>
  <c r="A713" i="3"/>
  <c r="CX713" i="3"/>
  <c r="CY713" i="3"/>
  <c r="CZ713" i="3"/>
  <c r="DB713" i="3" s="1"/>
  <c r="DA713" i="3"/>
  <c r="DC713" i="3"/>
  <c r="A714" i="3"/>
  <c r="CX714" i="3"/>
  <c r="CY714" i="3"/>
  <c r="CZ714" i="3"/>
  <c r="DA714" i="3"/>
  <c r="DB714" i="3"/>
  <c r="DC714" i="3"/>
  <c r="A715" i="3"/>
  <c r="CX715" i="3"/>
  <c r="CY715" i="3"/>
  <c r="CZ715" i="3"/>
  <c r="DA715" i="3"/>
  <c r="DB715" i="3"/>
  <c r="DC715" i="3"/>
  <c r="A716" i="3"/>
  <c r="CX716" i="3"/>
  <c r="CY716" i="3"/>
  <c r="CZ716" i="3"/>
  <c r="DB716" i="3" s="1"/>
  <c r="DA716" i="3"/>
  <c r="DC716" i="3"/>
  <c r="A717" i="3"/>
  <c r="CX717" i="3"/>
  <c r="CY717" i="3"/>
  <c r="CZ717" i="3"/>
  <c r="DB717" i="3" s="1"/>
  <c r="DA717" i="3"/>
  <c r="DC717" i="3"/>
  <c r="A718" i="3"/>
  <c r="CX718" i="3"/>
  <c r="CY718" i="3"/>
  <c r="CZ718" i="3"/>
  <c r="DA718" i="3"/>
  <c r="DB718" i="3"/>
  <c r="DC718" i="3"/>
  <c r="A719" i="3"/>
  <c r="CX719" i="3"/>
  <c r="CY719" i="3"/>
  <c r="CZ719" i="3"/>
  <c r="DA719" i="3"/>
  <c r="DB719" i="3"/>
  <c r="DC719" i="3"/>
  <c r="A720" i="3"/>
  <c r="CX720" i="3"/>
  <c r="CY720" i="3"/>
  <c r="CZ720" i="3"/>
  <c r="DB720" i="3" s="1"/>
  <c r="DA720" i="3"/>
  <c r="DC720" i="3"/>
  <c r="A721" i="3"/>
  <c r="CX721" i="3"/>
  <c r="CY721" i="3"/>
  <c r="CZ721" i="3"/>
  <c r="DB721" i="3" s="1"/>
  <c r="DA721" i="3"/>
  <c r="DC721" i="3"/>
  <c r="A722" i="3"/>
  <c r="CX722" i="3"/>
  <c r="CY722" i="3"/>
  <c r="CZ722" i="3"/>
  <c r="DA722" i="3"/>
  <c r="DB722" i="3"/>
  <c r="DC722" i="3"/>
  <c r="A723" i="3"/>
  <c r="CX723" i="3"/>
  <c r="CY723" i="3"/>
  <c r="CZ723" i="3"/>
  <c r="DA723" i="3"/>
  <c r="DB723" i="3"/>
  <c r="DC723" i="3"/>
  <c r="A724" i="3"/>
  <c r="CX724" i="3"/>
  <c r="CY724" i="3"/>
  <c r="CZ724" i="3"/>
  <c r="DB724" i="3" s="1"/>
  <c r="DA724" i="3"/>
  <c r="DC724" i="3"/>
  <c r="A725" i="3"/>
  <c r="CX725" i="3"/>
  <c r="CY725" i="3"/>
  <c r="CZ725" i="3"/>
  <c r="DB725" i="3" s="1"/>
  <c r="DA725" i="3"/>
  <c r="DC725" i="3"/>
  <c r="A726" i="3"/>
  <c r="CX726" i="3"/>
  <c r="CY726" i="3"/>
  <c r="CZ726" i="3"/>
  <c r="DA726" i="3"/>
  <c r="DB726" i="3"/>
  <c r="DC726" i="3"/>
  <c r="A727" i="3"/>
  <c r="CX727" i="3"/>
  <c r="CY727" i="3"/>
  <c r="CZ727" i="3"/>
  <c r="DA727" i="3"/>
  <c r="DB727" i="3"/>
  <c r="DC727" i="3"/>
  <c r="A728" i="3"/>
  <c r="CX728" i="3"/>
  <c r="CY728" i="3"/>
  <c r="CZ728" i="3"/>
  <c r="DB728" i="3" s="1"/>
  <c r="DA728" i="3"/>
  <c r="DC728" i="3"/>
  <c r="A729" i="3"/>
  <c r="CX729" i="3"/>
  <c r="CY729" i="3"/>
  <c r="CZ729" i="3"/>
  <c r="DB729" i="3" s="1"/>
  <c r="DA729" i="3"/>
  <c r="DC729" i="3"/>
  <c r="A730" i="3"/>
  <c r="CX730" i="3"/>
  <c r="CY730" i="3"/>
  <c r="CZ730" i="3"/>
  <c r="DA730" i="3"/>
  <c r="DB730" i="3"/>
  <c r="DC730" i="3"/>
  <c r="A731" i="3"/>
  <c r="CX731" i="3"/>
  <c r="CY731" i="3"/>
  <c r="CZ731" i="3"/>
  <c r="DA731" i="3"/>
  <c r="DB731" i="3"/>
  <c r="DC731" i="3"/>
  <c r="A732" i="3"/>
  <c r="CX732" i="3"/>
  <c r="CY732" i="3"/>
  <c r="CZ732" i="3"/>
  <c r="DB732" i="3" s="1"/>
  <c r="DA732" i="3"/>
  <c r="DC732" i="3"/>
  <c r="A733" i="3"/>
  <c r="CX733" i="3"/>
  <c r="CY733" i="3"/>
  <c r="CZ733" i="3"/>
  <c r="DB733" i="3" s="1"/>
  <c r="DA733" i="3"/>
  <c r="DC733" i="3"/>
  <c r="A734" i="3"/>
  <c r="CX734" i="3"/>
  <c r="CY734" i="3"/>
  <c r="CZ734" i="3"/>
  <c r="DA734" i="3"/>
  <c r="DB734" i="3"/>
  <c r="DC734" i="3"/>
  <c r="A735" i="3"/>
  <c r="CX735" i="3"/>
  <c r="CY735" i="3"/>
  <c r="CZ735" i="3"/>
  <c r="DA735" i="3"/>
  <c r="DB735" i="3"/>
  <c r="DC735" i="3"/>
  <c r="A736" i="3"/>
  <c r="CX736" i="3"/>
  <c r="CY736" i="3"/>
  <c r="CZ736" i="3"/>
  <c r="DB736" i="3" s="1"/>
  <c r="DA736" i="3"/>
  <c r="DC736" i="3"/>
  <c r="A737" i="3"/>
  <c r="CX737" i="3"/>
  <c r="CY737" i="3"/>
  <c r="CZ737" i="3"/>
  <c r="DB737" i="3" s="1"/>
  <c r="DA737" i="3"/>
  <c r="DC737" i="3"/>
  <c r="A738" i="3"/>
  <c r="CX738" i="3"/>
  <c r="CY738" i="3"/>
  <c r="CZ738" i="3"/>
  <c r="DA738" i="3"/>
  <c r="DB738" i="3"/>
  <c r="DC738" i="3"/>
  <c r="A739" i="3"/>
  <c r="CX739" i="3"/>
  <c r="CY739" i="3"/>
  <c r="CZ739" i="3"/>
  <c r="DA739" i="3"/>
  <c r="DB739" i="3"/>
  <c r="DC739" i="3"/>
  <c r="A740" i="3"/>
  <c r="CX740" i="3"/>
  <c r="CY740" i="3"/>
  <c r="CZ740" i="3"/>
  <c r="DB740" i="3" s="1"/>
  <c r="DA740" i="3"/>
  <c r="DC740" i="3"/>
  <c r="A741" i="3"/>
  <c r="CX741" i="3"/>
  <c r="CY741" i="3"/>
  <c r="CZ741" i="3"/>
  <c r="DB741" i="3" s="1"/>
  <c r="DA741" i="3"/>
  <c r="DC741" i="3"/>
  <c r="A742" i="3"/>
  <c r="CX742" i="3"/>
  <c r="CY742" i="3"/>
  <c r="CZ742" i="3"/>
  <c r="DA742" i="3"/>
  <c r="DB742" i="3"/>
  <c r="DC742" i="3"/>
  <c r="A743" i="3"/>
  <c r="CX743" i="3"/>
  <c r="CY743" i="3"/>
  <c r="CZ743" i="3"/>
  <c r="DA743" i="3"/>
  <c r="DB743" i="3"/>
  <c r="DC743" i="3"/>
  <c r="A744" i="3"/>
  <c r="CX744" i="3"/>
  <c r="CY744" i="3"/>
  <c r="CZ744" i="3"/>
  <c r="DB744" i="3" s="1"/>
  <c r="DA744" i="3"/>
  <c r="DC744" i="3"/>
  <c r="A745" i="3"/>
  <c r="CX745" i="3"/>
  <c r="CY745" i="3"/>
  <c r="CZ745" i="3"/>
  <c r="DB745" i="3" s="1"/>
  <c r="DA745" i="3"/>
  <c r="DC745" i="3"/>
  <c r="A746" i="3"/>
  <c r="CX746" i="3"/>
  <c r="CY746" i="3"/>
  <c r="CZ746" i="3"/>
  <c r="DA746" i="3"/>
  <c r="DB746" i="3"/>
  <c r="DC746" i="3"/>
  <c r="A747" i="3"/>
  <c r="CX747" i="3"/>
  <c r="CY747" i="3"/>
  <c r="CZ747" i="3"/>
  <c r="DA747" i="3"/>
  <c r="DB747" i="3"/>
  <c r="DC747" i="3"/>
  <c r="A748" i="3"/>
  <c r="CX748" i="3"/>
  <c r="CY748" i="3"/>
  <c r="CZ748" i="3"/>
  <c r="DB748" i="3" s="1"/>
  <c r="DA748" i="3"/>
  <c r="DC748" i="3"/>
  <c r="A749" i="3"/>
  <c r="CX749" i="3"/>
  <c r="CY749" i="3"/>
  <c r="CZ749" i="3"/>
  <c r="DB749" i="3" s="1"/>
  <c r="DA749" i="3"/>
  <c r="DC749" i="3"/>
  <c r="A750" i="3"/>
  <c r="CX750" i="3"/>
  <c r="CY750" i="3"/>
  <c r="CZ750" i="3"/>
  <c r="DA750" i="3"/>
  <c r="DB750" i="3"/>
  <c r="DC750" i="3"/>
  <c r="A751" i="3"/>
  <c r="CX751" i="3"/>
  <c r="CY751" i="3"/>
  <c r="CZ751" i="3"/>
  <c r="DA751" i="3"/>
  <c r="DB751" i="3"/>
  <c r="DC751" i="3"/>
  <c r="A752" i="3"/>
  <c r="CX752" i="3"/>
  <c r="CY752" i="3"/>
  <c r="CZ752" i="3"/>
  <c r="DB752" i="3" s="1"/>
  <c r="DA752" i="3"/>
  <c r="DC752" i="3"/>
  <c r="A753" i="3"/>
  <c r="CX753" i="3"/>
  <c r="CY753" i="3"/>
  <c r="CZ753" i="3"/>
  <c r="DB753" i="3" s="1"/>
  <c r="DA753" i="3"/>
  <c r="DC753" i="3"/>
  <c r="A754" i="3"/>
  <c r="CX754" i="3"/>
  <c r="CY754" i="3"/>
  <c r="CZ754" i="3"/>
  <c r="DA754" i="3"/>
  <c r="DB754" i="3"/>
  <c r="DC754" i="3"/>
  <c r="A755" i="3"/>
  <c r="CX755" i="3"/>
  <c r="CY755" i="3"/>
  <c r="CZ755" i="3"/>
  <c r="DA755" i="3"/>
  <c r="DB755" i="3"/>
  <c r="DC755" i="3"/>
  <c r="A756" i="3"/>
  <c r="CX756" i="3"/>
  <c r="CY756" i="3"/>
  <c r="CZ756" i="3"/>
  <c r="DB756" i="3" s="1"/>
  <c r="DA756" i="3"/>
  <c r="DC756" i="3"/>
  <c r="A757" i="3"/>
  <c r="CX757" i="3"/>
  <c r="CY757" i="3"/>
  <c r="CZ757" i="3"/>
  <c r="DB757" i="3" s="1"/>
  <c r="DA757" i="3"/>
  <c r="DC757" i="3"/>
  <c r="A758" i="3"/>
  <c r="CX758" i="3"/>
  <c r="CY758" i="3"/>
  <c r="CZ758" i="3"/>
  <c r="DA758" i="3"/>
  <c r="DB758" i="3"/>
  <c r="DC758" i="3"/>
  <c r="A759" i="3"/>
  <c r="CX759" i="3"/>
  <c r="CY759" i="3"/>
  <c r="CZ759" i="3"/>
  <c r="DA759" i="3"/>
  <c r="DB759" i="3"/>
  <c r="DC759" i="3"/>
  <c r="A760" i="3"/>
  <c r="CX760" i="3"/>
  <c r="CY760" i="3"/>
  <c r="CZ760" i="3"/>
  <c r="DB760" i="3" s="1"/>
  <c r="DA760" i="3"/>
  <c r="DC760" i="3"/>
  <c r="A761" i="3"/>
  <c r="CX761" i="3"/>
  <c r="CY761" i="3"/>
  <c r="CZ761" i="3"/>
  <c r="DB761" i="3" s="1"/>
  <c r="DA761" i="3"/>
  <c r="DC761" i="3"/>
  <c r="A762" i="3"/>
  <c r="CX762" i="3"/>
  <c r="CY762" i="3"/>
  <c r="CZ762" i="3"/>
  <c r="DA762" i="3"/>
  <c r="DB762" i="3"/>
  <c r="DC762" i="3"/>
  <c r="A763" i="3"/>
  <c r="CX763" i="3"/>
  <c r="CY763" i="3"/>
  <c r="CZ763" i="3"/>
  <c r="DA763" i="3"/>
  <c r="DB763" i="3"/>
  <c r="DC763" i="3"/>
  <c r="A764" i="3"/>
  <c r="CX764" i="3"/>
  <c r="CY764" i="3"/>
  <c r="CZ764" i="3"/>
  <c r="DB764" i="3" s="1"/>
  <c r="DA764" i="3"/>
  <c r="DC764" i="3"/>
  <c r="A765" i="3"/>
  <c r="CX765" i="3"/>
  <c r="CY765" i="3"/>
  <c r="CZ765" i="3"/>
  <c r="DB765" i="3" s="1"/>
  <c r="DA765" i="3"/>
  <c r="DC765" i="3"/>
  <c r="A766" i="3"/>
  <c r="CX766" i="3"/>
  <c r="CY766" i="3"/>
  <c r="CZ766" i="3"/>
  <c r="DA766" i="3"/>
  <c r="DB766" i="3"/>
  <c r="DC766" i="3"/>
  <c r="A767" i="3"/>
  <c r="CX767" i="3"/>
  <c r="CY767" i="3"/>
  <c r="CZ767" i="3"/>
  <c r="DA767" i="3"/>
  <c r="DB767" i="3"/>
  <c r="DC767" i="3"/>
  <c r="A768" i="3"/>
  <c r="CX768" i="3"/>
  <c r="CY768" i="3"/>
  <c r="CZ768" i="3"/>
  <c r="DB768" i="3" s="1"/>
  <c r="DA768" i="3"/>
  <c r="DC768" i="3"/>
  <c r="A769" i="3"/>
  <c r="CX769" i="3"/>
  <c r="CY769" i="3"/>
  <c r="CZ769" i="3"/>
  <c r="DB769" i="3" s="1"/>
  <c r="DA769" i="3"/>
  <c r="DC769" i="3"/>
  <c r="A770" i="3"/>
  <c r="CX770" i="3"/>
  <c r="CY770" i="3"/>
  <c r="CZ770" i="3"/>
  <c r="DA770" i="3"/>
  <c r="DB770" i="3"/>
  <c r="DC770" i="3"/>
  <c r="A771" i="3"/>
  <c r="CX771" i="3"/>
  <c r="CY771" i="3"/>
  <c r="CZ771" i="3"/>
  <c r="DA771" i="3"/>
  <c r="DB771" i="3"/>
  <c r="DC771" i="3"/>
  <c r="A772" i="3"/>
  <c r="CX772" i="3"/>
  <c r="CY772" i="3"/>
  <c r="CZ772" i="3"/>
  <c r="DB772" i="3" s="1"/>
  <c r="DA772" i="3"/>
  <c r="DC772" i="3"/>
  <c r="A773" i="3"/>
  <c r="CX773" i="3"/>
  <c r="CY773" i="3"/>
  <c r="CZ773" i="3"/>
  <c r="DB773" i="3" s="1"/>
  <c r="DA773" i="3"/>
  <c r="DC773" i="3"/>
  <c r="A774" i="3"/>
  <c r="CX774" i="3"/>
  <c r="CY774" i="3"/>
  <c r="CZ774" i="3"/>
  <c r="DA774" i="3"/>
  <c r="DB774" i="3"/>
  <c r="DC774" i="3"/>
  <c r="A775" i="3"/>
  <c r="CX775" i="3"/>
  <c r="CY775" i="3"/>
  <c r="CZ775" i="3"/>
  <c r="DA775" i="3"/>
  <c r="DB775" i="3"/>
  <c r="DC775" i="3"/>
  <c r="A776" i="3"/>
  <c r="CX776" i="3"/>
  <c r="CY776" i="3"/>
  <c r="CZ776" i="3"/>
  <c r="DB776" i="3" s="1"/>
  <c r="DA776" i="3"/>
  <c r="DC776" i="3"/>
  <c r="A777" i="3"/>
  <c r="CX777" i="3"/>
  <c r="CY777" i="3"/>
  <c r="CZ777" i="3"/>
  <c r="DB777" i="3" s="1"/>
  <c r="DA777" i="3"/>
  <c r="DC777" i="3"/>
  <c r="A778" i="3"/>
  <c r="CX778" i="3"/>
  <c r="CY778" i="3"/>
  <c r="CZ778" i="3"/>
  <c r="DA778" i="3"/>
  <c r="DB778" i="3"/>
  <c r="DC778" i="3"/>
  <c r="A779" i="3"/>
  <c r="CX779" i="3"/>
  <c r="CY779" i="3"/>
  <c r="CZ779" i="3"/>
  <c r="DA779" i="3"/>
  <c r="DB779" i="3"/>
  <c r="DC779" i="3"/>
  <c r="A780" i="3"/>
  <c r="CX780" i="3"/>
  <c r="CY780" i="3"/>
  <c r="CZ780" i="3"/>
  <c r="DB780" i="3" s="1"/>
  <c r="DA780" i="3"/>
  <c r="DC780" i="3"/>
  <c r="A781" i="3"/>
  <c r="CX781" i="3"/>
  <c r="CY781" i="3"/>
  <c r="CZ781" i="3"/>
  <c r="DB781" i="3" s="1"/>
  <c r="DA781" i="3"/>
  <c r="DC781" i="3"/>
  <c r="A782" i="3"/>
  <c r="CX782" i="3"/>
  <c r="CY782" i="3"/>
  <c r="CZ782" i="3"/>
  <c r="DA782" i="3"/>
  <c r="DB782" i="3"/>
  <c r="DC782" i="3"/>
  <c r="A783" i="3"/>
  <c r="CX783" i="3"/>
  <c r="CY783" i="3"/>
  <c r="CZ783" i="3"/>
  <c r="DA783" i="3"/>
  <c r="DB783" i="3"/>
  <c r="DC783" i="3"/>
  <c r="A784" i="3"/>
  <c r="CX784" i="3"/>
  <c r="CY784" i="3"/>
  <c r="CZ784" i="3"/>
  <c r="DB784" i="3" s="1"/>
  <c r="DA784" i="3"/>
  <c r="DC784" i="3"/>
  <c r="A785" i="3"/>
  <c r="CX785" i="3"/>
  <c r="CY785" i="3"/>
  <c r="CZ785" i="3"/>
  <c r="DB785" i="3" s="1"/>
  <c r="DA785" i="3"/>
  <c r="DC785" i="3"/>
  <c r="A786" i="3"/>
  <c r="CX786" i="3"/>
  <c r="CY786" i="3"/>
  <c r="CZ786" i="3"/>
  <c r="DA786" i="3"/>
  <c r="DB786" i="3"/>
  <c r="DC786" i="3"/>
  <c r="A787" i="3"/>
  <c r="CX787" i="3"/>
  <c r="CY787" i="3"/>
  <c r="CZ787" i="3"/>
  <c r="DA787" i="3"/>
  <c r="DB787" i="3"/>
  <c r="DC787" i="3"/>
  <c r="A788" i="3"/>
  <c r="CX788" i="3"/>
  <c r="CY788" i="3"/>
  <c r="CZ788" i="3"/>
  <c r="DB788" i="3" s="1"/>
  <c r="DA788" i="3"/>
  <c r="DC788" i="3"/>
  <c r="A789" i="3"/>
  <c r="CX789" i="3"/>
  <c r="CY789" i="3"/>
  <c r="CZ789" i="3"/>
  <c r="DB789" i="3" s="1"/>
  <c r="DA789" i="3"/>
  <c r="DC789" i="3"/>
  <c r="A790" i="3"/>
  <c r="CX790" i="3"/>
  <c r="CY790" i="3"/>
  <c r="CZ790" i="3"/>
  <c r="DA790" i="3"/>
  <c r="DB790" i="3"/>
  <c r="DC790" i="3"/>
  <c r="A791" i="3"/>
  <c r="CX791" i="3"/>
  <c r="CY791" i="3"/>
  <c r="CZ791" i="3"/>
  <c r="DA791" i="3"/>
  <c r="DB791" i="3"/>
  <c r="DC791" i="3"/>
  <c r="A792" i="3"/>
  <c r="CX792" i="3"/>
  <c r="CY792" i="3"/>
  <c r="CZ792" i="3"/>
  <c r="DB792" i="3" s="1"/>
  <c r="DA792" i="3"/>
  <c r="DC792" i="3"/>
  <c r="A793" i="3"/>
  <c r="CX793" i="3"/>
  <c r="CY793" i="3"/>
  <c r="CZ793" i="3"/>
  <c r="DB793" i="3" s="1"/>
  <c r="DA793" i="3"/>
  <c r="DC793" i="3"/>
  <c r="A794" i="3"/>
  <c r="CX794" i="3"/>
  <c r="CY794" i="3"/>
  <c r="CZ794" i="3"/>
  <c r="DA794" i="3"/>
  <c r="DB794" i="3"/>
  <c r="DC794" i="3"/>
  <c r="A795" i="3"/>
  <c r="CX795" i="3"/>
  <c r="CY795" i="3"/>
  <c r="CZ795" i="3"/>
  <c r="DA795" i="3"/>
  <c r="DB795" i="3"/>
  <c r="DC795" i="3"/>
  <c r="A796" i="3"/>
  <c r="CX796" i="3"/>
  <c r="CY796" i="3"/>
  <c r="CZ796" i="3"/>
  <c r="DB796" i="3" s="1"/>
  <c r="DA796" i="3"/>
  <c r="DC796" i="3"/>
  <c r="A797" i="3"/>
  <c r="CX797" i="3"/>
  <c r="CY797" i="3"/>
  <c r="CZ797" i="3"/>
  <c r="DB797" i="3" s="1"/>
  <c r="DA797" i="3"/>
  <c r="DC797" i="3"/>
  <c r="A798" i="3"/>
  <c r="CX798" i="3"/>
  <c r="CY798" i="3"/>
  <c r="CZ798" i="3"/>
  <c r="DA798" i="3"/>
  <c r="DB798" i="3"/>
  <c r="DC798" i="3"/>
  <c r="A799" i="3"/>
  <c r="CX799" i="3"/>
  <c r="CY799" i="3"/>
  <c r="CZ799" i="3"/>
  <c r="DA799" i="3"/>
  <c r="DB799" i="3"/>
  <c r="DC799" i="3"/>
  <c r="A800" i="3"/>
  <c r="CX800" i="3"/>
  <c r="CY800" i="3"/>
  <c r="CZ800" i="3"/>
  <c r="DB800" i="3" s="1"/>
  <c r="DA800" i="3"/>
  <c r="DC800" i="3"/>
  <c r="A801" i="3"/>
  <c r="CX801" i="3"/>
  <c r="CY801" i="3"/>
  <c r="CZ801" i="3"/>
  <c r="DB801" i="3" s="1"/>
  <c r="DA801" i="3"/>
  <c r="DC801" i="3"/>
  <c r="A802" i="3"/>
  <c r="CX802" i="3"/>
  <c r="CY802" i="3"/>
  <c r="CZ802" i="3"/>
  <c r="DA802" i="3"/>
  <c r="DB802" i="3"/>
  <c r="DC802" i="3"/>
  <c r="A803" i="3"/>
  <c r="CX803" i="3"/>
  <c r="CY803" i="3"/>
  <c r="CZ803" i="3"/>
  <c r="DA803" i="3"/>
  <c r="DB803" i="3"/>
  <c r="DC803" i="3"/>
  <c r="A804" i="3"/>
  <c r="CX804" i="3"/>
  <c r="CY804" i="3"/>
  <c r="CZ804" i="3"/>
  <c r="DB804" i="3" s="1"/>
  <c r="DA804" i="3"/>
  <c r="DC804" i="3"/>
  <c r="A805" i="3"/>
  <c r="CX805" i="3"/>
  <c r="CY805" i="3"/>
  <c r="CZ805" i="3"/>
  <c r="DB805" i="3" s="1"/>
  <c r="DA805" i="3"/>
  <c r="DC805" i="3"/>
  <c r="A806" i="3"/>
  <c r="CX806" i="3"/>
  <c r="CY806" i="3"/>
  <c r="CZ806" i="3"/>
  <c r="DA806" i="3"/>
  <c r="DB806" i="3"/>
  <c r="DC806" i="3"/>
  <c r="A807" i="3"/>
  <c r="CX807" i="3"/>
  <c r="CY807" i="3"/>
  <c r="CZ807" i="3"/>
  <c r="DA807" i="3"/>
  <c r="DB807" i="3"/>
  <c r="DC807" i="3"/>
  <c r="A808" i="3"/>
  <c r="CX808" i="3"/>
  <c r="CY808" i="3"/>
  <c r="CZ808" i="3"/>
  <c r="DB808" i="3" s="1"/>
  <c r="DA808" i="3"/>
  <c r="DC808" i="3"/>
  <c r="A809" i="3"/>
  <c r="CX809" i="3"/>
  <c r="CY809" i="3"/>
  <c r="CZ809" i="3"/>
  <c r="DB809" i="3" s="1"/>
  <c r="DA809" i="3"/>
  <c r="DC809" i="3"/>
  <c r="A810" i="3"/>
  <c r="CX810" i="3"/>
  <c r="CY810" i="3"/>
  <c r="CZ810" i="3"/>
  <c r="DA810" i="3"/>
  <c r="DB810" i="3"/>
  <c r="DC810" i="3"/>
  <c r="A811" i="3"/>
  <c r="CX811" i="3"/>
  <c r="CY811" i="3"/>
  <c r="CZ811" i="3"/>
  <c r="DA811" i="3"/>
  <c r="DB811" i="3"/>
  <c r="DC811" i="3"/>
  <c r="A812" i="3"/>
  <c r="CX812" i="3"/>
  <c r="CY812" i="3"/>
  <c r="CZ812" i="3"/>
  <c r="DB812" i="3" s="1"/>
  <c r="DA812" i="3"/>
  <c r="DC812" i="3"/>
  <c r="A813" i="3"/>
  <c r="CX813" i="3"/>
  <c r="CY813" i="3"/>
  <c r="CZ813" i="3"/>
  <c r="DB813" i="3" s="1"/>
  <c r="DA813" i="3"/>
  <c r="DC813" i="3"/>
  <c r="A814" i="3"/>
  <c r="CX814" i="3"/>
  <c r="CY814" i="3"/>
  <c r="CZ814" i="3"/>
  <c r="DA814" i="3"/>
  <c r="DB814" i="3"/>
  <c r="DC814" i="3"/>
  <c r="A815" i="3"/>
  <c r="CX815" i="3"/>
  <c r="CY815" i="3"/>
  <c r="CZ815" i="3"/>
  <c r="DA815" i="3"/>
  <c r="DB815" i="3"/>
  <c r="DC815" i="3"/>
  <c r="A816" i="3"/>
  <c r="CX816" i="3"/>
  <c r="CY816" i="3"/>
  <c r="CZ816" i="3"/>
  <c r="DB816" i="3" s="1"/>
  <c r="DA816" i="3"/>
  <c r="DC816" i="3"/>
  <c r="A817" i="3"/>
  <c r="CX817" i="3"/>
  <c r="CY817" i="3"/>
  <c r="CZ817" i="3"/>
  <c r="DB817" i="3" s="1"/>
  <c r="DA817" i="3"/>
  <c r="DC817" i="3"/>
  <c r="A818" i="3"/>
  <c r="CX818" i="3"/>
  <c r="CY818" i="3"/>
  <c r="CZ818" i="3"/>
  <c r="DA818" i="3"/>
  <c r="DB818" i="3"/>
  <c r="DC818" i="3"/>
  <c r="A819" i="3"/>
  <c r="CX819" i="3"/>
  <c r="CY819" i="3"/>
  <c r="CZ819" i="3"/>
  <c r="DA819" i="3"/>
  <c r="DB819" i="3"/>
  <c r="DC819" i="3"/>
  <c r="A820" i="3"/>
  <c r="CX820" i="3"/>
  <c r="CY820" i="3"/>
  <c r="CZ820" i="3"/>
  <c r="DB820" i="3" s="1"/>
  <c r="DA820" i="3"/>
  <c r="DC820" i="3"/>
  <c r="A821" i="3"/>
  <c r="CX821" i="3"/>
  <c r="CY821" i="3"/>
  <c r="CZ821" i="3"/>
  <c r="DB821" i="3" s="1"/>
  <c r="DA821" i="3"/>
  <c r="DC821" i="3"/>
  <c r="A822" i="3"/>
  <c r="CX822" i="3"/>
  <c r="CY822" i="3"/>
  <c r="CZ822" i="3"/>
  <c r="DA822" i="3"/>
  <c r="DB822" i="3"/>
  <c r="DC822" i="3"/>
  <c r="A823" i="3"/>
  <c r="CX823" i="3"/>
  <c r="CY823" i="3"/>
  <c r="CZ823" i="3"/>
  <c r="DA823" i="3"/>
  <c r="DB823" i="3"/>
  <c r="DC823" i="3"/>
  <c r="A824" i="3"/>
  <c r="CX824" i="3"/>
  <c r="CY824" i="3"/>
  <c r="CZ824" i="3"/>
  <c r="DB824" i="3" s="1"/>
  <c r="DA824" i="3"/>
  <c r="DC824" i="3"/>
  <c r="A825" i="3"/>
  <c r="CX825" i="3"/>
  <c r="CY825" i="3"/>
  <c r="CZ825" i="3"/>
  <c r="DB825" i="3" s="1"/>
  <c r="DA825" i="3"/>
  <c r="DC825" i="3"/>
  <c r="A826" i="3"/>
  <c r="CX826" i="3"/>
  <c r="CY826" i="3"/>
  <c r="CZ826" i="3"/>
  <c r="DA826" i="3"/>
  <c r="DB826" i="3"/>
  <c r="DC826" i="3"/>
  <c r="A827" i="3"/>
  <c r="CX827" i="3"/>
  <c r="CY827" i="3"/>
  <c r="CZ827" i="3"/>
  <c r="DA827" i="3"/>
  <c r="DB827" i="3"/>
  <c r="DC827" i="3"/>
  <c r="A828" i="3"/>
  <c r="CX828" i="3"/>
  <c r="CY828" i="3"/>
  <c r="CZ828" i="3"/>
  <c r="DB828" i="3" s="1"/>
  <c r="DA828" i="3"/>
  <c r="DC828" i="3"/>
  <c r="A829" i="3"/>
  <c r="CX829" i="3"/>
  <c r="CY829" i="3"/>
  <c r="CZ829" i="3"/>
  <c r="DB829" i="3" s="1"/>
  <c r="DA829" i="3"/>
  <c r="DC829" i="3"/>
  <c r="A830" i="3"/>
  <c r="CX830" i="3"/>
  <c r="CY830" i="3"/>
  <c r="CZ830" i="3"/>
  <c r="DA830" i="3"/>
  <c r="DB830" i="3"/>
  <c r="DC830" i="3"/>
  <c r="A831" i="3"/>
  <c r="CX831" i="3"/>
  <c r="CY831" i="3"/>
  <c r="CZ831" i="3"/>
  <c r="DA831" i="3"/>
  <c r="DB831" i="3"/>
  <c r="DC831" i="3"/>
  <c r="A832" i="3"/>
  <c r="CX832" i="3"/>
  <c r="CY832" i="3"/>
  <c r="CZ832" i="3"/>
  <c r="DB832" i="3" s="1"/>
  <c r="DA832" i="3"/>
  <c r="DC832" i="3"/>
  <c r="A833" i="3"/>
  <c r="CX833" i="3"/>
  <c r="CY833" i="3"/>
  <c r="CZ833" i="3"/>
  <c r="DB833" i="3" s="1"/>
  <c r="DA833" i="3"/>
  <c r="DC833" i="3"/>
  <c r="A834" i="3"/>
  <c r="CX834" i="3"/>
  <c r="CY834" i="3"/>
  <c r="CZ834" i="3"/>
  <c r="DA834" i="3"/>
  <c r="DB834" i="3"/>
  <c r="DC834" i="3"/>
  <c r="A835" i="3"/>
  <c r="CX835" i="3"/>
  <c r="CY835" i="3"/>
  <c r="CZ835" i="3"/>
  <c r="DA835" i="3"/>
  <c r="DB835" i="3"/>
  <c r="DC835" i="3"/>
  <c r="A836" i="3"/>
  <c r="CX836" i="3"/>
  <c r="CY836" i="3"/>
  <c r="CZ836" i="3"/>
  <c r="DB836" i="3" s="1"/>
  <c r="DA836" i="3"/>
  <c r="DC836" i="3"/>
  <c r="A837" i="3"/>
  <c r="CX837" i="3"/>
  <c r="CY837" i="3"/>
  <c r="CZ837" i="3"/>
  <c r="DB837" i="3" s="1"/>
  <c r="DA837" i="3"/>
  <c r="DC837" i="3"/>
  <c r="A838" i="3"/>
  <c r="CX838" i="3"/>
  <c r="CY838" i="3"/>
  <c r="CZ838" i="3"/>
  <c r="DA838" i="3"/>
  <c r="DB838" i="3"/>
  <c r="DC838" i="3"/>
  <c r="A839" i="3"/>
  <c r="CX839" i="3"/>
  <c r="CY839" i="3"/>
  <c r="CZ839" i="3"/>
  <c r="DA839" i="3"/>
  <c r="DB839" i="3"/>
  <c r="DC839" i="3"/>
  <c r="A840" i="3"/>
  <c r="CX840" i="3"/>
  <c r="CY840" i="3"/>
  <c r="CZ840" i="3"/>
  <c r="DB840" i="3" s="1"/>
  <c r="DA840" i="3"/>
  <c r="DC840" i="3"/>
  <c r="A841" i="3"/>
  <c r="CX841" i="3"/>
  <c r="CY841" i="3"/>
  <c r="CZ841" i="3"/>
  <c r="DB841" i="3" s="1"/>
  <c r="DA841" i="3"/>
  <c r="DC841" i="3"/>
  <c r="A842" i="3"/>
  <c r="CX842" i="3"/>
  <c r="CY842" i="3"/>
  <c r="CZ842" i="3"/>
  <c r="DA842" i="3"/>
  <c r="DB842" i="3"/>
  <c r="DC842" i="3"/>
  <c r="A843" i="3"/>
  <c r="CX843" i="3"/>
  <c r="CY843" i="3"/>
  <c r="CZ843" i="3"/>
  <c r="DA843" i="3"/>
  <c r="DB843" i="3"/>
  <c r="DC843" i="3"/>
  <c r="A844" i="3"/>
  <c r="CX844" i="3"/>
  <c r="CY844" i="3"/>
  <c r="CZ844" i="3"/>
  <c r="DB844" i="3" s="1"/>
  <c r="DA844" i="3"/>
  <c r="DC844" i="3"/>
  <c r="A845" i="3"/>
  <c r="CX845" i="3"/>
  <c r="CY845" i="3"/>
  <c r="CZ845" i="3"/>
  <c r="DB845" i="3" s="1"/>
  <c r="DA845" i="3"/>
  <c r="DC845" i="3"/>
  <c r="A846" i="3"/>
  <c r="CX846" i="3"/>
  <c r="CY846" i="3"/>
  <c r="CZ846" i="3"/>
  <c r="DA846" i="3"/>
  <c r="DB846" i="3"/>
  <c r="DC846" i="3"/>
  <c r="A847" i="3"/>
  <c r="CX847" i="3"/>
  <c r="CY847" i="3"/>
  <c r="CZ847" i="3"/>
  <c r="DA847" i="3"/>
  <c r="DB847" i="3"/>
  <c r="DC847" i="3"/>
  <c r="A848" i="3"/>
  <c r="CX848" i="3"/>
  <c r="CY848" i="3"/>
  <c r="CZ848" i="3"/>
  <c r="DB848" i="3" s="1"/>
  <c r="DA848" i="3"/>
  <c r="DC848" i="3"/>
  <c r="A849" i="3"/>
  <c r="CX849" i="3"/>
  <c r="CY849" i="3"/>
  <c r="CZ849" i="3"/>
  <c r="DB849" i="3" s="1"/>
  <c r="DA849" i="3"/>
  <c r="DC849" i="3"/>
  <c r="A850" i="3"/>
  <c r="CX850" i="3"/>
  <c r="CY850" i="3"/>
  <c r="CZ850" i="3"/>
  <c r="DB850" i="3" s="1"/>
  <c r="DA850" i="3"/>
  <c r="DC850" i="3"/>
  <c r="A851" i="3"/>
  <c r="CX851" i="3"/>
  <c r="CY851" i="3"/>
  <c r="CZ851" i="3"/>
  <c r="DA851" i="3"/>
  <c r="DB851" i="3"/>
  <c r="DC851" i="3"/>
  <c r="A852" i="3"/>
  <c r="CX852" i="3"/>
  <c r="CY852" i="3"/>
  <c r="CZ852" i="3"/>
  <c r="DA852" i="3"/>
  <c r="DB852" i="3"/>
  <c r="DC852" i="3"/>
  <c r="A853" i="3"/>
  <c r="CX853" i="3"/>
  <c r="CY853" i="3"/>
  <c r="CZ853" i="3"/>
  <c r="DB853" i="3" s="1"/>
  <c r="DA853" i="3"/>
  <c r="DC853" i="3"/>
  <c r="A854" i="3"/>
  <c r="CX854" i="3"/>
  <c r="CY854" i="3"/>
  <c r="CZ854" i="3"/>
  <c r="DB854" i="3" s="1"/>
  <c r="DA854" i="3"/>
  <c r="DC854" i="3"/>
  <c r="A855" i="3"/>
  <c r="CX855" i="3"/>
  <c r="CY855" i="3"/>
  <c r="CZ855" i="3"/>
  <c r="DA855" i="3"/>
  <c r="DB855" i="3"/>
  <c r="DC855" i="3"/>
  <c r="A856" i="3"/>
  <c r="CX856" i="3"/>
  <c r="CY856" i="3"/>
  <c r="CZ856" i="3"/>
  <c r="DA856" i="3"/>
  <c r="DB856" i="3"/>
  <c r="DC856" i="3"/>
  <c r="A857" i="3"/>
  <c r="CX857" i="3"/>
  <c r="CY857" i="3"/>
  <c r="CZ857" i="3"/>
  <c r="DB857" i="3" s="1"/>
  <c r="DA857" i="3"/>
  <c r="DC857" i="3"/>
  <c r="A858" i="3"/>
  <c r="CX858" i="3"/>
  <c r="CY858" i="3"/>
  <c r="CZ858" i="3"/>
  <c r="DA858" i="3"/>
  <c r="DB858" i="3"/>
  <c r="DC858" i="3"/>
  <c r="A859" i="3"/>
  <c r="CX859" i="3"/>
  <c r="CY859" i="3"/>
  <c r="CZ859" i="3"/>
  <c r="DA859" i="3"/>
  <c r="DB859" i="3"/>
  <c r="DC859" i="3"/>
  <c r="A860" i="3"/>
  <c r="CX860" i="3"/>
  <c r="CY860" i="3"/>
  <c r="CZ860" i="3"/>
  <c r="DB860" i="3" s="1"/>
  <c r="DA860" i="3"/>
  <c r="DC860" i="3"/>
  <c r="A861" i="3"/>
  <c r="CX861" i="3"/>
  <c r="CY861" i="3"/>
  <c r="CZ861" i="3"/>
  <c r="DB861" i="3" s="1"/>
  <c r="DA861" i="3"/>
  <c r="DC861" i="3"/>
  <c r="A862" i="3"/>
  <c r="CX862" i="3"/>
  <c r="CY862" i="3"/>
  <c r="CZ862" i="3"/>
  <c r="DA862" i="3"/>
  <c r="DB862" i="3"/>
  <c r="DC862" i="3"/>
  <c r="A863" i="3"/>
  <c r="CX863" i="3"/>
  <c r="CY863" i="3"/>
  <c r="CZ863" i="3"/>
  <c r="DA863" i="3"/>
  <c r="DB863" i="3"/>
  <c r="DC863" i="3"/>
  <c r="A864" i="3"/>
  <c r="CX864" i="3"/>
  <c r="CY864" i="3"/>
  <c r="CZ864" i="3"/>
  <c r="DB864" i="3" s="1"/>
  <c r="DA864" i="3"/>
  <c r="DC864" i="3"/>
  <c r="A865" i="3"/>
  <c r="CX865" i="3"/>
  <c r="CY865" i="3"/>
  <c r="CZ865" i="3"/>
  <c r="DB865" i="3" s="1"/>
  <c r="DA865" i="3"/>
  <c r="DC865" i="3"/>
  <c r="A866" i="3"/>
  <c r="CX866" i="3"/>
  <c r="CY866" i="3"/>
  <c r="CZ866" i="3"/>
  <c r="DB866" i="3" s="1"/>
  <c r="DA866" i="3"/>
  <c r="DC866" i="3"/>
  <c r="A867" i="3"/>
  <c r="CX867" i="3"/>
  <c r="CY867" i="3"/>
  <c r="CZ867" i="3"/>
  <c r="DA867" i="3"/>
  <c r="DB867" i="3"/>
  <c r="DC867" i="3"/>
  <c r="A868" i="3"/>
  <c r="CX868" i="3"/>
  <c r="CY868" i="3"/>
  <c r="CZ868" i="3"/>
  <c r="DA868" i="3"/>
  <c r="DB868" i="3"/>
  <c r="DC868" i="3"/>
  <c r="A869" i="3"/>
  <c r="CY869" i="3"/>
  <c r="CZ869" i="3"/>
  <c r="DB869" i="3" s="1"/>
  <c r="DA869" i="3"/>
  <c r="DC869" i="3"/>
  <c r="A870" i="3"/>
  <c r="CY870" i="3"/>
  <c r="CZ870" i="3"/>
  <c r="DA870" i="3"/>
  <c r="DB870" i="3"/>
  <c r="DC870" i="3"/>
  <c r="A871" i="3"/>
  <c r="CY871" i="3"/>
  <c r="CZ871" i="3"/>
  <c r="DA871" i="3"/>
  <c r="DB871" i="3"/>
  <c r="DC871" i="3"/>
  <c r="A872" i="3"/>
  <c r="CY872" i="3"/>
  <c r="CZ872" i="3"/>
  <c r="DB872" i="3" s="1"/>
  <c r="DA872" i="3"/>
  <c r="DC872" i="3"/>
  <c r="A873" i="3"/>
  <c r="CY873" i="3"/>
  <c r="CZ873" i="3"/>
  <c r="DB873" i="3" s="1"/>
  <c r="DA873" i="3"/>
  <c r="DC873" i="3"/>
  <c r="A874" i="3"/>
  <c r="CY874" i="3"/>
  <c r="CZ874" i="3"/>
  <c r="DB874" i="3" s="1"/>
  <c r="DA874" i="3"/>
  <c r="DC874" i="3"/>
  <c r="A875" i="3"/>
  <c r="CY875" i="3"/>
  <c r="CZ875" i="3"/>
  <c r="DA875" i="3"/>
  <c r="DB875" i="3"/>
  <c r="DC875" i="3"/>
  <c r="A876" i="3"/>
  <c r="CY876" i="3"/>
  <c r="CZ876" i="3"/>
  <c r="DA876" i="3"/>
  <c r="DB876" i="3"/>
  <c r="DC876" i="3"/>
  <c r="A877" i="3"/>
  <c r="CY877" i="3"/>
  <c r="CZ877" i="3"/>
  <c r="DB877" i="3" s="1"/>
  <c r="DA877" i="3"/>
  <c r="DC877" i="3"/>
  <c r="A878" i="3"/>
  <c r="CY878" i="3"/>
  <c r="CZ878" i="3"/>
  <c r="DA878" i="3"/>
  <c r="DB878" i="3"/>
  <c r="DC878" i="3"/>
  <c r="A879" i="3"/>
  <c r="CY879" i="3"/>
  <c r="CZ879" i="3"/>
  <c r="DA879" i="3"/>
  <c r="DB879" i="3"/>
  <c r="DC879" i="3"/>
  <c r="A880" i="3"/>
  <c r="CY880" i="3"/>
  <c r="CZ880" i="3"/>
  <c r="DB880" i="3" s="1"/>
  <c r="DA880" i="3"/>
  <c r="DC880" i="3"/>
  <c r="A881" i="3"/>
  <c r="CY881" i="3"/>
  <c r="CZ881" i="3"/>
  <c r="DB881" i="3" s="1"/>
  <c r="DA881" i="3"/>
  <c r="DC881" i="3"/>
  <c r="A882" i="3"/>
  <c r="CY882" i="3"/>
  <c r="CZ882" i="3"/>
  <c r="DB882" i="3" s="1"/>
  <c r="DA882" i="3"/>
  <c r="DC882" i="3"/>
  <c r="A883" i="3"/>
  <c r="CY883" i="3"/>
  <c r="CZ883" i="3"/>
  <c r="DA883" i="3"/>
  <c r="DB883" i="3"/>
  <c r="DC883" i="3"/>
  <c r="A884" i="3"/>
  <c r="CY884" i="3"/>
  <c r="CZ884" i="3"/>
  <c r="DA884" i="3"/>
  <c r="DB884" i="3"/>
  <c r="DC884" i="3"/>
  <c r="A885" i="3"/>
  <c r="CY885" i="3"/>
  <c r="CZ885" i="3"/>
  <c r="DB885" i="3" s="1"/>
  <c r="DA885" i="3"/>
  <c r="DC885" i="3"/>
  <c r="A886" i="3"/>
  <c r="CY886" i="3"/>
  <c r="CZ886" i="3"/>
  <c r="DA886" i="3"/>
  <c r="DB886" i="3"/>
  <c r="DC886" i="3"/>
  <c r="A887" i="3"/>
  <c r="CX887" i="3"/>
  <c r="CY887" i="3"/>
  <c r="CZ887" i="3"/>
  <c r="DA887" i="3"/>
  <c r="DB887" i="3"/>
  <c r="DC887" i="3"/>
  <c r="A888" i="3"/>
  <c r="CX888" i="3"/>
  <c r="CY888" i="3"/>
  <c r="CZ888" i="3"/>
  <c r="DB888" i="3" s="1"/>
  <c r="DA888" i="3"/>
  <c r="DC888" i="3"/>
  <c r="A889" i="3"/>
  <c r="CX889" i="3"/>
  <c r="CY889" i="3"/>
  <c r="CZ889" i="3"/>
  <c r="DB889" i="3" s="1"/>
  <c r="DA889" i="3"/>
  <c r="DC889" i="3"/>
  <c r="A890" i="3"/>
  <c r="CX890" i="3"/>
  <c r="CY890" i="3"/>
  <c r="CZ890" i="3"/>
  <c r="DA890" i="3"/>
  <c r="DB890" i="3"/>
  <c r="DC890" i="3"/>
  <c r="A891" i="3"/>
  <c r="CX891" i="3"/>
  <c r="CY891" i="3"/>
  <c r="CZ891" i="3"/>
  <c r="DA891" i="3"/>
  <c r="DB891" i="3"/>
  <c r="DC891" i="3"/>
  <c r="A892" i="3"/>
  <c r="CX892" i="3"/>
  <c r="CY892" i="3"/>
  <c r="CZ892" i="3"/>
  <c r="DB892" i="3" s="1"/>
  <c r="DA892" i="3"/>
  <c r="DC892" i="3"/>
  <c r="A893" i="3"/>
  <c r="CX893" i="3"/>
  <c r="CY893" i="3"/>
  <c r="CZ893" i="3"/>
  <c r="DB893" i="3" s="1"/>
  <c r="DA893" i="3"/>
  <c r="DC893" i="3"/>
  <c r="A894" i="3"/>
  <c r="CX894" i="3"/>
  <c r="CY894" i="3"/>
  <c r="CZ894" i="3"/>
  <c r="DB894" i="3" s="1"/>
  <c r="DA894" i="3"/>
  <c r="DC894" i="3"/>
  <c r="A895" i="3"/>
  <c r="CX895" i="3"/>
  <c r="CY895" i="3"/>
  <c r="CZ895" i="3"/>
  <c r="DA895" i="3"/>
  <c r="DB895" i="3"/>
  <c r="DC895" i="3"/>
  <c r="A896" i="3"/>
  <c r="CX896" i="3"/>
  <c r="CY896" i="3"/>
  <c r="CZ896" i="3"/>
  <c r="DA896" i="3"/>
  <c r="DB896" i="3"/>
  <c r="DC896" i="3"/>
  <c r="A897" i="3"/>
  <c r="CX897" i="3"/>
  <c r="CY897" i="3"/>
  <c r="CZ897" i="3"/>
  <c r="DB897" i="3" s="1"/>
  <c r="DA897" i="3"/>
  <c r="DC897" i="3"/>
  <c r="A898" i="3"/>
  <c r="CX898" i="3"/>
  <c r="CY898" i="3"/>
  <c r="CZ898" i="3"/>
  <c r="DB898" i="3" s="1"/>
  <c r="DA898" i="3"/>
  <c r="DC898" i="3"/>
  <c r="A899" i="3"/>
  <c r="CX899" i="3"/>
  <c r="CY899" i="3"/>
  <c r="CZ899" i="3"/>
  <c r="DA899" i="3"/>
  <c r="DB899" i="3"/>
  <c r="DC899" i="3"/>
  <c r="A900" i="3"/>
  <c r="CX900" i="3"/>
  <c r="CY900" i="3"/>
  <c r="CZ900" i="3"/>
  <c r="DA900" i="3"/>
  <c r="DB900" i="3"/>
  <c r="DC900" i="3"/>
  <c r="A901" i="3"/>
  <c r="CX901" i="3"/>
  <c r="CY901" i="3"/>
  <c r="CZ901" i="3"/>
  <c r="DB901" i="3" s="1"/>
  <c r="DA901" i="3"/>
  <c r="DC901" i="3"/>
  <c r="A902" i="3"/>
  <c r="CX902" i="3"/>
  <c r="CY902" i="3"/>
  <c r="CZ902" i="3"/>
  <c r="DA902" i="3"/>
  <c r="DB902" i="3"/>
  <c r="DC902" i="3"/>
  <c r="A903" i="3"/>
  <c r="CX903" i="3"/>
  <c r="CY903" i="3"/>
  <c r="CZ903" i="3"/>
  <c r="DA903" i="3"/>
  <c r="DB903" i="3"/>
  <c r="DC903" i="3"/>
  <c r="A904" i="3"/>
  <c r="CX904" i="3"/>
  <c r="CY904" i="3"/>
  <c r="CZ904" i="3"/>
  <c r="DB904" i="3" s="1"/>
  <c r="DA904" i="3"/>
  <c r="DC904" i="3"/>
  <c r="A905" i="3"/>
  <c r="CX905" i="3"/>
  <c r="CY905" i="3"/>
  <c r="CZ905" i="3"/>
  <c r="DB905" i="3" s="1"/>
  <c r="DA905" i="3"/>
  <c r="DC905" i="3"/>
  <c r="A906" i="3"/>
  <c r="CX906" i="3"/>
  <c r="CY906" i="3"/>
  <c r="CZ906" i="3"/>
  <c r="DA906" i="3"/>
  <c r="DB906" i="3"/>
  <c r="DC906" i="3"/>
  <c r="A907" i="3"/>
  <c r="CX907" i="3"/>
  <c r="CY907" i="3"/>
  <c r="CZ907" i="3"/>
  <c r="DA907" i="3"/>
  <c r="DB907" i="3"/>
  <c r="DC907" i="3"/>
  <c r="A908" i="3"/>
  <c r="CX908" i="3"/>
  <c r="CY908" i="3"/>
  <c r="CZ908" i="3"/>
  <c r="DB908" i="3" s="1"/>
  <c r="DA908" i="3"/>
  <c r="DC908" i="3"/>
  <c r="A909" i="3"/>
  <c r="CX909" i="3"/>
  <c r="CY909" i="3"/>
  <c r="CZ909" i="3"/>
  <c r="DB909" i="3" s="1"/>
  <c r="DA909" i="3"/>
  <c r="DC909" i="3"/>
  <c r="A910" i="3"/>
  <c r="CX910" i="3"/>
  <c r="CY910" i="3"/>
  <c r="CZ910" i="3"/>
  <c r="DB910" i="3" s="1"/>
  <c r="DA910" i="3"/>
  <c r="DC910" i="3"/>
  <c r="A911" i="3"/>
  <c r="CX911" i="3"/>
  <c r="CY911" i="3"/>
  <c r="CZ911" i="3"/>
  <c r="DA911" i="3"/>
  <c r="DB911" i="3"/>
  <c r="DC911" i="3"/>
  <c r="A912" i="3"/>
  <c r="CX912" i="3"/>
  <c r="CY912" i="3"/>
  <c r="CZ912" i="3"/>
  <c r="DA912" i="3"/>
  <c r="DB912" i="3"/>
  <c r="DC912" i="3"/>
  <c r="A913" i="3"/>
  <c r="CX913" i="3"/>
  <c r="CY913" i="3"/>
  <c r="CZ913" i="3"/>
  <c r="DB913" i="3" s="1"/>
  <c r="DA913" i="3"/>
  <c r="DC913" i="3"/>
  <c r="A914" i="3"/>
  <c r="CX914" i="3"/>
  <c r="CY914" i="3"/>
  <c r="CZ914" i="3"/>
  <c r="DB914" i="3" s="1"/>
  <c r="DA914" i="3"/>
  <c r="DC914" i="3"/>
  <c r="A915" i="3"/>
  <c r="CX915" i="3"/>
  <c r="CY915" i="3"/>
  <c r="CZ915" i="3"/>
  <c r="DA915" i="3"/>
  <c r="DB915" i="3"/>
  <c r="DC915" i="3"/>
  <c r="A916" i="3"/>
  <c r="CX916" i="3"/>
  <c r="CY916" i="3"/>
  <c r="CZ916" i="3"/>
  <c r="DA916" i="3"/>
  <c r="DB916" i="3"/>
  <c r="DC916" i="3"/>
  <c r="A917" i="3"/>
  <c r="CX917" i="3"/>
  <c r="CY917" i="3"/>
  <c r="CZ917" i="3"/>
  <c r="DB917" i="3" s="1"/>
  <c r="DA917" i="3"/>
  <c r="DC917" i="3"/>
  <c r="A918" i="3"/>
  <c r="CX918" i="3"/>
  <c r="CY918" i="3"/>
  <c r="CZ918" i="3"/>
  <c r="DA918" i="3"/>
  <c r="DB918" i="3"/>
  <c r="DC918" i="3"/>
  <c r="A919" i="3"/>
  <c r="CX919" i="3"/>
  <c r="CY919" i="3"/>
  <c r="CZ919" i="3"/>
  <c r="DA919" i="3"/>
  <c r="DB919" i="3"/>
  <c r="DC919" i="3"/>
  <c r="A920" i="3"/>
  <c r="CX920" i="3"/>
  <c r="CY920" i="3"/>
  <c r="CZ920" i="3"/>
  <c r="DB920" i="3" s="1"/>
  <c r="DA920" i="3"/>
  <c r="DC920" i="3"/>
  <c r="A921" i="3"/>
  <c r="CX921" i="3"/>
  <c r="CY921" i="3"/>
  <c r="CZ921" i="3"/>
  <c r="DB921" i="3" s="1"/>
  <c r="DA921" i="3"/>
  <c r="DC921" i="3"/>
  <c r="A922" i="3"/>
  <c r="CX922" i="3"/>
  <c r="CY922" i="3"/>
  <c r="CZ922" i="3"/>
  <c r="DA922" i="3"/>
  <c r="DB922" i="3"/>
  <c r="DC922" i="3"/>
  <c r="A923" i="3"/>
  <c r="CX923" i="3"/>
  <c r="CY923" i="3"/>
  <c r="CZ923" i="3"/>
  <c r="DA923" i="3"/>
  <c r="DB923" i="3"/>
  <c r="DC923" i="3"/>
  <c r="A924" i="3"/>
  <c r="CX924" i="3"/>
  <c r="CY924" i="3"/>
  <c r="CZ924" i="3"/>
  <c r="DB924" i="3" s="1"/>
  <c r="DA924" i="3"/>
  <c r="DC924" i="3"/>
  <c r="A925" i="3"/>
  <c r="CX925" i="3"/>
  <c r="CY925" i="3"/>
  <c r="CZ925" i="3"/>
  <c r="DB925" i="3" s="1"/>
  <c r="DA925" i="3"/>
  <c r="DC925" i="3"/>
  <c r="A926" i="3"/>
  <c r="CX926" i="3"/>
  <c r="CY926" i="3"/>
  <c r="CZ926" i="3"/>
  <c r="DB926" i="3" s="1"/>
  <c r="DA926" i="3"/>
  <c r="DC926" i="3"/>
  <c r="A927" i="3"/>
  <c r="CX927" i="3"/>
  <c r="CY927" i="3"/>
  <c r="CZ927" i="3"/>
  <c r="DA927" i="3"/>
  <c r="DB927" i="3"/>
  <c r="DC927" i="3"/>
  <c r="A928" i="3"/>
  <c r="CX928" i="3"/>
  <c r="CY928" i="3"/>
  <c r="CZ928" i="3"/>
  <c r="DA928" i="3"/>
  <c r="DB928" i="3"/>
  <c r="DC928" i="3"/>
  <c r="A929" i="3"/>
  <c r="CX929" i="3"/>
  <c r="CY929" i="3"/>
  <c r="CZ929" i="3"/>
  <c r="DB929" i="3" s="1"/>
  <c r="DA929" i="3"/>
  <c r="DC929" i="3"/>
  <c r="A930" i="3"/>
  <c r="CX930" i="3"/>
  <c r="CY930" i="3"/>
  <c r="CZ930" i="3"/>
  <c r="DB930" i="3" s="1"/>
  <c r="DA930" i="3"/>
  <c r="DC930" i="3"/>
  <c r="A931" i="3"/>
  <c r="CX931" i="3"/>
  <c r="CY931" i="3"/>
  <c r="CZ931" i="3"/>
  <c r="DA931" i="3"/>
  <c r="DB931" i="3"/>
  <c r="DC931" i="3"/>
  <c r="A932" i="3"/>
  <c r="CX932" i="3"/>
  <c r="CY932" i="3"/>
  <c r="CZ932" i="3"/>
  <c r="DA932" i="3"/>
  <c r="DB932" i="3"/>
  <c r="DC932" i="3"/>
  <c r="A933" i="3"/>
  <c r="CX933" i="3"/>
  <c r="CY933" i="3"/>
  <c r="CZ933" i="3"/>
  <c r="DB933" i="3" s="1"/>
  <c r="DA933" i="3"/>
  <c r="DC933" i="3"/>
  <c r="A934" i="3"/>
  <c r="CX934" i="3"/>
  <c r="CY934" i="3"/>
  <c r="CZ934" i="3"/>
  <c r="DA934" i="3"/>
  <c r="DB934" i="3"/>
  <c r="DC934" i="3"/>
  <c r="A935" i="3"/>
  <c r="CX935" i="3"/>
  <c r="CY935" i="3"/>
  <c r="CZ935" i="3"/>
  <c r="DA935" i="3"/>
  <c r="DB935" i="3"/>
  <c r="DC935" i="3"/>
  <c r="A936" i="3"/>
  <c r="CX936" i="3"/>
  <c r="CY936" i="3"/>
  <c r="CZ936" i="3"/>
  <c r="DB936" i="3" s="1"/>
  <c r="DA936" i="3"/>
  <c r="DC936" i="3"/>
  <c r="A937" i="3"/>
  <c r="CX937" i="3"/>
  <c r="CY937" i="3"/>
  <c r="CZ937" i="3"/>
  <c r="DB937" i="3" s="1"/>
  <c r="DA937" i="3"/>
  <c r="DC937" i="3"/>
  <c r="A938" i="3"/>
  <c r="CX938" i="3"/>
  <c r="CY938" i="3"/>
  <c r="CZ938" i="3"/>
  <c r="DA938" i="3"/>
  <c r="DB938" i="3"/>
  <c r="DC938" i="3"/>
  <c r="A939" i="3"/>
  <c r="CX939" i="3"/>
  <c r="CY939" i="3"/>
  <c r="CZ939" i="3"/>
  <c r="DA939" i="3"/>
  <c r="DB939" i="3"/>
  <c r="DC939" i="3"/>
  <c r="A940" i="3"/>
  <c r="CX940" i="3"/>
  <c r="CY940" i="3"/>
  <c r="CZ940" i="3"/>
  <c r="DB940" i="3" s="1"/>
  <c r="DA940" i="3"/>
  <c r="DC940" i="3"/>
  <c r="A941" i="3"/>
  <c r="CX941" i="3"/>
  <c r="CY941" i="3"/>
  <c r="CZ941" i="3"/>
  <c r="DB941" i="3" s="1"/>
  <c r="DA941" i="3"/>
  <c r="DC941" i="3"/>
  <c r="A942" i="3"/>
  <c r="CX942" i="3"/>
  <c r="CY942" i="3"/>
  <c r="CZ942" i="3"/>
  <c r="DB942" i="3" s="1"/>
  <c r="DA942" i="3"/>
  <c r="DC942" i="3"/>
  <c r="A943" i="3"/>
  <c r="CX943" i="3"/>
  <c r="CY943" i="3"/>
  <c r="CZ943" i="3"/>
  <c r="DA943" i="3"/>
  <c r="DB943" i="3"/>
  <c r="DC943" i="3"/>
  <c r="A944" i="3"/>
  <c r="CX944" i="3"/>
  <c r="CY944" i="3"/>
  <c r="CZ944" i="3"/>
  <c r="DA944" i="3"/>
  <c r="DB944" i="3"/>
  <c r="DC944" i="3"/>
  <c r="A945" i="3"/>
  <c r="CX945" i="3"/>
  <c r="CY945" i="3"/>
  <c r="CZ945" i="3"/>
  <c r="DB945" i="3" s="1"/>
  <c r="DA945" i="3"/>
  <c r="DC945" i="3"/>
  <c r="A946" i="3"/>
  <c r="CX946" i="3"/>
  <c r="CY946" i="3"/>
  <c r="CZ946" i="3"/>
  <c r="DB946" i="3" s="1"/>
  <c r="DA946" i="3"/>
  <c r="DC946" i="3"/>
  <c r="A947" i="3"/>
  <c r="CX947" i="3"/>
  <c r="CY947" i="3"/>
  <c r="CZ947" i="3"/>
  <c r="DA947" i="3"/>
  <c r="DB947" i="3"/>
  <c r="DC947" i="3"/>
  <c r="A948" i="3"/>
  <c r="CX948" i="3"/>
  <c r="CY948" i="3"/>
  <c r="CZ948" i="3"/>
  <c r="DA948" i="3"/>
  <c r="DB948" i="3"/>
  <c r="DC948" i="3"/>
  <c r="A949" i="3"/>
  <c r="CX949" i="3"/>
  <c r="CY949" i="3"/>
  <c r="CZ949" i="3"/>
  <c r="DB949" i="3" s="1"/>
  <c r="DA949" i="3"/>
  <c r="DC949" i="3"/>
  <c r="A950" i="3"/>
  <c r="CX950" i="3"/>
  <c r="CY950" i="3"/>
  <c r="CZ950" i="3"/>
  <c r="DA950" i="3"/>
  <c r="DB950" i="3"/>
  <c r="DC950" i="3"/>
  <c r="A951" i="3"/>
  <c r="CX951" i="3"/>
  <c r="CY951" i="3"/>
  <c r="CZ951" i="3"/>
  <c r="DA951" i="3"/>
  <c r="DB951" i="3"/>
  <c r="DC951" i="3"/>
  <c r="A952" i="3"/>
  <c r="CX952" i="3"/>
  <c r="CY952" i="3"/>
  <c r="CZ952" i="3"/>
  <c r="DB952" i="3" s="1"/>
  <c r="DA952" i="3"/>
  <c r="DC952" i="3"/>
  <c r="A953" i="3"/>
  <c r="CX953" i="3"/>
  <c r="CY953" i="3"/>
  <c r="CZ953" i="3"/>
  <c r="DB953" i="3" s="1"/>
  <c r="DA953" i="3"/>
  <c r="DC953" i="3"/>
  <c r="A954" i="3"/>
  <c r="CX954" i="3"/>
  <c r="CY954" i="3"/>
  <c r="CZ954" i="3"/>
  <c r="DA954" i="3"/>
  <c r="DB954" i="3"/>
  <c r="DC954" i="3"/>
  <c r="A955" i="3"/>
  <c r="CX955" i="3"/>
  <c r="CY955" i="3"/>
  <c r="CZ955" i="3"/>
  <c r="DA955" i="3"/>
  <c r="DB955" i="3"/>
  <c r="DC955" i="3"/>
  <c r="A956" i="3"/>
  <c r="CX956" i="3"/>
  <c r="CY956" i="3"/>
  <c r="CZ956" i="3"/>
  <c r="DB956" i="3" s="1"/>
  <c r="DA956" i="3"/>
  <c r="DC956" i="3"/>
  <c r="A957" i="3"/>
  <c r="CX957" i="3"/>
  <c r="CY957" i="3"/>
  <c r="CZ957" i="3"/>
  <c r="DB957" i="3" s="1"/>
  <c r="DA957" i="3"/>
  <c r="DC957" i="3"/>
  <c r="A958" i="3"/>
  <c r="CX958" i="3"/>
  <c r="CY958" i="3"/>
  <c r="CZ958" i="3"/>
  <c r="DB958" i="3" s="1"/>
  <c r="DA958" i="3"/>
  <c r="DC958" i="3"/>
  <c r="A959" i="3"/>
  <c r="CX959" i="3"/>
  <c r="CY959" i="3"/>
  <c r="CZ959" i="3"/>
  <c r="DA959" i="3"/>
  <c r="DB959" i="3"/>
  <c r="DC959" i="3"/>
  <c r="A960" i="3"/>
  <c r="CX960" i="3"/>
  <c r="CY960" i="3"/>
  <c r="CZ960" i="3"/>
  <c r="DA960" i="3"/>
  <c r="DB960" i="3"/>
  <c r="DC960" i="3"/>
  <c r="A961" i="3"/>
  <c r="CX961" i="3"/>
  <c r="CY961" i="3"/>
  <c r="CZ961" i="3"/>
  <c r="DB961" i="3" s="1"/>
  <c r="DA961" i="3"/>
  <c r="DC961" i="3"/>
  <c r="A962" i="3"/>
  <c r="CX962" i="3"/>
  <c r="CY962" i="3"/>
  <c r="CZ962" i="3"/>
  <c r="DB962" i="3" s="1"/>
  <c r="DA962" i="3"/>
  <c r="DC962" i="3"/>
  <c r="A963" i="3"/>
  <c r="CX963" i="3"/>
  <c r="CY963" i="3"/>
  <c r="CZ963" i="3"/>
  <c r="DA963" i="3"/>
  <c r="DB963" i="3"/>
  <c r="DC963" i="3"/>
  <c r="A964" i="3"/>
  <c r="CX964" i="3"/>
  <c r="CY964" i="3"/>
  <c r="CZ964" i="3"/>
  <c r="DA964" i="3"/>
  <c r="DB964" i="3"/>
  <c r="DC964" i="3"/>
  <c r="A965" i="3"/>
  <c r="CX965" i="3"/>
  <c r="CY965" i="3"/>
  <c r="CZ965" i="3"/>
  <c r="DB965" i="3" s="1"/>
  <c r="DA965" i="3"/>
  <c r="DC965" i="3"/>
  <c r="A966" i="3"/>
  <c r="CX966" i="3"/>
  <c r="CY966" i="3"/>
  <c r="CZ966" i="3"/>
  <c r="DA966" i="3"/>
  <c r="DB966" i="3"/>
  <c r="DC966" i="3"/>
  <c r="A967" i="3"/>
  <c r="CX967" i="3"/>
  <c r="CY967" i="3"/>
  <c r="CZ967" i="3"/>
  <c r="DA967" i="3"/>
  <c r="DB967" i="3"/>
  <c r="DC967" i="3"/>
  <c r="A968" i="3"/>
  <c r="CX968" i="3"/>
  <c r="CY968" i="3"/>
  <c r="CZ968" i="3"/>
  <c r="DB968" i="3" s="1"/>
  <c r="DA968" i="3"/>
  <c r="DC968" i="3"/>
  <c r="A969" i="3"/>
  <c r="CX969" i="3"/>
  <c r="CY969" i="3"/>
  <c r="CZ969" i="3"/>
  <c r="DB969" i="3" s="1"/>
  <c r="DA969" i="3"/>
  <c r="DC969" i="3"/>
  <c r="A970" i="3"/>
  <c r="CX970" i="3"/>
  <c r="CY970" i="3"/>
  <c r="CZ970" i="3"/>
  <c r="DA970" i="3"/>
  <c r="DB970" i="3"/>
  <c r="DC970" i="3"/>
  <c r="A971" i="3"/>
  <c r="CX971" i="3"/>
  <c r="CY971" i="3"/>
  <c r="CZ971" i="3"/>
  <c r="DA971" i="3"/>
  <c r="DB971" i="3"/>
  <c r="DC971" i="3"/>
  <c r="A972" i="3"/>
  <c r="CX972" i="3"/>
  <c r="CY972" i="3"/>
  <c r="CZ972" i="3"/>
  <c r="DB972" i="3" s="1"/>
  <c r="DA972" i="3"/>
  <c r="DC972" i="3"/>
  <c r="A973" i="3"/>
  <c r="CX973" i="3"/>
  <c r="CY973" i="3"/>
  <c r="CZ973" i="3"/>
  <c r="DB973" i="3" s="1"/>
  <c r="DA973" i="3"/>
  <c r="DC973" i="3"/>
  <c r="A974" i="3"/>
  <c r="CX974" i="3"/>
  <c r="CY974" i="3"/>
  <c r="CZ974" i="3"/>
  <c r="DB974" i="3" s="1"/>
  <c r="DA974" i="3"/>
  <c r="DC974" i="3"/>
  <c r="A975" i="3"/>
  <c r="CX975" i="3"/>
  <c r="CY975" i="3"/>
  <c r="CZ975" i="3"/>
  <c r="DA975" i="3"/>
  <c r="DB975" i="3"/>
  <c r="DC975" i="3"/>
  <c r="A976" i="3"/>
  <c r="CX976" i="3"/>
  <c r="CY976" i="3"/>
  <c r="CZ976" i="3"/>
  <c r="DA976" i="3"/>
  <c r="DB976" i="3"/>
  <c r="DC976" i="3"/>
  <c r="A977" i="3"/>
  <c r="CX977" i="3"/>
  <c r="CY977" i="3"/>
  <c r="CZ977" i="3"/>
  <c r="DB977" i="3" s="1"/>
  <c r="DA977" i="3"/>
  <c r="DC977" i="3"/>
  <c r="A978" i="3"/>
  <c r="CX978" i="3"/>
  <c r="CY978" i="3"/>
  <c r="CZ978" i="3"/>
  <c r="DB978" i="3" s="1"/>
  <c r="DA978" i="3"/>
  <c r="DC978" i="3"/>
  <c r="A979" i="3"/>
  <c r="CX979" i="3"/>
  <c r="CY979" i="3"/>
  <c r="CZ979" i="3"/>
  <c r="DA979" i="3"/>
  <c r="DB979" i="3"/>
  <c r="DC979" i="3"/>
  <c r="A980" i="3"/>
  <c r="CX980" i="3"/>
  <c r="CY980" i="3"/>
  <c r="CZ980" i="3"/>
  <c r="DA980" i="3"/>
  <c r="DB980" i="3"/>
  <c r="DC980" i="3"/>
  <c r="A981" i="3"/>
  <c r="CX981" i="3"/>
  <c r="CY981" i="3"/>
  <c r="CZ981" i="3"/>
  <c r="DB981" i="3" s="1"/>
  <c r="DA981" i="3"/>
  <c r="DC981" i="3"/>
  <c r="A982" i="3"/>
  <c r="CX982" i="3"/>
  <c r="CY982" i="3"/>
  <c r="CZ982" i="3"/>
  <c r="DA982" i="3"/>
  <c r="DB982" i="3"/>
  <c r="DC982" i="3"/>
  <c r="A983" i="3"/>
  <c r="CX983" i="3"/>
  <c r="CY983" i="3"/>
  <c r="CZ983" i="3"/>
  <c r="DA983" i="3"/>
  <c r="DB983" i="3"/>
  <c r="DC983" i="3"/>
  <c r="A984" i="3"/>
  <c r="CX984" i="3"/>
  <c r="CY984" i="3"/>
  <c r="CZ984" i="3"/>
  <c r="DB984" i="3" s="1"/>
  <c r="DA984" i="3"/>
  <c r="DC984" i="3"/>
  <c r="A985" i="3"/>
  <c r="CX985" i="3"/>
  <c r="CY985" i="3"/>
  <c r="CZ985" i="3"/>
  <c r="DB985" i="3" s="1"/>
  <c r="DA985" i="3"/>
  <c r="DC985" i="3"/>
  <c r="A986" i="3"/>
  <c r="CX986" i="3"/>
  <c r="CY986" i="3"/>
  <c r="CZ986" i="3"/>
  <c r="DA986" i="3"/>
  <c r="DB986" i="3"/>
  <c r="DC986" i="3"/>
  <c r="A987" i="3"/>
  <c r="CX987" i="3"/>
  <c r="CY987" i="3"/>
  <c r="CZ987" i="3"/>
  <c r="DB987" i="3" s="1"/>
  <c r="DA987" i="3"/>
  <c r="DC987" i="3"/>
  <c r="A988" i="3"/>
  <c r="CX988" i="3"/>
  <c r="CY988" i="3"/>
  <c r="CZ988" i="3"/>
  <c r="DB988" i="3" s="1"/>
  <c r="DA988" i="3"/>
  <c r="DC988" i="3"/>
  <c r="A989" i="3"/>
  <c r="CX989" i="3"/>
  <c r="CY989" i="3"/>
  <c r="CZ989" i="3"/>
  <c r="DA989" i="3"/>
  <c r="DB989" i="3"/>
  <c r="DC989" i="3"/>
  <c r="A990" i="3"/>
  <c r="CX990" i="3"/>
  <c r="CY990" i="3"/>
  <c r="CZ990" i="3"/>
  <c r="DA990" i="3"/>
  <c r="DB990" i="3"/>
  <c r="DC990" i="3"/>
  <c r="A991" i="3"/>
  <c r="CX991" i="3"/>
  <c r="CY991" i="3"/>
  <c r="CZ991" i="3"/>
  <c r="DB991" i="3" s="1"/>
  <c r="DA991" i="3"/>
  <c r="DC991" i="3"/>
  <c r="A992" i="3"/>
  <c r="CX992" i="3"/>
  <c r="CY992" i="3"/>
  <c r="CZ992" i="3"/>
  <c r="DB992" i="3" s="1"/>
  <c r="DA992" i="3"/>
  <c r="DC992" i="3"/>
  <c r="A993" i="3"/>
  <c r="CX993" i="3"/>
  <c r="CY993" i="3"/>
  <c r="CZ993" i="3"/>
  <c r="DA993" i="3"/>
  <c r="DB993" i="3"/>
  <c r="DC993" i="3"/>
  <c r="A994" i="3"/>
  <c r="CX994" i="3"/>
  <c r="CY994" i="3"/>
  <c r="CZ994" i="3"/>
  <c r="DA994" i="3"/>
  <c r="DB994" i="3"/>
  <c r="DC994" i="3"/>
  <c r="A995" i="3"/>
  <c r="CY995" i="3"/>
  <c r="CZ995" i="3"/>
  <c r="DB995" i="3" s="1"/>
  <c r="DA995" i="3"/>
  <c r="DC995" i="3"/>
  <c r="A996" i="3"/>
  <c r="CY996" i="3"/>
  <c r="CZ996" i="3"/>
  <c r="DB996" i="3" s="1"/>
  <c r="DA996" i="3"/>
  <c r="DC996" i="3"/>
  <c r="A997" i="3"/>
  <c r="CY997" i="3"/>
  <c r="CZ997" i="3"/>
  <c r="DA997" i="3"/>
  <c r="DB997" i="3"/>
  <c r="DC997" i="3"/>
  <c r="A998" i="3"/>
  <c r="CY998" i="3"/>
  <c r="CZ998" i="3"/>
  <c r="DA998" i="3"/>
  <c r="DB998" i="3"/>
  <c r="DC998" i="3"/>
  <c r="A999" i="3"/>
  <c r="CY999" i="3"/>
  <c r="CZ999" i="3"/>
  <c r="DB999" i="3" s="1"/>
  <c r="DA999" i="3"/>
  <c r="DC999" i="3"/>
  <c r="A1000" i="3"/>
  <c r="CY1000" i="3"/>
  <c r="CZ1000" i="3"/>
  <c r="DB1000" i="3" s="1"/>
  <c r="DA1000" i="3"/>
  <c r="DC1000" i="3"/>
  <c r="A1001" i="3"/>
  <c r="CY1001" i="3"/>
  <c r="CZ1001" i="3"/>
  <c r="DA1001" i="3"/>
  <c r="DB1001" i="3"/>
  <c r="DC1001" i="3"/>
  <c r="A1002" i="3"/>
  <c r="CY1002" i="3"/>
  <c r="CZ1002" i="3"/>
  <c r="DA1002" i="3"/>
  <c r="DB1002" i="3"/>
  <c r="DC1002" i="3"/>
  <c r="A1003" i="3"/>
  <c r="CY1003" i="3"/>
  <c r="CZ1003" i="3"/>
  <c r="DB1003" i="3" s="1"/>
  <c r="DA1003" i="3"/>
  <c r="DC1003" i="3"/>
  <c r="A1004" i="3"/>
  <c r="CY1004" i="3"/>
  <c r="CZ1004" i="3"/>
  <c r="DB1004" i="3" s="1"/>
  <c r="DA1004" i="3"/>
  <c r="DC1004" i="3"/>
  <c r="A1005" i="3"/>
  <c r="CY1005" i="3"/>
  <c r="CZ1005" i="3"/>
  <c r="DA1005" i="3"/>
  <c r="DB1005" i="3"/>
  <c r="DC1005" i="3"/>
  <c r="A1006" i="3"/>
  <c r="CY1006" i="3"/>
  <c r="CZ1006" i="3"/>
  <c r="DA1006" i="3"/>
  <c r="DB1006" i="3"/>
  <c r="DC1006" i="3"/>
  <c r="A1007" i="3"/>
  <c r="CY1007" i="3"/>
  <c r="CZ1007" i="3"/>
  <c r="DB1007" i="3" s="1"/>
  <c r="DA1007" i="3"/>
  <c r="DC1007" i="3"/>
  <c r="A1008" i="3"/>
  <c r="CY1008" i="3"/>
  <c r="CZ1008" i="3"/>
  <c r="DB1008" i="3" s="1"/>
  <c r="DA1008" i="3"/>
  <c r="DC1008" i="3"/>
  <c r="A1009" i="3"/>
  <c r="CY1009" i="3"/>
  <c r="CZ1009" i="3"/>
  <c r="DA1009" i="3"/>
  <c r="DB1009" i="3"/>
  <c r="DC1009" i="3"/>
  <c r="A1010" i="3"/>
  <c r="CY1010" i="3"/>
  <c r="CZ1010" i="3"/>
  <c r="DA1010" i="3"/>
  <c r="DB1010" i="3"/>
  <c r="DC1010" i="3"/>
  <c r="A1011" i="3"/>
  <c r="CY1011" i="3"/>
  <c r="CZ1011" i="3"/>
  <c r="DB1011" i="3" s="1"/>
  <c r="DA1011" i="3"/>
  <c r="DC1011" i="3"/>
  <c r="A1012" i="3"/>
  <c r="CY1012" i="3"/>
  <c r="CZ1012" i="3"/>
  <c r="DB1012" i="3" s="1"/>
  <c r="DA1012" i="3"/>
  <c r="DC1012" i="3"/>
  <c r="A1013" i="3"/>
  <c r="CY1013" i="3"/>
  <c r="CZ1013" i="3"/>
  <c r="DA1013" i="3"/>
  <c r="DB1013" i="3"/>
  <c r="DC1013" i="3"/>
  <c r="A1014" i="3"/>
  <c r="CY1014" i="3"/>
  <c r="CZ1014" i="3"/>
  <c r="DA1014" i="3"/>
  <c r="DB1014" i="3"/>
  <c r="DC1014" i="3"/>
  <c r="A1015" i="3"/>
  <c r="CY1015" i="3"/>
  <c r="CZ1015" i="3"/>
  <c r="DB1015" i="3" s="1"/>
  <c r="DA1015" i="3"/>
  <c r="DC1015" i="3"/>
  <c r="A1016" i="3"/>
  <c r="CY1016" i="3"/>
  <c r="CZ1016" i="3"/>
  <c r="DB1016" i="3" s="1"/>
  <c r="DA1016" i="3"/>
  <c r="DC1016" i="3"/>
  <c r="A1017" i="3"/>
  <c r="CY1017" i="3"/>
  <c r="CZ1017" i="3"/>
  <c r="DA1017" i="3"/>
  <c r="DB1017" i="3"/>
  <c r="DC1017" i="3"/>
  <c r="A1018" i="3"/>
  <c r="CY1018" i="3"/>
  <c r="CZ1018" i="3"/>
  <c r="DA1018" i="3"/>
  <c r="DB1018" i="3"/>
  <c r="DC1018" i="3"/>
  <c r="A1019" i="3"/>
  <c r="CY1019" i="3"/>
  <c r="CZ1019" i="3"/>
  <c r="DB1019" i="3" s="1"/>
  <c r="DA1019" i="3"/>
  <c r="DC1019" i="3"/>
  <c r="A1020" i="3"/>
  <c r="CY1020" i="3"/>
  <c r="CZ1020" i="3"/>
  <c r="DB1020" i="3" s="1"/>
  <c r="DA1020" i="3"/>
  <c r="DC1020" i="3"/>
  <c r="A1021" i="3"/>
  <c r="CY1021" i="3"/>
  <c r="CZ1021" i="3"/>
  <c r="DA1021" i="3"/>
  <c r="DB1021" i="3"/>
  <c r="DC1021" i="3"/>
  <c r="A1022" i="3"/>
  <c r="CY1022" i="3"/>
  <c r="CZ1022" i="3"/>
  <c r="DA1022" i="3"/>
  <c r="DB1022" i="3"/>
  <c r="DC1022" i="3"/>
  <c r="A1023" i="3"/>
  <c r="CY1023" i="3"/>
  <c r="CZ1023" i="3"/>
  <c r="DB1023" i="3" s="1"/>
  <c r="DA1023" i="3"/>
  <c r="DC1023" i="3"/>
  <c r="A1024" i="3"/>
  <c r="CY1024" i="3"/>
  <c r="CZ1024" i="3"/>
  <c r="DB1024" i="3" s="1"/>
  <c r="DA1024" i="3"/>
  <c r="DC1024" i="3"/>
  <c r="A1025" i="3"/>
  <c r="CY1025" i="3"/>
  <c r="CZ1025" i="3"/>
  <c r="DA1025" i="3"/>
  <c r="DB1025" i="3"/>
  <c r="DC1025" i="3"/>
  <c r="A1026" i="3"/>
  <c r="CY1026" i="3"/>
  <c r="CZ1026" i="3"/>
  <c r="DA1026" i="3"/>
  <c r="DB1026" i="3"/>
  <c r="DC1026" i="3"/>
  <c r="A1027" i="3"/>
  <c r="CY1027" i="3"/>
  <c r="CZ1027" i="3"/>
  <c r="DB1027" i="3" s="1"/>
  <c r="DA1027" i="3"/>
  <c r="DC1027" i="3"/>
  <c r="A1028" i="3"/>
  <c r="CY1028" i="3"/>
  <c r="CZ1028" i="3"/>
  <c r="DB1028" i="3" s="1"/>
  <c r="DA1028" i="3"/>
  <c r="DC1028" i="3"/>
  <c r="A1029" i="3"/>
  <c r="CY1029" i="3"/>
  <c r="CZ1029" i="3"/>
  <c r="DA1029" i="3"/>
  <c r="DB1029" i="3"/>
  <c r="DC1029" i="3"/>
  <c r="A1030" i="3"/>
  <c r="CY1030" i="3"/>
  <c r="CZ1030" i="3"/>
  <c r="DA1030" i="3"/>
  <c r="DB1030" i="3"/>
  <c r="DC1030" i="3"/>
  <c r="A1031" i="3"/>
  <c r="CY1031" i="3"/>
  <c r="CZ1031" i="3"/>
  <c r="DB1031" i="3" s="1"/>
  <c r="DA1031" i="3"/>
  <c r="DC1031" i="3"/>
  <c r="A1032" i="3"/>
  <c r="CY1032" i="3"/>
  <c r="CZ1032" i="3"/>
  <c r="DB1032" i="3" s="1"/>
  <c r="DA1032" i="3"/>
  <c r="DC1032" i="3"/>
  <c r="A1033" i="3"/>
  <c r="CY1033" i="3"/>
  <c r="CZ1033" i="3"/>
  <c r="DA1033" i="3"/>
  <c r="DB1033" i="3"/>
  <c r="DC1033" i="3"/>
  <c r="A1034" i="3"/>
  <c r="CY1034" i="3"/>
  <c r="CZ1034" i="3"/>
  <c r="DA1034" i="3"/>
  <c r="DB1034" i="3"/>
  <c r="DC1034" i="3"/>
  <c r="A1035" i="3"/>
  <c r="CY1035" i="3"/>
  <c r="CZ1035" i="3"/>
  <c r="DB1035" i="3" s="1"/>
  <c r="DA1035" i="3"/>
  <c r="DC1035" i="3"/>
  <c r="A1036" i="3"/>
  <c r="CY1036" i="3"/>
  <c r="CZ1036" i="3"/>
  <c r="DB1036" i="3" s="1"/>
  <c r="DA1036" i="3"/>
  <c r="DC1036" i="3"/>
  <c r="A1037" i="3"/>
  <c r="CY1037" i="3"/>
  <c r="CZ1037" i="3"/>
  <c r="DA1037" i="3"/>
  <c r="DB1037" i="3"/>
  <c r="DC1037" i="3"/>
  <c r="A1038" i="3"/>
  <c r="CY1038" i="3"/>
  <c r="CZ1038" i="3"/>
  <c r="DA1038" i="3"/>
  <c r="DB1038" i="3"/>
  <c r="DC1038" i="3"/>
  <c r="A1039" i="3"/>
  <c r="CY1039" i="3"/>
  <c r="CZ1039" i="3"/>
  <c r="DB1039" i="3" s="1"/>
  <c r="DA1039" i="3"/>
  <c r="DC1039" i="3"/>
  <c r="A1040" i="3"/>
  <c r="CY1040" i="3"/>
  <c r="CZ1040" i="3"/>
  <c r="DB1040" i="3" s="1"/>
  <c r="DA1040" i="3"/>
  <c r="DC1040" i="3"/>
  <c r="A1041" i="3"/>
  <c r="CY1041" i="3"/>
  <c r="CZ1041" i="3"/>
  <c r="DA1041" i="3"/>
  <c r="DB1041" i="3"/>
  <c r="DC1041" i="3"/>
  <c r="A1042" i="3"/>
  <c r="CY1042" i="3"/>
  <c r="CZ1042" i="3"/>
  <c r="DA1042" i="3"/>
  <c r="DB1042" i="3"/>
  <c r="DC1042" i="3"/>
  <c r="A1043" i="3"/>
  <c r="CY1043" i="3"/>
  <c r="CZ1043" i="3"/>
  <c r="DB1043" i="3" s="1"/>
  <c r="DA1043" i="3"/>
  <c r="DC1043" i="3"/>
  <c r="A1044" i="3"/>
  <c r="CY1044" i="3"/>
  <c r="CZ1044" i="3"/>
  <c r="DB1044" i="3" s="1"/>
  <c r="DA1044" i="3"/>
  <c r="DC1044" i="3"/>
  <c r="A1045" i="3"/>
  <c r="CY1045" i="3"/>
  <c r="CZ1045" i="3"/>
  <c r="DA1045" i="3"/>
  <c r="DB1045" i="3"/>
  <c r="DC1045" i="3"/>
  <c r="A1046" i="3"/>
  <c r="CY1046" i="3"/>
  <c r="CZ1046" i="3"/>
  <c r="DA1046" i="3"/>
  <c r="DB1046" i="3"/>
  <c r="DC1046" i="3"/>
  <c r="A1047" i="3"/>
  <c r="CY1047" i="3"/>
  <c r="CZ1047" i="3"/>
  <c r="DB1047" i="3" s="1"/>
  <c r="DA1047" i="3"/>
  <c r="DC1047" i="3"/>
  <c r="A1048" i="3"/>
  <c r="CY1048" i="3"/>
  <c r="CZ1048" i="3"/>
  <c r="DB1048" i="3" s="1"/>
  <c r="DA1048" i="3"/>
  <c r="DC1048" i="3"/>
  <c r="A1049" i="3"/>
  <c r="CY1049" i="3"/>
  <c r="CZ1049" i="3"/>
  <c r="DA1049" i="3"/>
  <c r="DB1049" i="3"/>
  <c r="DC1049" i="3"/>
  <c r="A1050" i="3"/>
  <c r="CY1050" i="3"/>
  <c r="CZ1050" i="3"/>
  <c r="DA1050" i="3"/>
  <c r="DB1050" i="3"/>
  <c r="DC1050" i="3"/>
  <c r="A1051" i="3"/>
  <c r="CY1051" i="3"/>
  <c r="CZ1051" i="3"/>
  <c r="DB1051" i="3" s="1"/>
  <c r="DA1051" i="3"/>
  <c r="DC1051" i="3"/>
  <c r="A1052" i="3"/>
  <c r="CY1052" i="3"/>
  <c r="CZ1052" i="3"/>
  <c r="DB1052" i="3" s="1"/>
  <c r="DA1052" i="3"/>
  <c r="DC1052" i="3"/>
  <c r="A1053" i="3"/>
  <c r="CY1053" i="3"/>
  <c r="CZ1053" i="3"/>
  <c r="DA1053" i="3"/>
  <c r="DB1053" i="3"/>
  <c r="DC1053" i="3"/>
  <c r="A1054" i="3"/>
  <c r="CY1054" i="3"/>
  <c r="CZ1054" i="3"/>
  <c r="DA1054" i="3"/>
  <c r="DB1054" i="3"/>
  <c r="DC1054" i="3"/>
  <c r="A1055" i="3"/>
  <c r="CY1055" i="3"/>
  <c r="CZ1055" i="3"/>
  <c r="DB1055" i="3" s="1"/>
  <c r="DA1055" i="3"/>
  <c r="DC1055" i="3"/>
  <c r="A1056" i="3"/>
  <c r="CY1056" i="3"/>
  <c r="CZ1056" i="3"/>
  <c r="DB1056" i="3" s="1"/>
  <c r="DA1056" i="3"/>
  <c r="DC1056" i="3"/>
  <c r="A1057" i="3"/>
  <c r="CY1057" i="3"/>
  <c r="CZ1057" i="3"/>
  <c r="DA1057" i="3"/>
  <c r="DB1057" i="3"/>
  <c r="DC1057" i="3"/>
  <c r="A1058" i="3"/>
  <c r="CY1058" i="3"/>
  <c r="CZ1058" i="3"/>
  <c r="DA1058" i="3"/>
  <c r="DB1058" i="3"/>
  <c r="DC1058" i="3"/>
  <c r="A1059" i="3"/>
  <c r="CY1059" i="3"/>
  <c r="CZ1059" i="3"/>
  <c r="DB1059" i="3" s="1"/>
  <c r="DA1059" i="3"/>
  <c r="DC1059" i="3"/>
  <c r="A1060" i="3"/>
  <c r="CY1060" i="3"/>
  <c r="CZ1060" i="3"/>
  <c r="DB1060" i="3" s="1"/>
  <c r="DA1060" i="3"/>
  <c r="DC1060" i="3"/>
  <c r="A1061" i="3"/>
  <c r="CY1061" i="3"/>
  <c r="CZ1061" i="3"/>
  <c r="DA1061" i="3"/>
  <c r="DB1061" i="3"/>
  <c r="DC1061" i="3"/>
  <c r="A1062" i="3"/>
  <c r="CY1062" i="3"/>
  <c r="CZ1062" i="3"/>
  <c r="DA1062" i="3"/>
  <c r="DB1062" i="3"/>
  <c r="DC1062" i="3"/>
  <c r="A1063" i="3"/>
  <c r="CY1063" i="3"/>
  <c r="CZ1063" i="3"/>
  <c r="DB1063" i="3" s="1"/>
  <c r="DA1063" i="3"/>
  <c r="DC1063" i="3"/>
  <c r="A1064" i="3"/>
  <c r="CY1064" i="3"/>
  <c r="CZ1064" i="3"/>
  <c r="DB1064" i="3" s="1"/>
  <c r="DA1064" i="3"/>
  <c r="DC1064" i="3"/>
  <c r="A1065" i="3"/>
  <c r="CY1065" i="3"/>
  <c r="CZ1065" i="3"/>
  <c r="DA1065" i="3"/>
  <c r="DB1065" i="3"/>
  <c r="DC1065" i="3"/>
  <c r="A1066" i="3"/>
  <c r="CY1066" i="3"/>
  <c r="CZ1066" i="3"/>
  <c r="DA1066" i="3"/>
  <c r="DB1066" i="3"/>
  <c r="DC1066" i="3"/>
  <c r="A1067" i="3"/>
  <c r="CY1067" i="3"/>
  <c r="CZ1067" i="3"/>
  <c r="DB1067" i="3" s="1"/>
  <c r="DA1067" i="3"/>
  <c r="DC1067" i="3"/>
  <c r="A1068" i="3"/>
  <c r="CY1068" i="3"/>
  <c r="CZ1068" i="3"/>
  <c r="DB1068" i="3" s="1"/>
  <c r="DA1068" i="3"/>
  <c r="DC1068" i="3"/>
  <c r="A1069" i="3"/>
  <c r="CY1069" i="3"/>
  <c r="CZ1069" i="3"/>
  <c r="DA1069" i="3"/>
  <c r="DB1069" i="3"/>
  <c r="DC1069" i="3"/>
  <c r="A1070" i="3"/>
  <c r="CY1070" i="3"/>
  <c r="CZ1070" i="3"/>
  <c r="DA1070" i="3"/>
  <c r="DB1070" i="3"/>
  <c r="DC1070" i="3"/>
  <c r="A1071" i="3"/>
  <c r="CX1071" i="3"/>
  <c r="CY1071" i="3"/>
  <c r="CZ1071" i="3"/>
  <c r="DB1071" i="3" s="1"/>
  <c r="DA1071" i="3"/>
  <c r="DC1071" i="3"/>
  <c r="A1072" i="3"/>
  <c r="CX1072" i="3"/>
  <c r="CY1072" i="3"/>
  <c r="CZ1072" i="3"/>
  <c r="DB1072" i="3" s="1"/>
  <c r="DA1072" i="3"/>
  <c r="DC1072" i="3"/>
  <c r="A1073" i="3"/>
  <c r="CX1073" i="3"/>
  <c r="CY1073" i="3"/>
  <c r="CZ1073" i="3"/>
  <c r="DA1073" i="3"/>
  <c r="DB1073" i="3"/>
  <c r="DC1073" i="3"/>
  <c r="A1074" i="3"/>
  <c r="CX1074" i="3"/>
  <c r="CY1074" i="3"/>
  <c r="CZ1074" i="3"/>
  <c r="DA1074" i="3"/>
  <c r="DB1074" i="3"/>
  <c r="DC1074" i="3"/>
  <c r="A1075" i="3"/>
  <c r="CX1075" i="3"/>
  <c r="CY1075" i="3"/>
  <c r="CZ1075" i="3"/>
  <c r="DB1075" i="3" s="1"/>
  <c r="DA1075" i="3"/>
  <c r="DC1075" i="3"/>
  <c r="A1076" i="3"/>
  <c r="CX1076" i="3"/>
  <c r="CY1076" i="3"/>
  <c r="CZ1076" i="3"/>
  <c r="DB1076" i="3" s="1"/>
  <c r="DA1076" i="3"/>
  <c r="DC1076" i="3"/>
  <c r="A1077" i="3"/>
  <c r="CX1077" i="3"/>
  <c r="CY1077" i="3"/>
  <c r="CZ1077" i="3"/>
  <c r="DA1077" i="3"/>
  <c r="DB1077" i="3"/>
  <c r="DC1077" i="3"/>
  <c r="A1078" i="3"/>
  <c r="CX1078" i="3"/>
  <c r="CY1078" i="3"/>
  <c r="CZ1078" i="3"/>
  <c r="DA1078" i="3"/>
  <c r="DB1078" i="3"/>
  <c r="DC1078" i="3"/>
  <c r="A1079" i="3"/>
  <c r="CY1079" i="3"/>
  <c r="CZ1079" i="3"/>
  <c r="DB1079" i="3" s="1"/>
  <c r="DA1079" i="3"/>
  <c r="DC1079" i="3"/>
  <c r="A1080" i="3"/>
  <c r="CY1080" i="3"/>
  <c r="CZ1080" i="3"/>
  <c r="DB1080" i="3" s="1"/>
  <c r="DA1080" i="3"/>
  <c r="DC1080" i="3"/>
  <c r="A1081" i="3"/>
  <c r="CY1081" i="3"/>
  <c r="CZ1081" i="3"/>
  <c r="DA1081" i="3"/>
  <c r="DB1081" i="3"/>
  <c r="DC1081" i="3"/>
  <c r="A1082" i="3"/>
  <c r="CY1082" i="3"/>
  <c r="CZ1082" i="3"/>
  <c r="DA1082" i="3"/>
  <c r="DB1082" i="3"/>
  <c r="DC1082" i="3"/>
  <c r="A1083" i="3"/>
  <c r="CY1083" i="3"/>
  <c r="CZ1083" i="3"/>
  <c r="DB1083" i="3" s="1"/>
  <c r="DA1083" i="3"/>
  <c r="DC1083" i="3"/>
  <c r="A1084" i="3"/>
  <c r="CY1084" i="3"/>
  <c r="CZ1084" i="3"/>
  <c r="DB1084" i="3" s="1"/>
  <c r="DA1084" i="3"/>
  <c r="DC1084" i="3"/>
  <c r="A1085" i="3"/>
  <c r="CY1085" i="3"/>
  <c r="CZ1085" i="3"/>
  <c r="DA1085" i="3"/>
  <c r="DB1085" i="3"/>
  <c r="DC1085" i="3"/>
  <c r="A1086" i="3"/>
  <c r="CY1086" i="3"/>
  <c r="CZ1086" i="3"/>
  <c r="DA1086" i="3"/>
  <c r="DB1086" i="3"/>
  <c r="DC1086" i="3"/>
  <c r="A1087" i="3"/>
  <c r="CY1087" i="3"/>
  <c r="CZ1087" i="3"/>
  <c r="DB1087" i="3" s="1"/>
  <c r="DA1087" i="3"/>
  <c r="DC1087" i="3"/>
  <c r="A1088" i="3"/>
  <c r="CY1088" i="3"/>
  <c r="CZ1088" i="3"/>
  <c r="DB1088" i="3" s="1"/>
  <c r="DA1088" i="3"/>
  <c r="DC1088" i="3"/>
  <c r="A1089" i="3"/>
  <c r="CY1089" i="3"/>
  <c r="CZ1089" i="3"/>
  <c r="DA1089" i="3"/>
  <c r="DB1089" i="3"/>
  <c r="DC1089" i="3"/>
  <c r="A1090" i="3"/>
  <c r="CY1090" i="3"/>
  <c r="CZ1090" i="3"/>
  <c r="DA1090" i="3"/>
  <c r="DB1090" i="3"/>
  <c r="DC1090" i="3"/>
  <c r="A1091" i="3"/>
  <c r="CY1091" i="3"/>
  <c r="CZ1091" i="3"/>
  <c r="DB1091" i="3" s="1"/>
  <c r="DA1091" i="3"/>
  <c r="DC1091" i="3"/>
  <c r="A1092" i="3"/>
  <c r="CY1092" i="3"/>
  <c r="CZ1092" i="3"/>
  <c r="DB1092" i="3" s="1"/>
  <c r="DA1092" i="3"/>
  <c r="DC1092" i="3"/>
  <c r="A1093" i="3"/>
  <c r="CY1093" i="3"/>
  <c r="CZ1093" i="3"/>
  <c r="DA1093" i="3"/>
  <c r="DB1093" i="3"/>
  <c r="DC1093" i="3"/>
  <c r="A1094" i="3"/>
  <c r="CY1094" i="3"/>
  <c r="CZ1094" i="3"/>
  <c r="DA1094" i="3"/>
  <c r="DB1094" i="3"/>
  <c r="DC1094" i="3"/>
  <c r="A1095" i="3"/>
  <c r="CY1095" i="3"/>
  <c r="CZ1095" i="3"/>
  <c r="DB1095" i="3" s="1"/>
  <c r="DA1095" i="3"/>
  <c r="DC1095" i="3"/>
  <c r="A1096" i="3"/>
  <c r="CY1096" i="3"/>
  <c r="CZ1096" i="3"/>
  <c r="DB1096" i="3" s="1"/>
  <c r="DA1096" i="3"/>
  <c r="DC1096" i="3"/>
  <c r="A1097" i="3"/>
  <c r="CY1097" i="3"/>
  <c r="CZ1097" i="3"/>
  <c r="DB1097" i="3" s="1"/>
  <c r="DA1097" i="3"/>
  <c r="DC1097" i="3"/>
  <c r="A1098" i="3"/>
  <c r="CY1098" i="3"/>
  <c r="CZ1098" i="3"/>
  <c r="DA1098" i="3"/>
  <c r="DB1098" i="3"/>
  <c r="DC1098" i="3"/>
  <c r="A1099" i="3"/>
  <c r="CY1099" i="3"/>
  <c r="CZ1099" i="3"/>
  <c r="DB1099" i="3" s="1"/>
  <c r="DA1099" i="3"/>
  <c r="DC1099" i="3"/>
  <c r="A1100" i="3"/>
  <c r="CY1100" i="3"/>
  <c r="CZ1100" i="3"/>
  <c r="DB1100" i="3" s="1"/>
  <c r="DA1100" i="3"/>
  <c r="DC1100" i="3"/>
  <c r="A1101" i="3"/>
  <c r="CY1101" i="3"/>
  <c r="CZ1101" i="3"/>
  <c r="DB1101" i="3" s="1"/>
  <c r="DA1101" i="3"/>
  <c r="DC1101" i="3"/>
  <c r="A1102" i="3"/>
  <c r="CY1102" i="3"/>
  <c r="CZ1102" i="3"/>
  <c r="DA1102" i="3"/>
  <c r="DB1102" i="3"/>
  <c r="DC1102" i="3"/>
  <c r="A1103" i="3"/>
  <c r="CY1103" i="3"/>
  <c r="CZ1103" i="3"/>
  <c r="DA1103" i="3"/>
  <c r="DB1103" i="3"/>
  <c r="DC1103" i="3"/>
  <c r="A1104" i="3"/>
  <c r="CY1104" i="3"/>
  <c r="CZ1104" i="3"/>
  <c r="DB1104" i="3" s="1"/>
  <c r="DA1104" i="3"/>
  <c r="DC1104" i="3"/>
  <c r="A1105" i="3"/>
  <c r="CY1105" i="3"/>
  <c r="CZ1105" i="3"/>
  <c r="DA1105" i="3"/>
  <c r="DB1105" i="3"/>
  <c r="DC1105" i="3"/>
  <c r="A1106" i="3"/>
  <c r="CY1106" i="3"/>
  <c r="CZ1106" i="3"/>
  <c r="DA1106" i="3"/>
  <c r="DB1106" i="3"/>
  <c r="DC1106" i="3"/>
  <c r="A1107" i="3"/>
  <c r="CY1107" i="3"/>
  <c r="CZ1107" i="3"/>
  <c r="DA1107" i="3"/>
  <c r="DB1107" i="3"/>
  <c r="DC1107" i="3"/>
  <c r="A1108" i="3"/>
  <c r="CY1108" i="3"/>
  <c r="CZ1108" i="3"/>
  <c r="DB1108" i="3" s="1"/>
  <c r="DA1108" i="3"/>
  <c r="DC1108" i="3"/>
  <c r="A1109" i="3"/>
  <c r="CY1109" i="3"/>
  <c r="CZ1109" i="3"/>
  <c r="DA1109" i="3"/>
  <c r="DB1109" i="3"/>
  <c r="DC1109" i="3"/>
  <c r="A1110" i="3"/>
  <c r="CY1110" i="3"/>
  <c r="CZ1110" i="3"/>
  <c r="DA1110" i="3"/>
  <c r="DB1110" i="3"/>
  <c r="DC1110" i="3"/>
  <c r="A1111" i="3"/>
  <c r="CY1111" i="3"/>
  <c r="CZ1111" i="3"/>
  <c r="DB1111" i="3" s="1"/>
  <c r="DA1111" i="3"/>
  <c r="DC1111" i="3"/>
  <c r="A1112" i="3"/>
  <c r="CY1112" i="3"/>
  <c r="CZ1112" i="3"/>
  <c r="DB1112" i="3" s="1"/>
  <c r="DA1112" i="3"/>
  <c r="DC1112" i="3"/>
  <c r="A1113" i="3"/>
  <c r="CY1113" i="3"/>
  <c r="CZ1113" i="3"/>
  <c r="DB1113" i="3" s="1"/>
  <c r="DA1113" i="3"/>
  <c r="DC1113" i="3"/>
  <c r="A1114" i="3"/>
  <c r="CY1114" i="3"/>
  <c r="CZ1114" i="3"/>
  <c r="DA1114" i="3"/>
  <c r="DB1114" i="3"/>
  <c r="DC1114" i="3"/>
  <c r="A1115" i="3"/>
  <c r="CX1115" i="3"/>
  <c r="CY1115" i="3"/>
  <c r="CZ1115" i="3"/>
  <c r="DB1115" i="3" s="1"/>
  <c r="DA1115" i="3"/>
  <c r="DC1115" i="3"/>
  <c r="A1116" i="3"/>
  <c r="CX1116" i="3"/>
  <c r="CY1116" i="3"/>
  <c r="CZ1116" i="3"/>
  <c r="DB1116" i="3" s="1"/>
  <c r="DA1116" i="3"/>
  <c r="DC1116" i="3"/>
  <c r="A1117" i="3"/>
  <c r="CX1117" i="3"/>
  <c r="CY1117" i="3"/>
  <c r="CZ1117" i="3"/>
  <c r="DA1117" i="3"/>
  <c r="DB1117" i="3"/>
  <c r="DC1117" i="3"/>
  <c r="A1118" i="3"/>
  <c r="CX1118" i="3"/>
  <c r="CY1118" i="3"/>
  <c r="CZ1118" i="3"/>
  <c r="DA1118" i="3"/>
  <c r="DB1118" i="3"/>
  <c r="DC1118" i="3"/>
  <c r="A1119" i="3"/>
  <c r="CX1119" i="3"/>
  <c r="CY1119" i="3"/>
  <c r="CZ1119" i="3"/>
  <c r="DB1119" i="3" s="1"/>
  <c r="DA1119" i="3"/>
  <c r="DC1119" i="3"/>
  <c r="A1120" i="3"/>
  <c r="CX1120" i="3"/>
  <c r="CY1120" i="3"/>
  <c r="CZ1120" i="3"/>
  <c r="DB1120" i="3" s="1"/>
  <c r="DA1120" i="3"/>
  <c r="DC1120" i="3"/>
  <c r="A1121" i="3"/>
  <c r="CX1121" i="3"/>
  <c r="CY1121" i="3"/>
  <c r="CZ1121" i="3"/>
  <c r="DB1121" i="3" s="1"/>
  <c r="DA1121" i="3"/>
  <c r="DC1121" i="3"/>
  <c r="A1122" i="3"/>
  <c r="CX1122" i="3"/>
  <c r="CY1122" i="3"/>
  <c r="CZ1122" i="3"/>
  <c r="DA1122" i="3"/>
  <c r="DB1122" i="3"/>
  <c r="DC1122" i="3"/>
  <c r="A1123" i="3"/>
  <c r="CX1123" i="3"/>
  <c r="CY1123" i="3"/>
  <c r="CZ1123" i="3"/>
  <c r="DA1123" i="3"/>
  <c r="DB1123" i="3"/>
  <c r="DC1123" i="3"/>
  <c r="A1124" i="3"/>
  <c r="CX1124" i="3"/>
  <c r="CY1124" i="3"/>
  <c r="CZ1124" i="3"/>
  <c r="DB1124" i="3" s="1"/>
  <c r="DA1124" i="3"/>
  <c r="DC1124" i="3"/>
  <c r="A1125" i="3"/>
  <c r="CX1125" i="3"/>
  <c r="CY1125" i="3"/>
  <c r="CZ1125" i="3"/>
  <c r="DB1125" i="3" s="1"/>
  <c r="DA1125" i="3"/>
  <c r="DC1125" i="3"/>
  <c r="A1126" i="3"/>
  <c r="CX1126" i="3"/>
  <c r="CY1126" i="3"/>
  <c r="CZ1126" i="3"/>
  <c r="DA1126" i="3"/>
  <c r="DB1126" i="3"/>
  <c r="DC1126" i="3"/>
  <c r="A1127" i="3"/>
  <c r="CX1127" i="3"/>
  <c r="CY1127" i="3"/>
  <c r="CZ1127" i="3"/>
  <c r="DA1127" i="3"/>
  <c r="DB1127" i="3"/>
  <c r="DC1127" i="3"/>
  <c r="A1128" i="3"/>
  <c r="CX1128" i="3"/>
  <c r="CY1128" i="3"/>
  <c r="CZ1128" i="3"/>
  <c r="DB1128" i="3" s="1"/>
  <c r="DA1128" i="3"/>
  <c r="DC1128" i="3"/>
  <c r="A1129" i="3"/>
  <c r="CX1129" i="3"/>
  <c r="CY1129" i="3"/>
  <c r="CZ1129" i="3"/>
  <c r="DA1129" i="3"/>
  <c r="DB1129" i="3"/>
  <c r="DC1129" i="3"/>
  <c r="A1130" i="3"/>
  <c r="CX1130" i="3"/>
  <c r="CY1130" i="3"/>
  <c r="CZ1130" i="3"/>
  <c r="DA1130" i="3"/>
  <c r="DB1130" i="3"/>
  <c r="DC1130" i="3"/>
  <c r="A1131" i="3"/>
  <c r="CX1131" i="3"/>
  <c r="CY1131" i="3"/>
  <c r="CZ1131" i="3"/>
  <c r="DB1131" i="3" s="1"/>
  <c r="DA1131" i="3"/>
  <c r="DC1131" i="3"/>
  <c r="A1132" i="3"/>
  <c r="CX1132" i="3"/>
  <c r="CY1132" i="3"/>
  <c r="CZ1132" i="3"/>
  <c r="DB1132" i="3" s="1"/>
  <c r="DA1132" i="3"/>
  <c r="DC1132" i="3"/>
  <c r="A1133" i="3"/>
  <c r="CX1133" i="3"/>
  <c r="CY1133" i="3"/>
  <c r="CZ1133" i="3"/>
  <c r="DA1133" i="3"/>
  <c r="DB1133" i="3"/>
  <c r="DC1133" i="3"/>
  <c r="A1134" i="3"/>
  <c r="CX1134" i="3"/>
  <c r="CY1134" i="3"/>
  <c r="CZ1134" i="3"/>
  <c r="DA1134" i="3"/>
  <c r="DB1134" i="3"/>
  <c r="DC1134" i="3"/>
  <c r="A1135" i="3"/>
  <c r="CX1135" i="3"/>
  <c r="CY1135" i="3"/>
  <c r="CZ1135" i="3"/>
  <c r="DB1135" i="3" s="1"/>
  <c r="DA1135" i="3"/>
  <c r="DC1135" i="3"/>
  <c r="A1136" i="3"/>
  <c r="CX1136" i="3"/>
  <c r="CY1136" i="3"/>
  <c r="CZ1136" i="3"/>
  <c r="DB1136" i="3" s="1"/>
  <c r="DA1136" i="3"/>
  <c r="DC1136" i="3"/>
  <c r="A1137" i="3"/>
  <c r="CX1137" i="3"/>
  <c r="CY1137" i="3"/>
  <c r="CZ1137" i="3"/>
  <c r="DB1137" i="3" s="1"/>
  <c r="DA1137" i="3"/>
  <c r="DC1137" i="3"/>
  <c r="A1138" i="3"/>
  <c r="CX1138" i="3"/>
  <c r="CY1138" i="3"/>
  <c r="CZ1138" i="3"/>
  <c r="DA1138" i="3"/>
  <c r="DB1138" i="3"/>
  <c r="DC1138" i="3"/>
  <c r="A1139" i="3"/>
  <c r="CX1139" i="3"/>
  <c r="CY1139" i="3"/>
  <c r="CZ1139" i="3"/>
  <c r="DA1139" i="3"/>
  <c r="DB1139" i="3"/>
  <c r="DC1139" i="3"/>
  <c r="A1140" i="3"/>
  <c r="CX1140" i="3"/>
  <c r="CY1140" i="3"/>
  <c r="CZ1140" i="3"/>
  <c r="DB1140" i="3" s="1"/>
  <c r="DA1140" i="3"/>
  <c r="DC1140" i="3"/>
  <c r="A1141" i="3"/>
  <c r="CX1141" i="3"/>
  <c r="CY1141" i="3"/>
  <c r="CZ1141" i="3"/>
  <c r="DB1141" i="3" s="1"/>
  <c r="DA1141" i="3"/>
  <c r="DC1141" i="3"/>
  <c r="A1142" i="3"/>
  <c r="CX1142" i="3"/>
  <c r="CY1142" i="3"/>
  <c r="CZ1142" i="3"/>
  <c r="DA1142" i="3"/>
  <c r="DB1142" i="3"/>
  <c r="DC1142" i="3"/>
  <c r="A1143" i="3"/>
  <c r="CX1143" i="3"/>
  <c r="CY1143" i="3"/>
  <c r="CZ1143" i="3"/>
  <c r="DA1143" i="3"/>
  <c r="DB1143" i="3"/>
  <c r="DC1143" i="3"/>
  <c r="A1144" i="3"/>
  <c r="CX1144" i="3"/>
  <c r="CY1144" i="3"/>
  <c r="CZ1144" i="3"/>
  <c r="DB1144" i="3" s="1"/>
  <c r="DA1144" i="3"/>
  <c r="DC1144" i="3"/>
  <c r="A1145" i="3"/>
  <c r="CX1145" i="3"/>
  <c r="CY1145" i="3"/>
  <c r="CZ1145" i="3"/>
  <c r="DA1145" i="3"/>
  <c r="DB1145" i="3"/>
  <c r="DC1145" i="3"/>
  <c r="A1146" i="3"/>
  <c r="CX1146" i="3"/>
  <c r="CY1146" i="3"/>
  <c r="CZ1146" i="3"/>
  <c r="DA1146" i="3"/>
  <c r="DB1146" i="3"/>
  <c r="DC1146" i="3"/>
  <c r="A1147" i="3"/>
  <c r="CX1147" i="3"/>
  <c r="CY1147" i="3"/>
  <c r="CZ1147" i="3"/>
  <c r="DB1147" i="3" s="1"/>
  <c r="DA1147" i="3"/>
  <c r="DC1147" i="3"/>
  <c r="A1148" i="3"/>
  <c r="CX1148" i="3"/>
  <c r="CY1148" i="3"/>
  <c r="CZ1148" i="3"/>
  <c r="DB1148" i="3" s="1"/>
  <c r="DA1148" i="3"/>
  <c r="DC1148" i="3"/>
  <c r="A1149" i="3"/>
  <c r="CX1149" i="3"/>
  <c r="CY1149" i="3"/>
  <c r="CZ1149" i="3"/>
  <c r="DA1149" i="3"/>
  <c r="DB1149" i="3"/>
  <c r="DC1149" i="3"/>
  <c r="A1150" i="3"/>
  <c r="CX1150" i="3"/>
  <c r="CY1150" i="3"/>
  <c r="CZ1150" i="3"/>
  <c r="DA1150" i="3"/>
  <c r="DB1150" i="3"/>
  <c r="DC1150" i="3"/>
  <c r="A1151" i="3"/>
  <c r="CX1151" i="3"/>
  <c r="CY1151" i="3"/>
  <c r="CZ1151" i="3"/>
  <c r="DB1151" i="3" s="1"/>
  <c r="DA1151" i="3"/>
  <c r="DC1151" i="3"/>
  <c r="A1152" i="3"/>
  <c r="CX1152" i="3"/>
  <c r="CY1152" i="3"/>
  <c r="CZ1152" i="3"/>
  <c r="DB1152" i="3" s="1"/>
  <c r="DA1152" i="3"/>
  <c r="DC1152" i="3"/>
  <c r="A1153" i="3"/>
  <c r="CX1153" i="3"/>
  <c r="CY1153" i="3"/>
  <c r="CZ1153" i="3"/>
  <c r="DB1153" i="3" s="1"/>
  <c r="DA1153" i="3"/>
  <c r="DC1153" i="3"/>
  <c r="A1154" i="3"/>
  <c r="CX1154" i="3"/>
  <c r="CY1154" i="3"/>
  <c r="CZ1154" i="3"/>
  <c r="DA1154" i="3"/>
  <c r="DB1154" i="3"/>
  <c r="DC1154" i="3"/>
  <c r="A1155" i="3"/>
  <c r="CX1155" i="3"/>
  <c r="CY1155" i="3"/>
  <c r="CZ1155" i="3"/>
  <c r="DA1155" i="3"/>
  <c r="DB1155" i="3"/>
  <c r="DC1155" i="3"/>
  <c r="A1156" i="3"/>
  <c r="CX1156" i="3"/>
  <c r="CY1156" i="3"/>
  <c r="CZ1156" i="3"/>
  <c r="DB1156" i="3" s="1"/>
  <c r="DA1156" i="3"/>
  <c r="DC1156" i="3"/>
  <c r="A1157" i="3"/>
  <c r="CX1157" i="3"/>
  <c r="CY1157" i="3"/>
  <c r="CZ1157" i="3"/>
  <c r="DB1157" i="3" s="1"/>
  <c r="DA1157" i="3"/>
  <c r="DC1157" i="3"/>
  <c r="A1158" i="3"/>
  <c r="CX1158" i="3"/>
  <c r="CY1158" i="3"/>
  <c r="CZ1158" i="3"/>
  <c r="DA1158" i="3"/>
  <c r="DB1158" i="3"/>
  <c r="DC1158" i="3"/>
  <c r="A1159" i="3"/>
  <c r="CX1159" i="3"/>
  <c r="CY1159" i="3"/>
  <c r="CZ1159" i="3"/>
  <c r="DA1159" i="3"/>
  <c r="DB1159" i="3"/>
  <c r="DC1159" i="3"/>
  <c r="A1160" i="3"/>
  <c r="CX1160" i="3"/>
  <c r="CY1160" i="3"/>
  <c r="CZ1160" i="3"/>
  <c r="DB1160" i="3" s="1"/>
  <c r="DA1160" i="3"/>
  <c r="DC1160" i="3"/>
  <c r="A1161" i="3"/>
  <c r="CX1161" i="3"/>
  <c r="CY1161" i="3"/>
  <c r="CZ1161" i="3"/>
  <c r="DA1161" i="3"/>
  <c r="DB1161" i="3"/>
  <c r="DC1161" i="3"/>
  <c r="A1162" i="3"/>
  <c r="CX1162" i="3"/>
  <c r="CY1162" i="3"/>
  <c r="CZ1162" i="3"/>
  <c r="DA1162" i="3"/>
  <c r="DB1162" i="3"/>
  <c r="DC1162" i="3"/>
  <c r="A1163" i="3"/>
  <c r="CX1163" i="3"/>
  <c r="CY1163" i="3"/>
  <c r="CZ1163" i="3"/>
  <c r="DB1163" i="3" s="1"/>
  <c r="DA1163" i="3"/>
  <c r="DC1163" i="3"/>
  <c r="A1164" i="3"/>
  <c r="CX1164" i="3"/>
  <c r="CY1164" i="3"/>
  <c r="CZ1164" i="3"/>
  <c r="DB1164" i="3" s="1"/>
  <c r="DA1164" i="3"/>
  <c r="DC1164" i="3"/>
  <c r="A1165" i="3"/>
  <c r="CY1165" i="3"/>
  <c r="CZ1165" i="3"/>
  <c r="DA1165" i="3"/>
  <c r="DB1165" i="3"/>
  <c r="DC1165" i="3"/>
  <c r="A1166" i="3"/>
  <c r="CY1166" i="3"/>
  <c r="CZ1166" i="3"/>
  <c r="DA1166" i="3"/>
  <c r="DB1166" i="3"/>
  <c r="DC1166" i="3"/>
  <c r="A1167" i="3"/>
  <c r="CY1167" i="3"/>
  <c r="CZ1167" i="3"/>
  <c r="DB1167" i="3" s="1"/>
  <c r="DA1167" i="3"/>
  <c r="DC1167" i="3"/>
  <c r="A1168" i="3"/>
  <c r="CY1168" i="3"/>
  <c r="CZ1168" i="3"/>
  <c r="DB1168" i="3" s="1"/>
  <c r="DA1168" i="3"/>
  <c r="DC1168" i="3"/>
  <c r="A1169" i="3"/>
  <c r="CY1169" i="3"/>
  <c r="CZ1169" i="3"/>
  <c r="DB1169" i="3" s="1"/>
  <c r="DA1169" i="3"/>
  <c r="DC1169" i="3"/>
  <c r="A1170" i="3"/>
  <c r="CY1170" i="3"/>
  <c r="CZ1170" i="3"/>
  <c r="DA1170" i="3"/>
  <c r="DB1170" i="3"/>
  <c r="DC1170" i="3"/>
  <c r="A1171" i="3"/>
  <c r="CY1171" i="3"/>
  <c r="CZ1171" i="3"/>
  <c r="DA1171" i="3"/>
  <c r="DB1171" i="3"/>
  <c r="DC1171" i="3"/>
  <c r="A1172" i="3"/>
  <c r="CY1172" i="3"/>
  <c r="CZ1172" i="3"/>
  <c r="DB1172" i="3" s="1"/>
  <c r="DA1172" i="3"/>
  <c r="DC1172" i="3"/>
  <c r="A1173" i="3"/>
  <c r="CY1173" i="3"/>
  <c r="CZ1173" i="3"/>
  <c r="DA1173" i="3"/>
  <c r="DB1173" i="3"/>
  <c r="DC1173" i="3"/>
  <c r="A1174" i="3"/>
  <c r="CY1174" i="3"/>
  <c r="CZ1174" i="3"/>
  <c r="DA1174" i="3"/>
  <c r="DB1174" i="3"/>
  <c r="DC1174" i="3"/>
  <c r="A1175" i="3"/>
  <c r="CY1175" i="3"/>
  <c r="CZ1175" i="3"/>
  <c r="DB1175" i="3" s="1"/>
  <c r="DA1175" i="3"/>
  <c r="DC1175" i="3"/>
  <c r="A1176" i="3"/>
  <c r="CY1176" i="3"/>
  <c r="CZ1176" i="3"/>
  <c r="DB1176" i="3" s="1"/>
  <c r="DA1176" i="3"/>
  <c r="DC1176" i="3"/>
  <c r="A1177" i="3"/>
  <c r="CY1177" i="3"/>
  <c r="CZ1177" i="3"/>
  <c r="DB1177" i="3" s="1"/>
  <c r="DA1177" i="3"/>
  <c r="DC1177" i="3"/>
  <c r="A1178" i="3"/>
  <c r="CY1178" i="3"/>
  <c r="CZ1178" i="3"/>
  <c r="DA1178" i="3"/>
  <c r="DB1178" i="3"/>
  <c r="DC1178" i="3"/>
  <c r="A1179" i="3"/>
  <c r="CY1179" i="3"/>
  <c r="CZ1179" i="3"/>
  <c r="DA1179" i="3"/>
  <c r="DB1179" i="3"/>
  <c r="DC1179" i="3"/>
  <c r="A1180" i="3"/>
  <c r="CY1180" i="3"/>
  <c r="CZ1180" i="3"/>
  <c r="DB1180" i="3" s="1"/>
  <c r="DA1180" i="3"/>
  <c r="DC1180" i="3"/>
  <c r="A1181" i="3"/>
  <c r="CY1181" i="3"/>
  <c r="CZ1181" i="3"/>
  <c r="DA1181" i="3"/>
  <c r="DB1181" i="3"/>
  <c r="DC1181" i="3"/>
  <c r="A1182" i="3"/>
  <c r="CY1182" i="3"/>
  <c r="CZ1182" i="3"/>
  <c r="DA1182" i="3"/>
  <c r="DB1182" i="3"/>
  <c r="DC1182" i="3"/>
  <c r="A1183" i="3"/>
  <c r="CY1183" i="3"/>
  <c r="CZ1183" i="3"/>
  <c r="DB1183" i="3" s="1"/>
  <c r="DA1183" i="3"/>
  <c r="DC1183" i="3"/>
  <c r="A1184" i="3"/>
  <c r="CY1184" i="3"/>
  <c r="CZ1184" i="3"/>
  <c r="DB1184" i="3" s="1"/>
  <c r="DA1184" i="3"/>
  <c r="DC1184" i="3"/>
  <c r="A1185" i="3"/>
  <c r="CY1185" i="3"/>
  <c r="CZ1185" i="3"/>
  <c r="DB1185" i="3" s="1"/>
  <c r="DA1185" i="3"/>
  <c r="DC1185" i="3"/>
  <c r="A1186" i="3"/>
  <c r="CY1186" i="3"/>
  <c r="CZ1186" i="3"/>
  <c r="DA1186" i="3"/>
  <c r="DB1186" i="3"/>
  <c r="DC1186" i="3"/>
  <c r="A1187" i="3"/>
  <c r="CY1187" i="3"/>
  <c r="CZ1187" i="3"/>
  <c r="DA1187" i="3"/>
  <c r="DB1187" i="3"/>
  <c r="DC1187" i="3"/>
  <c r="A1188" i="3"/>
  <c r="CY1188" i="3"/>
  <c r="CZ1188" i="3"/>
  <c r="DB1188" i="3" s="1"/>
  <c r="DA1188" i="3"/>
  <c r="DC1188" i="3"/>
  <c r="A1189" i="3"/>
  <c r="CY1189" i="3"/>
  <c r="CZ1189" i="3"/>
  <c r="DA1189" i="3"/>
  <c r="DB1189" i="3"/>
  <c r="DC1189" i="3"/>
  <c r="A1190" i="3"/>
  <c r="CY1190" i="3"/>
  <c r="CZ1190" i="3"/>
  <c r="DA1190" i="3"/>
  <c r="DB1190" i="3"/>
  <c r="DC1190" i="3"/>
  <c r="A1191" i="3"/>
  <c r="CY1191" i="3"/>
  <c r="CZ1191" i="3"/>
  <c r="DB1191" i="3" s="1"/>
  <c r="DA1191" i="3"/>
  <c r="DC1191" i="3"/>
  <c r="A1192" i="3"/>
  <c r="CY1192" i="3"/>
  <c r="CZ1192" i="3"/>
  <c r="DB1192" i="3" s="1"/>
  <c r="DA1192" i="3"/>
  <c r="DC1192" i="3"/>
  <c r="A1193" i="3"/>
  <c r="CY1193" i="3"/>
  <c r="CZ1193" i="3"/>
  <c r="DB1193" i="3" s="1"/>
  <c r="DA1193" i="3"/>
  <c r="DC1193" i="3"/>
  <c r="A1194" i="3"/>
  <c r="CY1194" i="3"/>
  <c r="CZ1194" i="3"/>
  <c r="DA1194" i="3"/>
  <c r="DB1194" i="3"/>
  <c r="DC1194" i="3"/>
  <c r="A1195" i="3"/>
  <c r="CY1195" i="3"/>
  <c r="CZ1195" i="3"/>
  <c r="DA1195" i="3"/>
  <c r="DB1195" i="3"/>
  <c r="DC1195" i="3"/>
  <c r="A1196" i="3"/>
  <c r="CY1196" i="3"/>
  <c r="CZ1196" i="3"/>
  <c r="DB1196" i="3" s="1"/>
  <c r="DA1196" i="3"/>
  <c r="DC1196" i="3"/>
  <c r="A1197" i="3"/>
  <c r="CY1197" i="3"/>
  <c r="CZ1197" i="3"/>
  <c r="DA1197" i="3"/>
  <c r="DB1197" i="3"/>
  <c r="DC1197" i="3"/>
  <c r="A1198" i="3"/>
  <c r="CY1198" i="3"/>
  <c r="CZ1198" i="3"/>
  <c r="DA1198" i="3"/>
  <c r="DB1198" i="3"/>
  <c r="DC1198" i="3"/>
  <c r="A1199" i="3"/>
  <c r="CY1199" i="3"/>
  <c r="CZ1199" i="3"/>
  <c r="DB1199" i="3" s="1"/>
  <c r="DA1199" i="3"/>
  <c r="DC1199" i="3"/>
  <c r="A1200" i="3"/>
  <c r="CY1200" i="3"/>
  <c r="CZ1200" i="3"/>
  <c r="DB1200" i="3" s="1"/>
  <c r="DA1200" i="3"/>
  <c r="DC1200" i="3"/>
  <c r="A1201" i="3"/>
  <c r="CY1201" i="3"/>
  <c r="CZ1201" i="3"/>
  <c r="DB1201" i="3" s="1"/>
  <c r="DA1201" i="3"/>
  <c r="DC1201" i="3"/>
  <c r="A1202" i="3"/>
  <c r="CY1202" i="3"/>
  <c r="CZ1202" i="3"/>
  <c r="DA1202" i="3"/>
  <c r="DB1202" i="3"/>
  <c r="DC1202" i="3"/>
  <c r="A1203" i="3"/>
  <c r="CY1203" i="3"/>
  <c r="CZ1203" i="3"/>
  <c r="DA1203" i="3"/>
  <c r="DB1203" i="3"/>
  <c r="DC1203" i="3"/>
  <c r="A1204" i="3"/>
  <c r="CY1204" i="3"/>
  <c r="CZ1204" i="3"/>
  <c r="DB1204" i="3" s="1"/>
  <c r="DA1204" i="3"/>
  <c r="DC1204" i="3"/>
  <c r="A1205" i="3"/>
  <c r="CX1205" i="3"/>
  <c r="CY1205" i="3"/>
  <c r="CZ1205" i="3"/>
  <c r="DA1205" i="3"/>
  <c r="DB1205" i="3"/>
  <c r="DC1205" i="3"/>
  <c r="A1206" i="3"/>
  <c r="CX1206" i="3"/>
  <c r="CY1206" i="3"/>
  <c r="CZ1206" i="3"/>
  <c r="DA1206" i="3"/>
  <c r="DB1206" i="3"/>
  <c r="DC1206" i="3"/>
  <c r="A1207" i="3"/>
  <c r="CX1207" i="3"/>
  <c r="CY1207" i="3"/>
  <c r="CZ1207" i="3"/>
  <c r="DB1207" i="3" s="1"/>
  <c r="DA1207" i="3"/>
  <c r="DC1207" i="3"/>
  <c r="A1208" i="3"/>
  <c r="CX1208" i="3"/>
  <c r="CY1208" i="3"/>
  <c r="CZ1208" i="3"/>
  <c r="DB1208" i="3" s="1"/>
  <c r="DA1208" i="3"/>
  <c r="DC1208" i="3"/>
  <c r="A1209" i="3"/>
  <c r="CX1209" i="3"/>
  <c r="CY1209" i="3"/>
  <c r="CZ1209" i="3"/>
  <c r="DB1209" i="3" s="1"/>
  <c r="DA1209" i="3"/>
  <c r="DC1209" i="3"/>
  <c r="A1210" i="3"/>
  <c r="CX1210" i="3"/>
  <c r="CY1210" i="3"/>
  <c r="CZ1210" i="3"/>
  <c r="DA1210" i="3"/>
  <c r="DB1210" i="3"/>
  <c r="DC1210" i="3"/>
  <c r="A1211" i="3"/>
  <c r="CX1211" i="3"/>
  <c r="CY1211" i="3"/>
  <c r="CZ1211" i="3"/>
  <c r="DA1211" i="3"/>
  <c r="DB1211" i="3"/>
  <c r="DC1211" i="3"/>
  <c r="A1212" i="3"/>
  <c r="CX1212" i="3"/>
  <c r="CY1212" i="3"/>
  <c r="CZ1212" i="3"/>
  <c r="DB1212" i="3" s="1"/>
  <c r="DA1212" i="3"/>
  <c r="DC1212" i="3"/>
  <c r="A1213" i="3"/>
  <c r="CY1213" i="3"/>
  <c r="CZ1213" i="3"/>
  <c r="DB1213" i="3" s="1"/>
  <c r="DA1213" i="3"/>
  <c r="DC1213" i="3"/>
  <c r="A1214" i="3"/>
  <c r="CY1214" i="3"/>
  <c r="CZ1214" i="3"/>
  <c r="DA1214" i="3"/>
  <c r="DB1214" i="3"/>
  <c r="DC1214" i="3"/>
  <c r="A1215" i="3"/>
  <c r="CY1215" i="3"/>
  <c r="CZ1215" i="3"/>
  <c r="DA1215" i="3"/>
  <c r="DB1215" i="3"/>
  <c r="DC1215" i="3"/>
  <c r="A1216" i="3"/>
  <c r="CY1216" i="3"/>
  <c r="CZ1216" i="3"/>
  <c r="DB1216" i="3" s="1"/>
  <c r="DA1216" i="3"/>
  <c r="DC1216" i="3"/>
  <c r="A1217" i="3"/>
  <c r="CY1217" i="3"/>
  <c r="CZ1217" i="3"/>
  <c r="DA1217" i="3"/>
  <c r="DB1217" i="3"/>
  <c r="DC1217" i="3"/>
  <c r="A1218" i="3"/>
  <c r="CY1218" i="3"/>
  <c r="CZ1218" i="3"/>
  <c r="DA1218" i="3"/>
  <c r="DB1218" i="3"/>
  <c r="DC1218" i="3"/>
  <c r="A1219" i="3"/>
  <c r="CY1219" i="3"/>
  <c r="CZ1219" i="3"/>
  <c r="DB1219" i="3" s="1"/>
  <c r="DA1219" i="3"/>
  <c r="DC1219" i="3"/>
  <c r="A1220" i="3"/>
  <c r="CY1220" i="3"/>
  <c r="CZ1220" i="3"/>
  <c r="DB1220" i="3" s="1"/>
  <c r="DA1220" i="3"/>
  <c r="DC1220" i="3"/>
  <c r="A1221" i="3"/>
  <c r="CY1221" i="3"/>
  <c r="CZ1221" i="3"/>
  <c r="DB1221" i="3" s="1"/>
  <c r="DA1221" i="3"/>
  <c r="DC1221" i="3"/>
  <c r="A1222" i="3"/>
  <c r="CY1222" i="3"/>
  <c r="CZ1222" i="3"/>
  <c r="DA1222" i="3"/>
  <c r="DB1222" i="3"/>
  <c r="DC1222" i="3"/>
  <c r="A1223" i="3"/>
  <c r="CY1223" i="3"/>
  <c r="CZ1223" i="3"/>
  <c r="DA1223" i="3"/>
  <c r="DB1223" i="3"/>
  <c r="DC1223" i="3"/>
  <c r="A1224" i="3"/>
  <c r="CY1224" i="3"/>
  <c r="CZ1224" i="3"/>
  <c r="DB1224" i="3" s="1"/>
  <c r="DA1224" i="3"/>
  <c r="DC1224" i="3"/>
  <c r="A1225" i="3"/>
  <c r="CY1225" i="3"/>
  <c r="CZ1225" i="3"/>
  <c r="DA1225" i="3"/>
  <c r="DB1225" i="3"/>
  <c r="DC1225" i="3"/>
  <c r="A1226" i="3"/>
  <c r="CY1226" i="3"/>
  <c r="CZ1226" i="3"/>
  <c r="DA1226" i="3"/>
  <c r="DB1226" i="3"/>
  <c r="DC1226" i="3"/>
  <c r="A1227" i="3"/>
  <c r="CY1227" i="3"/>
  <c r="CZ1227" i="3"/>
  <c r="DB1227" i="3" s="1"/>
  <c r="DA1227" i="3"/>
  <c r="DC1227" i="3"/>
  <c r="A1228" i="3"/>
  <c r="CY1228" i="3"/>
  <c r="CZ1228" i="3"/>
  <c r="DB1228" i="3" s="1"/>
  <c r="DA1228" i="3"/>
  <c r="DC1228" i="3"/>
  <c r="A1229" i="3"/>
  <c r="CY1229" i="3"/>
  <c r="CZ1229" i="3"/>
  <c r="DB1229" i="3" s="1"/>
  <c r="DA1229" i="3"/>
  <c r="DC1229" i="3"/>
  <c r="A1230" i="3"/>
  <c r="CY1230" i="3"/>
  <c r="CZ1230" i="3"/>
  <c r="DA1230" i="3"/>
  <c r="DB1230" i="3"/>
  <c r="DC1230" i="3"/>
  <c r="A1231" i="3"/>
  <c r="CY1231" i="3"/>
  <c r="CZ1231" i="3"/>
  <c r="DA1231" i="3"/>
  <c r="DB1231" i="3"/>
  <c r="DC1231" i="3"/>
  <c r="A1232" i="3"/>
  <c r="CY1232" i="3"/>
  <c r="CZ1232" i="3"/>
  <c r="DB1232" i="3" s="1"/>
  <c r="DA1232" i="3"/>
  <c r="DC1232" i="3"/>
  <c r="A1233" i="3"/>
  <c r="CY1233" i="3"/>
  <c r="CZ1233" i="3"/>
  <c r="DA1233" i="3"/>
  <c r="DB1233" i="3"/>
  <c r="DC1233" i="3"/>
  <c r="A1234" i="3"/>
  <c r="CY1234" i="3"/>
  <c r="CZ1234" i="3"/>
  <c r="DA1234" i="3"/>
  <c r="DB1234" i="3"/>
  <c r="DC1234" i="3"/>
  <c r="A1235" i="3"/>
  <c r="CY1235" i="3"/>
  <c r="CZ1235" i="3"/>
  <c r="DB1235" i="3" s="1"/>
  <c r="DA1235" i="3"/>
  <c r="DC1235" i="3"/>
  <c r="A1236" i="3"/>
  <c r="CY1236" i="3"/>
  <c r="CZ1236" i="3"/>
  <c r="DB1236" i="3" s="1"/>
  <c r="DA1236" i="3"/>
  <c r="DC1236" i="3"/>
  <c r="A1237" i="3"/>
  <c r="CY1237" i="3"/>
  <c r="CZ1237" i="3"/>
  <c r="DB1237" i="3" s="1"/>
  <c r="DA1237" i="3"/>
  <c r="DC1237" i="3"/>
  <c r="A1238" i="3"/>
  <c r="CY1238" i="3"/>
  <c r="CZ1238" i="3"/>
  <c r="DA1238" i="3"/>
  <c r="DB1238" i="3"/>
  <c r="DC1238" i="3"/>
  <c r="A1239" i="3"/>
  <c r="CY1239" i="3"/>
  <c r="CZ1239" i="3"/>
  <c r="DA1239" i="3"/>
  <c r="DB1239" i="3"/>
  <c r="DC1239" i="3"/>
  <c r="A1240" i="3"/>
  <c r="CY1240" i="3"/>
  <c r="CZ1240" i="3"/>
  <c r="DB1240" i="3" s="1"/>
  <c r="DA1240" i="3"/>
  <c r="DC1240" i="3"/>
  <c r="A1241" i="3"/>
  <c r="CY1241" i="3"/>
  <c r="CZ1241" i="3"/>
  <c r="DA1241" i="3"/>
  <c r="DB1241" i="3"/>
  <c r="DC1241" i="3"/>
  <c r="A1242" i="3"/>
  <c r="CY1242" i="3"/>
  <c r="CZ1242" i="3"/>
  <c r="DA1242" i="3"/>
  <c r="DB1242" i="3"/>
  <c r="DC1242" i="3"/>
  <c r="A1243" i="3"/>
  <c r="CY1243" i="3"/>
  <c r="CZ1243" i="3"/>
  <c r="DB1243" i="3" s="1"/>
  <c r="DA1243" i="3"/>
  <c r="DC1243" i="3"/>
  <c r="A1244" i="3"/>
  <c r="CY1244" i="3"/>
  <c r="CZ1244" i="3"/>
  <c r="DB1244" i="3" s="1"/>
  <c r="DA1244" i="3"/>
  <c r="DC1244" i="3"/>
  <c r="A1245" i="3"/>
  <c r="CY1245" i="3"/>
  <c r="CZ1245" i="3"/>
  <c r="DB1245" i="3" s="1"/>
  <c r="DA1245" i="3"/>
  <c r="DC1245" i="3"/>
  <c r="A1246" i="3"/>
  <c r="CY1246" i="3"/>
  <c r="CZ1246" i="3"/>
  <c r="DA1246" i="3"/>
  <c r="DB1246" i="3"/>
  <c r="DC1246" i="3"/>
  <c r="A1247" i="3"/>
  <c r="CY1247" i="3"/>
  <c r="CZ1247" i="3"/>
  <c r="DA1247" i="3"/>
  <c r="DB1247" i="3"/>
  <c r="DC1247" i="3"/>
  <c r="A1248" i="3"/>
  <c r="CY1248" i="3"/>
  <c r="CZ1248" i="3"/>
  <c r="DB1248" i="3" s="1"/>
  <c r="DA1248" i="3"/>
  <c r="DC1248" i="3"/>
  <c r="A1249" i="3"/>
  <c r="CY1249" i="3"/>
  <c r="CZ1249" i="3"/>
  <c r="DA1249" i="3"/>
  <c r="DB1249" i="3"/>
  <c r="DC1249" i="3"/>
  <c r="A1250" i="3"/>
  <c r="CY1250" i="3"/>
  <c r="CZ1250" i="3"/>
  <c r="DA1250" i="3"/>
  <c r="DB1250" i="3"/>
  <c r="DC1250" i="3"/>
  <c r="A1251" i="3"/>
  <c r="CY1251" i="3"/>
  <c r="CZ1251" i="3"/>
  <c r="DB1251" i="3" s="1"/>
  <c r="DA1251" i="3"/>
  <c r="DC1251" i="3"/>
  <c r="A1252" i="3"/>
  <c r="CY1252" i="3"/>
  <c r="CZ1252" i="3"/>
  <c r="DB1252" i="3" s="1"/>
  <c r="DA1252" i="3"/>
  <c r="DC1252" i="3"/>
  <c r="A1253" i="3"/>
  <c r="CY1253" i="3"/>
  <c r="CZ1253" i="3"/>
  <c r="DB1253" i="3" s="1"/>
  <c r="DA1253" i="3"/>
  <c r="DC1253" i="3"/>
  <c r="A1254" i="3"/>
  <c r="CY1254" i="3"/>
  <c r="CZ1254" i="3"/>
  <c r="DA1254" i="3"/>
  <c r="DB1254" i="3"/>
  <c r="DC1254" i="3"/>
  <c r="A1255" i="3"/>
  <c r="CY1255" i="3"/>
  <c r="CZ1255" i="3"/>
  <c r="DA1255" i="3"/>
  <c r="DB1255" i="3"/>
  <c r="DC1255" i="3"/>
  <c r="A1256" i="3"/>
  <c r="CY1256" i="3"/>
  <c r="CZ1256" i="3"/>
  <c r="DB1256" i="3" s="1"/>
  <c r="DA1256" i="3"/>
  <c r="DC1256" i="3"/>
  <c r="A1257" i="3"/>
  <c r="CY1257" i="3"/>
  <c r="CZ1257" i="3"/>
  <c r="DA1257" i="3"/>
  <c r="DB1257" i="3"/>
  <c r="DC1257" i="3"/>
  <c r="A1258" i="3"/>
  <c r="CY1258" i="3"/>
  <c r="CZ1258" i="3"/>
  <c r="DA1258" i="3"/>
  <c r="DB1258" i="3"/>
  <c r="DC1258" i="3"/>
  <c r="A1259" i="3"/>
  <c r="CY1259" i="3"/>
  <c r="CZ1259" i="3"/>
  <c r="DB1259" i="3" s="1"/>
  <c r="DA1259" i="3"/>
  <c r="DC1259" i="3"/>
  <c r="A1260" i="3"/>
  <c r="CY1260" i="3"/>
  <c r="CZ1260" i="3"/>
  <c r="DB1260" i="3" s="1"/>
  <c r="DA1260" i="3"/>
  <c r="DC1260" i="3"/>
  <c r="A1261" i="3"/>
  <c r="CY1261" i="3"/>
  <c r="CZ1261" i="3"/>
  <c r="DB1261" i="3" s="1"/>
  <c r="DA1261" i="3"/>
  <c r="DC1261" i="3"/>
  <c r="A1262" i="3"/>
  <c r="CY1262" i="3"/>
  <c r="CZ1262" i="3"/>
  <c r="DA1262" i="3"/>
  <c r="DB1262" i="3"/>
  <c r="DC1262" i="3"/>
  <c r="A1263" i="3"/>
  <c r="CY1263" i="3"/>
  <c r="CZ1263" i="3"/>
  <c r="DA1263" i="3"/>
  <c r="DB1263" i="3"/>
  <c r="DC1263" i="3"/>
  <c r="A1264" i="3"/>
  <c r="CY1264" i="3"/>
  <c r="CZ1264" i="3"/>
  <c r="DB1264" i="3" s="1"/>
  <c r="DA1264" i="3"/>
  <c r="DC1264" i="3"/>
  <c r="A1265" i="3"/>
  <c r="CY1265" i="3"/>
  <c r="CZ1265" i="3"/>
  <c r="DA1265" i="3"/>
  <c r="DB1265" i="3"/>
  <c r="DC1265" i="3"/>
  <c r="A1266" i="3"/>
  <c r="CY1266" i="3"/>
  <c r="CZ1266" i="3"/>
  <c r="DA1266" i="3"/>
  <c r="DB1266" i="3"/>
  <c r="DC1266" i="3"/>
  <c r="A1267" i="3"/>
  <c r="CY1267" i="3"/>
  <c r="CZ1267" i="3"/>
  <c r="DB1267" i="3" s="1"/>
  <c r="DA1267" i="3"/>
  <c r="DC1267" i="3"/>
  <c r="A1268" i="3"/>
  <c r="CY1268" i="3"/>
  <c r="CZ1268" i="3"/>
  <c r="DB1268" i="3" s="1"/>
  <c r="DA1268" i="3"/>
  <c r="DC1268" i="3"/>
  <c r="A1269" i="3"/>
  <c r="CY1269" i="3"/>
  <c r="CZ1269" i="3"/>
  <c r="DB1269" i="3" s="1"/>
  <c r="DA1269" i="3"/>
  <c r="DC1269" i="3"/>
  <c r="A1270" i="3"/>
  <c r="CY1270" i="3"/>
  <c r="CZ1270" i="3"/>
  <c r="DA1270" i="3"/>
  <c r="DB1270" i="3"/>
  <c r="DC1270" i="3"/>
  <c r="A1271" i="3"/>
  <c r="CY1271" i="3"/>
  <c r="CZ1271" i="3"/>
  <c r="DA1271" i="3"/>
  <c r="DB1271" i="3"/>
  <c r="DC1271" i="3"/>
  <c r="A1272" i="3"/>
  <c r="CY1272" i="3"/>
  <c r="CZ1272" i="3"/>
  <c r="DB1272" i="3" s="1"/>
  <c r="DA1272" i="3"/>
  <c r="DC1272" i="3"/>
  <c r="A1273" i="3"/>
  <c r="CY1273" i="3"/>
  <c r="CZ1273" i="3"/>
  <c r="DA1273" i="3"/>
  <c r="DB1273" i="3"/>
  <c r="DC1273" i="3"/>
  <c r="A1274" i="3"/>
  <c r="CY1274" i="3"/>
  <c r="CZ1274" i="3"/>
  <c r="DA1274" i="3"/>
  <c r="DB1274" i="3"/>
  <c r="DC1274" i="3"/>
  <c r="A1275" i="3"/>
  <c r="CY1275" i="3"/>
  <c r="CZ1275" i="3"/>
  <c r="DB1275" i="3" s="1"/>
  <c r="DA1275" i="3"/>
  <c r="DC1275" i="3"/>
  <c r="A1276" i="3"/>
  <c r="CY1276" i="3"/>
  <c r="CZ1276" i="3"/>
  <c r="DB1276" i="3" s="1"/>
  <c r="DA1276" i="3"/>
  <c r="DC1276" i="3"/>
  <c r="A1277" i="3"/>
  <c r="CY1277" i="3"/>
  <c r="CZ1277" i="3"/>
  <c r="DB1277" i="3" s="1"/>
  <c r="DA1277" i="3"/>
  <c r="DC1277" i="3"/>
  <c r="A1278" i="3"/>
  <c r="CY1278" i="3"/>
  <c r="CZ1278" i="3"/>
  <c r="DA1278" i="3"/>
  <c r="DB1278" i="3"/>
  <c r="DC1278" i="3"/>
  <c r="A1279" i="3"/>
  <c r="CY1279" i="3"/>
  <c r="CZ1279" i="3"/>
  <c r="DA1279" i="3"/>
  <c r="DB1279" i="3"/>
  <c r="DC1279" i="3"/>
  <c r="A1280" i="3"/>
  <c r="CY1280" i="3"/>
  <c r="CZ1280" i="3"/>
  <c r="DB1280" i="3" s="1"/>
  <c r="DA1280" i="3"/>
  <c r="DC1280" i="3"/>
  <c r="A1281" i="3"/>
  <c r="CY1281" i="3"/>
  <c r="CZ1281" i="3"/>
  <c r="DA1281" i="3"/>
  <c r="DB1281" i="3"/>
  <c r="DC1281" i="3"/>
  <c r="A1282" i="3"/>
  <c r="CY1282" i="3"/>
  <c r="CZ1282" i="3"/>
  <c r="DA1282" i="3"/>
  <c r="DB1282" i="3"/>
  <c r="DC1282" i="3"/>
  <c r="A1283" i="3"/>
  <c r="CY1283" i="3"/>
  <c r="CZ1283" i="3"/>
  <c r="DB1283" i="3" s="1"/>
  <c r="DA1283" i="3"/>
  <c r="DC1283" i="3"/>
  <c r="A1284" i="3"/>
  <c r="CY1284" i="3"/>
  <c r="CZ1284" i="3"/>
  <c r="DB1284" i="3" s="1"/>
  <c r="DA1284" i="3"/>
  <c r="DC1284" i="3"/>
  <c r="A1285" i="3"/>
  <c r="CY1285" i="3"/>
  <c r="CZ1285" i="3"/>
  <c r="DB1285" i="3" s="1"/>
  <c r="DA1285" i="3"/>
  <c r="DC1285" i="3"/>
  <c r="A1286" i="3"/>
  <c r="CY1286" i="3"/>
  <c r="CZ1286" i="3"/>
  <c r="DA1286" i="3"/>
  <c r="DB1286" i="3"/>
  <c r="DC1286" i="3"/>
  <c r="A1287" i="3"/>
  <c r="CY1287" i="3"/>
  <c r="CZ1287" i="3"/>
  <c r="DA1287" i="3"/>
  <c r="DB1287" i="3"/>
  <c r="DC1287" i="3"/>
  <c r="A1288" i="3"/>
  <c r="CY1288" i="3"/>
  <c r="CZ1288" i="3"/>
  <c r="DB1288" i="3" s="1"/>
  <c r="DA1288" i="3"/>
  <c r="DC1288" i="3"/>
  <c r="A1289" i="3"/>
  <c r="CY1289" i="3"/>
  <c r="CZ1289" i="3"/>
  <c r="DA1289" i="3"/>
  <c r="DB1289" i="3"/>
  <c r="DC1289" i="3"/>
  <c r="A1290" i="3"/>
  <c r="CY1290" i="3"/>
  <c r="CZ1290" i="3"/>
  <c r="DA1290" i="3"/>
  <c r="DB1290" i="3"/>
  <c r="DC1290" i="3"/>
  <c r="A1291" i="3"/>
  <c r="CY1291" i="3"/>
  <c r="CZ1291" i="3"/>
  <c r="DB1291" i="3" s="1"/>
  <c r="DA1291" i="3"/>
  <c r="DC1291" i="3"/>
  <c r="A1292" i="3"/>
  <c r="CY1292" i="3"/>
  <c r="CZ1292" i="3"/>
  <c r="DB1292" i="3" s="1"/>
  <c r="DA1292" i="3"/>
  <c r="DC1292" i="3"/>
  <c r="A1293" i="3"/>
  <c r="CY1293" i="3"/>
  <c r="CZ1293" i="3"/>
  <c r="DB1293" i="3" s="1"/>
  <c r="DA1293" i="3"/>
  <c r="DC1293" i="3"/>
  <c r="A1294" i="3"/>
  <c r="CY1294" i="3"/>
  <c r="CZ1294" i="3"/>
  <c r="DA1294" i="3"/>
  <c r="DB1294" i="3"/>
  <c r="DC1294" i="3"/>
  <c r="A1295" i="3"/>
  <c r="CY1295" i="3"/>
  <c r="CZ1295" i="3"/>
  <c r="DA1295" i="3"/>
  <c r="DB1295" i="3"/>
  <c r="DC1295" i="3"/>
  <c r="A1296" i="3"/>
  <c r="CY1296" i="3"/>
  <c r="CZ1296" i="3"/>
  <c r="DB1296" i="3" s="1"/>
  <c r="DA1296" i="3"/>
  <c r="DC1296" i="3"/>
  <c r="A1297" i="3"/>
  <c r="CY1297" i="3"/>
  <c r="CZ1297" i="3"/>
  <c r="DA1297" i="3"/>
  <c r="DB1297" i="3"/>
  <c r="DC1297" i="3"/>
  <c r="A1298" i="3"/>
  <c r="CY1298" i="3"/>
  <c r="CZ1298" i="3"/>
  <c r="DA1298" i="3"/>
  <c r="DB1298" i="3"/>
  <c r="DC1298" i="3"/>
  <c r="A1299" i="3"/>
  <c r="CY1299" i="3"/>
  <c r="CZ1299" i="3"/>
  <c r="DB1299" i="3" s="1"/>
  <c r="DA1299" i="3"/>
  <c r="DC1299" i="3"/>
  <c r="A1300" i="3"/>
  <c r="CY1300" i="3"/>
  <c r="CZ1300" i="3"/>
  <c r="DB1300" i="3" s="1"/>
  <c r="DA1300" i="3"/>
  <c r="DC1300" i="3"/>
  <c r="A1301" i="3"/>
  <c r="CY1301" i="3"/>
  <c r="CZ1301" i="3"/>
  <c r="DB1301" i="3" s="1"/>
  <c r="DA1301" i="3"/>
  <c r="DC1301" i="3"/>
  <c r="A1302" i="3"/>
  <c r="CY1302" i="3"/>
  <c r="CZ1302" i="3"/>
  <c r="DA1302" i="3"/>
  <c r="DB1302" i="3"/>
  <c r="DC1302" i="3"/>
  <c r="A1303" i="3"/>
  <c r="CY1303" i="3"/>
  <c r="CZ1303" i="3"/>
  <c r="DA1303" i="3"/>
  <c r="DB1303" i="3"/>
  <c r="DC1303" i="3"/>
  <c r="A1304" i="3"/>
  <c r="CY1304" i="3"/>
  <c r="CZ1304" i="3"/>
  <c r="DB1304" i="3" s="1"/>
  <c r="DA1304" i="3"/>
  <c r="DC1304" i="3"/>
  <c r="A1305" i="3"/>
  <c r="CY1305" i="3"/>
  <c r="CZ1305" i="3"/>
  <c r="DA1305" i="3"/>
  <c r="DB1305" i="3"/>
  <c r="DC1305" i="3"/>
  <c r="A1306" i="3"/>
  <c r="CY1306" i="3"/>
  <c r="CZ1306" i="3"/>
  <c r="DA1306" i="3"/>
  <c r="DB1306" i="3"/>
  <c r="DC1306" i="3"/>
  <c r="A1307" i="3"/>
  <c r="CY1307" i="3"/>
  <c r="CZ1307" i="3"/>
  <c r="DB1307" i="3" s="1"/>
  <c r="DA1307" i="3"/>
  <c r="DC1307" i="3"/>
  <c r="A1308" i="3"/>
  <c r="CY1308" i="3"/>
  <c r="CZ1308" i="3"/>
  <c r="DB1308" i="3" s="1"/>
  <c r="DA1308" i="3"/>
  <c r="DC1308" i="3"/>
  <c r="A1309" i="3"/>
  <c r="CY1309" i="3"/>
  <c r="CZ1309" i="3"/>
  <c r="DB1309" i="3" s="1"/>
  <c r="DA1309" i="3"/>
  <c r="DC1309" i="3"/>
  <c r="A1310" i="3"/>
  <c r="CY1310" i="3"/>
  <c r="CZ1310" i="3"/>
  <c r="DA1310" i="3"/>
  <c r="DB1310" i="3"/>
  <c r="DC1310" i="3"/>
  <c r="A1311" i="3"/>
  <c r="CY1311" i="3"/>
  <c r="CZ1311" i="3"/>
  <c r="DA1311" i="3"/>
  <c r="DB1311" i="3"/>
  <c r="DC1311" i="3"/>
  <c r="A1312" i="3"/>
  <c r="CY1312" i="3"/>
  <c r="CZ1312" i="3"/>
  <c r="DB1312" i="3" s="1"/>
  <c r="DA1312" i="3"/>
  <c r="DC1312" i="3"/>
  <c r="A1313" i="3"/>
  <c r="CY1313" i="3"/>
  <c r="CZ1313" i="3"/>
  <c r="DA1313" i="3"/>
  <c r="DB1313" i="3"/>
  <c r="DC1313" i="3"/>
  <c r="A1314" i="3"/>
  <c r="CY1314" i="3"/>
  <c r="CZ1314" i="3"/>
  <c r="DA1314" i="3"/>
  <c r="DB1314" i="3"/>
  <c r="DC1314" i="3"/>
  <c r="A1315" i="3"/>
  <c r="CY1315" i="3"/>
  <c r="CZ1315" i="3"/>
  <c r="DB1315" i="3" s="1"/>
  <c r="DA1315" i="3"/>
  <c r="DC1315" i="3"/>
  <c r="A1316" i="3"/>
  <c r="CY1316" i="3"/>
  <c r="CZ1316" i="3"/>
  <c r="DB1316" i="3" s="1"/>
  <c r="DA1316" i="3"/>
  <c r="DC1316" i="3"/>
  <c r="A1317" i="3"/>
  <c r="CY1317" i="3"/>
  <c r="CZ1317" i="3"/>
  <c r="DB1317" i="3" s="1"/>
  <c r="DA1317" i="3"/>
  <c r="DC1317" i="3"/>
  <c r="A1318" i="3"/>
  <c r="CY1318" i="3"/>
  <c r="CZ1318" i="3"/>
  <c r="DA1318" i="3"/>
  <c r="DB1318" i="3"/>
  <c r="DC1318" i="3"/>
  <c r="A1319" i="3"/>
  <c r="CY1319" i="3"/>
  <c r="CZ1319" i="3"/>
  <c r="DA1319" i="3"/>
  <c r="DB1319" i="3"/>
  <c r="DC1319" i="3"/>
  <c r="A1320" i="3"/>
  <c r="CY1320" i="3"/>
  <c r="CZ1320" i="3"/>
  <c r="DB1320" i="3" s="1"/>
  <c r="DA1320" i="3"/>
  <c r="DC1320" i="3"/>
  <c r="A1321" i="3"/>
  <c r="CY1321" i="3"/>
  <c r="CZ1321" i="3"/>
  <c r="DA1321" i="3"/>
  <c r="DB1321" i="3"/>
  <c r="DC1321" i="3"/>
  <c r="A1322" i="3"/>
  <c r="CY1322" i="3"/>
  <c r="CZ1322" i="3"/>
  <c r="DA1322" i="3"/>
  <c r="DB1322" i="3"/>
  <c r="DC1322" i="3"/>
  <c r="A1323" i="3"/>
  <c r="CY1323" i="3"/>
  <c r="CZ1323" i="3"/>
  <c r="DB1323" i="3" s="1"/>
  <c r="DA1323" i="3"/>
  <c r="DC1323" i="3"/>
  <c r="A1324" i="3"/>
  <c r="CY1324" i="3"/>
  <c r="CZ1324" i="3"/>
  <c r="DB1324" i="3" s="1"/>
  <c r="DA1324" i="3"/>
  <c r="DC1324" i="3"/>
  <c r="A1325" i="3"/>
  <c r="CY1325" i="3"/>
  <c r="CZ1325" i="3"/>
  <c r="DB1325" i="3" s="1"/>
  <c r="DA1325" i="3"/>
  <c r="DC1325" i="3"/>
  <c r="A1326" i="3"/>
  <c r="CY1326" i="3"/>
  <c r="CZ1326" i="3"/>
  <c r="DA1326" i="3"/>
  <c r="DB1326" i="3"/>
  <c r="DC1326" i="3"/>
  <c r="A1327" i="3"/>
  <c r="CY1327" i="3"/>
  <c r="CZ1327" i="3"/>
  <c r="DA1327" i="3"/>
  <c r="DB1327" i="3"/>
  <c r="DC1327" i="3"/>
  <c r="A1328" i="3"/>
  <c r="CY1328" i="3"/>
  <c r="CZ1328" i="3"/>
  <c r="DB1328" i="3" s="1"/>
  <c r="DA1328" i="3"/>
  <c r="DC1328" i="3"/>
  <c r="A1329" i="3"/>
  <c r="CY1329" i="3"/>
  <c r="CZ1329" i="3"/>
  <c r="DA1329" i="3"/>
  <c r="DB1329" i="3"/>
  <c r="DC1329" i="3"/>
  <c r="A1330" i="3"/>
  <c r="CY1330" i="3"/>
  <c r="CZ1330" i="3"/>
  <c r="DA1330" i="3"/>
  <c r="DB1330" i="3"/>
  <c r="DC1330" i="3"/>
  <c r="A1331" i="3"/>
  <c r="CY1331" i="3"/>
  <c r="CZ1331" i="3"/>
  <c r="DB1331" i="3" s="1"/>
  <c r="DA1331" i="3"/>
  <c r="DC1331" i="3"/>
  <c r="A1332" i="3"/>
  <c r="CY1332" i="3"/>
  <c r="CZ1332" i="3"/>
  <c r="DA1332" i="3"/>
  <c r="DB1332" i="3"/>
  <c r="DC1332" i="3"/>
  <c r="A1333" i="3"/>
  <c r="CY1333" i="3"/>
  <c r="CZ1333" i="3"/>
  <c r="DB1333" i="3" s="1"/>
  <c r="DA1333" i="3"/>
  <c r="DC1333" i="3"/>
  <c r="A1334" i="3"/>
  <c r="CY1334" i="3"/>
  <c r="CZ1334" i="3"/>
  <c r="DB1334" i="3" s="1"/>
  <c r="DA1334" i="3"/>
  <c r="DC1334" i="3"/>
  <c r="A1335" i="3"/>
  <c r="CY1335" i="3"/>
  <c r="CZ1335" i="3"/>
  <c r="DA1335" i="3"/>
  <c r="DB1335" i="3"/>
  <c r="DC1335" i="3"/>
  <c r="A1336" i="3"/>
  <c r="CY1336" i="3"/>
  <c r="CZ1336" i="3"/>
  <c r="DA1336" i="3"/>
  <c r="DB1336" i="3"/>
  <c r="DC1336" i="3"/>
  <c r="A1337" i="3"/>
  <c r="CY1337" i="3"/>
  <c r="CZ1337" i="3"/>
  <c r="DB1337" i="3" s="1"/>
  <c r="DA1337" i="3"/>
  <c r="DC1337" i="3"/>
  <c r="A1338" i="3"/>
  <c r="CY1338" i="3"/>
  <c r="CZ1338" i="3"/>
  <c r="DB1338" i="3" s="1"/>
  <c r="DA1338" i="3"/>
  <c r="DC1338" i="3"/>
  <c r="A1339" i="3"/>
  <c r="CY1339" i="3"/>
  <c r="CZ1339" i="3"/>
  <c r="DA1339" i="3"/>
  <c r="DB1339" i="3"/>
  <c r="DC1339" i="3"/>
  <c r="A1340" i="3"/>
  <c r="CY1340" i="3"/>
  <c r="CZ1340" i="3"/>
  <c r="DA1340" i="3"/>
  <c r="DB1340" i="3"/>
  <c r="DC1340" i="3"/>
  <c r="A1341" i="3"/>
  <c r="CY1341" i="3"/>
  <c r="CZ1341" i="3"/>
  <c r="DB1341" i="3" s="1"/>
  <c r="DA1341" i="3"/>
  <c r="DC1341" i="3"/>
  <c r="A1342" i="3"/>
  <c r="CY1342" i="3"/>
  <c r="CZ1342" i="3"/>
  <c r="DB1342" i="3" s="1"/>
  <c r="DA1342" i="3"/>
  <c r="DC1342" i="3"/>
  <c r="A1343" i="3"/>
  <c r="CY1343" i="3"/>
  <c r="CZ1343" i="3"/>
  <c r="DA1343" i="3"/>
  <c r="DB1343" i="3"/>
  <c r="DC1343" i="3"/>
  <c r="A1344" i="3"/>
  <c r="CY1344" i="3"/>
  <c r="CZ1344" i="3"/>
  <c r="DA1344" i="3"/>
  <c r="DB1344" i="3"/>
  <c r="DC1344" i="3"/>
  <c r="A1345" i="3"/>
  <c r="CY1345" i="3"/>
  <c r="CZ1345" i="3"/>
  <c r="DB1345" i="3" s="1"/>
  <c r="DA1345" i="3"/>
  <c r="DC1345" i="3"/>
  <c r="A1346" i="3"/>
  <c r="CY1346" i="3"/>
  <c r="CZ1346" i="3"/>
  <c r="DB1346" i="3" s="1"/>
  <c r="DA1346" i="3"/>
  <c r="DC1346" i="3"/>
  <c r="A1347" i="3"/>
  <c r="CY1347" i="3"/>
  <c r="CZ1347" i="3"/>
  <c r="DA1347" i="3"/>
  <c r="DB1347" i="3"/>
  <c r="DC1347" i="3"/>
  <c r="A1348" i="3"/>
  <c r="CY1348" i="3"/>
  <c r="CZ1348" i="3"/>
  <c r="DA1348" i="3"/>
  <c r="DB1348" i="3"/>
  <c r="DC1348" i="3"/>
  <c r="A1349" i="3"/>
  <c r="CY1349" i="3"/>
  <c r="CZ1349" i="3"/>
  <c r="DB1349" i="3" s="1"/>
  <c r="DA1349" i="3"/>
  <c r="DC1349" i="3"/>
  <c r="A1350" i="3"/>
  <c r="CY1350" i="3"/>
  <c r="CZ1350" i="3"/>
  <c r="DB1350" i="3" s="1"/>
  <c r="DA1350" i="3"/>
  <c r="DC1350" i="3"/>
  <c r="A1351" i="3"/>
  <c r="CY1351" i="3"/>
  <c r="CZ1351" i="3"/>
  <c r="DA1351" i="3"/>
  <c r="DB1351" i="3"/>
  <c r="DC1351" i="3"/>
  <c r="A1352" i="3"/>
  <c r="CY1352" i="3"/>
  <c r="CZ1352" i="3"/>
  <c r="DA1352" i="3"/>
  <c r="DB1352" i="3"/>
  <c r="DC1352" i="3"/>
  <c r="A1353" i="3"/>
  <c r="CY1353" i="3"/>
  <c r="CZ1353" i="3"/>
  <c r="DB1353" i="3" s="1"/>
  <c r="DA1353" i="3"/>
  <c r="DC1353" i="3"/>
  <c r="A1354" i="3"/>
  <c r="CY1354" i="3"/>
  <c r="CZ1354" i="3"/>
  <c r="DB1354" i="3" s="1"/>
  <c r="DA1354" i="3"/>
  <c r="DC135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P28" i="1"/>
  <c r="AC28" i="1"/>
  <c r="AD28" i="1"/>
  <c r="CR28" i="1" s="1"/>
  <c r="Q28" i="1" s="1"/>
  <c r="AE28" i="1"/>
  <c r="CS28" i="1" s="1"/>
  <c r="R28" i="1" s="1"/>
  <c r="AF28" i="1"/>
  <c r="AG28" i="1"/>
  <c r="AH28" i="1"/>
  <c r="CV28" i="1" s="1"/>
  <c r="U28" i="1" s="1"/>
  <c r="AI28" i="1"/>
  <c r="CW28" i="1" s="1"/>
  <c r="V28" i="1" s="1"/>
  <c r="AJ28" i="1"/>
  <c r="CQ28" i="1"/>
  <c r="CT28" i="1"/>
  <c r="S28" i="1" s="1"/>
  <c r="CY28" i="1" s="1"/>
  <c r="X28" i="1" s="1"/>
  <c r="CU28" i="1"/>
  <c r="T28" i="1" s="1"/>
  <c r="CX28" i="1"/>
  <c r="W28" i="1" s="1"/>
  <c r="FR28" i="1"/>
  <c r="GL28" i="1"/>
  <c r="GN28" i="1"/>
  <c r="GP28" i="1"/>
  <c r="GV28" i="1"/>
  <c r="HC28" i="1" s="1"/>
  <c r="GX28" i="1" s="1"/>
  <c r="C29" i="1"/>
  <c r="D29" i="1"/>
  <c r="R29" i="1"/>
  <c r="V29" i="1"/>
  <c r="AC29" i="1"/>
  <c r="CQ29" i="1" s="1"/>
  <c r="P29" i="1" s="1"/>
  <c r="AE29" i="1"/>
  <c r="AD29" i="1" s="1"/>
  <c r="CR29" i="1" s="1"/>
  <c r="Q29" i="1" s="1"/>
  <c r="AF29" i="1"/>
  <c r="CT29" i="1" s="1"/>
  <c r="S29" i="1" s="1"/>
  <c r="AG29" i="1"/>
  <c r="CU29" i="1" s="1"/>
  <c r="T29" i="1" s="1"/>
  <c r="AH29" i="1"/>
  <c r="AI29" i="1"/>
  <c r="AJ29" i="1"/>
  <c r="CX29" i="1" s="1"/>
  <c r="W29" i="1" s="1"/>
  <c r="CS29" i="1"/>
  <c r="CV29" i="1"/>
  <c r="U29" i="1" s="1"/>
  <c r="CW29" i="1"/>
  <c r="FR29" i="1"/>
  <c r="GL29" i="1"/>
  <c r="GN29" i="1"/>
  <c r="GP29" i="1"/>
  <c r="GV29" i="1"/>
  <c r="HC29" i="1"/>
  <c r="GX29" i="1" s="1"/>
  <c r="I30" i="1"/>
  <c r="AC30" i="1"/>
  <c r="AE30" i="1"/>
  <c r="AF30" i="1"/>
  <c r="CT30" i="1" s="1"/>
  <c r="S30" i="1" s="1"/>
  <c r="AG30" i="1"/>
  <c r="AH30" i="1"/>
  <c r="AI30" i="1"/>
  <c r="CW30" i="1" s="1"/>
  <c r="V30" i="1" s="1"/>
  <c r="AJ30" i="1"/>
  <c r="CX30" i="1" s="1"/>
  <c r="W30" i="1" s="1"/>
  <c r="CQ30" i="1"/>
  <c r="P30" i="1" s="1"/>
  <c r="CU30" i="1"/>
  <c r="T30" i="1" s="1"/>
  <c r="CV30" i="1"/>
  <c r="U30" i="1" s="1"/>
  <c r="FR30" i="1"/>
  <c r="GL30" i="1"/>
  <c r="GN30" i="1"/>
  <c r="GP30" i="1"/>
  <c r="GV30" i="1"/>
  <c r="GX30" i="1"/>
  <c r="HC30" i="1"/>
  <c r="I31" i="1"/>
  <c r="P31" i="1"/>
  <c r="AC31" i="1"/>
  <c r="AD31" i="1"/>
  <c r="CR31" i="1" s="1"/>
  <c r="Q31" i="1" s="1"/>
  <c r="AE31" i="1"/>
  <c r="CS31" i="1" s="1"/>
  <c r="R31" i="1" s="1"/>
  <c r="AF31" i="1"/>
  <c r="AG31" i="1"/>
  <c r="AH31" i="1"/>
  <c r="CV31" i="1" s="1"/>
  <c r="U31" i="1" s="1"/>
  <c r="AI31" i="1"/>
  <c r="CW31" i="1" s="1"/>
  <c r="V31" i="1" s="1"/>
  <c r="AJ31" i="1"/>
  <c r="CQ31" i="1"/>
  <c r="CT31" i="1"/>
  <c r="S31" i="1" s="1"/>
  <c r="CY31" i="1" s="1"/>
  <c r="X31" i="1" s="1"/>
  <c r="CU31" i="1"/>
  <c r="T31" i="1" s="1"/>
  <c r="CX31" i="1"/>
  <c r="W31" i="1" s="1"/>
  <c r="FR31" i="1"/>
  <c r="GL31" i="1"/>
  <c r="GN31" i="1"/>
  <c r="GP31" i="1"/>
  <c r="GV31" i="1"/>
  <c r="HC31" i="1" s="1"/>
  <c r="GX31" i="1" s="1"/>
  <c r="C32" i="1"/>
  <c r="D32" i="1"/>
  <c r="R32" i="1"/>
  <c r="V32" i="1"/>
  <c r="AC32" i="1"/>
  <c r="CQ32" i="1" s="1"/>
  <c r="P32" i="1" s="1"/>
  <c r="AE32" i="1"/>
  <c r="AD32" i="1" s="1"/>
  <c r="CR32" i="1" s="1"/>
  <c r="Q32" i="1" s="1"/>
  <c r="AF32" i="1"/>
  <c r="CT32" i="1" s="1"/>
  <c r="S32" i="1" s="1"/>
  <c r="AG32" i="1"/>
  <c r="CU32" i="1" s="1"/>
  <c r="T32" i="1" s="1"/>
  <c r="AH32" i="1"/>
  <c r="AI32" i="1"/>
  <c r="AJ32" i="1"/>
  <c r="CX32" i="1" s="1"/>
  <c r="W32" i="1" s="1"/>
  <c r="CS32" i="1"/>
  <c r="CV32" i="1"/>
  <c r="U32" i="1" s="1"/>
  <c r="CW32" i="1"/>
  <c r="FR32" i="1"/>
  <c r="GL32" i="1"/>
  <c r="GN32" i="1"/>
  <c r="GP32" i="1"/>
  <c r="GV32" i="1"/>
  <c r="HC32" i="1"/>
  <c r="GX32" i="1" s="1"/>
  <c r="C33" i="1"/>
  <c r="D33" i="1"/>
  <c r="AC33" i="1"/>
  <c r="AE33" i="1"/>
  <c r="CS33" i="1" s="1"/>
  <c r="R33" i="1" s="1"/>
  <c r="AF33" i="1"/>
  <c r="AG33" i="1"/>
  <c r="AH33" i="1"/>
  <c r="CV33" i="1" s="1"/>
  <c r="U33" i="1" s="1"/>
  <c r="AI33" i="1"/>
  <c r="CW33" i="1" s="1"/>
  <c r="V33" i="1" s="1"/>
  <c r="AJ33" i="1"/>
  <c r="CQ33" i="1"/>
  <c r="P33" i="1" s="1"/>
  <c r="CT33" i="1"/>
  <c r="S33" i="1" s="1"/>
  <c r="CU33" i="1"/>
  <c r="T33" i="1" s="1"/>
  <c r="CX33" i="1"/>
  <c r="W33" i="1" s="1"/>
  <c r="CY33" i="1"/>
  <c r="X33" i="1" s="1"/>
  <c r="CZ33" i="1"/>
  <c r="Y33" i="1" s="1"/>
  <c r="FR33" i="1"/>
  <c r="GL33" i="1"/>
  <c r="GN33" i="1"/>
  <c r="GP33" i="1"/>
  <c r="GV33" i="1"/>
  <c r="HC33" i="1" s="1"/>
  <c r="GX33" i="1"/>
  <c r="I34" i="1"/>
  <c r="S34" i="1"/>
  <c r="CZ34" i="1" s="1"/>
  <c r="Y34" i="1" s="1"/>
  <c r="T34" i="1"/>
  <c r="AC34" i="1"/>
  <c r="AD34" i="1"/>
  <c r="CR34" i="1" s="1"/>
  <c r="Q34" i="1" s="1"/>
  <c r="AE34" i="1"/>
  <c r="AF34" i="1"/>
  <c r="AG34" i="1"/>
  <c r="AH34" i="1"/>
  <c r="CV34" i="1" s="1"/>
  <c r="U34" i="1" s="1"/>
  <c r="AI34" i="1"/>
  <c r="AJ34" i="1"/>
  <c r="CQ34" i="1"/>
  <c r="P34" i="1" s="1"/>
  <c r="CP34" i="1" s="1"/>
  <c r="O34" i="1" s="1"/>
  <c r="CS34" i="1"/>
  <c r="R34" i="1" s="1"/>
  <c r="CT34" i="1"/>
  <c r="CU34" i="1"/>
  <c r="CW34" i="1"/>
  <c r="V34" i="1" s="1"/>
  <c r="CX34" i="1"/>
  <c r="W34" i="1" s="1"/>
  <c r="FR34" i="1"/>
  <c r="GL34" i="1"/>
  <c r="GN34" i="1"/>
  <c r="GP34" i="1"/>
  <c r="GV34" i="1"/>
  <c r="HC34" i="1"/>
  <c r="GX34" i="1" s="1"/>
  <c r="I35" i="1"/>
  <c r="AB35" i="1"/>
  <c r="AC35" i="1"/>
  <c r="CQ35" i="1" s="1"/>
  <c r="AE35" i="1"/>
  <c r="AD35" i="1" s="1"/>
  <c r="CR35" i="1" s="1"/>
  <c r="Q35" i="1" s="1"/>
  <c r="AF35" i="1"/>
  <c r="AG35" i="1"/>
  <c r="CU35" i="1" s="1"/>
  <c r="T35" i="1" s="1"/>
  <c r="AH35" i="1"/>
  <c r="AI35" i="1"/>
  <c r="CW35" i="1" s="1"/>
  <c r="V35" i="1" s="1"/>
  <c r="AJ35" i="1"/>
  <c r="CX35" i="1" s="1"/>
  <c r="W35" i="1" s="1"/>
  <c r="CS35" i="1"/>
  <c r="R35" i="1" s="1"/>
  <c r="CT35" i="1"/>
  <c r="S35" i="1" s="1"/>
  <c r="CV35" i="1"/>
  <c r="U35" i="1" s="1"/>
  <c r="FR35" i="1"/>
  <c r="GL35" i="1"/>
  <c r="GN35" i="1"/>
  <c r="GP35" i="1"/>
  <c r="GV35" i="1"/>
  <c r="HC35" i="1"/>
  <c r="GX35" i="1" s="1"/>
  <c r="C36" i="1"/>
  <c r="D36" i="1"/>
  <c r="I36" i="1"/>
  <c r="V36" i="1"/>
  <c r="AC36" i="1"/>
  <c r="AD36" i="1"/>
  <c r="CR36" i="1" s="1"/>
  <c r="AE36" i="1"/>
  <c r="AF36" i="1"/>
  <c r="AG36" i="1"/>
  <c r="AH36" i="1"/>
  <c r="CV36" i="1" s="1"/>
  <c r="AI36" i="1"/>
  <c r="AJ36" i="1"/>
  <c r="CX36" i="1" s="1"/>
  <c r="W36" i="1" s="1"/>
  <c r="CS36" i="1"/>
  <c r="R36" i="1" s="1"/>
  <c r="CT36" i="1"/>
  <c r="S36" i="1" s="1"/>
  <c r="CU36" i="1"/>
  <c r="T36" i="1" s="1"/>
  <c r="CW36" i="1"/>
  <c r="FR36" i="1"/>
  <c r="GL36" i="1"/>
  <c r="GN36" i="1"/>
  <c r="GP36" i="1"/>
  <c r="GV36" i="1"/>
  <c r="HC36" i="1"/>
  <c r="GX36" i="1" s="1"/>
  <c r="C37" i="1"/>
  <c r="D37" i="1"/>
  <c r="I37" i="1"/>
  <c r="U37" i="1"/>
  <c r="AC37" i="1"/>
  <c r="AE37" i="1"/>
  <c r="CS37" i="1" s="1"/>
  <c r="R37" i="1" s="1"/>
  <c r="AF37" i="1"/>
  <c r="AG37" i="1"/>
  <c r="AH37" i="1"/>
  <c r="AI37" i="1"/>
  <c r="CW37" i="1" s="1"/>
  <c r="V37" i="1" s="1"/>
  <c r="AJ37" i="1"/>
  <c r="CT37" i="1"/>
  <c r="S37" i="1" s="1"/>
  <c r="CY37" i="1" s="1"/>
  <c r="X37" i="1" s="1"/>
  <c r="CU37" i="1"/>
  <c r="T37" i="1" s="1"/>
  <c r="CV37" i="1"/>
  <c r="CX37" i="1"/>
  <c r="W37" i="1" s="1"/>
  <c r="CZ37" i="1"/>
  <c r="Y37" i="1" s="1"/>
  <c r="FR37" i="1"/>
  <c r="GL37" i="1"/>
  <c r="GN37" i="1"/>
  <c r="GP37" i="1"/>
  <c r="GV37" i="1"/>
  <c r="HC37" i="1" s="1"/>
  <c r="GX37" i="1"/>
  <c r="I38" i="1"/>
  <c r="S38" i="1"/>
  <c r="AC38" i="1"/>
  <c r="AB38" i="1" s="1"/>
  <c r="AD38" i="1"/>
  <c r="CR38" i="1" s="1"/>
  <c r="AE38" i="1"/>
  <c r="AF38" i="1"/>
  <c r="AG38" i="1"/>
  <c r="AH38" i="1"/>
  <c r="CV38" i="1" s="1"/>
  <c r="AI38" i="1"/>
  <c r="AJ38" i="1"/>
  <c r="CQ38" i="1"/>
  <c r="P38" i="1" s="1"/>
  <c r="CS38" i="1"/>
  <c r="R38" i="1" s="1"/>
  <c r="CT38" i="1"/>
  <c r="CU38" i="1"/>
  <c r="T38" i="1" s="1"/>
  <c r="CW38" i="1"/>
  <c r="V38" i="1" s="1"/>
  <c r="CX38" i="1"/>
  <c r="W38" i="1" s="1"/>
  <c r="FR38" i="1"/>
  <c r="GL38" i="1"/>
  <c r="GN38" i="1"/>
  <c r="GP38" i="1"/>
  <c r="GV38" i="1"/>
  <c r="HC38" i="1" s="1"/>
  <c r="GX38" i="1" s="1"/>
  <c r="I39" i="1"/>
  <c r="U39" i="1"/>
  <c r="AC39" i="1"/>
  <c r="CQ39" i="1" s="1"/>
  <c r="P39" i="1" s="1"/>
  <c r="CP39" i="1" s="1"/>
  <c r="O39" i="1" s="1"/>
  <c r="AE39" i="1"/>
  <c r="AD39" i="1" s="1"/>
  <c r="AF39" i="1"/>
  <c r="AG39" i="1"/>
  <c r="CU39" i="1" s="1"/>
  <c r="T39" i="1" s="1"/>
  <c r="AH39" i="1"/>
  <c r="AI39" i="1"/>
  <c r="AJ39" i="1"/>
  <c r="CX39" i="1" s="1"/>
  <c r="W39" i="1" s="1"/>
  <c r="CR39" i="1"/>
  <c r="Q39" i="1" s="1"/>
  <c r="CS39" i="1"/>
  <c r="R39" i="1" s="1"/>
  <c r="CT39" i="1"/>
  <c r="S39" i="1" s="1"/>
  <c r="CV39" i="1"/>
  <c r="CW39" i="1"/>
  <c r="V39" i="1" s="1"/>
  <c r="FR39" i="1"/>
  <c r="GL39" i="1"/>
  <c r="GN39" i="1"/>
  <c r="GP39" i="1"/>
  <c r="GV39" i="1"/>
  <c r="HC39" i="1"/>
  <c r="GX39" i="1" s="1"/>
  <c r="C40" i="1"/>
  <c r="D40" i="1"/>
  <c r="S40" i="1"/>
  <c r="AC40" i="1"/>
  <c r="AD40" i="1"/>
  <c r="AE40" i="1"/>
  <c r="CS40" i="1" s="1"/>
  <c r="R40" i="1" s="1"/>
  <c r="AF40" i="1"/>
  <c r="AG40" i="1"/>
  <c r="AH40" i="1"/>
  <c r="CV40" i="1" s="1"/>
  <c r="U40" i="1" s="1"/>
  <c r="AI40" i="1"/>
  <c r="CW40" i="1" s="1"/>
  <c r="V40" i="1" s="1"/>
  <c r="AJ40" i="1"/>
  <c r="CQ40" i="1"/>
  <c r="P40" i="1" s="1"/>
  <c r="CR40" i="1"/>
  <c r="Q40" i="1" s="1"/>
  <c r="CT40" i="1"/>
  <c r="CU40" i="1"/>
  <c r="T40" i="1" s="1"/>
  <c r="CX40" i="1"/>
  <c r="W40" i="1" s="1"/>
  <c r="FR40" i="1"/>
  <c r="GL40" i="1"/>
  <c r="GN40" i="1"/>
  <c r="GP40" i="1"/>
  <c r="GV40" i="1"/>
  <c r="HC40" i="1" s="1"/>
  <c r="GX40" i="1" s="1"/>
  <c r="C41" i="1"/>
  <c r="D41" i="1"/>
  <c r="U41" i="1"/>
  <c r="AB41" i="1"/>
  <c r="AC41" i="1"/>
  <c r="CQ41" i="1" s="1"/>
  <c r="P41" i="1" s="1"/>
  <c r="AE41" i="1"/>
  <c r="AD41" i="1" s="1"/>
  <c r="CR41" i="1" s="1"/>
  <c r="Q41" i="1" s="1"/>
  <c r="CP41" i="1" s="1"/>
  <c r="O41" i="1" s="1"/>
  <c r="AF41" i="1"/>
  <c r="AG41" i="1"/>
  <c r="CU41" i="1" s="1"/>
  <c r="T41" i="1" s="1"/>
  <c r="AH41" i="1"/>
  <c r="AI41" i="1"/>
  <c r="CW41" i="1" s="1"/>
  <c r="V41" i="1" s="1"/>
  <c r="AJ41" i="1"/>
  <c r="CX41" i="1" s="1"/>
  <c r="W41" i="1" s="1"/>
  <c r="CS41" i="1"/>
  <c r="R41" i="1" s="1"/>
  <c r="CT41" i="1"/>
  <c r="S41" i="1" s="1"/>
  <c r="CV41" i="1"/>
  <c r="FR41" i="1"/>
  <c r="GL41" i="1"/>
  <c r="GN41" i="1"/>
  <c r="GP41" i="1"/>
  <c r="GV41" i="1"/>
  <c r="HC41" i="1"/>
  <c r="GX41" i="1" s="1"/>
  <c r="I42" i="1"/>
  <c r="T42" i="1"/>
  <c r="AC42" i="1"/>
  <c r="AD42" i="1"/>
  <c r="AB42" i="1" s="1"/>
  <c r="AE42" i="1"/>
  <c r="AF42" i="1"/>
  <c r="CT42" i="1" s="1"/>
  <c r="AG42" i="1"/>
  <c r="AH42" i="1"/>
  <c r="CV42" i="1" s="1"/>
  <c r="U42" i="1" s="1"/>
  <c r="AI42" i="1"/>
  <c r="CW42" i="1" s="1"/>
  <c r="V42" i="1" s="1"/>
  <c r="AJ42" i="1"/>
  <c r="CX42" i="1" s="1"/>
  <c r="CQ42" i="1"/>
  <c r="CR42" i="1"/>
  <c r="Q42" i="1" s="1"/>
  <c r="CS42" i="1"/>
  <c r="R42" i="1" s="1"/>
  <c r="CU42" i="1"/>
  <c r="FR42" i="1"/>
  <c r="GL42" i="1"/>
  <c r="GN42" i="1"/>
  <c r="GP42" i="1"/>
  <c r="GV42" i="1"/>
  <c r="HC42" i="1" s="1"/>
  <c r="GX42" i="1" s="1"/>
  <c r="I43" i="1"/>
  <c r="T43" i="1"/>
  <c r="AC43" i="1"/>
  <c r="AE43" i="1"/>
  <c r="AF43" i="1"/>
  <c r="AG43" i="1"/>
  <c r="AH43" i="1"/>
  <c r="AI43" i="1"/>
  <c r="CW43" i="1" s="1"/>
  <c r="V43" i="1" s="1"/>
  <c r="AJ43" i="1"/>
  <c r="CQ43" i="1"/>
  <c r="P43" i="1" s="1"/>
  <c r="CT43" i="1"/>
  <c r="S43" i="1" s="1"/>
  <c r="CU43" i="1"/>
  <c r="CV43" i="1"/>
  <c r="U43" i="1" s="1"/>
  <c r="CX43" i="1"/>
  <c r="W43" i="1" s="1"/>
  <c r="FR43" i="1"/>
  <c r="GL43" i="1"/>
  <c r="GN43" i="1"/>
  <c r="GP43" i="1"/>
  <c r="GV43" i="1"/>
  <c r="HC43" i="1" s="1"/>
  <c r="GX43" i="1" s="1"/>
  <c r="C44" i="1"/>
  <c r="D44" i="1"/>
  <c r="AB44" i="1"/>
  <c r="AC44" i="1"/>
  <c r="CQ44" i="1" s="1"/>
  <c r="P44" i="1" s="1"/>
  <c r="AE44" i="1"/>
  <c r="AD44" i="1" s="1"/>
  <c r="AF44" i="1"/>
  <c r="AG44" i="1"/>
  <c r="CU44" i="1" s="1"/>
  <c r="T44" i="1" s="1"/>
  <c r="AH44" i="1"/>
  <c r="AI44" i="1"/>
  <c r="AJ44" i="1"/>
  <c r="CX44" i="1" s="1"/>
  <c r="W44" i="1" s="1"/>
  <c r="CR44" i="1"/>
  <c r="Q44" i="1" s="1"/>
  <c r="CP44" i="1" s="1"/>
  <c r="O44" i="1" s="1"/>
  <c r="CS44" i="1"/>
  <c r="R44" i="1" s="1"/>
  <c r="CT44" i="1"/>
  <c r="S44" i="1" s="1"/>
  <c r="CV44" i="1"/>
  <c r="U44" i="1" s="1"/>
  <c r="CW44" i="1"/>
  <c r="V44" i="1" s="1"/>
  <c r="FR44" i="1"/>
  <c r="GL44" i="1"/>
  <c r="GN44" i="1"/>
  <c r="GP44" i="1"/>
  <c r="GV44" i="1"/>
  <c r="HC44" i="1"/>
  <c r="GX44" i="1" s="1"/>
  <c r="C45" i="1"/>
  <c r="D45" i="1"/>
  <c r="S45" i="1"/>
  <c r="W45" i="1"/>
  <c r="AC45" i="1"/>
  <c r="AE45" i="1"/>
  <c r="CS45" i="1" s="1"/>
  <c r="R45" i="1" s="1"/>
  <c r="AF45" i="1"/>
  <c r="AG45" i="1"/>
  <c r="AH45" i="1"/>
  <c r="AI45" i="1"/>
  <c r="CW45" i="1" s="1"/>
  <c r="V45" i="1" s="1"/>
  <c r="AJ45" i="1"/>
  <c r="CQ45" i="1"/>
  <c r="P45" i="1" s="1"/>
  <c r="CT45" i="1"/>
  <c r="CU45" i="1"/>
  <c r="T45" i="1" s="1"/>
  <c r="CV45" i="1"/>
  <c r="U45" i="1" s="1"/>
  <c r="CX45" i="1"/>
  <c r="FR45" i="1"/>
  <c r="GL45" i="1"/>
  <c r="GN45" i="1"/>
  <c r="GP45" i="1"/>
  <c r="GV45" i="1"/>
  <c r="HC45" i="1" s="1"/>
  <c r="GX45" i="1" s="1"/>
  <c r="I46" i="1"/>
  <c r="T46" i="1"/>
  <c r="V46" i="1"/>
  <c r="AC46" i="1"/>
  <c r="CQ46" i="1" s="1"/>
  <c r="P46" i="1" s="1"/>
  <c r="AD46" i="1"/>
  <c r="CR46" i="1" s="1"/>
  <c r="AE46" i="1"/>
  <c r="AF46" i="1"/>
  <c r="CT46" i="1" s="1"/>
  <c r="S46" i="1" s="1"/>
  <c r="AG46" i="1"/>
  <c r="AH46" i="1"/>
  <c r="CV46" i="1" s="1"/>
  <c r="AI46" i="1"/>
  <c r="AJ46" i="1"/>
  <c r="CX46" i="1" s="1"/>
  <c r="W46" i="1" s="1"/>
  <c r="CS46" i="1"/>
  <c r="R46" i="1" s="1"/>
  <c r="CU46" i="1"/>
  <c r="CW46" i="1"/>
  <c r="FR46" i="1"/>
  <c r="GL46" i="1"/>
  <c r="GN46" i="1"/>
  <c r="GP46" i="1"/>
  <c r="GV46" i="1"/>
  <c r="HC46" i="1"/>
  <c r="GX46" i="1" s="1"/>
  <c r="I47" i="1"/>
  <c r="S47" i="1" s="1"/>
  <c r="AC47" i="1"/>
  <c r="CQ47" i="1" s="1"/>
  <c r="AE47" i="1"/>
  <c r="AD47" i="1" s="1"/>
  <c r="CR47" i="1" s="1"/>
  <c r="AF47" i="1"/>
  <c r="AG47" i="1"/>
  <c r="CU47" i="1" s="1"/>
  <c r="AH47" i="1"/>
  <c r="AI47" i="1"/>
  <c r="CW47" i="1" s="1"/>
  <c r="AJ47" i="1"/>
  <c r="CS47" i="1"/>
  <c r="R47" i="1" s="1"/>
  <c r="CT47" i="1"/>
  <c r="CV47" i="1"/>
  <c r="CX47" i="1"/>
  <c r="W47" i="1" s="1"/>
  <c r="FR47" i="1"/>
  <c r="GL47" i="1"/>
  <c r="GN47" i="1"/>
  <c r="GP47" i="1"/>
  <c r="GV47" i="1"/>
  <c r="HC47" i="1"/>
  <c r="GX47" i="1" s="1"/>
  <c r="I48" i="1"/>
  <c r="Q48" i="1"/>
  <c r="R48" i="1"/>
  <c r="CZ48" i="1" s="1"/>
  <c r="Y48" i="1" s="1"/>
  <c r="V48" i="1"/>
  <c r="AC48" i="1"/>
  <c r="AD48" i="1"/>
  <c r="AB48" i="1" s="1"/>
  <c r="AE48" i="1"/>
  <c r="AF48" i="1"/>
  <c r="CT48" i="1" s="1"/>
  <c r="S48" i="1" s="1"/>
  <c r="CY48" i="1" s="1"/>
  <c r="X48" i="1" s="1"/>
  <c r="AG48" i="1"/>
  <c r="AH48" i="1"/>
  <c r="AI48" i="1"/>
  <c r="AJ48" i="1"/>
  <c r="CX48" i="1" s="1"/>
  <c r="W48" i="1" s="1"/>
  <c r="CQ48" i="1"/>
  <c r="P48" i="1" s="1"/>
  <c r="CP48" i="1" s="1"/>
  <c r="O48" i="1" s="1"/>
  <c r="CR48" i="1"/>
  <c r="CS48" i="1"/>
  <c r="CU48" i="1"/>
  <c r="T48" i="1" s="1"/>
  <c r="CV48" i="1"/>
  <c r="U48" i="1" s="1"/>
  <c r="CW48" i="1"/>
  <c r="FR48" i="1"/>
  <c r="GL48" i="1"/>
  <c r="GN48" i="1"/>
  <c r="GP48" i="1"/>
  <c r="GV48" i="1"/>
  <c r="HC48" i="1"/>
  <c r="GX48" i="1" s="1"/>
  <c r="I49" i="1"/>
  <c r="S49" i="1"/>
  <c r="W49" i="1"/>
  <c r="AC49" i="1"/>
  <c r="AE49" i="1"/>
  <c r="CS49" i="1" s="1"/>
  <c r="R49" i="1" s="1"/>
  <c r="AF49" i="1"/>
  <c r="AG49" i="1"/>
  <c r="AH49" i="1"/>
  <c r="AI49" i="1"/>
  <c r="CW49" i="1" s="1"/>
  <c r="V49" i="1" s="1"/>
  <c r="AJ49" i="1"/>
  <c r="CQ49" i="1"/>
  <c r="P49" i="1" s="1"/>
  <c r="CT49" i="1"/>
  <c r="CU49" i="1"/>
  <c r="T49" i="1" s="1"/>
  <c r="CV49" i="1"/>
  <c r="U49" i="1" s="1"/>
  <c r="CX49" i="1"/>
  <c r="FR49" i="1"/>
  <c r="GL49" i="1"/>
  <c r="GN49" i="1"/>
  <c r="GP49" i="1"/>
  <c r="GV49" i="1"/>
  <c r="HC49" i="1" s="1"/>
  <c r="GX49" i="1" s="1"/>
  <c r="I50" i="1"/>
  <c r="V50" i="1"/>
  <c r="AC50" i="1"/>
  <c r="CQ50" i="1" s="1"/>
  <c r="P50" i="1" s="1"/>
  <c r="AD50" i="1"/>
  <c r="CR50" i="1" s="1"/>
  <c r="AE50" i="1"/>
  <c r="AF50" i="1"/>
  <c r="AB50" i="1" s="1"/>
  <c r="AG50" i="1"/>
  <c r="AH50" i="1"/>
  <c r="CV50" i="1" s="1"/>
  <c r="AI50" i="1"/>
  <c r="AJ50" i="1"/>
  <c r="CX50" i="1" s="1"/>
  <c r="W50" i="1" s="1"/>
  <c r="CS50" i="1"/>
  <c r="R50" i="1" s="1"/>
  <c r="CU50" i="1"/>
  <c r="T50" i="1" s="1"/>
  <c r="CW50" i="1"/>
  <c r="FR50" i="1"/>
  <c r="GL50" i="1"/>
  <c r="GN50" i="1"/>
  <c r="GP50" i="1"/>
  <c r="GV50" i="1"/>
  <c r="HC50" i="1"/>
  <c r="GX50" i="1" s="1"/>
  <c r="I51" i="1"/>
  <c r="AC51" i="1"/>
  <c r="CQ51" i="1" s="1"/>
  <c r="AE51" i="1"/>
  <c r="AD51" i="1" s="1"/>
  <c r="CR51" i="1" s="1"/>
  <c r="Q51" i="1" s="1"/>
  <c r="AF51" i="1"/>
  <c r="CT51" i="1" s="1"/>
  <c r="S51" i="1" s="1"/>
  <c r="AG51" i="1"/>
  <c r="CU51" i="1" s="1"/>
  <c r="AH51" i="1"/>
  <c r="AI51" i="1"/>
  <c r="CW51" i="1" s="1"/>
  <c r="V51" i="1" s="1"/>
  <c r="AJ51" i="1"/>
  <c r="CV51" i="1"/>
  <c r="U51" i="1" s="1"/>
  <c r="CX51" i="1"/>
  <c r="W51" i="1" s="1"/>
  <c r="FR51" i="1"/>
  <c r="GL51" i="1"/>
  <c r="GN51" i="1"/>
  <c r="GP51" i="1"/>
  <c r="GV51" i="1"/>
  <c r="HC51" i="1"/>
  <c r="GX51" i="1" s="1"/>
  <c r="C52" i="1"/>
  <c r="D52" i="1"/>
  <c r="U52" i="1"/>
  <c r="AC52" i="1"/>
  <c r="AE52" i="1"/>
  <c r="AD52" i="1" s="1"/>
  <c r="CR52" i="1" s="1"/>
  <c r="Q52" i="1" s="1"/>
  <c r="AF52" i="1"/>
  <c r="CT52" i="1" s="1"/>
  <c r="S52" i="1" s="1"/>
  <c r="AG52" i="1"/>
  <c r="CU52" i="1" s="1"/>
  <c r="T52" i="1" s="1"/>
  <c r="AH52" i="1"/>
  <c r="AI52" i="1"/>
  <c r="AJ52" i="1"/>
  <c r="CX52" i="1" s="1"/>
  <c r="W52" i="1" s="1"/>
  <c r="CS52" i="1"/>
  <c r="R52" i="1" s="1"/>
  <c r="CV52" i="1"/>
  <c r="CW52" i="1"/>
  <c r="V52" i="1" s="1"/>
  <c r="FR52" i="1"/>
  <c r="GL52" i="1"/>
  <c r="GN52" i="1"/>
  <c r="GP52" i="1"/>
  <c r="GV52" i="1"/>
  <c r="HC52" i="1"/>
  <c r="GX52" i="1" s="1"/>
  <c r="C53" i="1"/>
  <c r="D53" i="1"/>
  <c r="P53" i="1"/>
  <c r="T53" i="1"/>
  <c r="AC53" i="1"/>
  <c r="AE53" i="1"/>
  <c r="CS53" i="1" s="1"/>
  <c r="R53" i="1" s="1"/>
  <c r="AF53" i="1"/>
  <c r="AG53" i="1"/>
  <c r="AH53" i="1"/>
  <c r="AI53" i="1"/>
  <c r="CW53" i="1" s="1"/>
  <c r="V53" i="1" s="1"/>
  <c r="AJ53" i="1"/>
  <c r="CQ53" i="1"/>
  <c r="CT53" i="1"/>
  <c r="S53" i="1" s="1"/>
  <c r="CZ53" i="1" s="1"/>
  <c r="Y53" i="1" s="1"/>
  <c r="CU53" i="1"/>
  <c r="CV53" i="1"/>
  <c r="U53" i="1" s="1"/>
  <c r="CX53" i="1"/>
  <c r="W53" i="1" s="1"/>
  <c r="CY53" i="1"/>
  <c r="X53" i="1" s="1"/>
  <c r="FR53" i="1"/>
  <c r="GL53" i="1"/>
  <c r="GN53" i="1"/>
  <c r="GP53" i="1"/>
  <c r="GV53" i="1"/>
  <c r="HC53" i="1" s="1"/>
  <c r="GX53" i="1"/>
  <c r="I54" i="1"/>
  <c r="S54" i="1"/>
  <c r="CZ54" i="1" s="1"/>
  <c r="Y54" i="1" s="1"/>
  <c r="AC54" i="1"/>
  <c r="AB54" i="1" s="1"/>
  <c r="AD54" i="1"/>
  <c r="CR54" i="1" s="1"/>
  <c r="Q54" i="1" s="1"/>
  <c r="AE54" i="1"/>
  <c r="AF54" i="1"/>
  <c r="AG54" i="1"/>
  <c r="AH54" i="1"/>
  <c r="CV54" i="1" s="1"/>
  <c r="U54" i="1" s="1"/>
  <c r="AI54" i="1"/>
  <c r="AJ54" i="1"/>
  <c r="CS54" i="1"/>
  <c r="R54" i="1" s="1"/>
  <c r="CT54" i="1"/>
  <c r="CU54" i="1"/>
  <c r="T54" i="1" s="1"/>
  <c r="CW54" i="1"/>
  <c r="V54" i="1" s="1"/>
  <c r="CX54" i="1"/>
  <c r="W54" i="1" s="1"/>
  <c r="FR54" i="1"/>
  <c r="GL54" i="1"/>
  <c r="GN54" i="1"/>
  <c r="GP54" i="1"/>
  <c r="GV54" i="1"/>
  <c r="HC54" i="1" s="1"/>
  <c r="GX54" i="1" s="1"/>
  <c r="I55" i="1"/>
  <c r="R55" i="1"/>
  <c r="AB55" i="1"/>
  <c r="AC55" i="1"/>
  <c r="CQ55" i="1" s="1"/>
  <c r="AE55" i="1"/>
  <c r="AD55" i="1" s="1"/>
  <c r="CR55" i="1" s="1"/>
  <c r="Q55" i="1" s="1"/>
  <c r="AF55" i="1"/>
  <c r="AG55" i="1"/>
  <c r="CU55" i="1" s="1"/>
  <c r="T55" i="1" s="1"/>
  <c r="AH55" i="1"/>
  <c r="AI55" i="1"/>
  <c r="AJ55" i="1"/>
  <c r="CS55" i="1"/>
  <c r="CT55" i="1"/>
  <c r="S55" i="1" s="1"/>
  <c r="CV55" i="1"/>
  <c r="CW55" i="1"/>
  <c r="V55" i="1" s="1"/>
  <c r="CX55" i="1"/>
  <c r="W55" i="1" s="1"/>
  <c r="FR55" i="1"/>
  <c r="GL55" i="1"/>
  <c r="GN55" i="1"/>
  <c r="GP55" i="1"/>
  <c r="GV55" i="1"/>
  <c r="HC55" i="1"/>
  <c r="GX55" i="1" s="1"/>
  <c r="I56" i="1"/>
  <c r="P56" i="1"/>
  <c r="R56" i="1"/>
  <c r="CZ56" i="1" s="1"/>
  <c r="Y56" i="1" s="1"/>
  <c r="AC56" i="1"/>
  <c r="AD56" i="1"/>
  <c r="AB56" i="1" s="1"/>
  <c r="AE56" i="1"/>
  <c r="AF56" i="1"/>
  <c r="CT56" i="1" s="1"/>
  <c r="S56" i="1" s="1"/>
  <c r="CY56" i="1" s="1"/>
  <c r="X56" i="1" s="1"/>
  <c r="AG56" i="1"/>
  <c r="AH56" i="1"/>
  <c r="CV56" i="1" s="1"/>
  <c r="U56" i="1" s="1"/>
  <c r="AI56" i="1"/>
  <c r="AJ56" i="1"/>
  <c r="CX56" i="1" s="1"/>
  <c r="W56" i="1" s="1"/>
  <c r="CQ56" i="1"/>
  <c r="CR56" i="1"/>
  <c r="Q56" i="1" s="1"/>
  <c r="CS56" i="1"/>
  <c r="CU56" i="1"/>
  <c r="T56" i="1" s="1"/>
  <c r="CW56" i="1"/>
  <c r="V56" i="1" s="1"/>
  <c r="FR56" i="1"/>
  <c r="GL56" i="1"/>
  <c r="GN56" i="1"/>
  <c r="GP56" i="1"/>
  <c r="GV56" i="1"/>
  <c r="HC56" i="1" s="1"/>
  <c r="GX56" i="1" s="1"/>
  <c r="I57" i="1"/>
  <c r="S57" i="1"/>
  <c r="CY57" i="1" s="1"/>
  <c r="X57" i="1" s="1"/>
  <c r="U57" i="1"/>
  <c r="AC57" i="1"/>
  <c r="CQ57" i="1" s="1"/>
  <c r="P57" i="1" s="1"/>
  <c r="AE57" i="1"/>
  <c r="CS57" i="1" s="1"/>
  <c r="R57" i="1" s="1"/>
  <c r="AF57" i="1"/>
  <c r="AG57" i="1"/>
  <c r="AH57" i="1"/>
  <c r="AI57" i="1"/>
  <c r="CW57" i="1" s="1"/>
  <c r="V57" i="1" s="1"/>
  <c r="AJ57" i="1"/>
  <c r="CT57" i="1"/>
  <c r="CU57" i="1"/>
  <c r="T57" i="1" s="1"/>
  <c r="CV57" i="1"/>
  <c r="CX57" i="1"/>
  <c r="W57" i="1" s="1"/>
  <c r="FR57" i="1"/>
  <c r="GL57" i="1"/>
  <c r="GN57" i="1"/>
  <c r="GP57" i="1"/>
  <c r="GV57" i="1"/>
  <c r="HC57" i="1" s="1"/>
  <c r="GX57" i="1" s="1"/>
  <c r="C58" i="1"/>
  <c r="D58" i="1"/>
  <c r="AB58" i="1"/>
  <c r="AC58" i="1"/>
  <c r="CQ58" i="1" s="1"/>
  <c r="P58" i="1" s="1"/>
  <c r="AE58" i="1"/>
  <c r="AD58" i="1" s="1"/>
  <c r="CR58" i="1" s="1"/>
  <c r="Q58" i="1" s="1"/>
  <c r="AF58" i="1"/>
  <c r="AG58" i="1"/>
  <c r="CU58" i="1" s="1"/>
  <c r="T58" i="1" s="1"/>
  <c r="AH58" i="1"/>
  <c r="AI58" i="1"/>
  <c r="CW58" i="1" s="1"/>
  <c r="V58" i="1" s="1"/>
  <c r="AJ58" i="1"/>
  <c r="CS58" i="1"/>
  <c r="R58" i="1" s="1"/>
  <c r="CT58" i="1"/>
  <c r="S58" i="1" s="1"/>
  <c r="CV58" i="1"/>
  <c r="U58" i="1" s="1"/>
  <c r="CX58" i="1"/>
  <c r="W58" i="1" s="1"/>
  <c r="FR58" i="1"/>
  <c r="GL58" i="1"/>
  <c r="GN58" i="1"/>
  <c r="GP58" i="1"/>
  <c r="GV58" i="1"/>
  <c r="GX58" i="1"/>
  <c r="HC58" i="1"/>
  <c r="C59" i="1"/>
  <c r="D59" i="1"/>
  <c r="T59" i="1"/>
  <c r="W59" i="1"/>
  <c r="AC59" i="1"/>
  <c r="AD59" i="1"/>
  <c r="CR59" i="1" s="1"/>
  <c r="Q59" i="1" s="1"/>
  <c r="AE59" i="1"/>
  <c r="CS59" i="1" s="1"/>
  <c r="R59" i="1" s="1"/>
  <c r="AF59" i="1"/>
  <c r="AG59" i="1"/>
  <c r="AH59" i="1"/>
  <c r="CV59" i="1" s="1"/>
  <c r="U59" i="1" s="1"/>
  <c r="AI59" i="1"/>
  <c r="CW59" i="1" s="1"/>
  <c r="V59" i="1" s="1"/>
  <c r="AJ59" i="1"/>
  <c r="CQ59" i="1"/>
  <c r="P59" i="1" s="1"/>
  <c r="CT59" i="1"/>
  <c r="S59" i="1" s="1"/>
  <c r="CU59" i="1"/>
  <c r="CX59" i="1"/>
  <c r="FR59" i="1"/>
  <c r="GL59" i="1"/>
  <c r="GN59" i="1"/>
  <c r="GP59" i="1"/>
  <c r="GV59" i="1"/>
  <c r="HC59" i="1" s="1"/>
  <c r="GX59" i="1"/>
  <c r="I60" i="1"/>
  <c r="S60" i="1"/>
  <c r="AC60" i="1"/>
  <c r="AE60" i="1"/>
  <c r="AD60" i="1" s="1"/>
  <c r="CR60" i="1" s="1"/>
  <c r="Q60" i="1" s="1"/>
  <c r="AF60" i="1"/>
  <c r="AG60" i="1"/>
  <c r="CU60" i="1" s="1"/>
  <c r="T60" i="1" s="1"/>
  <c r="AH60" i="1"/>
  <c r="AI60" i="1"/>
  <c r="CW60" i="1" s="1"/>
  <c r="V60" i="1" s="1"/>
  <c r="AJ60" i="1"/>
  <c r="CT60" i="1"/>
  <c r="CV60" i="1"/>
  <c r="U60" i="1" s="1"/>
  <c r="CX60" i="1"/>
  <c r="W60" i="1" s="1"/>
  <c r="FR60" i="1"/>
  <c r="GL60" i="1"/>
  <c r="GN60" i="1"/>
  <c r="GP60" i="1"/>
  <c r="GV60" i="1"/>
  <c r="HC60" i="1" s="1"/>
  <c r="GX60" i="1" s="1"/>
  <c r="I61" i="1"/>
  <c r="V61" i="1"/>
  <c r="AC61" i="1"/>
  <c r="AD61" i="1"/>
  <c r="CR61" i="1" s="1"/>
  <c r="Q61" i="1" s="1"/>
  <c r="AE61" i="1"/>
  <c r="AF61" i="1"/>
  <c r="CT61" i="1" s="1"/>
  <c r="AG61" i="1"/>
  <c r="AH61" i="1"/>
  <c r="CV61" i="1" s="1"/>
  <c r="U61" i="1" s="1"/>
  <c r="AI61" i="1"/>
  <c r="AJ61" i="1"/>
  <c r="CX61" i="1" s="1"/>
  <c r="CQ61" i="1"/>
  <c r="P61" i="1" s="1"/>
  <c r="CS61" i="1"/>
  <c r="R61" i="1" s="1"/>
  <c r="CU61" i="1"/>
  <c r="T61" i="1" s="1"/>
  <c r="CW61" i="1"/>
  <c r="FR61" i="1"/>
  <c r="GL61" i="1"/>
  <c r="GN61" i="1"/>
  <c r="GP61" i="1"/>
  <c r="GV61" i="1"/>
  <c r="HC61" i="1"/>
  <c r="GX61" i="1" s="1"/>
  <c r="C62" i="1"/>
  <c r="D62" i="1"/>
  <c r="P62" i="1"/>
  <c r="AC62" i="1"/>
  <c r="AD62" i="1"/>
  <c r="AE62" i="1"/>
  <c r="AF62" i="1"/>
  <c r="CT62" i="1" s="1"/>
  <c r="S62" i="1" s="1"/>
  <c r="AG62" i="1"/>
  <c r="AH62" i="1"/>
  <c r="CV62" i="1" s="1"/>
  <c r="U62" i="1" s="1"/>
  <c r="AI62" i="1"/>
  <c r="AJ62" i="1"/>
  <c r="CX62" i="1" s="1"/>
  <c r="W62" i="1" s="1"/>
  <c r="CQ62" i="1"/>
  <c r="CS62" i="1"/>
  <c r="R62" i="1" s="1"/>
  <c r="CY62" i="1" s="1"/>
  <c r="X62" i="1" s="1"/>
  <c r="CU62" i="1"/>
  <c r="T62" i="1" s="1"/>
  <c r="CW62" i="1"/>
  <c r="V62" i="1" s="1"/>
  <c r="FR62" i="1"/>
  <c r="GL62" i="1"/>
  <c r="GN62" i="1"/>
  <c r="GP62" i="1"/>
  <c r="GV62" i="1"/>
  <c r="HC62" i="1" s="1"/>
  <c r="GX62" i="1" s="1"/>
  <c r="C63" i="1"/>
  <c r="D63" i="1"/>
  <c r="R63" i="1"/>
  <c r="AC63" i="1"/>
  <c r="AD63" i="1"/>
  <c r="CR63" i="1" s="1"/>
  <c r="Q63" i="1" s="1"/>
  <c r="AE63" i="1"/>
  <c r="AF63" i="1"/>
  <c r="CT63" i="1" s="1"/>
  <c r="S63" i="1" s="1"/>
  <c r="CZ63" i="1" s="1"/>
  <c r="Y63" i="1" s="1"/>
  <c r="AG63" i="1"/>
  <c r="AH63" i="1"/>
  <c r="CV63" i="1" s="1"/>
  <c r="U63" i="1" s="1"/>
  <c r="AI63" i="1"/>
  <c r="AJ63" i="1"/>
  <c r="CX63" i="1" s="1"/>
  <c r="W63" i="1" s="1"/>
  <c r="CQ63" i="1"/>
  <c r="P63" i="1" s="1"/>
  <c r="CS63" i="1"/>
  <c r="CU63" i="1"/>
  <c r="T63" i="1" s="1"/>
  <c r="CW63" i="1"/>
  <c r="V63" i="1" s="1"/>
  <c r="FR63" i="1"/>
  <c r="GL63" i="1"/>
  <c r="GN63" i="1"/>
  <c r="GP63" i="1"/>
  <c r="GV63" i="1"/>
  <c r="HC63" i="1" s="1"/>
  <c r="GX63" i="1" s="1"/>
  <c r="I64" i="1"/>
  <c r="S64" i="1"/>
  <c r="AC64" i="1"/>
  <c r="AE64" i="1"/>
  <c r="AF64" i="1"/>
  <c r="AG64" i="1"/>
  <c r="CU64" i="1" s="1"/>
  <c r="T64" i="1" s="1"/>
  <c r="AH64" i="1"/>
  <c r="AI64" i="1"/>
  <c r="CW64" i="1" s="1"/>
  <c r="V64" i="1" s="1"/>
  <c r="AJ64" i="1"/>
  <c r="CT64" i="1"/>
  <c r="CV64" i="1"/>
  <c r="U64" i="1" s="1"/>
  <c r="CX64" i="1"/>
  <c r="W64" i="1" s="1"/>
  <c r="FR64" i="1"/>
  <c r="GL64" i="1"/>
  <c r="GN64" i="1"/>
  <c r="GP64" i="1"/>
  <c r="GV64" i="1"/>
  <c r="GX64" i="1"/>
  <c r="HC64" i="1"/>
  <c r="I65" i="1"/>
  <c r="T65" i="1"/>
  <c r="AC65" i="1"/>
  <c r="AE65" i="1"/>
  <c r="AD65" i="1" s="1"/>
  <c r="AF65" i="1"/>
  <c r="CT65" i="1" s="1"/>
  <c r="S65" i="1" s="1"/>
  <c r="AG65" i="1"/>
  <c r="AH65" i="1"/>
  <c r="CV65" i="1" s="1"/>
  <c r="U65" i="1" s="1"/>
  <c r="AI65" i="1"/>
  <c r="CW65" i="1" s="1"/>
  <c r="V65" i="1" s="1"/>
  <c r="AJ65" i="1"/>
  <c r="CX65" i="1" s="1"/>
  <c r="W65" i="1" s="1"/>
  <c r="CQ65" i="1"/>
  <c r="P65" i="1" s="1"/>
  <c r="CS65" i="1"/>
  <c r="R65" i="1" s="1"/>
  <c r="CU65" i="1"/>
  <c r="FR65" i="1"/>
  <c r="GL65" i="1"/>
  <c r="GN65" i="1"/>
  <c r="GP65" i="1"/>
  <c r="GV65" i="1"/>
  <c r="HC65" i="1" s="1"/>
  <c r="GX65" i="1" s="1"/>
  <c r="C66" i="1"/>
  <c r="D66" i="1"/>
  <c r="S66" i="1"/>
  <c r="CY66" i="1" s="1"/>
  <c r="X66" i="1" s="1"/>
  <c r="T66" i="1"/>
  <c r="AC66" i="1"/>
  <c r="AD66" i="1"/>
  <c r="CR66" i="1" s="1"/>
  <c r="Q66" i="1" s="1"/>
  <c r="AE66" i="1"/>
  <c r="AF66" i="1"/>
  <c r="AB66" i="1" s="1"/>
  <c r="AG66" i="1"/>
  <c r="AH66" i="1"/>
  <c r="CV66" i="1" s="1"/>
  <c r="U66" i="1" s="1"/>
  <c r="AI66" i="1"/>
  <c r="AJ66" i="1"/>
  <c r="CQ66" i="1"/>
  <c r="P66" i="1" s="1"/>
  <c r="CP66" i="1" s="1"/>
  <c r="O66" i="1" s="1"/>
  <c r="CS66" i="1"/>
  <c r="R66" i="1" s="1"/>
  <c r="CT66" i="1"/>
  <c r="CU66" i="1"/>
  <c r="CW66" i="1"/>
  <c r="V66" i="1" s="1"/>
  <c r="CX66" i="1"/>
  <c r="W66" i="1" s="1"/>
  <c r="FR66" i="1"/>
  <c r="GL66" i="1"/>
  <c r="GN66" i="1"/>
  <c r="GP66" i="1"/>
  <c r="GV66" i="1"/>
  <c r="HC66" i="1" s="1"/>
  <c r="GX66" i="1" s="1"/>
  <c r="C67" i="1"/>
  <c r="D67" i="1"/>
  <c r="P67" i="1"/>
  <c r="U67" i="1"/>
  <c r="AC67" i="1"/>
  <c r="AE67" i="1"/>
  <c r="AD67" i="1" s="1"/>
  <c r="AF67" i="1"/>
  <c r="CT67" i="1" s="1"/>
  <c r="S67" i="1" s="1"/>
  <c r="CY67" i="1" s="1"/>
  <c r="X67" i="1" s="1"/>
  <c r="AG67" i="1"/>
  <c r="AH67" i="1"/>
  <c r="AI67" i="1"/>
  <c r="CW67" i="1" s="1"/>
  <c r="V67" i="1" s="1"/>
  <c r="AJ67" i="1"/>
  <c r="CX67" i="1" s="1"/>
  <c r="W67" i="1" s="1"/>
  <c r="CQ67" i="1"/>
  <c r="CS67" i="1"/>
  <c r="R67" i="1" s="1"/>
  <c r="CZ67" i="1" s="1"/>
  <c r="Y67" i="1" s="1"/>
  <c r="CU67" i="1"/>
  <c r="T67" i="1" s="1"/>
  <c r="CV67" i="1"/>
  <c r="FR67" i="1"/>
  <c r="GL67" i="1"/>
  <c r="GN67" i="1"/>
  <c r="GP67" i="1"/>
  <c r="GV67" i="1"/>
  <c r="HC67" i="1" s="1"/>
  <c r="GX67" i="1" s="1"/>
  <c r="I68" i="1"/>
  <c r="U68" i="1"/>
  <c r="W68" i="1"/>
  <c r="AC68" i="1"/>
  <c r="AB68" i="1" s="1"/>
  <c r="AD68" i="1"/>
  <c r="CR68" i="1" s="1"/>
  <c r="Q68" i="1" s="1"/>
  <c r="AE68" i="1"/>
  <c r="CS68" i="1" s="1"/>
  <c r="R68" i="1" s="1"/>
  <c r="AF68" i="1"/>
  <c r="AG68" i="1"/>
  <c r="AH68" i="1"/>
  <c r="AI68" i="1"/>
  <c r="CW68" i="1" s="1"/>
  <c r="V68" i="1" s="1"/>
  <c r="AJ68" i="1"/>
  <c r="CT68" i="1"/>
  <c r="S68" i="1" s="1"/>
  <c r="CU68" i="1"/>
  <c r="T68" i="1" s="1"/>
  <c r="CV68" i="1"/>
  <c r="CX68" i="1"/>
  <c r="FR68" i="1"/>
  <c r="GL68" i="1"/>
  <c r="GN68" i="1"/>
  <c r="GP68" i="1"/>
  <c r="GV68" i="1"/>
  <c r="HC68" i="1" s="1"/>
  <c r="GX68" i="1"/>
  <c r="I69" i="1"/>
  <c r="T69" i="1" s="1"/>
  <c r="S69" i="1"/>
  <c r="CY69" i="1" s="1"/>
  <c r="X69" i="1" s="1"/>
  <c r="AC69" i="1"/>
  <c r="AD69" i="1"/>
  <c r="CR69" i="1" s="1"/>
  <c r="AE69" i="1"/>
  <c r="AF69" i="1"/>
  <c r="AB69" i="1" s="1"/>
  <c r="AG69" i="1"/>
  <c r="AH69" i="1"/>
  <c r="CV69" i="1" s="1"/>
  <c r="AI69" i="1"/>
  <c r="AJ69" i="1"/>
  <c r="CQ69" i="1"/>
  <c r="P69" i="1" s="1"/>
  <c r="CS69" i="1"/>
  <c r="R69" i="1" s="1"/>
  <c r="CT69" i="1"/>
  <c r="CU69" i="1"/>
  <c r="CW69" i="1"/>
  <c r="V69" i="1" s="1"/>
  <c r="CX69" i="1"/>
  <c r="W69" i="1" s="1"/>
  <c r="FR69" i="1"/>
  <c r="GL69" i="1"/>
  <c r="GN69" i="1"/>
  <c r="GP69" i="1"/>
  <c r="GV69" i="1"/>
  <c r="HC69" i="1" s="1"/>
  <c r="GX69" i="1" s="1"/>
  <c r="C70" i="1"/>
  <c r="D70" i="1"/>
  <c r="P70" i="1"/>
  <c r="U70" i="1"/>
  <c r="AC70" i="1"/>
  <c r="AE70" i="1"/>
  <c r="AD70" i="1" s="1"/>
  <c r="AF70" i="1"/>
  <c r="CT70" i="1" s="1"/>
  <c r="S70" i="1" s="1"/>
  <c r="AG70" i="1"/>
  <c r="AH70" i="1"/>
  <c r="AI70" i="1"/>
  <c r="CW70" i="1" s="1"/>
  <c r="V70" i="1" s="1"/>
  <c r="AJ70" i="1"/>
  <c r="CX70" i="1" s="1"/>
  <c r="W70" i="1" s="1"/>
  <c r="CQ70" i="1"/>
  <c r="CS70" i="1"/>
  <c r="R70" i="1" s="1"/>
  <c r="CZ70" i="1" s="1"/>
  <c r="Y70" i="1" s="1"/>
  <c r="CU70" i="1"/>
  <c r="T70" i="1" s="1"/>
  <c r="CV70" i="1"/>
  <c r="FR70" i="1"/>
  <c r="GL70" i="1"/>
  <c r="GN70" i="1"/>
  <c r="GP70" i="1"/>
  <c r="GV70" i="1"/>
  <c r="HC70" i="1" s="1"/>
  <c r="GX70" i="1" s="1"/>
  <c r="C71" i="1"/>
  <c r="D71" i="1"/>
  <c r="T71" i="1"/>
  <c r="V71" i="1"/>
  <c r="AC71" i="1"/>
  <c r="CQ71" i="1" s="1"/>
  <c r="P71" i="1" s="1"/>
  <c r="AD71" i="1"/>
  <c r="CR71" i="1" s="1"/>
  <c r="Q71" i="1" s="1"/>
  <c r="AE71" i="1"/>
  <c r="AF71" i="1"/>
  <c r="AB71" i="1" s="1"/>
  <c r="AG71" i="1"/>
  <c r="AH71" i="1"/>
  <c r="CV71" i="1" s="1"/>
  <c r="U71" i="1" s="1"/>
  <c r="AI71" i="1"/>
  <c r="AJ71" i="1"/>
  <c r="CX71" i="1" s="1"/>
  <c r="W71" i="1" s="1"/>
  <c r="CS71" i="1"/>
  <c r="R71" i="1" s="1"/>
  <c r="CT71" i="1"/>
  <c r="S71" i="1" s="1"/>
  <c r="CU71" i="1"/>
  <c r="CW71" i="1"/>
  <c r="FR71" i="1"/>
  <c r="GL71" i="1"/>
  <c r="GN71" i="1"/>
  <c r="GP71" i="1"/>
  <c r="GV71" i="1"/>
  <c r="HC71" i="1"/>
  <c r="GX71" i="1" s="1"/>
  <c r="I72" i="1"/>
  <c r="AC72" i="1"/>
  <c r="CQ72" i="1" s="1"/>
  <c r="P72" i="1" s="1"/>
  <c r="AE72" i="1"/>
  <c r="AD72" i="1" s="1"/>
  <c r="CR72" i="1" s="1"/>
  <c r="Q72" i="1" s="1"/>
  <c r="AF72" i="1"/>
  <c r="AG72" i="1"/>
  <c r="CU72" i="1" s="1"/>
  <c r="AH72" i="1"/>
  <c r="AI72" i="1"/>
  <c r="CW72" i="1" s="1"/>
  <c r="V72" i="1" s="1"/>
  <c r="AJ72" i="1"/>
  <c r="CS72" i="1"/>
  <c r="R72" i="1" s="1"/>
  <c r="CT72" i="1"/>
  <c r="S72" i="1" s="1"/>
  <c r="CV72" i="1"/>
  <c r="U72" i="1" s="1"/>
  <c r="CX72" i="1"/>
  <c r="W72" i="1" s="1"/>
  <c r="FR72" i="1"/>
  <c r="GL72" i="1"/>
  <c r="GN72" i="1"/>
  <c r="GP72" i="1"/>
  <c r="GV72" i="1"/>
  <c r="GX72" i="1"/>
  <c r="HC72" i="1"/>
  <c r="I73" i="1"/>
  <c r="Q73" i="1"/>
  <c r="R73" i="1"/>
  <c r="V73" i="1"/>
  <c r="AC73" i="1"/>
  <c r="AD73" i="1"/>
  <c r="AE73" i="1"/>
  <c r="AF73" i="1"/>
  <c r="CT73" i="1" s="1"/>
  <c r="S73" i="1" s="1"/>
  <c r="CY73" i="1" s="1"/>
  <c r="X73" i="1" s="1"/>
  <c r="AG73" i="1"/>
  <c r="AH73" i="1"/>
  <c r="AI73" i="1"/>
  <c r="AJ73" i="1"/>
  <c r="CX73" i="1" s="1"/>
  <c r="W73" i="1" s="1"/>
  <c r="CQ73" i="1"/>
  <c r="P73" i="1" s="1"/>
  <c r="CP73" i="1" s="1"/>
  <c r="O73" i="1" s="1"/>
  <c r="CR73" i="1"/>
  <c r="CS73" i="1"/>
  <c r="CU73" i="1"/>
  <c r="T73" i="1" s="1"/>
  <c r="CV73" i="1"/>
  <c r="U73" i="1" s="1"/>
  <c r="CW73" i="1"/>
  <c r="CZ73" i="1"/>
  <c r="Y73" i="1" s="1"/>
  <c r="FR73" i="1"/>
  <c r="GL73" i="1"/>
  <c r="GN73" i="1"/>
  <c r="GP73" i="1"/>
  <c r="GV73" i="1"/>
  <c r="HC73" i="1"/>
  <c r="GX73" i="1" s="1"/>
  <c r="C74" i="1"/>
  <c r="D74" i="1"/>
  <c r="R74" i="1"/>
  <c r="V74" i="1"/>
  <c r="AC74" i="1"/>
  <c r="AB74" i="1" s="1"/>
  <c r="AD74" i="1"/>
  <c r="CR74" i="1" s="1"/>
  <c r="Q74" i="1" s="1"/>
  <c r="AE74" i="1"/>
  <c r="AF74" i="1"/>
  <c r="AG74" i="1"/>
  <c r="AH74" i="1"/>
  <c r="CV74" i="1" s="1"/>
  <c r="U74" i="1" s="1"/>
  <c r="AI74" i="1"/>
  <c r="AJ74" i="1"/>
  <c r="CX74" i="1" s="1"/>
  <c r="W74" i="1" s="1"/>
  <c r="CS74" i="1"/>
  <c r="CT74" i="1"/>
  <c r="S74" i="1" s="1"/>
  <c r="CU74" i="1"/>
  <c r="T74" i="1" s="1"/>
  <c r="CW74" i="1"/>
  <c r="FR74" i="1"/>
  <c r="GL74" i="1"/>
  <c r="GN74" i="1"/>
  <c r="GP74" i="1"/>
  <c r="GV74" i="1"/>
  <c r="HC74" i="1"/>
  <c r="GX74" i="1" s="1"/>
  <c r="C75" i="1"/>
  <c r="D75" i="1"/>
  <c r="R75" i="1"/>
  <c r="CY75" i="1" s="1"/>
  <c r="X75" i="1" s="1"/>
  <c r="T75" i="1"/>
  <c r="AC75" i="1"/>
  <c r="AD75" i="1"/>
  <c r="AB75" i="1" s="1"/>
  <c r="AE75" i="1"/>
  <c r="AF75" i="1"/>
  <c r="CT75" i="1" s="1"/>
  <c r="S75" i="1" s="1"/>
  <c r="AG75" i="1"/>
  <c r="AH75" i="1"/>
  <c r="CV75" i="1" s="1"/>
  <c r="U75" i="1" s="1"/>
  <c r="AI75" i="1"/>
  <c r="AJ75" i="1"/>
  <c r="CX75" i="1" s="1"/>
  <c r="W75" i="1" s="1"/>
  <c r="CQ75" i="1"/>
  <c r="P75" i="1" s="1"/>
  <c r="CR75" i="1"/>
  <c r="Q75" i="1" s="1"/>
  <c r="CS75" i="1"/>
  <c r="CU75" i="1"/>
  <c r="CW75" i="1"/>
  <c r="V75" i="1" s="1"/>
  <c r="FR75" i="1"/>
  <c r="GL75" i="1"/>
  <c r="GN75" i="1"/>
  <c r="GP75" i="1"/>
  <c r="GV75" i="1"/>
  <c r="HC75" i="1"/>
  <c r="GX75" i="1" s="1"/>
  <c r="I76" i="1"/>
  <c r="S76" i="1"/>
  <c r="CY76" i="1" s="1"/>
  <c r="X76" i="1" s="1"/>
  <c r="T76" i="1"/>
  <c r="AC76" i="1"/>
  <c r="AE76" i="1"/>
  <c r="CS76" i="1" s="1"/>
  <c r="R76" i="1" s="1"/>
  <c r="AF76" i="1"/>
  <c r="AG76" i="1"/>
  <c r="AH76" i="1"/>
  <c r="AI76" i="1"/>
  <c r="CW76" i="1" s="1"/>
  <c r="V76" i="1" s="1"/>
  <c r="AJ76" i="1"/>
  <c r="CQ76" i="1"/>
  <c r="P76" i="1" s="1"/>
  <c r="CT76" i="1"/>
  <c r="CU76" i="1"/>
  <c r="CV76" i="1"/>
  <c r="U76" i="1" s="1"/>
  <c r="CX76" i="1"/>
  <c r="W76" i="1" s="1"/>
  <c r="FR76" i="1"/>
  <c r="GL76" i="1"/>
  <c r="GN76" i="1"/>
  <c r="GP76" i="1"/>
  <c r="GV76" i="1"/>
  <c r="HC76" i="1" s="1"/>
  <c r="GX76" i="1" s="1"/>
  <c r="I77" i="1"/>
  <c r="R77" i="1"/>
  <c r="V77" i="1"/>
  <c r="AC77" i="1"/>
  <c r="AB77" i="1" s="1"/>
  <c r="AD77" i="1"/>
  <c r="CR77" i="1" s="1"/>
  <c r="Q77" i="1" s="1"/>
  <c r="AE77" i="1"/>
  <c r="AF77" i="1"/>
  <c r="AG77" i="1"/>
  <c r="AH77" i="1"/>
  <c r="CV77" i="1" s="1"/>
  <c r="U77" i="1" s="1"/>
  <c r="AI77" i="1"/>
  <c r="AJ77" i="1"/>
  <c r="CX77" i="1" s="1"/>
  <c r="W77" i="1" s="1"/>
  <c r="CS77" i="1"/>
  <c r="CT77" i="1"/>
  <c r="S77" i="1" s="1"/>
  <c r="CU77" i="1"/>
  <c r="T77" i="1" s="1"/>
  <c r="CW77" i="1"/>
  <c r="FR77" i="1"/>
  <c r="GL77" i="1"/>
  <c r="GN77" i="1"/>
  <c r="GP77" i="1"/>
  <c r="GV77" i="1"/>
  <c r="HC77" i="1"/>
  <c r="GX77" i="1" s="1"/>
  <c r="C78" i="1"/>
  <c r="D78" i="1"/>
  <c r="R78" i="1"/>
  <c r="CY78" i="1" s="1"/>
  <c r="X78" i="1" s="1"/>
  <c r="T78" i="1"/>
  <c r="AC78" i="1"/>
  <c r="AD78" i="1"/>
  <c r="AB78" i="1" s="1"/>
  <c r="AE78" i="1"/>
  <c r="AF78" i="1"/>
  <c r="CT78" i="1" s="1"/>
  <c r="S78" i="1" s="1"/>
  <c r="AG78" i="1"/>
  <c r="AH78" i="1"/>
  <c r="CV78" i="1" s="1"/>
  <c r="U78" i="1" s="1"/>
  <c r="AI78" i="1"/>
  <c r="AJ78" i="1"/>
  <c r="CX78" i="1" s="1"/>
  <c r="W78" i="1" s="1"/>
  <c r="CQ78" i="1"/>
  <c r="P78" i="1" s="1"/>
  <c r="CR78" i="1"/>
  <c r="Q78" i="1" s="1"/>
  <c r="CS78" i="1"/>
  <c r="CU78" i="1"/>
  <c r="CW78" i="1"/>
  <c r="V78" i="1" s="1"/>
  <c r="FR78" i="1"/>
  <c r="GL78" i="1"/>
  <c r="GN78" i="1"/>
  <c r="GP78" i="1"/>
  <c r="GV78" i="1"/>
  <c r="HC78" i="1" s="1"/>
  <c r="GX78" i="1" s="1"/>
  <c r="C79" i="1"/>
  <c r="D79" i="1"/>
  <c r="R79" i="1"/>
  <c r="S79" i="1"/>
  <c r="CY79" i="1" s="1"/>
  <c r="X79" i="1" s="1"/>
  <c r="W79" i="1"/>
  <c r="AC79" i="1"/>
  <c r="AB79" i="1" s="1"/>
  <c r="AD79" i="1"/>
  <c r="CR79" i="1" s="1"/>
  <c r="Q79" i="1" s="1"/>
  <c r="AE79" i="1"/>
  <c r="AF79" i="1"/>
  <c r="AG79" i="1"/>
  <c r="AH79" i="1"/>
  <c r="CV79" i="1" s="1"/>
  <c r="U79" i="1" s="1"/>
  <c r="AI79" i="1"/>
  <c r="AJ79" i="1"/>
  <c r="CQ79" i="1"/>
  <c r="P79" i="1" s="1"/>
  <c r="CP79" i="1" s="1"/>
  <c r="O79" i="1" s="1"/>
  <c r="CS79" i="1"/>
  <c r="CT79" i="1"/>
  <c r="CU79" i="1"/>
  <c r="T79" i="1" s="1"/>
  <c r="CW79" i="1"/>
  <c r="V79" i="1" s="1"/>
  <c r="CX79" i="1"/>
  <c r="FR79" i="1"/>
  <c r="GL79" i="1"/>
  <c r="GN79" i="1"/>
  <c r="GP79" i="1"/>
  <c r="GV79" i="1"/>
  <c r="HC79" i="1" s="1"/>
  <c r="GX79" i="1" s="1"/>
  <c r="I80" i="1"/>
  <c r="AB80" i="1"/>
  <c r="AC80" i="1"/>
  <c r="CQ80" i="1" s="1"/>
  <c r="P80" i="1" s="1"/>
  <c r="AE80" i="1"/>
  <c r="AD80" i="1" s="1"/>
  <c r="AF80" i="1"/>
  <c r="AG80" i="1"/>
  <c r="CU80" i="1" s="1"/>
  <c r="T80" i="1" s="1"/>
  <c r="AH80" i="1"/>
  <c r="AI80" i="1"/>
  <c r="AJ80" i="1"/>
  <c r="CX80" i="1" s="1"/>
  <c r="W80" i="1" s="1"/>
  <c r="CR80" i="1"/>
  <c r="Q80" i="1" s="1"/>
  <c r="CS80" i="1"/>
  <c r="R80" i="1" s="1"/>
  <c r="CT80" i="1"/>
  <c r="S80" i="1" s="1"/>
  <c r="CV80" i="1"/>
  <c r="U80" i="1" s="1"/>
  <c r="CW80" i="1"/>
  <c r="V80" i="1" s="1"/>
  <c r="FR80" i="1"/>
  <c r="GL80" i="1"/>
  <c r="GN80" i="1"/>
  <c r="GP80" i="1"/>
  <c r="GV80" i="1"/>
  <c r="HC80" i="1"/>
  <c r="GX80" i="1" s="1"/>
  <c r="I81" i="1"/>
  <c r="P81" i="1" s="1"/>
  <c r="T81" i="1"/>
  <c r="AC81" i="1"/>
  <c r="AE81" i="1"/>
  <c r="AD81" i="1" s="1"/>
  <c r="AF81" i="1"/>
  <c r="CT81" i="1" s="1"/>
  <c r="AG81" i="1"/>
  <c r="AH81" i="1"/>
  <c r="CV81" i="1" s="1"/>
  <c r="U81" i="1" s="1"/>
  <c r="AI81" i="1"/>
  <c r="CW81" i="1" s="1"/>
  <c r="V81" i="1" s="1"/>
  <c r="AJ81" i="1"/>
  <c r="CX81" i="1" s="1"/>
  <c r="CQ81" i="1"/>
  <c r="CS81" i="1"/>
  <c r="R81" i="1" s="1"/>
  <c r="CU81" i="1"/>
  <c r="FR81" i="1"/>
  <c r="GL81" i="1"/>
  <c r="GN81" i="1"/>
  <c r="GP81" i="1"/>
  <c r="GV81" i="1"/>
  <c r="HC81" i="1" s="1"/>
  <c r="GX81" i="1" s="1"/>
  <c r="C82" i="1"/>
  <c r="D82" i="1"/>
  <c r="S82" i="1"/>
  <c r="CY82" i="1" s="1"/>
  <c r="X82" i="1" s="1"/>
  <c r="T82" i="1"/>
  <c r="AC82" i="1"/>
  <c r="AD82" i="1"/>
  <c r="CR82" i="1" s="1"/>
  <c r="Q82" i="1" s="1"/>
  <c r="AE82" i="1"/>
  <c r="AF82" i="1"/>
  <c r="AB82" i="1" s="1"/>
  <c r="AG82" i="1"/>
  <c r="AH82" i="1"/>
  <c r="CV82" i="1" s="1"/>
  <c r="U82" i="1" s="1"/>
  <c r="AI82" i="1"/>
  <c r="AJ82" i="1"/>
  <c r="CQ82" i="1"/>
  <c r="P82" i="1" s="1"/>
  <c r="CP82" i="1" s="1"/>
  <c r="O82" i="1" s="1"/>
  <c r="CS82" i="1"/>
  <c r="R82" i="1" s="1"/>
  <c r="CT82" i="1"/>
  <c r="CU82" i="1"/>
  <c r="CW82" i="1"/>
  <c r="V82" i="1" s="1"/>
  <c r="CX82" i="1"/>
  <c r="W82" i="1" s="1"/>
  <c r="FR82" i="1"/>
  <c r="GL82" i="1"/>
  <c r="GN82" i="1"/>
  <c r="GP82" i="1"/>
  <c r="GV82" i="1"/>
  <c r="HC82" i="1" s="1"/>
  <c r="GX82" i="1" s="1"/>
  <c r="C83" i="1"/>
  <c r="D83" i="1"/>
  <c r="P83" i="1"/>
  <c r="U83" i="1"/>
  <c r="AC83" i="1"/>
  <c r="AE83" i="1"/>
  <c r="AD83" i="1" s="1"/>
  <c r="AF83" i="1"/>
  <c r="CT83" i="1" s="1"/>
  <c r="S83" i="1" s="1"/>
  <c r="CY83" i="1" s="1"/>
  <c r="X83" i="1" s="1"/>
  <c r="AG83" i="1"/>
  <c r="AH83" i="1"/>
  <c r="AI83" i="1"/>
  <c r="CW83" i="1" s="1"/>
  <c r="V83" i="1" s="1"/>
  <c r="AJ83" i="1"/>
  <c r="CX83" i="1" s="1"/>
  <c r="W83" i="1" s="1"/>
  <c r="CQ83" i="1"/>
  <c r="CS83" i="1"/>
  <c r="R83" i="1" s="1"/>
  <c r="CZ83" i="1" s="1"/>
  <c r="Y83" i="1" s="1"/>
  <c r="CU83" i="1"/>
  <c r="T83" i="1" s="1"/>
  <c r="CV83" i="1"/>
  <c r="FR83" i="1"/>
  <c r="GL83" i="1"/>
  <c r="GN83" i="1"/>
  <c r="GP83" i="1"/>
  <c r="GV83" i="1"/>
  <c r="HC83" i="1" s="1"/>
  <c r="GX83" i="1" s="1"/>
  <c r="I84" i="1"/>
  <c r="U84" i="1"/>
  <c r="W84" i="1"/>
  <c r="AC84" i="1"/>
  <c r="AB84" i="1" s="1"/>
  <c r="AD84" i="1"/>
  <c r="CR84" i="1" s="1"/>
  <c r="Q84" i="1" s="1"/>
  <c r="AE84" i="1"/>
  <c r="CS84" i="1" s="1"/>
  <c r="R84" i="1" s="1"/>
  <c r="AF84" i="1"/>
  <c r="AG84" i="1"/>
  <c r="AH84" i="1"/>
  <c r="AI84" i="1"/>
  <c r="CW84" i="1" s="1"/>
  <c r="V84" i="1" s="1"/>
  <c r="AJ84" i="1"/>
  <c r="CT84" i="1"/>
  <c r="S84" i="1" s="1"/>
  <c r="CU84" i="1"/>
  <c r="T84" i="1" s="1"/>
  <c r="CV84" i="1"/>
  <c r="CX84" i="1"/>
  <c r="FR84" i="1"/>
  <c r="GL84" i="1"/>
  <c r="GN84" i="1"/>
  <c r="GP84" i="1"/>
  <c r="GV84" i="1"/>
  <c r="HC84" i="1" s="1"/>
  <c r="GX84" i="1"/>
  <c r="I85" i="1"/>
  <c r="T85" i="1" s="1"/>
  <c r="S85" i="1"/>
  <c r="CY85" i="1" s="1"/>
  <c r="X85" i="1" s="1"/>
  <c r="AC85" i="1"/>
  <c r="AD85" i="1"/>
  <c r="CR85" i="1" s="1"/>
  <c r="AE85" i="1"/>
  <c r="AF85" i="1"/>
  <c r="AG85" i="1"/>
  <c r="AH85" i="1"/>
  <c r="CV85" i="1" s="1"/>
  <c r="AI85" i="1"/>
  <c r="AJ85" i="1"/>
  <c r="CQ85" i="1"/>
  <c r="P85" i="1" s="1"/>
  <c r="CS85" i="1"/>
  <c r="R85" i="1" s="1"/>
  <c r="CT85" i="1"/>
  <c r="CU85" i="1"/>
  <c r="CW85" i="1"/>
  <c r="V85" i="1" s="1"/>
  <c r="CX85" i="1"/>
  <c r="W85" i="1" s="1"/>
  <c r="FR85" i="1"/>
  <c r="GL85" i="1"/>
  <c r="GN85" i="1"/>
  <c r="GP85" i="1"/>
  <c r="GV85" i="1"/>
  <c r="HC85" i="1" s="1"/>
  <c r="GX85" i="1" s="1"/>
  <c r="C86" i="1"/>
  <c r="D86" i="1"/>
  <c r="AC86" i="1"/>
  <c r="CQ86" i="1" s="1"/>
  <c r="P86" i="1" s="1"/>
  <c r="AE86" i="1"/>
  <c r="AD86" i="1" s="1"/>
  <c r="AF86" i="1"/>
  <c r="CT86" i="1" s="1"/>
  <c r="S86" i="1" s="1"/>
  <c r="AG86" i="1"/>
  <c r="CU86" i="1" s="1"/>
  <c r="T86" i="1" s="1"/>
  <c r="AH86" i="1"/>
  <c r="AI86" i="1"/>
  <c r="AJ86" i="1"/>
  <c r="CX86" i="1" s="1"/>
  <c r="W86" i="1" s="1"/>
  <c r="CS86" i="1"/>
  <c r="R86" i="1" s="1"/>
  <c r="CV86" i="1"/>
  <c r="U86" i="1" s="1"/>
  <c r="CW86" i="1"/>
  <c r="V86" i="1" s="1"/>
  <c r="FR86" i="1"/>
  <c r="GL86" i="1"/>
  <c r="GN86" i="1"/>
  <c r="GP86" i="1"/>
  <c r="GV86" i="1"/>
  <c r="HC86" i="1"/>
  <c r="GX86" i="1" s="1"/>
  <c r="C87" i="1"/>
  <c r="D87" i="1"/>
  <c r="AC87" i="1"/>
  <c r="AB87" i="1" s="1"/>
  <c r="AD87" i="1"/>
  <c r="CR87" i="1" s="1"/>
  <c r="Q87" i="1" s="1"/>
  <c r="AE87" i="1"/>
  <c r="CS87" i="1" s="1"/>
  <c r="R87" i="1" s="1"/>
  <c r="AF87" i="1"/>
  <c r="AG87" i="1"/>
  <c r="AH87" i="1"/>
  <c r="CV87" i="1" s="1"/>
  <c r="U87" i="1" s="1"/>
  <c r="AI87" i="1"/>
  <c r="CW87" i="1" s="1"/>
  <c r="V87" i="1" s="1"/>
  <c r="AJ87" i="1"/>
  <c r="CQ87" i="1"/>
  <c r="P87" i="1" s="1"/>
  <c r="CT87" i="1"/>
  <c r="S87" i="1" s="1"/>
  <c r="CU87" i="1"/>
  <c r="T87" i="1" s="1"/>
  <c r="CX87" i="1"/>
  <c r="W87" i="1" s="1"/>
  <c r="FR87" i="1"/>
  <c r="GL87" i="1"/>
  <c r="GN87" i="1"/>
  <c r="GP87" i="1"/>
  <c r="GV87" i="1"/>
  <c r="HC87" i="1" s="1"/>
  <c r="GX87" i="1" s="1"/>
  <c r="I88" i="1"/>
  <c r="AC88" i="1"/>
  <c r="AB88" i="1" s="1"/>
  <c r="AD88" i="1"/>
  <c r="CR88" i="1" s="1"/>
  <c r="Q88" i="1" s="1"/>
  <c r="AE88" i="1"/>
  <c r="AF88" i="1"/>
  <c r="AG88" i="1"/>
  <c r="CU88" i="1" s="1"/>
  <c r="T88" i="1" s="1"/>
  <c r="AH88" i="1"/>
  <c r="CV88" i="1" s="1"/>
  <c r="U88" i="1" s="1"/>
  <c r="AI88" i="1"/>
  <c r="AJ88" i="1"/>
  <c r="CS88" i="1"/>
  <c r="R88" i="1" s="1"/>
  <c r="CT88" i="1"/>
  <c r="S88" i="1" s="1"/>
  <c r="CW88" i="1"/>
  <c r="V88" i="1" s="1"/>
  <c r="CX88" i="1"/>
  <c r="W88" i="1" s="1"/>
  <c r="FR88" i="1"/>
  <c r="GL88" i="1"/>
  <c r="GN88" i="1"/>
  <c r="GP88" i="1"/>
  <c r="GV88" i="1"/>
  <c r="HC88" i="1"/>
  <c r="GX88" i="1" s="1"/>
  <c r="I89" i="1"/>
  <c r="AC89" i="1"/>
  <c r="CQ89" i="1" s="1"/>
  <c r="P89" i="1" s="1"/>
  <c r="AE89" i="1"/>
  <c r="AD89" i="1" s="1"/>
  <c r="AF89" i="1"/>
  <c r="CT89" i="1" s="1"/>
  <c r="S89" i="1" s="1"/>
  <c r="AG89" i="1"/>
  <c r="CU89" i="1" s="1"/>
  <c r="T89" i="1" s="1"/>
  <c r="AH89" i="1"/>
  <c r="AI89" i="1"/>
  <c r="AJ89" i="1"/>
  <c r="CX89" i="1" s="1"/>
  <c r="W89" i="1" s="1"/>
  <c r="CS89" i="1"/>
  <c r="R89" i="1" s="1"/>
  <c r="CV89" i="1"/>
  <c r="U89" i="1" s="1"/>
  <c r="CW89" i="1"/>
  <c r="V89" i="1" s="1"/>
  <c r="FR89" i="1"/>
  <c r="GL89" i="1"/>
  <c r="GN89" i="1"/>
  <c r="GP89" i="1"/>
  <c r="GV89" i="1"/>
  <c r="HC89" i="1"/>
  <c r="GX89" i="1" s="1"/>
  <c r="C90" i="1"/>
  <c r="D90" i="1"/>
  <c r="I90" i="1"/>
  <c r="AC90" i="1"/>
  <c r="AB90" i="1" s="1"/>
  <c r="AD90" i="1"/>
  <c r="CR90" i="1" s="1"/>
  <c r="Q90" i="1" s="1"/>
  <c r="AE90" i="1"/>
  <c r="AF90" i="1"/>
  <c r="AG90" i="1"/>
  <c r="CU90" i="1" s="1"/>
  <c r="T90" i="1" s="1"/>
  <c r="AH90" i="1"/>
  <c r="CV90" i="1" s="1"/>
  <c r="U90" i="1" s="1"/>
  <c r="AI90" i="1"/>
  <c r="AJ90" i="1"/>
  <c r="CS90" i="1"/>
  <c r="R90" i="1" s="1"/>
  <c r="CT90" i="1"/>
  <c r="S90" i="1" s="1"/>
  <c r="CW90" i="1"/>
  <c r="V90" i="1" s="1"/>
  <c r="CX90" i="1"/>
  <c r="W90" i="1" s="1"/>
  <c r="FR90" i="1"/>
  <c r="GL90" i="1"/>
  <c r="GN90" i="1"/>
  <c r="GP90" i="1"/>
  <c r="GV90" i="1"/>
  <c r="HC90" i="1"/>
  <c r="GX90" i="1" s="1"/>
  <c r="C91" i="1"/>
  <c r="D91" i="1"/>
  <c r="I91" i="1"/>
  <c r="AC91" i="1"/>
  <c r="AB91" i="1" s="1"/>
  <c r="AD91" i="1"/>
  <c r="CR91" i="1" s="1"/>
  <c r="Q91" i="1" s="1"/>
  <c r="AE91" i="1"/>
  <c r="CS91" i="1" s="1"/>
  <c r="R91" i="1" s="1"/>
  <c r="AF91" i="1"/>
  <c r="AG91" i="1"/>
  <c r="AH91" i="1"/>
  <c r="CV91" i="1" s="1"/>
  <c r="U91" i="1" s="1"/>
  <c r="AI91" i="1"/>
  <c r="CW91" i="1" s="1"/>
  <c r="V91" i="1" s="1"/>
  <c r="AJ91" i="1"/>
  <c r="CQ91" i="1"/>
  <c r="P91" i="1" s="1"/>
  <c r="CP91" i="1" s="1"/>
  <c r="O91" i="1" s="1"/>
  <c r="CT91" i="1"/>
  <c r="S91" i="1" s="1"/>
  <c r="CU91" i="1"/>
  <c r="T91" i="1" s="1"/>
  <c r="CX91" i="1"/>
  <c r="W91" i="1" s="1"/>
  <c r="FR91" i="1"/>
  <c r="GL91" i="1"/>
  <c r="GN91" i="1"/>
  <c r="GP91" i="1"/>
  <c r="GV91" i="1"/>
  <c r="HC91" i="1" s="1"/>
  <c r="GX91" i="1" s="1"/>
  <c r="I92" i="1"/>
  <c r="AC92" i="1"/>
  <c r="AB92" i="1" s="1"/>
  <c r="AD92" i="1"/>
  <c r="CR92" i="1" s="1"/>
  <c r="Q92" i="1" s="1"/>
  <c r="AE92" i="1"/>
  <c r="AF92" i="1"/>
  <c r="AG92" i="1"/>
  <c r="CU92" i="1" s="1"/>
  <c r="T92" i="1" s="1"/>
  <c r="AH92" i="1"/>
  <c r="CV92" i="1" s="1"/>
  <c r="U92" i="1" s="1"/>
  <c r="AI92" i="1"/>
  <c r="AJ92" i="1"/>
  <c r="CS92" i="1"/>
  <c r="R92" i="1" s="1"/>
  <c r="CT92" i="1"/>
  <c r="S92" i="1" s="1"/>
  <c r="CW92" i="1"/>
  <c r="V92" i="1" s="1"/>
  <c r="CX92" i="1"/>
  <c r="W92" i="1" s="1"/>
  <c r="FR92" i="1"/>
  <c r="GL92" i="1"/>
  <c r="GN92" i="1"/>
  <c r="GP92" i="1"/>
  <c r="GV92" i="1"/>
  <c r="HC92" i="1"/>
  <c r="GX92" i="1" s="1"/>
  <c r="I93" i="1"/>
  <c r="AC93" i="1"/>
  <c r="CQ93" i="1" s="1"/>
  <c r="P93" i="1" s="1"/>
  <c r="AE93" i="1"/>
  <c r="AD93" i="1" s="1"/>
  <c r="AF93" i="1"/>
  <c r="CT93" i="1" s="1"/>
  <c r="S93" i="1" s="1"/>
  <c r="AG93" i="1"/>
  <c r="CU93" i="1" s="1"/>
  <c r="T93" i="1" s="1"/>
  <c r="AH93" i="1"/>
  <c r="AI93" i="1"/>
  <c r="AJ93" i="1"/>
  <c r="CX93" i="1" s="1"/>
  <c r="W93" i="1" s="1"/>
  <c r="CS93" i="1"/>
  <c r="R93" i="1" s="1"/>
  <c r="CV93" i="1"/>
  <c r="U93" i="1" s="1"/>
  <c r="CW93" i="1"/>
  <c r="V93" i="1" s="1"/>
  <c r="FR93" i="1"/>
  <c r="GL93" i="1"/>
  <c r="GN93" i="1"/>
  <c r="GP93" i="1"/>
  <c r="GV93" i="1"/>
  <c r="HC93" i="1"/>
  <c r="GX93" i="1" s="1"/>
  <c r="C94" i="1"/>
  <c r="D94" i="1"/>
  <c r="AC94" i="1"/>
  <c r="AB94" i="1" s="1"/>
  <c r="AD94" i="1"/>
  <c r="CR94" i="1" s="1"/>
  <c r="Q94" i="1" s="1"/>
  <c r="AE94" i="1"/>
  <c r="CS94" i="1" s="1"/>
  <c r="R94" i="1" s="1"/>
  <c r="AF94" i="1"/>
  <c r="AG94" i="1"/>
  <c r="AH94" i="1"/>
  <c r="CV94" i="1" s="1"/>
  <c r="U94" i="1" s="1"/>
  <c r="AI94" i="1"/>
  <c r="CW94" i="1" s="1"/>
  <c r="V94" i="1" s="1"/>
  <c r="AJ94" i="1"/>
  <c r="CQ94" i="1"/>
  <c r="P94" i="1" s="1"/>
  <c r="CT94" i="1"/>
  <c r="S94" i="1" s="1"/>
  <c r="CU94" i="1"/>
  <c r="T94" i="1" s="1"/>
  <c r="CX94" i="1"/>
  <c r="W94" i="1" s="1"/>
  <c r="FR94" i="1"/>
  <c r="GL94" i="1"/>
  <c r="GN94" i="1"/>
  <c r="GP94" i="1"/>
  <c r="GV94" i="1"/>
  <c r="HC94" i="1" s="1"/>
  <c r="GX94" i="1" s="1"/>
  <c r="C95" i="1"/>
  <c r="D95" i="1"/>
  <c r="AC95" i="1"/>
  <c r="CQ95" i="1" s="1"/>
  <c r="P95" i="1" s="1"/>
  <c r="AE95" i="1"/>
  <c r="AD95" i="1" s="1"/>
  <c r="AF95" i="1"/>
  <c r="CT95" i="1" s="1"/>
  <c r="S95" i="1" s="1"/>
  <c r="AG95" i="1"/>
  <c r="CU95" i="1" s="1"/>
  <c r="T95" i="1" s="1"/>
  <c r="AH95" i="1"/>
  <c r="AI95" i="1"/>
  <c r="AJ95" i="1"/>
  <c r="CX95" i="1" s="1"/>
  <c r="W95" i="1" s="1"/>
  <c r="CS95" i="1"/>
  <c r="R95" i="1" s="1"/>
  <c r="CV95" i="1"/>
  <c r="U95" i="1" s="1"/>
  <c r="CW95" i="1"/>
  <c r="V95" i="1" s="1"/>
  <c r="FR95" i="1"/>
  <c r="GL95" i="1"/>
  <c r="GN95" i="1"/>
  <c r="GP95" i="1"/>
  <c r="GV95" i="1"/>
  <c r="HC95" i="1"/>
  <c r="GX95" i="1" s="1"/>
  <c r="I96" i="1"/>
  <c r="AC96" i="1"/>
  <c r="AE96" i="1"/>
  <c r="AD96" i="1" s="1"/>
  <c r="AF96" i="1"/>
  <c r="CT96" i="1" s="1"/>
  <c r="S96" i="1" s="1"/>
  <c r="AG96" i="1"/>
  <c r="AH96" i="1"/>
  <c r="AI96" i="1"/>
  <c r="CW96" i="1" s="1"/>
  <c r="V96" i="1" s="1"/>
  <c r="AJ96" i="1"/>
  <c r="CX96" i="1" s="1"/>
  <c r="W96" i="1" s="1"/>
  <c r="CQ96" i="1"/>
  <c r="P96" i="1" s="1"/>
  <c r="CU96" i="1"/>
  <c r="T96" i="1" s="1"/>
  <c r="CV96" i="1"/>
  <c r="U96" i="1" s="1"/>
  <c r="FR96" i="1"/>
  <c r="GL96" i="1"/>
  <c r="GN96" i="1"/>
  <c r="GP96" i="1"/>
  <c r="GV96" i="1"/>
  <c r="GX96" i="1"/>
  <c r="HC96" i="1"/>
  <c r="I97" i="1"/>
  <c r="AC97" i="1"/>
  <c r="AB97" i="1" s="1"/>
  <c r="AD97" i="1"/>
  <c r="CR97" i="1" s="1"/>
  <c r="Q97" i="1" s="1"/>
  <c r="AE97" i="1"/>
  <c r="CS97" i="1" s="1"/>
  <c r="R97" i="1" s="1"/>
  <c r="AF97" i="1"/>
  <c r="AG97" i="1"/>
  <c r="AH97" i="1"/>
  <c r="CV97" i="1" s="1"/>
  <c r="U97" i="1" s="1"/>
  <c r="AI97" i="1"/>
  <c r="CW97" i="1" s="1"/>
  <c r="V97" i="1" s="1"/>
  <c r="AJ97" i="1"/>
  <c r="CQ97" i="1"/>
  <c r="P97" i="1" s="1"/>
  <c r="CP97" i="1" s="1"/>
  <c r="O97" i="1" s="1"/>
  <c r="CT97" i="1"/>
  <c r="S97" i="1" s="1"/>
  <c r="CU97" i="1"/>
  <c r="T97" i="1" s="1"/>
  <c r="CX97" i="1"/>
  <c r="W97" i="1" s="1"/>
  <c r="FR97" i="1"/>
  <c r="GL97" i="1"/>
  <c r="GN97" i="1"/>
  <c r="GP97" i="1"/>
  <c r="GV97" i="1"/>
  <c r="HC97" i="1" s="1"/>
  <c r="GX97" i="1" s="1"/>
  <c r="I98" i="1"/>
  <c r="AC98" i="1"/>
  <c r="AB98" i="1" s="1"/>
  <c r="AD98" i="1"/>
  <c r="CR98" i="1" s="1"/>
  <c r="Q98" i="1" s="1"/>
  <c r="AE98" i="1"/>
  <c r="AF98" i="1"/>
  <c r="AG98" i="1"/>
  <c r="CU98" i="1" s="1"/>
  <c r="T98" i="1" s="1"/>
  <c r="AH98" i="1"/>
  <c r="CV98" i="1" s="1"/>
  <c r="U98" i="1" s="1"/>
  <c r="AI98" i="1"/>
  <c r="AJ98" i="1"/>
  <c r="CS98" i="1"/>
  <c r="R98" i="1" s="1"/>
  <c r="CT98" i="1"/>
  <c r="S98" i="1" s="1"/>
  <c r="CW98" i="1"/>
  <c r="V98" i="1" s="1"/>
  <c r="CX98" i="1"/>
  <c r="W98" i="1" s="1"/>
  <c r="FR98" i="1"/>
  <c r="GL98" i="1"/>
  <c r="GN98" i="1"/>
  <c r="GP98" i="1"/>
  <c r="GV98" i="1"/>
  <c r="HC98" i="1"/>
  <c r="GX98" i="1" s="1"/>
  <c r="I99" i="1"/>
  <c r="R99" i="1"/>
  <c r="V99" i="1"/>
  <c r="AC99" i="1"/>
  <c r="CQ99" i="1" s="1"/>
  <c r="P99" i="1" s="1"/>
  <c r="AE99" i="1"/>
  <c r="AD99" i="1" s="1"/>
  <c r="CR99" i="1" s="1"/>
  <c r="Q99" i="1" s="1"/>
  <c r="AF99" i="1"/>
  <c r="CT99" i="1" s="1"/>
  <c r="S99" i="1" s="1"/>
  <c r="AG99" i="1"/>
  <c r="CU99" i="1" s="1"/>
  <c r="T99" i="1" s="1"/>
  <c r="AH99" i="1"/>
  <c r="AI99" i="1"/>
  <c r="AJ99" i="1"/>
  <c r="CX99" i="1" s="1"/>
  <c r="W99" i="1" s="1"/>
  <c r="CS99" i="1"/>
  <c r="CV99" i="1"/>
  <c r="U99" i="1" s="1"/>
  <c r="CW99" i="1"/>
  <c r="FR99" i="1"/>
  <c r="GL99" i="1"/>
  <c r="GN99" i="1"/>
  <c r="GP99" i="1"/>
  <c r="GV99" i="1"/>
  <c r="HC99" i="1"/>
  <c r="GX99" i="1" s="1"/>
  <c r="I100" i="1"/>
  <c r="AC100" i="1"/>
  <c r="AE100" i="1"/>
  <c r="AF100" i="1"/>
  <c r="CT100" i="1" s="1"/>
  <c r="S100" i="1" s="1"/>
  <c r="AG100" i="1"/>
  <c r="AH100" i="1"/>
  <c r="AI100" i="1"/>
  <c r="CW100" i="1" s="1"/>
  <c r="V100" i="1" s="1"/>
  <c r="AJ100" i="1"/>
  <c r="CX100" i="1" s="1"/>
  <c r="W100" i="1" s="1"/>
  <c r="CQ100" i="1"/>
  <c r="P100" i="1" s="1"/>
  <c r="CU100" i="1"/>
  <c r="T100" i="1" s="1"/>
  <c r="CV100" i="1"/>
  <c r="U100" i="1" s="1"/>
  <c r="FR100" i="1"/>
  <c r="GL100" i="1"/>
  <c r="GN100" i="1"/>
  <c r="GP100" i="1"/>
  <c r="GV100" i="1"/>
  <c r="GX100" i="1"/>
  <c r="HC100" i="1"/>
  <c r="I101" i="1"/>
  <c r="P101" i="1"/>
  <c r="AC101" i="1"/>
  <c r="AD101" i="1"/>
  <c r="CR101" i="1" s="1"/>
  <c r="Q101" i="1" s="1"/>
  <c r="AE101" i="1"/>
  <c r="CS101" i="1" s="1"/>
  <c r="R101" i="1" s="1"/>
  <c r="AF101" i="1"/>
  <c r="AG101" i="1"/>
  <c r="AH101" i="1"/>
  <c r="CV101" i="1" s="1"/>
  <c r="U101" i="1" s="1"/>
  <c r="AI101" i="1"/>
  <c r="CW101" i="1" s="1"/>
  <c r="V101" i="1" s="1"/>
  <c r="AJ101" i="1"/>
  <c r="CQ101" i="1"/>
  <c r="CT101" i="1"/>
  <c r="S101" i="1" s="1"/>
  <c r="CY101" i="1" s="1"/>
  <c r="X101" i="1" s="1"/>
  <c r="CU101" i="1"/>
  <c r="T101" i="1" s="1"/>
  <c r="CX101" i="1"/>
  <c r="W101" i="1" s="1"/>
  <c r="FR101" i="1"/>
  <c r="GL101" i="1"/>
  <c r="GN101" i="1"/>
  <c r="GP101" i="1"/>
  <c r="GV101" i="1"/>
  <c r="HC101" i="1" s="1"/>
  <c r="GX101" i="1" s="1"/>
  <c r="I102" i="1"/>
  <c r="S102" i="1"/>
  <c r="CZ102" i="1" s="1"/>
  <c r="Y102" i="1" s="1"/>
  <c r="AC102" i="1"/>
  <c r="AB102" i="1" s="1"/>
  <c r="AD102" i="1"/>
  <c r="CR102" i="1" s="1"/>
  <c r="Q102" i="1" s="1"/>
  <c r="AE102" i="1"/>
  <c r="AF102" i="1"/>
  <c r="AG102" i="1"/>
  <c r="AH102" i="1"/>
  <c r="CV102" i="1" s="1"/>
  <c r="U102" i="1" s="1"/>
  <c r="AI102" i="1"/>
  <c r="AJ102" i="1"/>
  <c r="CQ102" i="1"/>
  <c r="P102" i="1" s="1"/>
  <c r="CP102" i="1" s="1"/>
  <c r="O102" i="1" s="1"/>
  <c r="CS102" i="1"/>
  <c r="R102" i="1" s="1"/>
  <c r="CT102" i="1"/>
  <c r="CU102" i="1"/>
  <c r="T102" i="1" s="1"/>
  <c r="CW102" i="1"/>
  <c r="V102" i="1" s="1"/>
  <c r="CX102" i="1"/>
  <c r="W102" i="1" s="1"/>
  <c r="FR102" i="1"/>
  <c r="GL102" i="1"/>
  <c r="GN102" i="1"/>
  <c r="GP102" i="1"/>
  <c r="GV102" i="1"/>
  <c r="HC102" i="1" s="1"/>
  <c r="GX102" i="1" s="1"/>
  <c r="I103" i="1"/>
  <c r="AB103" i="1"/>
  <c r="AC103" i="1"/>
  <c r="CQ103" i="1" s="1"/>
  <c r="AE103" i="1"/>
  <c r="AD103" i="1" s="1"/>
  <c r="AF103" i="1"/>
  <c r="AG103" i="1"/>
  <c r="CU103" i="1" s="1"/>
  <c r="T103" i="1" s="1"/>
  <c r="AH103" i="1"/>
  <c r="AI103" i="1"/>
  <c r="AJ103" i="1"/>
  <c r="CX103" i="1" s="1"/>
  <c r="W103" i="1" s="1"/>
  <c r="CR103" i="1"/>
  <c r="Q103" i="1" s="1"/>
  <c r="CS103" i="1"/>
  <c r="R103" i="1" s="1"/>
  <c r="CT103" i="1"/>
  <c r="S103" i="1" s="1"/>
  <c r="CV103" i="1"/>
  <c r="U103" i="1" s="1"/>
  <c r="CW103" i="1"/>
  <c r="V103" i="1" s="1"/>
  <c r="FR103" i="1"/>
  <c r="GL103" i="1"/>
  <c r="GN103" i="1"/>
  <c r="GP103" i="1"/>
  <c r="GV103" i="1"/>
  <c r="HC103" i="1"/>
  <c r="GX103" i="1" s="1"/>
  <c r="C104" i="1"/>
  <c r="D104" i="1"/>
  <c r="I104" i="1"/>
  <c r="R104" i="1"/>
  <c r="V104" i="1"/>
  <c r="AC104" i="1"/>
  <c r="AB104" i="1" s="1"/>
  <c r="AD104" i="1"/>
  <c r="CR104" i="1" s="1"/>
  <c r="Q104" i="1" s="1"/>
  <c r="AE104" i="1"/>
  <c r="AF104" i="1"/>
  <c r="AG104" i="1"/>
  <c r="AH104" i="1"/>
  <c r="CV104" i="1" s="1"/>
  <c r="U104" i="1" s="1"/>
  <c r="AI104" i="1"/>
  <c r="AJ104" i="1"/>
  <c r="CX104" i="1" s="1"/>
  <c r="W104" i="1" s="1"/>
  <c r="CS104" i="1"/>
  <c r="CT104" i="1"/>
  <c r="S104" i="1" s="1"/>
  <c r="CU104" i="1"/>
  <c r="T104" i="1" s="1"/>
  <c r="CW104" i="1"/>
  <c r="FR104" i="1"/>
  <c r="GL104" i="1"/>
  <c r="GN104" i="1"/>
  <c r="GP104" i="1"/>
  <c r="GV104" i="1"/>
  <c r="HC104" i="1"/>
  <c r="GX104" i="1" s="1"/>
  <c r="C105" i="1"/>
  <c r="D105" i="1"/>
  <c r="I105" i="1"/>
  <c r="U105" i="1"/>
  <c r="W105" i="1"/>
  <c r="AC105" i="1"/>
  <c r="AB105" i="1" s="1"/>
  <c r="AD105" i="1"/>
  <c r="CR105" i="1" s="1"/>
  <c r="Q105" i="1" s="1"/>
  <c r="AE105" i="1"/>
  <c r="CS105" i="1" s="1"/>
  <c r="R105" i="1" s="1"/>
  <c r="AF105" i="1"/>
  <c r="AG105" i="1"/>
  <c r="AH105" i="1"/>
  <c r="AI105" i="1"/>
  <c r="CW105" i="1" s="1"/>
  <c r="V105" i="1" s="1"/>
  <c r="AJ105" i="1"/>
  <c r="CT105" i="1"/>
  <c r="S105" i="1" s="1"/>
  <c r="CU105" i="1"/>
  <c r="T105" i="1" s="1"/>
  <c r="CV105" i="1"/>
  <c r="CX105" i="1"/>
  <c r="FR105" i="1"/>
  <c r="GL105" i="1"/>
  <c r="GN105" i="1"/>
  <c r="GP105" i="1"/>
  <c r="GV105" i="1"/>
  <c r="HC105" i="1" s="1"/>
  <c r="GX105" i="1"/>
  <c r="I106" i="1"/>
  <c r="T106" i="1" s="1"/>
  <c r="S106" i="1"/>
  <c r="AC106" i="1"/>
  <c r="AD106" i="1"/>
  <c r="CR106" i="1" s="1"/>
  <c r="AE106" i="1"/>
  <c r="AF106" i="1"/>
  <c r="AG106" i="1"/>
  <c r="AH106" i="1"/>
  <c r="CV106" i="1" s="1"/>
  <c r="AI106" i="1"/>
  <c r="AJ106" i="1"/>
  <c r="CQ106" i="1"/>
  <c r="P106" i="1" s="1"/>
  <c r="CS106" i="1"/>
  <c r="R106" i="1" s="1"/>
  <c r="CT106" i="1"/>
  <c r="CU106" i="1"/>
  <c r="CW106" i="1"/>
  <c r="V106" i="1" s="1"/>
  <c r="CX106" i="1"/>
  <c r="W106" i="1" s="1"/>
  <c r="FR106" i="1"/>
  <c r="GL106" i="1"/>
  <c r="GN106" i="1"/>
  <c r="GP106" i="1"/>
  <c r="GV106" i="1"/>
  <c r="HC106" i="1" s="1"/>
  <c r="GX106" i="1" s="1"/>
  <c r="I107" i="1"/>
  <c r="AC107" i="1"/>
  <c r="CQ107" i="1" s="1"/>
  <c r="P107" i="1" s="1"/>
  <c r="AE107" i="1"/>
  <c r="AD107" i="1" s="1"/>
  <c r="AF107" i="1"/>
  <c r="AG107" i="1"/>
  <c r="CU107" i="1" s="1"/>
  <c r="T107" i="1" s="1"/>
  <c r="AH107" i="1"/>
  <c r="AI107" i="1"/>
  <c r="AJ107" i="1"/>
  <c r="CR107" i="1"/>
  <c r="Q107" i="1" s="1"/>
  <c r="CS107" i="1"/>
  <c r="R107" i="1" s="1"/>
  <c r="CT107" i="1"/>
  <c r="S107" i="1" s="1"/>
  <c r="CV107" i="1"/>
  <c r="U107" i="1" s="1"/>
  <c r="CW107" i="1"/>
  <c r="V107" i="1" s="1"/>
  <c r="CX107" i="1"/>
  <c r="W107" i="1" s="1"/>
  <c r="FR107" i="1"/>
  <c r="GL107" i="1"/>
  <c r="GN107" i="1"/>
  <c r="GP107" i="1"/>
  <c r="GV107" i="1"/>
  <c r="GX107" i="1"/>
  <c r="HC107" i="1"/>
  <c r="I108" i="1"/>
  <c r="P108" i="1"/>
  <c r="U108" i="1"/>
  <c r="AC108" i="1"/>
  <c r="AE108" i="1"/>
  <c r="AD108" i="1" s="1"/>
  <c r="AF108" i="1"/>
  <c r="CT108" i="1" s="1"/>
  <c r="S108" i="1" s="1"/>
  <c r="CY108" i="1" s="1"/>
  <c r="X108" i="1" s="1"/>
  <c r="AG108" i="1"/>
  <c r="AH108" i="1"/>
  <c r="AI108" i="1"/>
  <c r="CW108" i="1" s="1"/>
  <c r="V108" i="1" s="1"/>
  <c r="AJ108" i="1"/>
  <c r="CX108" i="1" s="1"/>
  <c r="W108" i="1" s="1"/>
  <c r="CQ108" i="1"/>
  <c r="CS108" i="1"/>
  <c r="R108" i="1" s="1"/>
  <c r="CZ108" i="1" s="1"/>
  <c r="Y108" i="1" s="1"/>
  <c r="CU108" i="1"/>
  <c r="T108" i="1" s="1"/>
  <c r="CV108" i="1"/>
  <c r="FR108" i="1"/>
  <c r="GL108" i="1"/>
  <c r="GN108" i="1"/>
  <c r="GP108" i="1"/>
  <c r="GV108" i="1"/>
  <c r="HC108" i="1" s="1"/>
  <c r="GX108" i="1" s="1"/>
  <c r="I109" i="1"/>
  <c r="U109" i="1"/>
  <c r="W109" i="1"/>
  <c r="AC109" i="1"/>
  <c r="AB109" i="1" s="1"/>
  <c r="AD109" i="1"/>
  <c r="CR109" i="1" s="1"/>
  <c r="Q109" i="1" s="1"/>
  <c r="AE109" i="1"/>
  <c r="CS109" i="1" s="1"/>
  <c r="R109" i="1" s="1"/>
  <c r="AF109" i="1"/>
  <c r="AG109" i="1"/>
  <c r="AH109" i="1"/>
  <c r="AI109" i="1"/>
  <c r="CW109" i="1" s="1"/>
  <c r="V109" i="1" s="1"/>
  <c r="AJ109" i="1"/>
  <c r="CT109" i="1"/>
  <c r="S109" i="1" s="1"/>
  <c r="CU109" i="1"/>
  <c r="T109" i="1" s="1"/>
  <c r="CV109" i="1"/>
  <c r="CX109" i="1"/>
  <c r="FR109" i="1"/>
  <c r="GL109" i="1"/>
  <c r="GN109" i="1"/>
  <c r="GP109" i="1"/>
  <c r="GV109" i="1"/>
  <c r="HC109" i="1" s="1"/>
  <c r="GX109" i="1"/>
  <c r="I110" i="1"/>
  <c r="T110" i="1" s="1"/>
  <c r="S110" i="1"/>
  <c r="CY110" i="1" s="1"/>
  <c r="X110" i="1" s="1"/>
  <c r="AC110" i="1"/>
  <c r="AD110" i="1"/>
  <c r="CR110" i="1" s="1"/>
  <c r="AE110" i="1"/>
  <c r="AF110" i="1"/>
  <c r="AG110" i="1"/>
  <c r="AH110" i="1"/>
  <c r="CV110" i="1" s="1"/>
  <c r="AI110" i="1"/>
  <c r="AJ110" i="1"/>
  <c r="CQ110" i="1"/>
  <c r="P110" i="1" s="1"/>
  <c r="CS110" i="1"/>
  <c r="R110" i="1" s="1"/>
  <c r="CT110" i="1"/>
  <c r="CU110" i="1"/>
  <c r="CW110" i="1"/>
  <c r="V110" i="1" s="1"/>
  <c r="CX110" i="1"/>
  <c r="W110" i="1" s="1"/>
  <c r="FR110" i="1"/>
  <c r="GL110" i="1"/>
  <c r="GN110" i="1"/>
  <c r="GP110" i="1"/>
  <c r="GV110" i="1"/>
  <c r="HC110" i="1" s="1"/>
  <c r="GX110" i="1" s="1"/>
  <c r="I111" i="1"/>
  <c r="AC111" i="1"/>
  <c r="CQ111" i="1" s="1"/>
  <c r="P111" i="1" s="1"/>
  <c r="AE111" i="1"/>
  <c r="AD111" i="1" s="1"/>
  <c r="AF111" i="1"/>
  <c r="AG111" i="1"/>
  <c r="CU111" i="1" s="1"/>
  <c r="T111" i="1" s="1"/>
  <c r="AH111" i="1"/>
  <c r="AI111" i="1"/>
  <c r="AJ111" i="1"/>
  <c r="CR111" i="1"/>
  <c r="Q111" i="1" s="1"/>
  <c r="CS111" i="1"/>
  <c r="R111" i="1" s="1"/>
  <c r="CT111" i="1"/>
  <c r="S111" i="1" s="1"/>
  <c r="CV111" i="1"/>
  <c r="U111" i="1" s="1"/>
  <c r="CW111" i="1"/>
  <c r="V111" i="1" s="1"/>
  <c r="CX111" i="1"/>
  <c r="W111" i="1" s="1"/>
  <c r="FR111" i="1"/>
  <c r="GL111" i="1"/>
  <c r="GN111" i="1"/>
  <c r="GP111" i="1"/>
  <c r="GV111" i="1"/>
  <c r="GX111" i="1"/>
  <c r="HC111" i="1"/>
  <c r="I112" i="1"/>
  <c r="P112" i="1"/>
  <c r="U112" i="1"/>
  <c r="AC112" i="1"/>
  <c r="AE112" i="1"/>
  <c r="AD112" i="1" s="1"/>
  <c r="AF112" i="1"/>
  <c r="CT112" i="1" s="1"/>
  <c r="S112" i="1" s="1"/>
  <c r="AG112" i="1"/>
  <c r="AH112" i="1"/>
  <c r="AI112" i="1"/>
  <c r="CW112" i="1" s="1"/>
  <c r="V112" i="1" s="1"/>
  <c r="AJ112" i="1"/>
  <c r="CX112" i="1" s="1"/>
  <c r="W112" i="1" s="1"/>
  <c r="CQ112" i="1"/>
  <c r="CS112" i="1"/>
  <c r="R112" i="1" s="1"/>
  <c r="CZ112" i="1" s="1"/>
  <c r="Y112" i="1" s="1"/>
  <c r="CU112" i="1"/>
  <c r="T112" i="1" s="1"/>
  <c r="CV112" i="1"/>
  <c r="FR112" i="1"/>
  <c r="GL112" i="1"/>
  <c r="GN112" i="1"/>
  <c r="GP112" i="1"/>
  <c r="GV112" i="1"/>
  <c r="HC112" i="1" s="1"/>
  <c r="GX112" i="1" s="1"/>
  <c r="I113" i="1"/>
  <c r="U113" i="1"/>
  <c r="W113" i="1"/>
  <c r="AC113" i="1"/>
  <c r="AB113" i="1" s="1"/>
  <c r="AD113" i="1"/>
  <c r="CR113" i="1" s="1"/>
  <c r="Q113" i="1" s="1"/>
  <c r="AE113" i="1"/>
  <c r="CS113" i="1" s="1"/>
  <c r="R113" i="1" s="1"/>
  <c r="AF113" i="1"/>
  <c r="AG113" i="1"/>
  <c r="AH113" i="1"/>
  <c r="AI113" i="1"/>
  <c r="CW113" i="1" s="1"/>
  <c r="V113" i="1" s="1"/>
  <c r="AJ113" i="1"/>
  <c r="CT113" i="1"/>
  <c r="S113" i="1" s="1"/>
  <c r="CU113" i="1"/>
  <c r="T113" i="1" s="1"/>
  <c r="CV113" i="1"/>
  <c r="CX113" i="1"/>
  <c r="FR113" i="1"/>
  <c r="GL113" i="1"/>
  <c r="GN113" i="1"/>
  <c r="GP113" i="1"/>
  <c r="GV113" i="1"/>
  <c r="HC113" i="1" s="1"/>
  <c r="GX113" i="1"/>
  <c r="C114" i="1"/>
  <c r="D114" i="1"/>
  <c r="I114" i="1"/>
  <c r="Q114" i="1"/>
  <c r="R114" i="1"/>
  <c r="V114" i="1"/>
  <c r="AC114" i="1"/>
  <c r="AD114" i="1"/>
  <c r="AB114" i="1" s="1"/>
  <c r="AE114" i="1"/>
  <c r="AF114" i="1"/>
  <c r="CT114" i="1" s="1"/>
  <c r="S114" i="1" s="1"/>
  <c r="CY114" i="1" s="1"/>
  <c r="X114" i="1" s="1"/>
  <c r="AG114" i="1"/>
  <c r="AH114" i="1"/>
  <c r="AI114" i="1"/>
  <c r="AJ114" i="1"/>
  <c r="CX114" i="1" s="1"/>
  <c r="W114" i="1" s="1"/>
  <c r="CQ114" i="1"/>
  <c r="P114" i="1" s="1"/>
  <c r="CP114" i="1" s="1"/>
  <c r="O114" i="1" s="1"/>
  <c r="CR114" i="1"/>
  <c r="CS114" i="1"/>
  <c r="CU114" i="1"/>
  <c r="T114" i="1" s="1"/>
  <c r="CV114" i="1"/>
  <c r="U114" i="1" s="1"/>
  <c r="CW114" i="1"/>
  <c r="CZ114" i="1"/>
  <c r="Y114" i="1" s="1"/>
  <c r="FR114" i="1"/>
  <c r="GL114" i="1"/>
  <c r="GN114" i="1"/>
  <c r="GP114" i="1"/>
  <c r="GV114" i="1"/>
  <c r="HC114" i="1"/>
  <c r="GX114" i="1" s="1"/>
  <c r="C115" i="1"/>
  <c r="D115" i="1"/>
  <c r="I115" i="1"/>
  <c r="I119" i="1" s="1"/>
  <c r="GX119" i="1" s="1"/>
  <c r="AB115" i="1"/>
  <c r="AC115" i="1"/>
  <c r="CQ115" i="1" s="1"/>
  <c r="AE115" i="1"/>
  <c r="AD115" i="1" s="1"/>
  <c r="AF115" i="1"/>
  <c r="AG115" i="1"/>
  <c r="CU115" i="1" s="1"/>
  <c r="T115" i="1" s="1"/>
  <c r="AH115" i="1"/>
  <c r="AI115" i="1"/>
  <c r="AJ115" i="1"/>
  <c r="CX115" i="1" s="1"/>
  <c r="W115" i="1" s="1"/>
  <c r="CR115" i="1"/>
  <c r="Q115" i="1" s="1"/>
  <c r="CS115" i="1"/>
  <c r="R115" i="1" s="1"/>
  <c r="CT115" i="1"/>
  <c r="S115" i="1" s="1"/>
  <c r="CV115" i="1"/>
  <c r="U115" i="1" s="1"/>
  <c r="CW115" i="1"/>
  <c r="V115" i="1" s="1"/>
  <c r="FR115" i="1"/>
  <c r="GL115" i="1"/>
  <c r="GN115" i="1"/>
  <c r="GP115" i="1"/>
  <c r="GV115" i="1"/>
  <c r="HC115" i="1"/>
  <c r="GX115" i="1" s="1"/>
  <c r="I116" i="1"/>
  <c r="P116" i="1" s="1"/>
  <c r="T116" i="1"/>
  <c r="AC116" i="1"/>
  <c r="AE116" i="1"/>
  <c r="AD116" i="1" s="1"/>
  <c r="AF116" i="1"/>
  <c r="CT116" i="1" s="1"/>
  <c r="AG116" i="1"/>
  <c r="AH116" i="1"/>
  <c r="CV116" i="1" s="1"/>
  <c r="U116" i="1" s="1"/>
  <c r="AI116" i="1"/>
  <c r="CW116" i="1" s="1"/>
  <c r="V116" i="1" s="1"/>
  <c r="AJ116" i="1"/>
  <c r="CX116" i="1" s="1"/>
  <c r="CQ116" i="1"/>
  <c r="CS116" i="1"/>
  <c r="R116" i="1" s="1"/>
  <c r="CU116" i="1"/>
  <c r="FR116" i="1"/>
  <c r="GL116" i="1"/>
  <c r="GN116" i="1"/>
  <c r="GP116" i="1"/>
  <c r="GV116" i="1"/>
  <c r="HC116" i="1" s="1"/>
  <c r="GX116" i="1" s="1"/>
  <c r="AC117" i="1"/>
  <c r="AB117" i="1" s="1"/>
  <c r="AD117" i="1"/>
  <c r="CR117" i="1" s="1"/>
  <c r="AE117" i="1"/>
  <c r="CS117" i="1" s="1"/>
  <c r="AF117" i="1"/>
  <c r="AG117" i="1"/>
  <c r="AH117" i="1"/>
  <c r="AI117" i="1"/>
  <c r="CW117" i="1" s="1"/>
  <c r="AJ117" i="1"/>
  <c r="CT117" i="1"/>
  <c r="CU117" i="1"/>
  <c r="CV117" i="1"/>
  <c r="CX117" i="1"/>
  <c r="FR117" i="1"/>
  <c r="GL117" i="1"/>
  <c r="GN117" i="1"/>
  <c r="GP117" i="1"/>
  <c r="GV117" i="1"/>
  <c r="HC117" i="1" s="1"/>
  <c r="I118" i="1"/>
  <c r="T118" i="1" s="1"/>
  <c r="S118" i="1"/>
  <c r="CY118" i="1" s="1"/>
  <c r="X118" i="1" s="1"/>
  <c r="AC118" i="1"/>
  <c r="AD118" i="1"/>
  <c r="CR118" i="1" s="1"/>
  <c r="AE118" i="1"/>
  <c r="AF118" i="1"/>
  <c r="AG118" i="1"/>
  <c r="AH118" i="1"/>
  <c r="CV118" i="1" s="1"/>
  <c r="AI118" i="1"/>
  <c r="AJ118" i="1"/>
  <c r="CQ118" i="1"/>
  <c r="P118" i="1" s="1"/>
  <c r="CS118" i="1"/>
  <c r="R118" i="1" s="1"/>
  <c r="CT118" i="1"/>
  <c r="CU118" i="1"/>
  <c r="CW118" i="1"/>
  <c r="V118" i="1" s="1"/>
  <c r="CX118" i="1"/>
  <c r="W118" i="1" s="1"/>
  <c r="FR118" i="1"/>
  <c r="GL118" i="1"/>
  <c r="GN118" i="1"/>
  <c r="GP118" i="1"/>
  <c r="GV118" i="1"/>
  <c r="HC118" i="1" s="1"/>
  <c r="GX118" i="1" s="1"/>
  <c r="AC119" i="1"/>
  <c r="CQ119" i="1" s="1"/>
  <c r="AE119" i="1"/>
  <c r="AD119" i="1" s="1"/>
  <c r="AF119" i="1"/>
  <c r="AG119" i="1"/>
  <c r="CU119" i="1" s="1"/>
  <c r="AH119" i="1"/>
  <c r="AI119" i="1"/>
  <c r="AJ119" i="1"/>
  <c r="CR119" i="1"/>
  <c r="Q119" i="1" s="1"/>
  <c r="CS119" i="1"/>
  <c r="R119" i="1" s="1"/>
  <c r="CT119" i="1"/>
  <c r="S119" i="1" s="1"/>
  <c r="CV119" i="1"/>
  <c r="CW119" i="1"/>
  <c r="V119" i="1" s="1"/>
  <c r="CX119" i="1"/>
  <c r="W119" i="1" s="1"/>
  <c r="FR119" i="1"/>
  <c r="GL119" i="1"/>
  <c r="GN119" i="1"/>
  <c r="GP119" i="1"/>
  <c r="GV119" i="1"/>
  <c r="HC119" i="1"/>
  <c r="C120" i="1"/>
  <c r="D120" i="1"/>
  <c r="I120" i="1"/>
  <c r="R120" i="1"/>
  <c r="S120" i="1"/>
  <c r="CY120" i="1" s="1"/>
  <c r="X120" i="1" s="1"/>
  <c r="W120" i="1"/>
  <c r="AC120" i="1"/>
  <c r="AB120" i="1" s="1"/>
  <c r="AD120" i="1"/>
  <c r="CR120" i="1" s="1"/>
  <c r="Q120" i="1" s="1"/>
  <c r="AE120" i="1"/>
  <c r="AF120" i="1"/>
  <c r="AG120" i="1"/>
  <c r="AH120" i="1"/>
  <c r="CV120" i="1" s="1"/>
  <c r="U120" i="1" s="1"/>
  <c r="AI120" i="1"/>
  <c r="AJ120" i="1"/>
  <c r="CQ120" i="1"/>
  <c r="P120" i="1" s="1"/>
  <c r="CP120" i="1" s="1"/>
  <c r="O120" i="1" s="1"/>
  <c r="CS120" i="1"/>
  <c r="CT120" i="1"/>
  <c r="CU120" i="1"/>
  <c r="T120" i="1" s="1"/>
  <c r="CW120" i="1"/>
  <c r="V120" i="1" s="1"/>
  <c r="CX120" i="1"/>
  <c r="FR120" i="1"/>
  <c r="GL120" i="1"/>
  <c r="GN120" i="1"/>
  <c r="GP120" i="1"/>
  <c r="GV120" i="1"/>
  <c r="HC120" i="1" s="1"/>
  <c r="GX120" i="1" s="1"/>
  <c r="C121" i="1"/>
  <c r="D121" i="1"/>
  <c r="I121" i="1"/>
  <c r="S121" i="1"/>
  <c r="CY121" i="1" s="1"/>
  <c r="X121" i="1" s="1"/>
  <c r="W121" i="1"/>
  <c r="AC121" i="1"/>
  <c r="AD121" i="1"/>
  <c r="CR121" i="1" s="1"/>
  <c r="Q121" i="1" s="1"/>
  <c r="AE121" i="1"/>
  <c r="CS121" i="1" s="1"/>
  <c r="R121" i="1" s="1"/>
  <c r="AF121" i="1"/>
  <c r="AG121" i="1"/>
  <c r="AH121" i="1"/>
  <c r="AI121" i="1"/>
  <c r="CW121" i="1" s="1"/>
  <c r="V121" i="1" s="1"/>
  <c r="AJ121" i="1"/>
  <c r="CQ121" i="1"/>
  <c r="P121" i="1" s="1"/>
  <c r="CP121" i="1" s="1"/>
  <c r="O121" i="1" s="1"/>
  <c r="CT121" i="1"/>
  <c r="CU121" i="1"/>
  <c r="T121" i="1" s="1"/>
  <c r="CV121" i="1"/>
  <c r="U121" i="1" s="1"/>
  <c r="CX121" i="1"/>
  <c r="CZ121" i="1"/>
  <c r="Y121" i="1" s="1"/>
  <c r="FR121" i="1"/>
  <c r="GL121" i="1"/>
  <c r="GN121" i="1"/>
  <c r="GP121" i="1"/>
  <c r="GV121" i="1"/>
  <c r="HC121" i="1"/>
  <c r="GX121" i="1" s="1"/>
  <c r="I122" i="1"/>
  <c r="AC122" i="1"/>
  <c r="AE122" i="1"/>
  <c r="AD122" i="1" s="1"/>
  <c r="AF122" i="1"/>
  <c r="CT122" i="1" s="1"/>
  <c r="S122" i="1" s="1"/>
  <c r="AG122" i="1"/>
  <c r="AH122" i="1"/>
  <c r="AI122" i="1"/>
  <c r="CW122" i="1" s="1"/>
  <c r="V122" i="1" s="1"/>
  <c r="AJ122" i="1"/>
  <c r="CX122" i="1" s="1"/>
  <c r="W122" i="1" s="1"/>
  <c r="CQ122" i="1"/>
  <c r="P122" i="1" s="1"/>
  <c r="CU122" i="1"/>
  <c r="T122" i="1" s="1"/>
  <c r="CV122" i="1"/>
  <c r="U122" i="1" s="1"/>
  <c r="FR122" i="1"/>
  <c r="GL122" i="1"/>
  <c r="GN122" i="1"/>
  <c r="GP122" i="1"/>
  <c r="GV122" i="1"/>
  <c r="HC122" i="1" s="1"/>
  <c r="GX122" i="1" s="1"/>
  <c r="I123" i="1"/>
  <c r="AC123" i="1"/>
  <c r="AB123" i="1" s="1"/>
  <c r="AD123" i="1"/>
  <c r="CR123" i="1" s="1"/>
  <c r="Q123" i="1" s="1"/>
  <c r="AE123" i="1"/>
  <c r="CS123" i="1" s="1"/>
  <c r="R123" i="1" s="1"/>
  <c r="AF123" i="1"/>
  <c r="AG123" i="1"/>
  <c r="AH123" i="1"/>
  <c r="CV123" i="1" s="1"/>
  <c r="U123" i="1" s="1"/>
  <c r="AI123" i="1"/>
  <c r="CW123" i="1" s="1"/>
  <c r="V123" i="1" s="1"/>
  <c r="AJ123" i="1"/>
  <c r="CQ123" i="1"/>
  <c r="P123" i="1" s="1"/>
  <c r="CT123" i="1"/>
  <c r="S123" i="1" s="1"/>
  <c r="CU123" i="1"/>
  <c r="T123" i="1" s="1"/>
  <c r="CX123" i="1"/>
  <c r="W123" i="1" s="1"/>
  <c r="FR123" i="1"/>
  <c r="GL123" i="1"/>
  <c r="GN123" i="1"/>
  <c r="GP123" i="1"/>
  <c r="GV123" i="1"/>
  <c r="HC123" i="1" s="1"/>
  <c r="GX123" i="1" s="1"/>
  <c r="I124" i="1"/>
  <c r="AC124" i="1"/>
  <c r="AB124" i="1" s="1"/>
  <c r="AD124" i="1"/>
  <c r="CR124" i="1" s="1"/>
  <c r="Q124" i="1" s="1"/>
  <c r="AE124" i="1"/>
  <c r="AF124" i="1"/>
  <c r="AG124" i="1"/>
  <c r="CU124" i="1" s="1"/>
  <c r="T124" i="1" s="1"/>
  <c r="AH124" i="1"/>
  <c r="CV124" i="1" s="1"/>
  <c r="U124" i="1" s="1"/>
  <c r="AI124" i="1"/>
  <c r="AJ124" i="1"/>
  <c r="CS124" i="1"/>
  <c r="R124" i="1" s="1"/>
  <c r="CT124" i="1"/>
  <c r="S124" i="1" s="1"/>
  <c r="CW124" i="1"/>
  <c r="V124" i="1" s="1"/>
  <c r="CX124" i="1"/>
  <c r="W124" i="1" s="1"/>
  <c r="FR124" i="1"/>
  <c r="GL124" i="1"/>
  <c r="GN124" i="1"/>
  <c r="GP124" i="1"/>
  <c r="GV124" i="1"/>
  <c r="HC124" i="1"/>
  <c r="GX124" i="1" s="1"/>
  <c r="I125" i="1"/>
  <c r="AC125" i="1"/>
  <c r="CQ125" i="1" s="1"/>
  <c r="P125" i="1" s="1"/>
  <c r="AE125" i="1"/>
  <c r="AD125" i="1" s="1"/>
  <c r="AF125" i="1"/>
  <c r="CT125" i="1" s="1"/>
  <c r="S125" i="1" s="1"/>
  <c r="AG125" i="1"/>
  <c r="CU125" i="1" s="1"/>
  <c r="T125" i="1" s="1"/>
  <c r="AH125" i="1"/>
  <c r="AI125" i="1"/>
  <c r="AJ125" i="1"/>
  <c r="CX125" i="1" s="1"/>
  <c r="W125" i="1" s="1"/>
  <c r="CS125" i="1"/>
  <c r="R125" i="1" s="1"/>
  <c r="CV125" i="1"/>
  <c r="U125" i="1" s="1"/>
  <c r="CW125" i="1"/>
  <c r="V125" i="1" s="1"/>
  <c r="FR125" i="1"/>
  <c r="GL125" i="1"/>
  <c r="GN125" i="1"/>
  <c r="GP125" i="1"/>
  <c r="GV125" i="1"/>
  <c r="HC125" i="1"/>
  <c r="GX125" i="1" s="1"/>
  <c r="I126" i="1"/>
  <c r="AC126" i="1"/>
  <c r="AE126" i="1"/>
  <c r="AD126" i="1" s="1"/>
  <c r="AF126" i="1"/>
  <c r="CT126" i="1" s="1"/>
  <c r="S126" i="1" s="1"/>
  <c r="AG126" i="1"/>
  <c r="AH126" i="1"/>
  <c r="AI126" i="1"/>
  <c r="CW126" i="1" s="1"/>
  <c r="V126" i="1" s="1"/>
  <c r="AJ126" i="1"/>
  <c r="CX126" i="1" s="1"/>
  <c r="W126" i="1" s="1"/>
  <c r="CQ126" i="1"/>
  <c r="P126" i="1" s="1"/>
  <c r="CU126" i="1"/>
  <c r="T126" i="1" s="1"/>
  <c r="CV126" i="1"/>
  <c r="U126" i="1" s="1"/>
  <c r="FR126" i="1"/>
  <c r="GL126" i="1"/>
  <c r="GN126" i="1"/>
  <c r="GP126" i="1"/>
  <c r="GV126" i="1"/>
  <c r="HC126" i="1" s="1"/>
  <c r="GX126" i="1" s="1"/>
  <c r="I127" i="1"/>
  <c r="AC127" i="1"/>
  <c r="AB127" i="1" s="1"/>
  <c r="AD127" i="1"/>
  <c r="CR127" i="1" s="1"/>
  <c r="Q127" i="1" s="1"/>
  <c r="AE127" i="1"/>
  <c r="CS127" i="1" s="1"/>
  <c r="R127" i="1" s="1"/>
  <c r="AF127" i="1"/>
  <c r="AG127" i="1"/>
  <c r="AH127" i="1"/>
  <c r="CV127" i="1" s="1"/>
  <c r="U127" i="1" s="1"/>
  <c r="AI127" i="1"/>
  <c r="CW127" i="1" s="1"/>
  <c r="V127" i="1" s="1"/>
  <c r="AJ127" i="1"/>
  <c r="CQ127" i="1"/>
  <c r="P127" i="1" s="1"/>
  <c r="CT127" i="1"/>
  <c r="S127" i="1" s="1"/>
  <c r="CU127" i="1"/>
  <c r="T127" i="1" s="1"/>
  <c r="CX127" i="1"/>
  <c r="W127" i="1" s="1"/>
  <c r="FR127" i="1"/>
  <c r="GL127" i="1"/>
  <c r="GN127" i="1"/>
  <c r="GP127" i="1"/>
  <c r="GV127" i="1"/>
  <c r="HC127" i="1" s="1"/>
  <c r="GX127" i="1" s="1"/>
  <c r="C128" i="1"/>
  <c r="D128" i="1"/>
  <c r="I128" i="1"/>
  <c r="AC128" i="1"/>
  <c r="AE128" i="1"/>
  <c r="AD128" i="1" s="1"/>
  <c r="AF128" i="1"/>
  <c r="CT128" i="1" s="1"/>
  <c r="S128" i="1" s="1"/>
  <c r="AG128" i="1"/>
  <c r="AH128" i="1"/>
  <c r="AI128" i="1"/>
  <c r="CW128" i="1" s="1"/>
  <c r="V128" i="1" s="1"/>
  <c r="AJ128" i="1"/>
  <c r="CX128" i="1" s="1"/>
  <c r="W128" i="1" s="1"/>
  <c r="CQ128" i="1"/>
  <c r="P128" i="1" s="1"/>
  <c r="CU128" i="1"/>
  <c r="T128" i="1" s="1"/>
  <c r="CV128" i="1"/>
  <c r="U128" i="1" s="1"/>
  <c r="FR128" i="1"/>
  <c r="GL128" i="1"/>
  <c r="GN128" i="1"/>
  <c r="GP128" i="1"/>
  <c r="GV128" i="1"/>
  <c r="HC128" i="1" s="1"/>
  <c r="GX128" i="1" s="1"/>
  <c r="C129" i="1"/>
  <c r="D129" i="1"/>
  <c r="I129" i="1"/>
  <c r="I131" i="1" s="1"/>
  <c r="AC129" i="1"/>
  <c r="CQ129" i="1" s="1"/>
  <c r="P129" i="1" s="1"/>
  <c r="AE129" i="1"/>
  <c r="AD129" i="1" s="1"/>
  <c r="AF129" i="1"/>
  <c r="CT129" i="1" s="1"/>
  <c r="S129" i="1" s="1"/>
  <c r="AG129" i="1"/>
  <c r="CU129" i="1" s="1"/>
  <c r="T129" i="1" s="1"/>
  <c r="AH129" i="1"/>
  <c r="AI129" i="1"/>
  <c r="AJ129" i="1"/>
  <c r="CX129" i="1" s="1"/>
  <c r="W129" i="1" s="1"/>
  <c r="CS129" i="1"/>
  <c r="R129" i="1" s="1"/>
  <c r="CV129" i="1"/>
  <c r="U129" i="1" s="1"/>
  <c r="CW129" i="1"/>
  <c r="V129" i="1" s="1"/>
  <c r="FR129" i="1"/>
  <c r="GL129" i="1"/>
  <c r="GN129" i="1"/>
  <c r="GP129" i="1"/>
  <c r="GV129" i="1"/>
  <c r="HC129" i="1"/>
  <c r="GX129" i="1" s="1"/>
  <c r="I130" i="1"/>
  <c r="AC130" i="1"/>
  <c r="AE130" i="1"/>
  <c r="AD130" i="1" s="1"/>
  <c r="AF130" i="1"/>
  <c r="CT130" i="1" s="1"/>
  <c r="S130" i="1" s="1"/>
  <c r="AG130" i="1"/>
  <c r="AH130" i="1"/>
  <c r="AI130" i="1"/>
  <c r="CW130" i="1" s="1"/>
  <c r="V130" i="1" s="1"/>
  <c r="AJ130" i="1"/>
  <c r="CX130" i="1" s="1"/>
  <c r="W130" i="1" s="1"/>
  <c r="CQ130" i="1"/>
  <c r="P130" i="1" s="1"/>
  <c r="CU130" i="1"/>
  <c r="T130" i="1" s="1"/>
  <c r="CV130" i="1"/>
  <c r="U130" i="1" s="1"/>
  <c r="FR130" i="1"/>
  <c r="GL130" i="1"/>
  <c r="GN130" i="1"/>
  <c r="GP130" i="1"/>
  <c r="GV130" i="1"/>
  <c r="GX130" i="1"/>
  <c r="HC130" i="1"/>
  <c r="AC131" i="1"/>
  <c r="AB131" i="1" s="1"/>
  <c r="AD131" i="1"/>
  <c r="CR131" i="1" s="1"/>
  <c r="Q131" i="1" s="1"/>
  <c r="AE131" i="1"/>
  <c r="CS131" i="1" s="1"/>
  <c r="AF131" i="1"/>
  <c r="AG131" i="1"/>
  <c r="AH131" i="1"/>
  <c r="CV131" i="1" s="1"/>
  <c r="U131" i="1" s="1"/>
  <c r="AI131" i="1"/>
  <c r="CW131" i="1" s="1"/>
  <c r="AJ131" i="1"/>
  <c r="CQ131" i="1"/>
  <c r="P131" i="1" s="1"/>
  <c r="CT131" i="1"/>
  <c r="S131" i="1" s="1"/>
  <c r="CU131" i="1"/>
  <c r="CX131" i="1"/>
  <c r="W131" i="1" s="1"/>
  <c r="FR131" i="1"/>
  <c r="GL131" i="1"/>
  <c r="GN131" i="1"/>
  <c r="GP131" i="1"/>
  <c r="GV131" i="1"/>
  <c r="HC131" i="1" s="1"/>
  <c r="GX131" i="1" s="1"/>
  <c r="C132" i="1"/>
  <c r="D132" i="1"/>
  <c r="I132" i="1"/>
  <c r="AC132" i="1"/>
  <c r="AE132" i="1"/>
  <c r="AD132" i="1" s="1"/>
  <c r="AF132" i="1"/>
  <c r="CT132" i="1" s="1"/>
  <c r="S132" i="1" s="1"/>
  <c r="AG132" i="1"/>
  <c r="AH132" i="1"/>
  <c r="AI132" i="1"/>
  <c r="CW132" i="1" s="1"/>
  <c r="V132" i="1" s="1"/>
  <c r="AJ132" i="1"/>
  <c r="CX132" i="1" s="1"/>
  <c r="W132" i="1" s="1"/>
  <c r="CQ132" i="1"/>
  <c r="P132" i="1" s="1"/>
  <c r="CU132" i="1"/>
  <c r="T132" i="1" s="1"/>
  <c r="CV132" i="1"/>
  <c r="U132" i="1" s="1"/>
  <c r="FR132" i="1"/>
  <c r="GL132" i="1"/>
  <c r="GN132" i="1"/>
  <c r="GP132" i="1"/>
  <c r="GV132" i="1"/>
  <c r="GX132" i="1"/>
  <c r="HC132" i="1"/>
  <c r="C133" i="1"/>
  <c r="D133" i="1"/>
  <c r="I133" i="1"/>
  <c r="I135" i="1" s="1"/>
  <c r="AC133" i="1"/>
  <c r="CQ133" i="1" s="1"/>
  <c r="P133" i="1" s="1"/>
  <c r="AE133" i="1"/>
  <c r="AD133" i="1" s="1"/>
  <c r="AF133" i="1"/>
  <c r="CT133" i="1" s="1"/>
  <c r="S133" i="1" s="1"/>
  <c r="AG133" i="1"/>
  <c r="CU133" i="1" s="1"/>
  <c r="T133" i="1" s="1"/>
  <c r="AH133" i="1"/>
  <c r="AI133" i="1"/>
  <c r="AJ133" i="1"/>
  <c r="CX133" i="1" s="1"/>
  <c r="W133" i="1" s="1"/>
  <c r="CS133" i="1"/>
  <c r="R133" i="1" s="1"/>
  <c r="CV133" i="1"/>
  <c r="U133" i="1" s="1"/>
  <c r="CW133" i="1"/>
  <c r="V133" i="1" s="1"/>
  <c r="FR133" i="1"/>
  <c r="GL133" i="1"/>
  <c r="GN133" i="1"/>
  <c r="GP133" i="1"/>
  <c r="GV133" i="1"/>
  <c r="HC133" i="1"/>
  <c r="GX133" i="1" s="1"/>
  <c r="I134" i="1"/>
  <c r="AC134" i="1"/>
  <c r="AE134" i="1"/>
  <c r="AD134" i="1" s="1"/>
  <c r="AF134" i="1"/>
  <c r="CT134" i="1" s="1"/>
  <c r="S134" i="1" s="1"/>
  <c r="AG134" i="1"/>
  <c r="AH134" i="1"/>
  <c r="AI134" i="1"/>
  <c r="CW134" i="1" s="1"/>
  <c r="V134" i="1" s="1"/>
  <c r="AJ134" i="1"/>
  <c r="CX134" i="1" s="1"/>
  <c r="W134" i="1" s="1"/>
  <c r="CQ134" i="1"/>
  <c r="P134" i="1" s="1"/>
  <c r="CU134" i="1"/>
  <c r="T134" i="1" s="1"/>
  <c r="CV134" i="1"/>
  <c r="U134" i="1" s="1"/>
  <c r="FR134" i="1"/>
  <c r="GL134" i="1"/>
  <c r="GN134" i="1"/>
  <c r="GP134" i="1"/>
  <c r="GV134" i="1"/>
  <c r="GX134" i="1"/>
  <c r="HC134" i="1"/>
  <c r="AC135" i="1"/>
  <c r="AB135" i="1" s="1"/>
  <c r="AD135" i="1"/>
  <c r="CR135" i="1" s="1"/>
  <c r="Q135" i="1" s="1"/>
  <c r="AE135" i="1"/>
  <c r="CS135" i="1" s="1"/>
  <c r="R135" i="1" s="1"/>
  <c r="AF135" i="1"/>
  <c r="AG135" i="1"/>
  <c r="AH135" i="1"/>
  <c r="CV135" i="1" s="1"/>
  <c r="U135" i="1" s="1"/>
  <c r="AI135" i="1"/>
  <c r="CW135" i="1" s="1"/>
  <c r="V135" i="1" s="1"/>
  <c r="AJ135" i="1"/>
  <c r="CQ135" i="1"/>
  <c r="CT135" i="1"/>
  <c r="S135" i="1" s="1"/>
  <c r="CU135" i="1"/>
  <c r="T135" i="1" s="1"/>
  <c r="CX135" i="1"/>
  <c r="W135" i="1" s="1"/>
  <c r="FR135" i="1"/>
  <c r="GL135" i="1"/>
  <c r="GN135" i="1"/>
  <c r="GP135" i="1"/>
  <c r="GV135" i="1"/>
  <c r="HC135" i="1" s="1"/>
  <c r="C136" i="1"/>
  <c r="D136" i="1"/>
  <c r="I136" i="1"/>
  <c r="AC136" i="1"/>
  <c r="AE136" i="1"/>
  <c r="AD136" i="1" s="1"/>
  <c r="AF136" i="1"/>
  <c r="CT136" i="1" s="1"/>
  <c r="S136" i="1" s="1"/>
  <c r="AG136" i="1"/>
  <c r="AH136" i="1"/>
  <c r="AI136" i="1"/>
  <c r="CW136" i="1" s="1"/>
  <c r="V136" i="1" s="1"/>
  <c r="AJ136" i="1"/>
  <c r="CX136" i="1" s="1"/>
  <c r="W136" i="1" s="1"/>
  <c r="CQ136" i="1"/>
  <c r="P136" i="1" s="1"/>
  <c r="CU136" i="1"/>
  <c r="T136" i="1" s="1"/>
  <c r="CV136" i="1"/>
  <c r="U136" i="1" s="1"/>
  <c r="FR136" i="1"/>
  <c r="GL136" i="1"/>
  <c r="GN136" i="1"/>
  <c r="GP136" i="1"/>
  <c r="GV136" i="1"/>
  <c r="GX136" i="1"/>
  <c r="HC136" i="1"/>
  <c r="C137" i="1"/>
  <c r="D137" i="1"/>
  <c r="I137" i="1"/>
  <c r="I139" i="1" s="1"/>
  <c r="AC137" i="1"/>
  <c r="CQ137" i="1" s="1"/>
  <c r="P137" i="1" s="1"/>
  <c r="AE137" i="1"/>
  <c r="AD137" i="1" s="1"/>
  <c r="AF137" i="1"/>
  <c r="CT137" i="1" s="1"/>
  <c r="S137" i="1" s="1"/>
  <c r="AG137" i="1"/>
  <c r="CU137" i="1" s="1"/>
  <c r="T137" i="1" s="1"/>
  <c r="AH137" i="1"/>
  <c r="AI137" i="1"/>
  <c r="AJ137" i="1"/>
  <c r="CX137" i="1" s="1"/>
  <c r="W137" i="1" s="1"/>
  <c r="CS137" i="1"/>
  <c r="R137" i="1" s="1"/>
  <c r="CV137" i="1"/>
  <c r="U137" i="1" s="1"/>
  <c r="CW137" i="1"/>
  <c r="V137" i="1" s="1"/>
  <c r="FR137" i="1"/>
  <c r="GL137" i="1"/>
  <c r="GN137" i="1"/>
  <c r="GP137" i="1"/>
  <c r="GV137" i="1"/>
  <c r="HC137" i="1"/>
  <c r="GX137" i="1" s="1"/>
  <c r="I138" i="1"/>
  <c r="AC138" i="1"/>
  <c r="AE138" i="1"/>
  <c r="AD138" i="1" s="1"/>
  <c r="AF138" i="1"/>
  <c r="CT138" i="1" s="1"/>
  <c r="S138" i="1" s="1"/>
  <c r="AG138" i="1"/>
  <c r="AH138" i="1"/>
  <c r="AI138" i="1"/>
  <c r="CW138" i="1" s="1"/>
  <c r="V138" i="1" s="1"/>
  <c r="AJ138" i="1"/>
  <c r="CX138" i="1" s="1"/>
  <c r="W138" i="1" s="1"/>
  <c r="CQ138" i="1"/>
  <c r="P138" i="1" s="1"/>
  <c r="CU138" i="1"/>
  <c r="T138" i="1" s="1"/>
  <c r="CV138" i="1"/>
  <c r="U138" i="1" s="1"/>
  <c r="FR138" i="1"/>
  <c r="GL138" i="1"/>
  <c r="GN138" i="1"/>
  <c r="GP138" i="1"/>
  <c r="GV138" i="1"/>
  <c r="GX138" i="1"/>
  <c r="HC138" i="1"/>
  <c r="AC139" i="1"/>
  <c r="AB139" i="1" s="1"/>
  <c r="AD139" i="1"/>
  <c r="CR139" i="1" s="1"/>
  <c r="Q139" i="1" s="1"/>
  <c r="AE139" i="1"/>
  <c r="CS139" i="1" s="1"/>
  <c r="AF139" i="1"/>
  <c r="AG139" i="1"/>
  <c r="AH139" i="1"/>
  <c r="CV139" i="1" s="1"/>
  <c r="U139" i="1" s="1"/>
  <c r="AI139" i="1"/>
  <c r="CW139" i="1" s="1"/>
  <c r="AJ139" i="1"/>
  <c r="CQ139" i="1"/>
  <c r="P139" i="1" s="1"/>
  <c r="CP139" i="1" s="1"/>
  <c r="O139" i="1" s="1"/>
  <c r="CT139" i="1"/>
  <c r="S139" i="1" s="1"/>
  <c r="CU139" i="1"/>
  <c r="CX139" i="1"/>
  <c r="W139" i="1" s="1"/>
  <c r="FR139" i="1"/>
  <c r="GL139" i="1"/>
  <c r="GN139" i="1"/>
  <c r="GP139" i="1"/>
  <c r="GV139" i="1"/>
  <c r="HC139" i="1" s="1"/>
  <c r="GX139" i="1" s="1"/>
  <c r="I140" i="1"/>
  <c r="AC140" i="1"/>
  <c r="AB140" i="1" s="1"/>
  <c r="AD140" i="1"/>
  <c r="CR140" i="1" s="1"/>
  <c r="Q140" i="1" s="1"/>
  <c r="AE140" i="1"/>
  <c r="AF140" i="1"/>
  <c r="AG140" i="1"/>
  <c r="CU140" i="1" s="1"/>
  <c r="T140" i="1" s="1"/>
  <c r="AH140" i="1"/>
  <c r="CV140" i="1" s="1"/>
  <c r="U140" i="1" s="1"/>
  <c r="AI140" i="1"/>
  <c r="AJ140" i="1"/>
  <c r="CS140" i="1"/>
  <c r="R140" i="1" s="1"/>
  <c r="CT140" i="1"/>
  <c r="S140" i="1" s="1"/>
  <c r="CW140" i="1"/>
  <c r="V140" i="1" s="1"/>
  <c r="CX140" i="1"/>
  <c r="W140" i="1" s="1"/>
  <c r="FR140" i="1"/>
  <c r="GL140" i="1"/>
  <c r="GN140" i="1"/>
  <c r="GP140" i="1"/>
  <c r="GV140" i="1"/>
  <c r="HC140" i="1" s="1"/>
  <c r="GX140" i="1" s="1"/>
  <c r="I141" i="1"/>
  <c r="AC141" i="1"/>
  <c r="CQ141" i="1" s="1"/>
  <c r="P141" i="1" s="1"/>
  <c r="AE141" i="1"/>
  <c r="AD141" i="1" s="1"/>
  <c r="AF141" i="1"/>
  <c r="CT141" i="1" s="1"/>
  <c r="S141" i="1" s="1"/>
  <c r="AG141" i="1"/>
  <c r="CU141" i="1" s="1"/>
  <c r="T141" i="1" s="1"/>
  <c r="AH141" i="1"/>
  <c r="AI141" i="1"/>
  <c r="AJ141" i="1"/>
  <c r="CX141" i="1" s="1"/>
  <c r="W141" i="1" s="1"/>
  <c r="CS141" i="1"/>
  <c r="R141" i="1" s="1"/>
  <c r="CV141" i="1"/>
  <c r="U141" i="1" s="1"/>
  <c r="CW141" i="1"/>
  <c r="V141" i="1" s="1"/>
  <c r="FR141" i="1"/>
  <c r="GL141" i="1"/>
  <c r="GN141" i="1"/>
  <c r="GP141" i="1"/>
  <c r="GV141" i="1"/>
  <c r="HC141" i="1"/>
  <c r="GX141" i="1" s="1"/>
  <c r="I142" i="1"/>
  <c r="AC142" i="1"/>
  <c r="AE142" i="1"/>
  <c r="AD142" i="1" s="1"/>
  <c r="AF142" i="1"/>
  <c r="CT142" i="1" s="1"/>
  <c r="S142" i="1" s="1"/>
  <c r="AG142" i="1"/>
  <c r="AH142" i="1"/>
  <c r="AI142" i="1"/>
  <c r="CW142" i="1" s="1"/>
  <c r="V142" i="1" s="1"/>
  <c r="AJ142" i="1"/>
  <c r="CX142" i="1" s="1"/>
  <c r="W142" i="1" s="1"/>
  <c r="CQ142" i="1"/>
  <c r="P142" i="1" s="1"/>
  <c r="CU142" i="1"/>
  <c r="T142" i="1" s="1"/>
  <c r="CV142" i="1"/>
  <c r="U142" i="1" s="1"/>
  <c r="FR142" i="1"/>
  <c r="GL142" i="1"/>
  <c r="GN142" i="1"/>
  <c r="GP142" i="1"/>
  <c r="GV142" i="1"/>
  <c r="GX142" i="1"/>
  <c r="HC142" i="1"/>
  <c r="AC143" i="1"/>
  <c r="AB143" i="1" s="1"/>
  <c r="AD143" i="1"/>
  <c r="CR143" i="1" s="1"/>
  <c r="AE143" i="1"/>
  <c r="CS143" i="1" s="1"/>
  <c r="AF143" i="1"/>
  <c r="AG143" i="1"/>
  <c r="AH143" i="1"/>
  <c r="CV143" i="1" s="1"/>
  <c r="AI143" i="1"/>
  <c r="CW143" i="1" s="1"/>
  <c r="AJ143" i="1"/>
  <c r="CQ143" i="1"/>
  <c r="CT143" i="1"/>
  <c r="CU143" i="1"/>
  <c r="CX143" i="1"/>
  <c r="FR143" i="1"/>
  <c r="GL143" i="1"/>
  <c r="GN143" i="1"/>
  <c r="GP143" i="1"/>
  <c r="GV143" i="1"/>
  <c r="HC143" i="1" s="1"/>
  <c r="I144" i="1"/>
  <c r="AC144" i="1"/>
  <c r="AD144" i="1"/>
  <c r="CR144" i="1" s="1"/>
  <c r="Q144" i="1" s="1"/>
  <c r="AE144" i="1"/>
  <c r="AF144" i="1"/>
  <c r="AG144" i="1"/>
  <c r="CU144" i="1" s="1"/>
  <c r="T144" i="1" s="1"/>
  <c r="AH144" i="1"/>
  <c r="CV144" i="1" s="1"/>
  <c r="U144" i="1" s="1"/>
  <c r="AI144" i="1"/>
  <c r="AJ144" i="1"/>
  <c r="CS144" i="1"/>
  <c r="R144" i="1" s="1"/>
  <c r="CT144" i="1"/>
  <c r="S144" i="1" s="1"/>
  <c r="CW144" i="1"/>
  <c r="V144" i="1" s="1"/>
  <c r="CX144" i="1"/>
  <c r="W144" i="1" s="1"/>
  <c r="FR144" i="1"/>
  <c r="GL144" i="1"/>
  <c r="GN144" i="1"/>
  <c r="GP144" i="1"/>
  <c r="GV144" i="1"/>
  <c r="HC144" i="1"/>
  <c r="GX144" i="1" s="1"/>
  <c r="I145" i="1"/>
  <c r="R145" i="1"/>
  <c r="AC145" i="1"/>
  <c r="CQ145" i="1" s="1"/>
  <c r="P145" i="1" s="1"/>
  <c r="AE145" i="1"/>
  <c r="AD145" i="1" s="1"/>
  <c r="CR145" i="1" s="1"/>
  <c r="Q145" i="1" s="1"/>
  <c r="AF145" i="1"/>
  <c r="CT145" i="1" s="1"/>
  <c r="AG145" i="1"/>
  <c r="CU145" i="1" s="1"/>
  <c r="AH145" i="1"/>
  <c r="AI145" i="1"/>
  <c r="AJ145" i="1"/>
  <c r="CX145" i="1" s="1"/>
  <c r="W145" i="1" s="1"/>
  <c r="CS145" i="1"/>
  <c r="CV145" i="1"/>
  <c r="U145" i="1" s="1"/>
  <c r="CW145" i="1"/>
  <c r="V145" i="1" s="1"/>
  <c r="FR145" i="1"/>
  <c r="GL145" i="1"/>
  <c r="GN145" i="1"/>
  <c r="GP145" i="1"/>
  <c r="GV145" i="1"/>
  <c r="HC145" i="1"/>
  <c r="GX145" i="1" s="1"/>
  <c r="I146" i="1"/>
  <c r="AC146" i="1"/>
  <c r="AE146" i="1"/>
  <c r="AF146" i="1"/>
  <c r="CT146" i="1" s="1"/>
  <c r="S146" i="1" s="1"/>
  <c r="AG146" i="1"/>
  <c r="AH146" i="1"/>
  <c r="AI146" i="1"/>
  <c r="CW146" i="1" s="1"/>
  <c r="V146" i="1" s="1"/>
  <c r="AJ146" i="1"/>
  <c r="CX146" i="1" s="1"/>
  <c r="W146" i="1" s="1"/>
  <c r="CQ146" i="1"/>
  <c r="P146" i="1" s="1"/>
  <c r="CU146" i="1"/>
  <c r="T146" i="1" s="1"/>
  <c r="CV146" i="1"/>
  <c r="U146" i="1" s="1"/>
  <c r="FR146" i="1"/>
  <c r="GL146" i="1"/>
  <c r="GN146" i="1"/>
  <c r="GP146" i="1"/>
  <c r="GV146" i="1"/>
  <c r="GX146" i="1"/>
  <c r="HC146" i="1"/>
  <c r="AC147" i="1"/>
  <c r="AD147" i="1"/>
  <c r="CR147" i="1" s="1"/>
  <c r="AE147" i="1"/>
  <c r="CS147" i="1" s="1"/>
  <c r="AF147" i="1"/>
  <c r="AG147" i="1"/>
  <c r="AH147" i="1"/>
  <c r="CV147" i="1" s="1"/>
  <c r="AI147" i="1"/>
  <c r="CW147" i="1" s="1"/>
  <c r="AJ147" i="1"/>
  <c r="CQ147" i="1"/>
  <c r="CT147" i="1"/>
  <c r="CU147" i="1"/>
  <c r="CX147" i="1"/>
  <c r="FR147" i="1"/>
  <c r="GL147" i="1"/>
  <c r="GN147" i="1"/>
  <c r="GP147" i="1"/>
  <c r="GV147" i="1"/>
  <c r="HC147" i="1" s="1"/>
  <c r="I148" i="1"/>
  <c r="W148" i="1"/>
  <c r="AC148" i="1"/>
  <c r="AD148" i="1"/>
  <c r="CR148" i="1" s="1"/>
  <c r="Q148" i="1" s="1"/>
  <c r="AE148" i="1"/>
  <c r="AF148" i="1"/>
  <c r="AG148" i="1"/>
  <c r="CU148" i="1" s="1"/>
  <c r="T148" i="1" s="1"/>
  <c r="AH148" i="1"/>
  <c r="CV148" i="1" s="1"/>
  <c r="U148" i="1" s="1"/>
  <c r="AI148" i="1"/>
  <c r="AJ148" i="1"/>
  <c r="CS148" i="1"/>
  <c r="R148" i="1" s="1"/>
  <c r="CT148" i="1"/>
  <c r="S148" i="1" s="1"/>
  <c r="CW148" i="1"/>
  <c r="V148" i="1" s="1"/>
  <c r="CX148" i="1"/>
  <c r="FR148" i="1"/>
  <c r="GL148" i="1"/>
  <c r="GN148" i="1"/>
  <c r="GP148" i="1"/>
  <c r="GV148" i="1"/>
  <c r="HC148" i="1"/>
  <c r="GX148" i="1" s="1"/>
  <c r="I149" i="1"/>
  <c r="AB149" i="1"/>
  <c r="AC149" i="1"/>
  <c r="CQ149" i="1" s="1"/>
  <c r="P149" i="1" s="1"/>
  <c r="AE149" i="1"/>
  <c r="AD149" i="1" s="1"/>
  <c r="CR149" i="1" s="1"/>
  <c r="AF149" i="1"/>
  <c r="CT149" i="1" s="1"/>
  <c r="AG149" i="1"/>
  <c r="CU149" i="1" s="1"/>
  <c r="T149" i="1" s="1"/>
  <c r="AH149" i="1"/>
  <c r="AI149" i="1"/>
  <c r="AJ149" i="1"/>
  <c r="CX149" i="1" s="1"/>
  <c r="CS149" i="1"/>
  <c r="R149" i="1" s="1"/>
  <c r="CV149" i="1"/>
  <c r="U149" i="1" s="1"/>
  <c r="CW149" i="1"/>
  <c r="V149" i="1" s="1"/>
  <c r="FR149" i="1"/>
  <c r="GL149" i="1"/>
  <c r="GN149" i="1"/>
  <c r="GP149" i="1"/>
  <c r="GV149" i="1"/>
  <c r="HC149" i="1"/>
  <c r="GX149" i="1" s="1"/>
  <c r="I150" i="1"/>
  <c r="AC150" i="1"/>
  <c r="AE150" i="1"/>
  <c r="AF150" i="1"/>
  <c r="CT150" i="1" s="1"/>
  <c r="S150" i="1" s="1"/>
  <c r="AG150" i="1"/>
  <c r="AH150" i="1"/>
  <c r="AI150" i="1"/>
  <c r="CW150" i="1" s="1"/>
  <c r="V150" i="1" s="1"/>
  <c r="AJ150" i="1"/>
  <c r="CX150" i="1" s="1"/>
  <c r="W150" i="1" s="1"/>
  <c r="CQ150" i="1"/>
  <c r="P150" i="1" s="1"/>
  <c r="CU150" i="1"/>
  <c r="T150" i="1" s="1"/>
  <c r="CV150" i="1"/>
  <c r="U150" i="1" s="1"/>
  <c r="FR150" i="1"/>
  <c r="GL150" i="1"/>
  <c r="GN150" i="1"/>
  <c r="GP150" i="1"/>
  <c r="GV150" i="1"/>
  <c r="GX150" i="1"/>
  <c r="HC150" i="1"/>
  <c r="AC151" i="1"/>
  <c r="AD151" i="1"/>
  <c r="CR151" i="1" s="1"/>
  <c r="AE151" i="1"/>
  <c r="CS151" i="1" s="1"/>
  <c r="AF151" i="1"/>
  <c r="AG151" i="1"/>
  <c r="AH151" i="1"/>
  <c r="CV151" i="1" s="1"/>
  <c r="AI151" i="1"/>
  <c r="CW151" i="1" s="1"/>
  <c r="AJ151" i="1"/>
  <c r="CQ151" i="1"/>
  <c r="CT151" i="1"/>
  <c r="CU151" i="1"/>
  <c r="CX151" i="1"/>
  <c r="FR151" i="1"/>
  <c r="GL151" i="1"/>
  <c r="GN151" i="1"/>
  <c r="GP151" i="1"/>
  <c r="GV151" i="1"/>
  <c r="HC151" i="1" s="1"/>
  <c r="I152" i="1"/>
  <c r="W152" i="1"/>
  <c r="AC152" i="1"/>
  <c r="AD152" i="1"/>
  <c r="CR152" i="1" s="1"/>
  <c r="Q152" i="1" s="1"/>
  <c r="AE152" i="1"/>
  <c r="AF152" i="1"/>
  <c r="AG152" i="1"/>
  <c r="CU152" i="1" s="1"/>
  <c r="T152" i="1" s="1"/>
  <c r="AH152" i="1"/>
  <c r="CV152" i="1" s="1"/>
  <c r="U152" i="1" s="1"/>
  <c r="AI152" i="1"/>
  <c r="AJ152" i="1"/>
  <c r="CS152" i="1"/>
  <c r="R152" i="1" s="1"/>
  <c r="CT152" i="1"/>
  <c r="S152" i="1" s="1"/>
  <c r="CW152" i="1"/>
  <c r="V152" i="1" s="1"/>
  <c r="CX152" i="1"/>
  <c r="FR152" i="1"/>
  <c r="GL152" i="1"/>
  <c r="GN152" i="1"/>
  <c r="GP152" i="1"/>
  <c r="GV152" i="1"/>
  <c r="HC152" i="1"/>
  <c r="GX152" i="1" s="1"/>
  <c r="I153" i="1"/>
  <c r="V153" i="1"/>
  <c r="AB153" i="1"/>
  <c r="AC153" i="1"/>
  <c r="CQ153" i="1" s="1"/>
  <c r="P153" i="1" s="1"/>
  <c r="AE153" i="1"/>
  <c r="AD153" i="1" s="1"/>
  <c r="CR153" i="1" s="1"/>
  <c r="AF153" i="1"/>
  <c r="CT153" i="1" s="1"/>
  <c r="S153" i="1" s="1"/>
  <c r="AG153" i="1"/>
  <c r="CU153" i="1" s="1"/>
  <c r="T153" i="1" s="1"/>
  <c r="AH153" i="1"/>
  <c r="AI153" i="1"/>
  <c r="AJ153" i="1"/>
  <c r="CX153" i="1" s="1"/>
  <c r="W153" i="1" s="1"/>
  <c r="CS153" i="1"/>
  <c r="R153" i="1" s="1"/>
  <c r="CV153" i="1"/>
  <c r="U153" i="1" s="1"/>
  <c r="CW153" i="1"/>
  <c r="FR153" i="1"/>
  <c r="GL153" i="1"/>
  <c r="GN153" i="1"/>
  <c r="GP153" i="1"/>
  <c r="GV153" i="1"/>
  <c r="HC153" i="1"/>
  <c r="GX153" i="1" s="1"/>
  <c r="I154" i="1"/>
  <c r="AC154" i="1"/>
  <c r="AE154" i="1"/>
  <c r="AF154" i="1"/>
  <c r="CT154" i="1" s="1"/>
  <c r="S154" i="1" s="1"/>
  <c r="AG154" i="1"/>
  <c r="AH154" i="1"/>
  <c r="AI154" i="1"/>
  <c r="CW154" i="1" s="1"/>
  <c r="V154" i="1" s="1"/>
  <c r="AJ154" i="1"/>
  <c r="CX154" i="1" s="1"/>
  <c r="W154" i="1" s="1"/>
  <c r="CQ154" i="1"/>
  <c r="P154" i="1" s="1"/>
  <c r="CU154" i="1"/>
  <c r="T154" i="1" s="1"/>
  <c r="CV154" i="1"/>
  <c r="U154" i="1" s="1"/>
  <c r="FR154" i="1"/>
  <c r="GL154" i="1"/>
  <c r="GN154" i="1"/>
  <c r="GP154" i="1"/>
  <c r="GV154" i="1"/>
  <c r="GX154" i="1"/>
  <c r="HC154" i="1"/>
  <c r="AC155" i="1"/>
  <c r="AB155" i="1" s="1"/>
  <c r="AD155" i="1"/>
  <c r="CR155" i="1" s="1"/>
  <c r="AE155" i="1"/>
  <c r="CS155" i="1" s="1"/>
  <c r="AF155" i="1"/>
  <c r="AG155" i="1"/>
  <c r="AH155" i="1"/>
  <c r="CV155" i="1" s="1"/>
  <c r="AI155" i="1"/>
  <c r="CW155" i="1" s="1"/>
  <c r="AJ155" i="1"/>
  <c r="CQ155" i="1"/>
  <c r="CT155" i="1"/>
  <c r="CU155" i="1"/>
  <c r="CX155" i="1"/>
  <c r="FR155" i="1"/>
  <c r="GL155" i="1"/>
  <c r="GN155" i="1"/>
  <c r="GP155" i="1"/>
  <c r="GV155" i="1"/>
  <c r="HC155" i="1" s="1"/>
  <c r="I156" i="1"/>
  <c r="AC156" i="1"/>
  <c r="AD156" i="1"/>
  <c r="CR156" i="1" s="1"/>
  <c r="Q156" i="1" s="1"/>
  <c r="AE156" i="1"/>
  <c r="AF156" i="1"/>
  <c r="AG156" i="1"/>
  <c r="CU156" i="1" s="1"/>
  <c r="T156" i="1" s="1"/>
  <c r="AH156" i="1"/>
  <c r="CV156" i="1" s="1"/>
  <c r="U156" i="1" s="1"/>
  <c r="AI156" i="1"/>
  <c r="AJ156" i="1"/>
  <c r="CS156" i="1"/>
  <c r="R156" i="1" s="1"/>
  <c r="CT156" i="1"/>
  <c r="S156" i="1" s="1"/>
  <c r="CW156" i="1"/>
  <c r="V156" i="1" s="1"/>
  <c r="CX156" i="1"/>
  <c r="W156" i="1" s="1"/>
  <c r="FR156" i="1"/>
  <c r="GL156" i="1"/>
  <c r="GN156" i="1"/>
  <c r="GP156" i="1"/>
  <c r="GV156" i="1"/>
  <c r="HC156" i="1"/>
  <c r="GX156" i="1" s="1"/>
  <c r="I157" i="1"/>
  <c r="R157" i="1"/>
  <c r="V157" i="1"/>
  <c r="AC157" i="1"/>
  <c r="CQ157" i="1" s="1"/>
  <c r="P157" i="1" s="1"/>
  <c r="AE157" i="1"/>
  <c r="AD157" i="1" s="1"/>
  <c r="CR157" i="1" s="1"/>
  <c r="Q157" i="1" s="1"/>
  <c r="AF157" i="1"/>
  <c r="CT157" i="1" s="1"/>
  <c r="S157" i="1" s="1"/>
  <c r="AG157" i="1"/>
  <c r="CU157" i="1" s="1"/>
  <c r="T157" i="1" s="1"/>
  <c r="AH157" i="1"/>
  <c r="AI157" i="1"/>
  <c r="AJ157" i="1"/>
  <c r="CX157" i="1" s="1"/>
  <c r="W157" i="1" s="1"/>
  <c r="CS157" i="1"/>
  <c r="CV157" i="1"/>
  <c r="U157" i="1" s="1"/>
  <c r="CW157" i="1"/>
  <c r="FR157" i="1"/>
  <c r="GL157" i="1"/>
  <c r="GN157" i="1"/>
  <c r="GP157" i="1"/>
  <c r="GV157" i="1"/>
  <c r="HC157" i="1"/>
  <c r="GX157" i="1" s="1"/>
  <c r="I158" i="1"/>
  <c r="AC158" i="1"/>
  <c r="AE158" i="1"/>
  <c r="AF158" i="1"/>
  <c r="CT158" i="1" s="1"/>
  <c r="S158" i="1" s="1"/>
  <c r="AG158" i="1"/>
  <c r="AH158" i="1"/>
  <c r="AI158" i="1"/>
  <c r="CW158" i="1" s="1"/>
  <c r="V158" i="1" s="1"/>
  <c r="AJ158" i="1"/>
  <c r="CX158" i="1" s="1"/>
  <c r="W158" i="1" s="1"/>
  <c r="CQ158" i="1"/>
  <c r="P158" i="1" s="1"/>
  <c r="CU158" i="1"/>
  <c r="T158" i="1" s="1"/>
  <c r="CV158" i="1"/>
  <c r="U158" i="1" s="1"/>
  <c r="FR158" i="1"/>
  <c r="GL158" i="1"/>
  <c r="GN158" i="1"/>
  <c r="GP158" i="1"/>
  <c r="GV158" i="1"/>
  <c r="GX158" i="1"/>
  <c r="HC158" i="1"/>
  <c r="AC159" i="1"/>
  <c r="AB159" i="1" s="1"/>
  <c r="AD159" i="1"/>
  <c r="CR159" i="1" s="1"/>
  <c r="AE159" i="1"/>
  <c r="CS159" i="1" s="1"/>
  <c r="AF159" i="1"/>
  <c r="AG159" i="1"/>
  <c r="AH159" i="1"/>
  <c r="CV159" i="1" s="1"/>
  <c r="AI159" i="1"/>
  <c r="CW159" i="1" s="1"/>
  <c r="AJ159" i="1"/>
  <c r="CQ159" i="1"/>
  <c r="CT159" i="1"/>
  <c r="CU159" i="1"/>
  <c r="CX159" i="1"/>
  <c r="FR159" i="1"/>
  <c r="GL159" i="1"/>
  <c r="GN159" i="1"/>
  <c r="GP159" i="1"/>
  <c r="GV159" i="1"/>
  <c r="HC159" i="1" s="1"/>
  <c r="I160" i="1"/>
  <c r="AC160" i="1"/>
  <c r="AD160" i="1"/>
  <c r="CR160" i="1" s="1"/>
  <c r="Q160" i="1" s="1"/>
  <c r="AE160" i="1"/>
  <c r="AF160" i="1"/>
  <c r="AG160" i="1"/>
  <c r="CU160" i="1" s="1"/>
  <c r="T160" i="1" s="1"/>
  <c r="AH160" i="1"/>
  <c r="CV160" i="1" s="1"/>
  <c r="U160" i="1" s="1"/>
  <c r="AI160" i="1"/>
  <c r="AJ160" i="1"/>
  <c r="CS160" i="1"/>
  <c r="R160" i="1" s="1"/>
  <c r="CT160" i="1"/>
  <c r="S160" i="1" s="1"/>
  <c r="CW160" i="1"/>
  <c r="V160" i="1" s="1"/>
  <c r="CX160" i="1"/>
  <c r="W160" i="1" s="1"/>
  <c r="FR160" i="1"/>
  <c r="GL160" i="1"/>
  <c r="GN160" i="1"/>
  <c r="GP160" i="1"/>
  <c r="GV160" i="1"/>
  <c r="HC160" i="1"/>
  <c r="GX160" i="1" s="1"/>
  <c r="I161" i="1"/>
  <c r="AC161" i="1"/>
  <c r="CQ161" i="1" s="1"/>
  <c r="P161" i="1" s="1"/>
  <c r="AE161" i="1"/>
  <c r="AD161" i="1" s="1"/>
  <c r="CR161" i="1" s="1"/>
  <c r="Q161" i="1" s="1"/>
  <c r="AF161" i="1"/>
  <c r="AG161" i="1"/>
  <c r="CU161" i="1" s="1"/>
  <c r="AH161" i="1"/>
  <c r="AI161" i="1"/>
  <c r="CW161" i="1" s="1"/>
  <c r="V161" i="1" s="1"/>
  <c r="AJ161" i="1"/>
  <c r="CS161" i="1"/>
  <c r="R161" i="1" s="1"/>
  <c r="CT161" i="1"/>
  <c r="S161" i="1" s="1"/>
  <c r="CV161" i="1"/>
  <c r="U161" i="1" s="1"/>
  <c r="CX161" i="1"/>
  <c r="W161" i="1" s="1"/>
  <c r="FR161" i="1"/>
  <c r="GL161" i="1"/>
  <c r="GN161" i="1"/>
  <c r="GP161" i="1"/>
  <c r="GV161" i="1"/>
  <c r="GX161" i="1"/>
  <c r="HC161" i="1"/>
  <c r="C162" i="1"/>
  <c r="D162" i="1"/>
  <c r="T162" i="1"/>
  <c r="U162" i="1"/>
  <c r="AC162" i="1"/>
  <c r="CQ162" i="1" s="1"/>
  <c r="P162" i="1" s="1"/>
  <c r="AE162" i="1"/>
  <c r="CS162" i="1" s="1"/>
  <c r="R162" i="1" s="1"/>
  <c r="AF162" i="1"/>
  <c r="AG162" i="1"/>
  <c r="AH162" i="1"/>
  <c r="AI162" i="1"/>
  <c r="CW162" i="1" s="1"/>
  <c r="V162" i="1" s="1"/>
  <c r="AJ162" i="1"/>
  <c r="CT162" i="1"/>
  <c r="S162" i="1" s="1"/>
  <c r="CU162" i="1"/>
  <c r="CV162" i="1"/>
  <c r="CX162" i="1"/>
  <c r="W162" i="1" s="1"/>
  <c r="FR162" i="1"/>
  <c r="GL162" i="1"/>
  <c r="GN162" i="1"/>
  <c r="GP162" i="1"/>
  <c r="GV162" i="1"/>
  <c r="HC162" i="1" s="1"/>
  <c r="GX162" i="1"/>
  <c r="C163" i="1"/>
  <c r="D163" i="1"/>
  <c r="AC163" i="1"/>
  <c r="CQ163" i="1" s="1"/>
  <c r="P163" i="1" s="1"/>
  <c r="AE163" i="1"/>
  <c r="AD163" i="1" s="1"/>
  <c r="AF163" i="1"/>
  <c r="AG163" i="1"/>
  <c r="CU163" i="1" s="1"/>
  <c r="T163" i="1" s="1"/>
  <c r="AH163" i="1"/>
  <c r="AI163" i="1"/>
  <c r="AJ163" i="1"/>
  <c r="CR163" i="1"/>
  <c r="Q163" i="1" s="1"/>
  <c r="CS163" i="1"/>
  <c r="R163" i="1" s="1"/>
  <c r="CT163" i="1"/>
  <c r="S163" i="1" s="1"/>
  <c r="CV163" i="1"/>
  <c r="U163" i="1" s="1"/>
  <c r="CW163" i="1"/>
  <c r="V163" i="1" s="1"/>
  <c r="CX163" i="1"/>
  <c r="W163" i="1" s="1"/>
  <c r="FR163" i="1"/>
  <c r="GL163" i="1"/>
  <c r="GN163" i="1"/>
  <c r="GP163" i="1"/>
  <c r="GV163" i="1"/>
  <c r="GX163" i="1"/>
  <c r="HC163" i="1"/>
  <c r="I164" i="1"/>
  <c r="P164" i="1"/>
  <c r="U164" i="1"/>
  <c r="AC164" i="1"/>
  <c r="AE164" i="1"/>
  <c r="AD164" i="1" s="1"/>
  <c r="AF164" i="1"/>
  <c r="CT164" i="1" s="1"/>
  <c r="S164" i="1" s="1"/>
  <c r="CY164" i="1" s="1"/>
  <c r="X164" i="1" s="1"/>
  <c r="AG164" i="1"/>
  <c r="AH164" i="1"/>
  <c r="AI164" i="1"/>
  <c r="CW164" i="1" s="1"/>
  <c r="V164" i="1" s="1"/>
  <c r="AJ164" i="1"/>
  <c r="CX164" i="1" s="1"/>
  <c r="W164" i="1" s="1"/>
  <c r="CQ164" i="1"/>
  <c r="CS164" i="1"/>
  <c r="R164" i="1" s="1"/>
  <c r="CZ164" i="1" s="1"/>
  <c r="Y164" i="1" s="1"/>
  <c r="CU164" i="1"/>
  <c r="T164" i="1" s="1"/>
  <c r="CV164" i="1"/>
  <c r="FR164" i="1"/>
  <c r="GL164" i="1"/>
  <c r="GN164" i="1"/>
  <c r="GP164" i="1"/>
  <c r="GV164" i="1"/>
  <c r="HC164" i="1" s="1"/>
  <c r="GX164" i="1" s="1"/>
  <c r="I165" i="1"/>
  <c r="U165" i="1"/>
  <c r="W165" i="1"/>
  <c r="AC165" i="1"/>
  <c r="AB165" i="1" s="1"/>
  <c r="AD165" i="1"/>
  <c r="CR165" i="1" s="1"/>
  <c r="Q165" i="1" s="1"/>
  <c r="AE165" i="1"/>
  <c r="CS165" i="1" s="1"/>
  <c r="R165" i="1" s="1"/>
  <c r="AF165" i="1"/>
  <c r="AG165" i="1"/>
  <c r="AH165" i="1"/>
  <c r="AI165" i="1"/>
  <c r="CW165" i="1" s="1"/>
  <c r="V165" i="1" s="1"/>
  <c r="AJ165" i="1"/>
  <c r="CT165" i="1"/>
  <c r="S165" i="1" s="1"/>
  <c r="CU165" i="1"/>
  <c r="T165" i="1" s="1"/>
  <c r="CV165" i="1"/>
  <c r="CX165" i="1"/>
  <c r="FR165" i="1"/>
  <c r="GL165" i="1"/>
  <c r="GN165" i="1"/>
  <c r="GP165" i="1"/>
  <c r="GV165" i="1"/>
  <c r="HC165" i="1" s="1"/>
  <c r="GX165" i="1"/>
  <c r="C166" i="1"/>
  <c r="D166" i="1"/>
  <c r="I166" i="1"/>
  <c r="Q166" i="1"/>
  <c r="R166" i="1"/>
  <c r="V166" i="1"/>
  <c r="AC166" i="1"/>
  <c r="AD166" i="1"/>
  <c r="AB166" i="1" s="1"/>
  <c r="AE166" i="1"/>
  <c r="AF166" i="1"/>
  <c r="CT166" i="1" s="1"/>
  <c r="S166" i="1" s="1"/>
  <c r="CY166" i="1" s="1"/>
  <c r="X166" i="1" s="1"/>
  <c r="AG166" i="1"/>
  <c r="AH166" i="1"/>
  <c r="AI166" i="1"/>
  <c r="AJ166" i="1"/>
  <c r="CX166" i="1" s="1"/>
  <c r="W166" i="1" s="1"/>
  <c r="CQ166" i="1"/>
  <c r="P166" i="1" s="1"/>
  <c r="CP166" i="1" s="1"/>
  <c r="O166" i="1" s="1"/>
  <c r="CR166" i="1"/>
  <c r="CS166" i="1"/>
  <c r="CU166" i="1"/>
  <c r="T166" i="1" s="1"/>
  <c r="CV166" i="1"/>
  <c r="U166" i="1" s="1"/>
  <c r="CW166" i="1"/>
  <c r="CZ166" i="1"/>
  <c r="Y166" i="1" s="1"/>
  <c r="FR166" i="1"/>
  <c r="GL166" i="1"/>
  <c r="GN166" i="1"/>
  <c r="GP166" i="1"/>
  <c r="GV166" i="1"/>
  <c r="HC166" i="1"/>
  <c r="GX166" i="1" s="1"/>
  <c r="C167" i="1"/>
  <c r="D167" i="1"/>
  <c r="I167" i="1"/>
  <c r="I171" i="1" s="1"/>
  <c r="GX171" i="1" s="1"/>
  <c r="AB167" i="1"/>
  <c r="AC167" i="1"/>
  <c r="CQ167" i="1" s="1"/>
  <c r="AE167" i="1"/>
  <c r="AD167" i="1" s="1"/>
  <c r="AF167" i="1"/>
  <c r="AG167" i="1"/>
  <c r="CU167" i="1" s="1"/>
  <c r="T167" i="1" s="1"/>
  <c r="AH167" i="1"/>
  <c r="AI167" i="1"/>
  <c r="AJ167" i="1"/>
  <c r="CX167" i="1" s="1"/>
  <c r="W167" i="1" s="1"/>
  <c r="CR167" i="1"/>
  <c r="Q167" i="1" s="1"/>
  <c r="CS167" i="1"/>
  <c r="R167" i="1" s="1"/>
  <c r="CT167" i="1"/>
  <c r="S167" i="1" s="1"/>
  <c r="CV167" i="1"/>
  <c r="U167" i="1" s="1"/>
  <c r="CW167" i="1"/>
  <c r="V167" i="1" s="1"/>
  <c r="FR167" i="1"/>
  <c r="GL167" i="1"/>
  <c r="GN167" i="1"/>
  <c r="GP167" i="1"/>
  <c r="GV167" i="1"/>
  <c r="HC167" i="1"/>
  <c r="GX167" i="1" s="1"/>
  <c r="I168" i="1"/>
  <c r="P168" i="1" s="1"/>
  <c r="T168" i="1"/>
  <c r="AC168" i="1"/>
  <c r="AE168" i="1"/>
  <c r="AD168" i="1" s="1"/>
  <c r="AF168" i="1"/>
  <c r="CT168" i="1" s="1"/>
  <c r="AG168" i="1"/>
  <c r="AH168" i="1"/>
  <c r="CV168" i="1" s="1"/>
  <c r="U168" i="1" s="1"/>
  <c r="AI168" i="1"/>
  <c r="CW168" i="1" s="1"/>
  <c r="V168" i="1" s="1"/>
  <c r="AJ168" i="1"/>
  <c r="CX168" i="1" s="1"/>
  <c r="CQ168" i="1"/>
  <c r="CS168" i="1"/>
  <c r="R168" i="1" s="1"/>
  <c r="CU168" i="1"/>
  <c r="FR168" i="1"/>
  <c r="GL168" i="1"/>
  <c r="GN168" i="1"/>
  <c r="GP168" i="1"/>
  <c r="GV168" i="1"/>
  <c r="HC168" i="1" s="1"/>
  <c r="GX168" i="1" s="1"/>
  <c r="AC169" i="1"/>
  <c r="AB169" i="1" s="1"/>
  <c r="AD169" i="1"/>
  <c r="CR169" i="1" s="1"/>
  <c r="AE169" i="1"/>
  <c r="CS169" i="1" s="1"/>
  <c r="AF169" i="1"/>
  <c r="AG169" i="1"/>
  <c r="AH169" i="1"/>
  <c r="AI169" i="1"/>
  <c r="CW169" i="1" s="1"/>
  <c r="AJ169" i="1"/>
  <c r="CT169" i="1"/>
  <c r="CU169" i="1"/>
  <c r="CV169" i="1"/>
  <c r="CX169" i="1"/>
  <c r="FR169" i="1"/>
  <c r="GL169" i="1"/>
  <c r="GN169" i="1"/>
  <c r="GP169" i="1"/>
  <c r="GV169" i="1"/>
  <c r="HC169" i="1" s="1"/>
  <c r="I170" i="1"/>
  <c r="T170" i="1" s="1"/>
  <c r="S170" i="1"/>
  <c r="CY170" i="1" s="1"/>
  <c r="X170" i="1" s="1"/>
  <c r="AC170" i="1"/>
  <c r="AD170" i="1"/>
  <c r="CR170" i="1" s="1"/>
  <c r="AE170" i="1"/>
  <c r="AF170" i="1"/>
  <c r="AG170" i="1"/>
  <c r="AH170" i="1"/>
  <c r="CV170" i="1" s="1"/>
  <c r="AI170" i="1"/>
  <c r="AJ170" i="1"/>
  <c r="CQ170" i="1"/>
  <c r="P170" i="1" s="1"/>
  <c r="CS170" i="1"/>
  <c r="R170" i="1" s="1"/>
  <c r="CT170" i="1"/>
  <c r="CU170" i="1"/>
  <c r="CW170" i="1"/>
  <c r="V170" i="1" s="1"/>
  <c r="CX170" i="1"/>
  <c r="W170" i="1" s="1"/>
  <c r="FR170" i="1"/>
  <c r="GL170" i="1"/>
  <c r="GN170" i="1"/>
  <c r="GP170" i="1"/>
  <c r="GV170" i="1"/>
  <c r="HC170" i="1" s="1"/>
  <c r="GX170" i="1" s="1"/>
  <c r="AC171" i="1"/>
  <c r="CQ171" i="1" s="1"/>
  <c r="AE171" i="1"/>
  <c r="AD171" i="1" s="1"/>
  <c r="AF171" i="1"/>
  <c r="AG171" i="1"/>
  <c r="CU171" i="1" s="1"/>
  <c r="AH171" i="1"/>
  <c r="AI171" i="1"/>
  <c r="AJ171" i="1"/>
  <c r="CR171" i="1"/>
  <c r="CS171" i="1"/>
  <c r="CT171" i="1"/>
  <c r="S171" i="1" s="1"/>
  <c r="CV171" i="1"/>
  <c r="CW171" i="1"/>
  <c r="CX171" i="1"/>
  <c r="FR171" i="1"/>
  <c r="GL171" i="1"/>
  <c r="GN171" i="1"/>
  <c r="GP171" i="1"/>
  <c r="GV171" i="1"/>
  <c r="HC171" i="1"/>
  <c r="C172" i="1"/>
  <c r="D172" i="1"/>
  <c r="I172" i="1"/>
  <c r="R172" i="1"/>
  <c r="S172" i="1"/>
  <c r="CY172" i="1" s="1"/>
  <c r="X172" i="1" s="1"/>
  <c r="W172" i="1"/>
  <c r="AC172" i="1"/>
  <c r="AB172" i="1" s="1"/>
  <c r="AD172" i="1"/>
  <c r="CR172" i="1" s="1"/>
  <c r="Q172" i="1" s="1"/>
  <c r="AE172" i="1"/>
  <c r="AF172" i="1"/>
  <c r="AG172" i="1"/>
  <c r="AH172" i="1"/>
  <c r="CV172" i="1" s="1"/>
  <c r="U172" i="1" s="1"/>
  <c r="AI172" i="1"/>
  <c r="AJ172" i="1"/>
  <c r="CQ172" i="1"/>
  <c r="P172" i="1" s="1"/>
  <c r="CP172" i="1" s="1"/>
  <c r="O172" i="1" s="1"/>
  <c r="CS172" i="1"/>
  <c r="CT172" i="1"/>
  <c r="CU172" i="1"/>
  <c r="T172" i="1" s="1"/>
  <c r="CW172" i="1"/>
  <c r="V172" i="1" s="1"/>
  <c r="CX172" i="1"/>
  <c r="FR172" i="1"/>
  <c r="GL172" i="1"/>
  <c r="GN172" i="1"/>
  <c r="GP172" i="1"/>
  <c r="GV172" i="1"/>
  <c r="HC172" i="1" s="1"/>
  <c r="GX172" i="1" s="1"/>
  <c r="C173" i="1"/>
  <c r="D173" i="1"/>
  <c r="I173" i="1"/>
  <c r="S173" i="1"/>
  <c r="CY173" i="1" s="1"/>
  <c r="X173" i="1" s="1"/>
  <c r="W173" i="1"/>
  <c r="AC173" i="1"/>
  <c r="AD173" i="1"/>
  <c r="CR173" i="1" s="1"/>
  <c r="Q173" i="1" s="1"/>
  <c r="AE173" i="1"/>
  <c r="CS173" i="1" s="1"/>
  <c r="R173" i="1" s="1"/>
  <c r="AF173" i="1"/>
  <c r="AG173" i="1"/>
  <c r="AH173" i="1"/>
  <c r="AI173" i="1"/>
  <c r="CW173" i="1" s="1"/>
  <c r="V173" i="1" s="1"/>
  <c r="AJ173" i="1"/>
  <c r="CQ173" i="1"/>
  <c r="P173" i="1" s="1"/>
  <c r="CP173" i="1" s="1"/>
  <c r="O173" i="1" s="1"/>
  <c r="CT173" i="1"/>
  <c r="CU173" i="1"/>
  <c r="T173" i="1" s="1"/>
  <c r="CV173" i="1"/>
  <c r="U173" i="1" s="1"/>
  <c r="CX173" i="1"/>
  <c r="CZ173" i="1"/>
  <c r="Y173" i="1" s="1"/>
  <c r="FR173" i="1"/>
  <c r="GL173" i="1"/>
  <c r="GN173" i="1"/>
  <c r="GP173" i="1"/>
  <c r="GV173" i="1"/>
  <c r="HC173" i="1" s="1"/>
  <c r="GX173" i="1" s="1"/>
  <c r="I174" i="1"/>
  <c r="V174" i="1" s="1"/>
  <c r="T174" i="1"/>
  <c r="AC174" i="1"/>
  <c r="CQ174" i="1" s="1"/>
  <c r="P174" i="1" s="1"/>
  <c r="AD174" i="1"/>
  <c r="CR174" i="1" s="1"/>
  <c r="AE174" i="1"/>
  <c r="AF174" i="1"/>
  <c r="AB174" i="1" s="1"/>
  <c r="AG174" i="1"/>
  <c r="AH174" i="1"/>
  <c r="CV174" i="1" s="1"/>
  <c r="AI174" i="1"/>
  <c r="AJ174" i="1"/>
  <c r="CX174" i="1" s="1"/>
  <c r="W174" i="1" s="1"/>
  <c r="CS174" i="1"/>
  <c r="R174" i="1" s="1"/>
  <c r="CT174" i="1"/>
  <c r="S174" i="1" s="1"/>
  <c r="CU174" i="1"/>
  <c r="CW174" i="1"/>
  <c r="FR174" i="1"/>
  <c r="GL174" i="1"/>
  <c r="GN174" i="1"/>
  <c r="GP174" i="1"/>
  <c r="GV174" i="1"/>
  <c r="HC174" i="1"/>
  <c r="GX174" i="1" s="1"/>
  <c r="I175" i="1"/>
  <c r="AC175" i="1"/>
  <c r="CQ175" i="1" s="1"/>
  <c r="P175" i="1" s="1"/>
  <c r="AE175" i="1"/>
  <c r="AD175" i="1" s="1"/>
  <c r="CR175" i="1" s="1"/>
  <c r="Q175" i="1" s="1"/>
  <c r="AF175" i="1"/>
  <c r="AG175" i="1"/>
  <c r="CU175" i="1" s="1"/>
  <c r="AH175" i="1"/>
  <c r="AI175" i="1"/>
  <c r="CW175" i="1" s="1"/>
  <c r="V175" i="1" s="1"/>
  <c r="AJ175" i="1"/>
  <c r="CS175" i="1"/>
  <c r="R175" i="1" s="1"/>
  <c r="CT175" i="1"/>
  <c r="S175" i="1" s="1"/>
  <c r="CV175" i="1"/>
  <c r="U175" i="1" s="1"/>
  <c r="CX175" i="1"/>
  <c r="W175" i="1" s="1"/>
  <c r="FR175" i="1"/>
  <c r="GL175" i="1"/>
  <c r="GN175" i="1"/>
  <c r="GP175" i="1"/>
  <c r="GV175" i="1"/>
  <c r="GX175" i="1"/>
  <c r="HC175" i="1"/>
  <c r="C176" i="1"/>
  <c r="D176" i="1"/>
  <c r="T176" i="1"/>
  <c r="U176" i="1"/>
  <c r="AC176" i="1"/>
  <c r="CQ176" i="1" s="1"/>
  <c r="P176" i="1" s="1"/>
  <c r="AE176" i="1"/>
  <c r="CS176" i="1" s="1"/>
  <c r="R176" i="1" s="1"/>
  <c r="AF176" i="1"/>
  <c r="AG176" i="1"/>
  <c r="AH176" i="1"/>
  <c r="AI176" i="1"/>
  <c r="CW176" i="1" s="1"/>
  <c r="V176" i="1" s="1"/>
  <c r="AJ176" i="1"/>
  <c r="CT176" i="1"/>
  <c r="S176" i="1" s="1"/>
  <c r="CU176" i="1"/>
  <c r="CV176" i="1"/>
  <c r="CX176" i="1"/>
  <c r="W176" i="1" s="1"/>
  <c r="FR176" i="1"/>
  <c r="GL176" i="1"/>
  <c r="GN176" i="1"/>
  <c r="GP176" i="1"/>
  <c r="GV176" i="1"/>
  <c r="HC176" i="1" s="1"/>
  <c r="GX176" i="1"/>
  <c r="C177" i="1"/>
  <c r="D177" i="1"/>
  <c r="AC177" i="1"/>
  <c r="CQ177" i="1" s="1"/>
  <c r="P177" i="1" s="1"/>
  <c r="AE177" i="1"/>
  <c r="AD177" i="1" s="1"/>
  <c r="AF177" i="1"/>
  <c r="AG177" i="1"/>
  <c r="CU177" i="1" s="1"/>
  <c r="T177" i="1" s="1"/>
  <c r="AH177" i="1"/>
  <c r="AI177" i="1"/>
  <c r="AJ177" i="1"/>
  <c r="CR177" i="1"/>
  <c r="Q177" i="1" s="1"/>
  <c r="CS177" i="1"/>
  <c r="R177" i="1" s="1"/>
  <c r="CT177" i="1"/>
  <c r="S177" i="1" s="1"/>
  <c r="CV177" i="1"/>
  <c r="U177" i="1" s="1"/>
  <c r="CW177" i="1"/>
  <c r="V177" i="1" s="1"/>
  <c r="CX177" i="1"/>
  <c r="W177" i="1" s="1"/>
  <c r="FR177" i="1"/>
  <c r="GL177" i="1"/>
  <c r="GN177" i="1"/>
  <c r="GP177" i="1"/>
  <c r="GV177" i="1"/>
  <c r="GX177" i="1"/>
  <c r="HC177" i="1"/>
  <c r="I178" i="1"/>
  <c r="P178" i="1"/>
  <c r="U178" i="1"/>
  <c r="AC178" i="1"/>
  <c r="AE178" i="1"/>
  <c r="AD178" i="1" s="1"/>
  <c r="AF178" i="1"/>
  <c r="CT178" i="1" s="1"/>
  <c r="S178" i="1" s="1"/>
  <c r="AG178" i="1"/>
  <c r="AH178" i="1"/>
  <c r="AI178" i="1"/>
  <c r="CW178" i="1" s="1"/>
  <c r="V178" i="1" s="1"/>
  <c r="AJ178" i="1"/>
  <c r="CX178" i="1" s="1"/>
  <c r="W178" i="1" s="1"/>
  <c r="CQ178" i="1"/>
  <c r="CS178" i="1"/>
  <c r="R178" i="1" s="1"/>
  <c r="CZ178" i="1" s="1"/>
  <c r="Y178" i="1" s="1"/>
  <c r="CU178" i="1"/>
  <c r="T178" i="1" s="1"/>
  <c r="CV178" i="1"/>
  <c r="FR178" i="1"/>
  <c r="GL178" i="1"/>
  <c r="GN178" i="1"/>
  <c r="GP178" i="1"/>
  <c r="GV178" i="1"/>
  <c r="HC178" i="1" s="1"/>
  <c r="GX178" i="1" s="1"/>
  <c r="I179" i="1"/>
  <c r="U179" i="1"/>
  <c r="W179" i="1"/>
  <c r="AC179" i="1"/>
  <c r="AB179" i="1" s="1"/>
  <c r="AD179" i="1"/>
  <c r="CR179" i="1" s="1"/>
  <c r="Q179" i="1" s="1"/>
  <c r="AE179" i="1"/>
  <c r="CS179" i="1" s="1"/>
  <c r="R179" i="1" s="1"/>
  <c r="AF179" i="1"/>
  <c r="AG179" i="1"/>
  <c r="AH179" i="1"/>
  <c r="AI179" i="1"/>
  <c r="CW179" i="1" s="1"/>
  <c r="V179" i="1" s="1"/>
  <c r="AJ179" i="1"/>
  <c r="CT179" i="1"/>
  <c r="S179" i="1" s="1"/>
  <c r="CU179" i="1"/>
  <c r="T179" i="1" s="1"/>
  <c r="CV179" i="1"/>
  <c r="CX179" i="1"/>
  <c r="FR179" i="1"/>
  <c r="GL179" i="1"/>
  <c r="GN179" i="1"/>
  <c r="GP179" i="1"/>
  <c r="GV179" i="1"/>
  <c r="HC179" i="1" s="1"/>
  <c r="GX179" i="1"/>
  <c r="I180" i="1"/>
  <c r="T180" i="1" s="1"/>
  <c r="S180" i="1"/>
  <c r="AC180" i="1"/>
  <c r="AD180" i="1"/>
  <c r="CR180" i="1" s="1"/>
  <c r="AE180" i="1"/>
  <c r="AF180" i="1"/>
  <c r="AG180" i="1"/>
  <c r="AH180" i="1"/>
  <c r="CV180" i="1" s="1"/>
  <c r="AI180" i="1"/>
  <c r="AJ180" i="1"/>
  <c r="CQ180" i="1"/>
  <c r="P180" i="1" s="1"/>
  <c r="CS180" i="1"/>
  <c r="R180" i="1" s="1"/>
  <c r="CT180" i="1"/>
  <c r="CU180" i="1"/>
  <c r="CW180" i="1"/>
  <c r="V180" i="1" s="1"/>
  <c r="CX180" i="1"/>
  <c r="W180" i="1" s="1"/>
  <c r="FR180" i="1"/>
  <c r="GL180" i="1"/>
  <c r="GN180" i="1"/>
  <c r="GP180" i="1"/>
  <c r="GV180" i="1"/>
  <c r="HC180" i="1" s="1"/>
  <c r="GX180" i="1" s="1"/>
  <c r="I181" i="1"/>
  <c r="AC181" i="1"/>
  <c r="CQ181" i="1" s="1"/>
  <c r="P181" i="1" s="1"/>
  <c r="AE181" i="1"/>
  <c r="AD181" i="1" s="1"/>
  <c r="AF181" i="1"/>
  <c r="AG181" i="1"/>
  <c r="CU181" i="1" s="1"/>
  <c r="T181" i="1" s="1"/>
  <c r="AH181" i="1"/>
  <c r="AI181" i="1"/>
  <c r="AJ181" i="1"/>
  <c r="CR181" i="1"/>
  <c r="Q181" i="1" s="1"/>
  <c r="CS181" i="1"/>
  <c r="R181" i="1" s="1"/>
  <c r="CT181" i="1"/>
  <c r="S181" i="1" s="1"/>
  <c r="CV181" i="1"/>
  <c r="U181" i="1" s="1"/>
  <c r="CW181" i="1"/>
  <c r="V181" i="1" s="1"/>
  <c r="CX181" i="1"/>
  <c r="W181" i="1" s="1"/>
  <c r="FR181" i="1"/>
  <c r="GL181" i="1"/>
  <c r="GN181" i="1"/>
  <c r="GP181" i="1"/>
  <c r="GV181" i="1"/>
  <c r="GX181" i="1"/>
  <c r="HC181" i="1"/>
  <c r="C182" i="1"/>
  <c r="D182" i="1"/>
  <c r="S182" i="1"/>
  <c r="CY182" i="1" s="1"/>
  <c r="X182" i="1" s="1"/>
  <c r="T182" i="1"/>
  <c r="AC182" i="1"/>
  <c r="AE182" i="1"/>
  <c r="CS182" i="1" s="1"/>
  <c r="R182" i="1" s="1"/>
  <c r="AF182" i="1"/>
  <c r="AG182" i="1"/>
  <c r="AH182" i="1"/>
  <c r="AI182" i="1"/>
  <c r="CW182" i="1" s="1"/>
  <c r="V182" i="1" s="1"/>
  <c r="AJ182" i="1"/>
  <c r="CQ182" i="1"/>
  <c r="P182" i="1" s="1"/>
  <c r="CT182" i="1"/>
  <c r="CU182" i="1"/>
  <c r="CV182" i="1"/>
  <c r="U182" i="1" s="1"/>
  <c r="CX182" i="1"/>
  <c r="W182" i="1" s="1"/>
  <c r="FR182" i="1"/>
  <c r="GL182" i="1"/>
  <c r="GN182" i="1"/>
  <c r="GP182" i="1"/>
  <c r="GV182" i="1"/>
  <c r="HC182" i="1" s="1"/>
  <c r="GX182" i="1" s="1"/>
  <c r="C183" i="1"/>
  <c r="D183" i="1"/>
  <c r="AB183" i="1"/>
  <c r="AC183" i="1"/>
  <c r="CQ183" i="1" s="1"/>
  <c r="P183" i="1" s="1"/>
  <c r="AE183" i="1"/>
  <c r="AD183" i="1" s="1"/>
  <c r="AF183" i="1"/>
  <c r="AG183" i="1"/>
  <c r="CU183" i="1" s="1"/>
  <c r="T183" i="1" s="1"/>
  <c r="AH183" i="1"/>
  <c r="AI183" i="1"/>
  <c r="AJ183" i="1"/>
  <c r="CX183" i="1" s="1"/>
  <c r="W183" i="1" s="1"/>
  <c r="CR183" i="1"/>
  <c r="Q183" i="1" s="1"/>
  <c r="CS183" i="1"/>
  <c r="R183" i="1" s="1"/>
  <c r="CT183" i="1"/>
  <c r="S183" i="1" s="1"/>
  <c r="CV183" i="1"/>
  <c r="U183" i="1" s="1"/>
  <c r="CW183" i="1"/>
  <c r="V183" i="1" s="1"/>
  <c r="FR183" i="1"/>
  <c r="GL183" i="1"/>
  <c r="GN183" i="1"/>
  <c r="GP183" i="1"/>
  <c r="GV183" i="1"/>
  <c r="HC183" i="1"/>
  <c r="GX183" i="1" s="1"/>
  <c r="C184" i="1"/>
  <c r="D184" i="1"/>
  <c r="I184" i="1"/>
  <c r="AC184" i="1"/>
  <c r="AB184" i="1" s="1"/>
  <c r="AD184" i="1"/>
  <c r="CR184" i="1" s="1"/>
  <c r="Q184" i="1" s="1"/>
  <c r="AE184" i="1"/>
  <c r="CS184" i="1" s="1"/>
  <c r="R184" i="1" s="1"/>
  <c r="AF184" i="1"/>
  <c r="AG184" i="1"/>
  <c r="AH184" i="1"/>
  <c r="CV184" i="1" s="1"/>
  <c r="U184" i="1" s="1"/>
  <c r="AI184" i="1"/>
  <c r="CW184" i="1" s="1"/>
  <c r="V184" i="1" s="1"/>
  <c r="AJ184" i="1"/>
  <c r="CQ184" i="1"/>
  <c r="P184" i="1" s="1"/>
  <c r="CP184" i="1" s="1"/>
  <c r="O184" i="1" s="1"/>
  <c r="CT184" i="1"/>
  <c r="S184" i="1" s="1"/>
  <c r="CU184" i="1"/>
  <c r="T184" i="1" s="1"/>
  <c r="CX184" i="1"/>
  <c r="W184" i="1" s="1"/>
  <c r="FR184" i="1"/>
  <c r="GL184" i="1"/>
  <c r="GO184" i="1"/>
  <c r="GP184" i="1"/>
  <c r="GV184" i="1"/>
  <c r="HC184" i="1" s="1"/>
  <c r="GX184" i="1" s="1"/>
  <c r="C185" i="1"/>
  <c r="D185" i="1"/>
  <c r="I185" i="1"/>
  <c r="AC185" i="1"/>
  <c r="AE185" i="1"/>
  <c r="AD185" i="1" s="1"/>
  <c r="AF185" i="1"/>
  <c r="CT185" i="1" s="1"/>
  <c r="S185" i="1" s="1"/>
  <c r="AG185" i="1"/>
  <c r="AH185" i="1"/>
  <c r="AI185" i="1"/>
  <c r="CW185" i="1" s="1"/>
  <c r="V185" i="1" s="1"/>
  <c r="AJ185" i="1"/>
  <c r="CX185" i="1" s="1"/>
  <c r="W185" i="1" s="1"/>
  <c r="CQ185" i="1"/>
  <c r="P185" i="1" s="1"/>
  <c r="CU185" i="1"/>
  <c r="T185" i="1" s="1"/>
  <c r="CV185" i="1"/>
  <c r="U185" i="1" s="1"/>
  <c r="FR185" i="1"/>
  <c r="GL185" i="1"/>
  <c r="GO185" i="1"/>
  <c r="GP185" i="1"/>
  <c r="GV185" i="1"/>
  <c r="HC185" i="1" s="1"/>
  <c r="GX185" i="1" s="1"/>
  <c r="I186" i="1"/>
  <c r="AC186" i="1"/>
  <c r="AB186" i="1" s="1"/>
  <c r="AD186" i="1"/>
  <c r="CR186" i="1" s="1"/>
  <c r="Q186" i="1" s="1"/>
  <c r="AE186" i="1"/>
  <c r="CS186" i="1" s="1"/>
  <c r="R186" i="1" s="1"/>
  <c r="AF186" i="1"/>
  <c r="AG186" i="1"/>
  <c r="AH186" i="1"/>
  <c r="CV186" i="1" s="1"/>
  <c r="U186" i="1" s="1"/>
  <c r="AI186" i="1"/>
  <c r="CW186" i="1" s="1"/>
  <c r="V186" i="1" s="1"/>
  <c r="AJ186" i="1"/>
  <c r="CQ186" i="1"/>
  <c r="P186" i="1" s="1"/>
  <c r="CP186" i="1" s="1"/>
  <c r="O186" i="1" s="1"/>
  <c r="CT186" i="1"/>
  <c r="S186" i="1" s="1"/>
  <c r="CU186" i="1"/>
  <c r="T186" i="1" s="1"/>
  <c r="CX186" i="1"/>
  <c r="W186" i="1" s="1"/>
  <c r="FR186" i="1"/>
  <c r="GL186" i="1"/>
  <c r="GN186" i="1"/>
  <c r="GP186" i="1"/>
  <c r="GV186" i="1"/>
  <c r="HC186" i="1" s="1"/>
  <c r="GX186" i="1" s="1"/>
  <c r="I187" i="1"/>
  <c r="AC187" i="1"/>
  <c r="AB187" i="1" s="1"/>
  <c r="AD187" i="1"/>
  <c r="CR187" i="1" s="1"/>
  <c r="Q187" i="1" s="1"/>
  <c r="AE187" i="1"/>
  <c r="AF187" i="1"/>
  <c r="AG187" i="1"/>
  <c r="CU187" i="1" s="1"/>
  <c r="T187" i="1" s="1"/>
  <c r="AH187" i="1"/>
  <c r="CV187" i="1" s="1"/>
  <c r="U187" i="1" s="1"/>
  <c r="AI187" i="1"/>
  <c r="AJ187" i="1"/>
  <c r="CS187" i="1"/>
  <c r="R187" i="1" s="1"/>
  <c r="CT187" i="1"/>
  <c r="S187" i="1" s="1"/>
  <c r="CW187" i="1"/>
  <c r="V187" i="1" s="1"/>
  <c r="CX187" i="1"/>
  <c r="W187" i="1" s="1"/>
  <c r="FR187" i="1"/>
  <c r="GL187" i="1"/>
  <c r="GN187" i="1"/>
  <c r="GP187" i="1"/>
  <c r="GV187" i="1"/>
  <c r="HC187" i="1"/>
  <c r="GX187" i="1" s="1"/>
  <c r="I188" i="1"/>
  <c r="AC188" i="1"/>
  <c r="CQ188" i="1" s="1"/>
  <c r="P188" i="1" s="1"/>
  <c r="AE188" i="1"/>
  <c r="AD188" i="1" s="1"/>
  <c r="AF188" i="1"/>
  <c r="CT188" i="1" s="1"/>
  <c r="S188" i="1" s="1"/>
  <c r="AG188" i="1"/>
  <c r="CU188" i="1" s="1"/>
  <c r="T188" i="1" s="1"/>
  <c r="AH188" i="1"/>
  <c r="AI188" i="1"/>
  <c r="AJ188" i="1"/>
  <c r="CX188" i="1" s="1"/>
  <c r="W188" i="1" s="1"/>
  <c r="CS188" i="1"/>
  <c r="R188" i="1" s="1"/>
  <c r="CV188" i="1"/>
  <c r="U188" i="1" s="1"/>
  <c r="CW188" i="1"/>
  <c r="V188" i="1" s="1"/>
  <c r="FR188" i="1"/>
  <c r="GL188" i="1"/>
  <c r="GN188" i="1"/>
  <c r="GP188" i="1"/>
  <c r="GV188" i="1"/>
  <c r="HC188" i="1"/>
  <c r="GX188" i="1" s="1"/>
  <c r="I189" i="1"/>
  <c r="AC189" i="1"/>
  <c r="AE189" i="1"/>
  <c r="AD189" i="1" s="1"/>
  <c r="AF189" i="1"/>
  <c r="CT189" i="1" s="1"/>
  <c r="S189" i="1" s="1"/>
  <c r="AG189" i="1"/>
  <c r="AH189" i="1"/>
  <c r="AI189" i="1"/>
  <c r="CW189" i="1" s="1"/>
  <c r="V189" i="1" s="1"/>
  <c r="AJ189" i="1"/>
  <c r="CX189" i="1" s="1"/>
  <c r="W189" i="1" s="1"/>
  <c r="CQ189" i="1"/>
  <c r="P189" i="1" s="1"/>
  <c r="CU189" i="1"/>
  <c r="T189" i="1" s="1"/>
  <c r="CV189" i="1"/>
  <c r="U189" i="1" s="1"/>
  <c r="FR189" i="1"/>
  <c r="GL189" i="1"/>
  <c r="GN189" i="1"/>
  <c r="GP189" i="1"/>
  <c r="GV189" i="1"/>
  <c r="HC189" i="1" s="1"/>
  <c r="GX189" i="1" s="1"/>
  <c r="I190" i="1"/>
  <c r="AC190" i="1"/>
  <c r="AB190" i="1" s="1"/>
  <c r="AD190" i="1"/>
  <c r="CR190" i="1" s="1"/>
  <c r="Q190" i="1" s="1"/>
  <c r="AE190" i="1"/>
  <c r="CS190" i="1" s="1"/>
  <c r="R190" i="1" s="1"/>
  <c r="AF190" i="1"/>
  <c r="AG190" i="1"/>
  <c r="AH190" i="1"/>
  <c r="CV190" i="1" s="1"/>
  <c r="U190" i="1" s="1"/>
  <c r="AI190" i="1"/>
  <c r="CW190" i="1" s="1"/>
  <c r="V190" i="1" s="1"/>
  <c r="AJ190" i="1"/>
  <c r="CQ190" i="1"/>
  <c r="P190" i="1" s="1"/>
  <c r="CT190" i="1"/>
  <c r="S190" i="1" s="1"/>
  <c r="CU190" i="1"/>
  <c r="T190" i="1" s="1"/>
  <c r="CX190" i="1"/>
  <c r="W190" i="1" s="1"/>
  <c r="FR190" i="1"/>
  <c r="GL190" i="1"/>
  <c r="GO190" i="1"/>
  <c r="GP190" i="1"/>
  <c r="GV190" i="1"/>
  <c r="HC190" i="1" s="1"/>
  <c r="GX190" i="1" s="1"/>
  <c r="I191" i="1"/>
  <c r="AC191" i="1"/>
  <c r="AB191" i="1" s="1"/>
  <c r="AD191" i="1"/>
  <c r="CR191" i="1" s="1"/>
  <c r="Q191" i="1" s="1"/>
  <c r="AE191" i="1"/>
  <c r="AF191" i="1"/>
  <c r="AG191" i="1"/>
  <c r="CU191" i="1" s="1"/>
  <c r="T191" i="1" s="1"/>
  <c r="AH191" i="1"/>
  <c r="CV191" i="1" s="1"/>
  <c r="U191" i="1" s="1"/>
  <c r="AI191" i="1"/>
  <c r="AJ191" i="1"/>
  <c r="CS191" i="1"/>
  <c r="R191" i="1" s="1"/>
  <c r="CT191" i="1"/>
  <c r="S191" i="1" s="1"/>
  <c r="CW191" i="1"/>
  <c r="V191" i="1" s="1"/>
  <c r="CX191" i="1"/>
  <c r="W191" i="1" s="1"/>
  <c r="FR191" i="1"/>
  <c r="GL191" i="1"/>
  <c r="GO191" i="1"/>
  <c r="GP191" i="1"/>
  <c r="GV191" i="1"/>
  <c r="HC191" i="1"/>
  <c r="GX191" i="1" s="1"/>
  <c r="I192" i="1"/>
  <c r="AC192" i="1"/>
  <c r="CQ192" i="1" s="1"/>
  <c r="P192" i="1" s="1"/>
  <c r="AE192" i="1"/>
  <c r="AD192" i="1" s="1"/>
  <c r="AF192" i="1"/>
  <c r="CT192" i="1" s="1"/>
  <c r="S192" i="1" s="1"/>
  <c r="AG192" i="1"/>
  <c r="CU192" i="1" s="1"/>
  <c r="T192" i="1" s="1"/>
  <c r="AH192" i="1"/>
  <c r="AI192" i="1"/>
  <c r="AJ192" i="1"/>
  <c r="CX192" i="1" s="1"/>
  <c r="W192" i="1" s="1"/>
  <c r="CS192" i="1"/>
  <c r="R192" i="1" s="1"/>
  <c r="CV192" i="1"/>
  <c r="U192" i="1" s="1"/>
  <c r="CW192" i="1"/>
  <c r="V192" i="1" s="1"/>
  <c r="FR192" i="1"/>
  <c r="GL192" i="1"/>
  <c r="GO192" i="1"/>
  <c r="GP192" i="1"/>
  <c r="GV192" i="1"/>
  <c r="HC192" i="1"/>
  <c r="GX192" i="1" s="1"/>
  <c r="I193" i="1"/>
  <c r="AC193" i="1"/>
  <c r="AE193" i="1"/>
  <c r="AD193" i="1" s="1"/>
  <c r="AF193" i="1"/>
  <c r="CT193" i="1" s="1"/>
  <c r="S193" i="1" s="1"/>
  <c r="AG193" i="1"/>
  <c r="AH193" i="1"/>
  <c r="AI193" i="1"/>
  <c r="CW193" i="1" s="1"/>
  <c r="V193" i="1" s="1"/>
  <c r="AJ193" i="1"/>
  <c r="CX193" i="1" s="1"/>
  <c r="W193" i="1" s="1"/>
  <c r="CQ193" i="1"/>
  <c r="P193" i="1" s="1"/>
  <c r="CU193" i="1"/>
  <c r="T193" i="1" s="1"/>
  <c r="CV193" i="1"/>
  <c r="U193" i="1" s="1"/>
  <c r="FR193" i="1"/>
  <c r="GL193" i="1"/>
  <c r="GO193" i="1"/>
  <c r="GP193" i="1"/>
  <c r="GV193" i="1"/>
  <c r="HC193" i="1" s="1"/>
  <c r="GX193" i="1" s="1"/>
  <c r="C194" i="1"/>
  <c r="D194" i="1"/>
  <c r="AC194" i="1"/>
  <c r="AB194" i="1" s="1"/>
  <c r="AD194" i="1"/>
  <c r="CR194" i="1" s="1"/>
  <c r="Q194" i="1" s="1"/>
  <c r="AE194" i="1"/>
  <c r="AF194" i="1"/>
  <c r="AG194" i="1"/>
  <c r="CU194" i="1" s="1"/>
  <c r="T194" i="1" s="1"/>
  <c r="AH194" i="1"/>
  <c r="CV194" i="1" s="1"/>
  <c r="U194" i="1" s="1"/>
  <c r="AI194" i="1"/>
  <c r="AJ194" i="1"/>
  <c r="CS194" i="1"/>
  <c r="R194" i="1" s="1"/>
  <c r="CT194" i="1"/>
  <c r="S194" i="1" s="1"/>
  <c r="CW194" i="1"/>
  <c r="V194" i="1" s="1"/>
  <c r="CX194" i="1"/>
  <c r="W194" i="1" s="1"/>
  <c r="FR194" i="1"/>
  <c r="GL194" i="1"/>
  <c r="GO194" i="1"/>
  <c r="GP194" i="1"/>
  <c r="GV194" i="1"/>
  <c r="HC194" i="1"/>
  <c r="GX194" i="1" s="1"/>
  <c r="C195" i="1"/>
  <c r="D195" i="1"/>
  <c r="AC195" i="1"/>
  <c r="AE195" i="1"/>
  <c r="AD195" i="1" s="1"/>
  <c r="AF195" i="1"/>
  <c r="CT195" i="1" s="1"/>
  <c r="S195" i="1" s="1"/>
  <c r="AG195" i="1"/>
  <c r="AH195" i="1"/>
  <c r="AI195" i="1"/>
  <c r="CW195" i="1" s="1"/>
  <c r="V195" i="1" s="1"/>
  <c r="AJ195" i="1"/>
  <c r="CX195" i="1" s="1"/>
  <c r="W195" i="1" s="1"/>
  <c r="CQ195" i="1"/>
  <c r="P195" i="1" s="1"/>
  <c r="CU195" i="1"/>
  <c r="T195" i="1" s="1"/>
  <c r="CV195" i="1"/>
  <c r="U195" i="1" s="1"/>
  <c r="FR195" i="1"/>
  <c r="GL195" i="1"/>
  <c r="GO195" i="1"/>
  <c r="GP195" i="1"/>
  <c r="GV195" i="1"/>
  <c r="HC195" i="1" s="1"/>
  <c r="GX195" i="1" s="1"/>
  <c r="I196" i="1"/>
  <c r="AC196" i="1"/>
  <c r="AB196" i="1" s="1"/>
  <c r="AD196" i="1"/>
  <c r="CR196" i="1" s="1"/>
  <c r="Q196" i="1" s="1"/>
  <c r="AE196" i="1"/>
  <c r="CS196" i="1" s="1"/>
  <c r="R196" i="1" s="1"/>
  <c r="AF196" i="1"/>
  <c r="AG196" i="1"/>
  <c r="AH196" i="1"/>
  <c r="CV196" i="1" s="1"/>
  <c r="U196" i="1" s="1"/>
  <c r="AI196" i="1"/>
  <c r="CW196" i="1" s="1"/>
  <c r="V196" i="1" s="1"/>
  <c r="AJ196" i="1"/>
  <c r="CQ196" i="1"/>
  <c r="P196" i="1" s="1"/>
  <c r="CP196" i="1" s="1"/>
  <c r="O196" i="1" s="1"/>
  <c r="CT196" i="1"/>
  <c r="S196" i="1" s="1"/>
  <c r="CU196" i="1"/>
  <c r="T196" i="1" s="1"/>
  <c r="CX196" i="1"/>
  <c r="W196" i="1" s="1"/>
  <c r="FR196" i="1"/>
  <c r="GL196" i="1"/>
  <c r="GO196" i="1"/>
  <c r="GP196" i="1"/>
  <c r="GV196" i="1"/>
  <c r="HC196" i="1" s="1"/>
  <c r="GX196" i="1" s="1"/>
  <c r="I197" i="1"/>
  <c r="AC197" i="1"/>
  <c r="AB197" i="1" s="1"/>
  <c r="AD197" i="1"/>
  <c r="CR197" i="1" s="1"/>
  <c r="Q197" i="1" s="1"/>
  <c r="AE197" i="1"/>
  <c r="AF197" i="1"/>
  <c r="AG197" i="1"/>
  <c r="CU197" i="1" s="1"/>
  <c r="T197" i="1" s="1"/>
  <c r="AH197" i="1"/>
  <c r="CV197" i="1" s="1"/>
  <c r="U197" i="1" s="1"/>
  <c r="AI197" i="1"/>
  <c r="AJ197" i="1"/>
  <c r="CS197" i="1"/>
  <c r="R197" i="1" s="1"/>
  <c r="CT197" i="1"/>
  <c r="S197" i="1" s="1"/>
  <c r="CW197" i="1"/>
  <c r="V197" i="1" s="1"/>
  <c r="CX197" i="1"/>
  <c r="W197" i="1" s="1"/>
  <c r="FR197" i="1"/>
  <c r="GL197" i="1"/>
  <c r="GO197" i="1"/>
  <c r="GP197" i="1"/>
  <c r="GV197" i="1"/>
  <c r="HC197" i="1"/>
  <c r="GX197" i="1" s="1"/>
  <c r="C198" i="1"/>
  <c r="D198" i="1"/>
  <c r="AC198" i="1"/>
  <c r="AE198" i="1"/>
  <c r="AD198" i="1" s="1"/>
  <c r="AF198" i="1"/>
  <c r="CT198" i="1" s="1"/>
  <c r="S198" i="1" s="1"/>
  <c r="AG198" i="1"/>
  <c r="AH198" i="1"/>
  <c r="AI198" i="1"/>
  <c r="CW198" i="1" s="1"/>
  <c r="V198" i="1" s="1"/>
  <c r="AJ198" i="1"/>
  <c r="CX198" i="1" s="1"/>
  <c r="W198" i="1" s="1"/>
  <c r="CQ198" i="1"/>
  <c r="P198" i="1" s="1"/>
  <c r="CU198" i="1"/>
  <c r="T198" i="1" s="1"/>
  <c r="CV198" i="1"/>
  <c r="U198" i="1" s="1"/>
  <c r="FR198" i="1"/>
  <c r="GL198" i="1"/>
  <c r="GO198" i="1"/>
  <c r="GP198" i="1"/>
  <c r="GV198" i="1"/>
  <c r="HC198" i="1" s="1"/>
  <c r="GX198" i="1" s="1"/>
  <c r="C199" i="1"/>
  <c r="D199" i="1"/>
  <c r="AC199" i="1"/>
  <c r="AB199" i="1" s="1"/>
  <c r="AD199" i="1"/>
  <c r="CR199" i="1" s="1"/>
  <c r="Q199" i="1" s="1"/>
  <c r="AE199" i="1"/>
  <c r="AF199" i="1"/>
  <c r="AG199" i="1"/>
  <c r="CU199" i="1" s="1"/>
  <c r="T199" i="1" s="1"/>
  <c r="AH199" i="1"/>
  <c r="CV199" i="1" s="1"/>
  <c r="U199" i="1" s="1"/>
  <c r="AI199" i="1"/>
  <c r="AJ199" i="1"/>
  <c r="CS199" i="1"/>
  <c r="R199" i="1" s="1"/>
  <c r="CT199" i="1"/>
  <c r="S199" i="1" s="1"/>
  <c r="CW199" i="1"/>
  <c r="V199" i="1" s="1"/>
  <c r="CX199" i="1"/>
  <c r="W199" i="1" s="1"/>
  <c r="FR199" i="1"/>
  <c r="GL199" i="1"/>
  <c r="GO199" i="1"/>
  <c r="GP199" i="1"/>
  <c r="GV199" i="1"/>
  <c r="HC199" i="1"/>
  <c r="GX199" i="1" s="1"/>
  <c r="I200" i="1"/>
  <c r="AC200" i="1"/>
  <c r="CQ200" i="1" s="1"/>
  <c r="P200" i="1" s="1"/>
  <c r="AE200" i="1"/>
  <c r="AD200" i="1" s="1"/>
  <c r="AF200" i="1"/>
  <c r="CT200" i="1" s="1"/>
  <c r="S200" i="1" s="1"/>
  <c r="AG200" i="1"/>
  <c r="CU200" i="1" s="1"/>
  <c r="T200" i="1" s="1"/>
  <c r="AH200" i="1"/>
  <c r="AI200" i="1"/>
  <c r="AJ200" i="1"/>
  <c r="CX200" i="1" s="1"/>
  <c r="W200" i="1" s="1"/>
  <c r="CS200" i="1"/>
  <c r="R200" i="1" s="1"/>
  <c r="CV200" i="1"/>
  <c r="U200" i="1" s="1"/>
  <c r="CW200" i="1"/>
  <c r="V200" i="1" s="1"/>
  <c r="FR200" i="1"/>
  <c r="GL200" i="1"/>
  <c r="GO200" i="1"/>
  <c r="GP200" i="1"/>
  <c r="GV200" i="1"/>
  <c r="HC200" i="1"/>
  <c r="GX200" i="1" s="1"/>
  <c r="I201" i="1"/>
  <c r="AC201" i="1"/>
  <c r="AE201" i="1"/>
  <c r="AD201" i="1" s="1"/>
  <c r="AF201" i="1"/>
  <c r="CT201" i="1" s="1"/>
  <c r="S201" i="1" s="1"/>
  <c r="AG201" i="1"/>
  <c r="AH201" i="1"/>
  <c r="AI201" i="1"/>
  <c r="CW201" i="1" s="1"/>
  <c r="V201" i="1" s="1"/>
  <c r="AJ201" i="1"/>
  <c r="CX201" i="1" s="1"/>
  <c r="W201" i="1" s="1"/>
  <c r="CQ201" i="1"/>
  <c r="P201" i="1" s="1"/>
  <c r="CU201" i="1"/>
  <c r="T201" i="1" s="1"/>
  <c r="CV201" i="1"/>
  <c r="U201" i="1" s="1"/>
  <c r="FR201" i="1"/>
  <c r="GL201" i="1"/>
  <c r="GO201" i="1"/>
  <c r="GP201" i="1"/>
  <c r="GV201" i="1"/>
  <c r="GX201" i="1"/>
  <c r="HC201" i="1"/>
  <c r="I202" i="1"/>
  <c r="AC202" i="1"/>
  <c r="AB202" i="1" s="1"/>
  <c r="AD202" i="1"/>
  <c r="CR202" i="1" s="1"/>
  <c r="Q202" i="1" s="1"/>
  <c r="AE202" i="1"/>
  <c r="CS202" i="1" s="1"/>
  <c r="R202" i="1" s="1"/>
  <c r="AF202" i="1"/>
  <c r="AG202" i="1"/>
  <c r="AH202" i="1"/>
  <c r="CV202" i="1" s="1"/>
  <c r="U202" i="1" s="1"/>
  <c r="AI202" i="1"/>
  <c r="CW202" i="1" s="1"/>
  <c r="V202" i="1" s="1"/>
  <c r="AJ202" i="1"/>
  <c r="CQ202" i="1"/>
  <c r="P202" i="1" s="1"/>
  <c r="CT202" i="1"/>
  <c r="S202" i="1" s="1"/>
  <c r="CU202" i="1"/>
  <c r="T202" i="1" s="1"/>
  <c r="CX202" i="1"/>
  <c r="W202" i="1" s="1"/>
  <c r="FR202" i="1"/>
  <c r="GL202" i="1"/>
  <c r="GO202" i="1"/>
  <c r="GP202" i="1"/>
  <c r="GV202" i="1"/>
  <c r="HC202" i="1" s="1"/>
  <c r="GX202" i="1" s="1"/>
  <c r="I203" i="1"/>
  <c r="AC203" i="1"/>
  <c r="AB203" i="1" s="1"/>
  <c r="AD203" i="1"/>
  <c r="CR203" i="1" s="1"/>
  <c r="Q203" i="1" s="1"/>
  <c r="AE203" i="1"/>
  <c r="AF203" i="1"/>
  <c r="AG203" i="1"/>
  <c r="CU203" i="1" s="1"/>
  <c r="T203" i="1" s="1"/>
  <c r="AH203" i="1"/>
  <c r="CV203" i="1" s="1"/>
  <c r="U203" i="1" s="1"/>
  <c r="AI203" i="1"/>
  <c r="AJ203" i="1"/>
  <c r="CS203" i="1"/>
  <c r="R203" i="1" s="1"/>
  <c r="CT203" i="1"/>
  <c r="S203" i="1" s="1"/>
  <c r="CW203" i="1"/>
  <c r="V203" i="1" s="1"/>
  <c r="CX203" i="1"/>
  <c r="W203" i="1" s="1"/>
  <c r="FR203" i="1"/>
  <c r="GL203" i="1"/>
  <c r="GO203" i="1"/>
  <c r="GP203" i="1"/>
  <c r="GV203" i="1"/>
  <c r="HC203" i="1"/>
  <c r="GX203" i="1" s="1"/>
  <c r="C204" i="1"/>
  <c r="D204" i="1"/>
  <c r="AC204" i="1"/>
  <c r="AE204" i="1"/>
  <c r="AD204" i="1" s="1"/>
  <c r="AF204" i="1"/>
  <c r="CT204" i="1" s="1"/>
  <c r="S204" i="1" s="1"/>
  <c r="AG204" i="1"/>
  <c r="AH204" i="1"/>
  <c r="AI204" i="1"/>
  <c r="CW204" i="1" s="1"/>
  <c r="V204" i="1" s="1"/>
  <c r="AJ204" i="1"/>
  <c r="CX204" i="1" s="1"/>
  <c r="W204" i="1" s="1"/>
  <c r="CQ204" i="1"/>
  <c r="P204" i="1" s="1"/>
  <c r="CU204" i="1"/>
  <c r="T204" i="1" s="1"/>
  <c r="CV204" i="1"/>
  <c r="U204" i="1" s="1"/>
  <c r="FR204" i="1"/>
  <c r="GL204" i="1"/>
  <c r="GN204" i="1"/>
  <c r="GP204" i="1"/>
  <c r="GV204" i="1"/>
  <c r="GX204" i="1"/>
  <c r="HC204" i="1"/>
  <c r="C205" i="1"/>
  <c r="D205" i="1"/>
  <c r="AC205" i="1"/>
  <c r="AB205" i="1" s="1"/>
  <c r="AD205" i="1"/>
  <c r="CR205" i="1" s="1"/>
  <c r="Q205" i="1" s="1"/>
  <c r="AE205" i="1"/>
  <c r="AF205" i="1"/>
  <c r="AG205" i="1"/>
  <c r="CU205" i="1" s="1"/>
  <c r="T205" i="1" s="1"/>
  <c r="AH205" i="1"/>
  <c r="CV205" i="1" s="1"/>
  <c r="U205" i="1" s="1"/>
  <c r="AI205" i="1"/>
  <c r="AJ205" i="1"/>
  <c r="CS205" i="1"/>
  <c r="R205" i="1" s="1"/>
  <c r="CT205" i="1"/>
  <c r="S205" i="1" s="1"/>
  <c r="CW205" i="1"/>
  <c r="V205" i="1" s="1"/>
  <c r="CX205" i="1"/>
  <c r="W205" i="1" s="1"/>
  <c r="FR205" i="1"/>
  <c r="GL205" i="1"/>
  <c r="GN205" i="1"/>
  <c r="GP205" i="1"/>
  <c r="GV205" i="1"/>
  <c r="HC205" i="1" s="1"/>
  <c r="GX205" i="1" s="1"/>
  <c r="I206" i="1"/>
  <c r="AC206" i="1"/>
  <c r="CQ206" i="1" s="1"/>
  <c r="P206" i="1" s="1"/>
  <c r="AE206" i="1"/>
  <c r="AD206" i="1" s="1"/>
  <c r="AF206" i="1"/>
  <c r="CT206" i="1" s="1"/>
  <c r="S206" i="1" s="1"/>
  <c r="AG206" i="1"/>
  <c r="CU206" i="1" s="1"/>
  <c r="T206" i="1" s="1"/>
  <c r="AH206" i="1"/>
  <c r="AI206" i="1"/>
  <c r="AJ206" i="1"/>
  <c r="CX206" i="1" s="1"/>
  <c r="W206" i="1" s="1"/>
  <c r="CS206" i="1"/>
  <c r="R206" i="1" s="1"/>
  <c r="CV206" i="1"/>
  <c r="U206" i="1" s="1"/>
  <c r="CW206" i="1"/>
  <c r="V206" i="1" s="1"/>
  <c r="FR206" i="1"/>
  <c r="GL206" i="1"/>
  <c r="GN206" i="1"/>
  <c r="GP206" i="1"/>
  <c r="GV206" i="1"/>
  <c r="HC206" i="1"/>
  <c r="GX206" i="1" s="1"/>
  <c r="I207" i="1"/>
  <c r="AC207" i="1"/>
  <c r="AE207" i="1"/>
  <c r="AD207" i="1" s="1"/>
  <c r="AF207" i="1"/>
  <c r="CT207" i="1" s="1"/>
  <c r="S207" i="1" s="1"/>
  <c r="AG207" i="1"/>
  <c r="AH207" i="1"/>
  <c r="AI207" i="1"/>
  <c r="CW207" i="1" s="1"/>
  <c r="V207" i="1" s="1"/>
  <c r="AJ207" i="1"/>
  <c r="CX207" i="1" s="1"/>
  <c r="W207" i="1" s="1"/>
  <c r="CQ207" i="1"/>
  <c r="P207" i="1" s="1"/>
  <c r="CU207" i="1"/>
  <c r="T207" i="1" s="1"/>
  <c r="CV207" i="1"/>
  <c r="U207" i="1" s="1"/>
  <c r="FR207" i="1"/>
  <c r="GL207" i="1"/>
  <c r="GN207" i="1"/>
  <c r="GP207" i="1"/>
  <c r="GV207" i="1"/>
  <c r="GX207" i="1"/>
  <c r="HC207" i="1"/>
  <c r="C208" i="1"/>
  <c r="D208" i="1"/>
  <c r="I208" i="1"/>
  <c r="AC208" i="1"/>
  <c r="CQ208" i="1" s="1"/>
  <c r="P208" i="1" s="1"/>
  <c r="AE208" i="1"/>
  <c r="AD208" i="1" s="1"/>
  <c r="AF208" i="1"/>
  <c r="CT208" i="1" s="1"/>
  <c r="S208" i="1" s="1"/>
  <c r="AG208" i="1"/>
  <c r="CU208" i="1" s="1"/>
  <c r="T208" i="1" s="1"/>
  <c r="AH208" i="1"/>
  <c r="AI208" i="1"/>
  <c r="AJ208" i="1"/>
  <c r="CX208" i="1" s="1"/>
  <c r="W208" i="1" s="1"/>
  <c r="CS208" i="1"/>
  <c r="R208" i="1" s="1"/>
  <c r="CV208" i="1"/>
  <c r="U208" i="1" s="1"/>
  <c r="CW208" i="1"/>
  <c r="V208" i="1" s="1"/>
  <c r="FR208" i="1"/>
  <c r="GL208" i="1"/>
  <c r="GN208" i="1"/>
  <c r="GP208" i="1"/>
  <c r="GV208" i="1"/>
  <c r="HC208" i="1"/>
  <c r="GX208" i="1" s="1"/>
  <c r="C209" i="1"/>
  <c r="D209" i="1"/>
  <c r="I209" i="1"/>
  <c r="AC209" i="1"/>
  <c r="AB209" i="1" s="1"/>
  <c r="AD209" i="1"/>
  <c r="CR209" i="1" s="1"/>
  <c r="Q209" i="1" s="1"/>
  <c r="AE209" i="1"/>
  <c r="AF209" i="1"/>
  <c r="AG209" i="1"/>
  <c r="CU209" i="1" s="1"/>
  <c r="T209" i="1" s="1"/>
  <c r="AH209" i="1"/>
  <c r="CV209" i="1" s="1"/>
  <c r="U209" i="1" s="1"/>
  <c r="AI209" i="1"/>
  <c r="AJ209" i="1"/>
  <c r="CS209" i="1"/>
  <c r="R209" i="1" s="1"/>
  <c r="CT209" i="1"/>
  <c r="S209" i="1" s="1"/>
  <c r="CW209" i="1"/>
  <c r="V209" i="1" s="1"/>
  <c r="CX209" i="1"/>
  <c r="W209" i="1" s="1"/>
  <c r="FR209" i="1"/>
  <c r="GL209" i="1"/>
  <c r="GN209" i="1"/>
  <c r="GP209" i="1"/>
  <c r="GV209" i="1"/>
  <c r="HC209" i="1" s="1"/>
  <c r="GX209" i="1" s="1"/>
  <c r="I210" i="1"/>
  <c r="AC210" i="1"/>
  <c r="CQ210" i="1" s="1"/>
  <c r="P210" i="1" s="1"/>
  <c r="AE210" i="1"/>
  <c r="AD210" i="1" s="1"/>
  <c r="AF210" i="1"/>
  <c r="CT210" i="1" s="1"/>
  <c r="S210" i="1" s="1"/>
  <c r="AG210" i="1"/>
  <c r="CU210" i="1" s="1"/>
  <c r="T210" i="1" s="1"/>
  <c r="AH210" i="1"/>
  <c r="AI210" i="1"/>
  <c r="AJ210" i="1"/>
  <c r="CX210" i="1" s="1"/>
  <c r="W210" i="1" s="1"/>
  <c r="CS210" i="1"/>
  <c r="R210" i="1" s="1"/>
  <c r="CV210" i="1"/>
  <c r="U210" i="1" s="1"/>
  <c r="CW210" i="1"/>
  <c r="V210" i="1" s="1"/>
  <c r="FR210" i="1"/>
  <c r="GL210" i="1"/>
  <c r="GN210" i="1"/>
  <c r="GP210" i="1"/>
  <c r="GV210" i="1"/>
  <c r="HC210" i="1"/>
  <c r="GX210" i="1" s="1"/>
  <c r="I211" i="1"/>
  <c r="AC211" i="1"/>
  <c r="AE211" i="1"/>
  <c r="AD211" i="1" s="1"/>
  <c r="AF211" i="1"/>
  <c r="CT211" i="1" s="1"/>
  <c r="S211" i="1" s="1"/>
  <c r="AG211" i="1"/>
  <c r="AH211" i="1"/>
  <c r="AI211" i="1"/>
  <c r="CW211" i="1" s="1"/>
  <c r="V211" i="1" s="1"/>
  <c r="AJ211" i="1"/>
  <c r="CX211" i="1" s="1"/>
  <c r="W211" i="1" s="1"/>
  <c r="CQ211" i="1"/>
  <c r="P211" i="1" s="1"/>
  <c r="CU211" i="1"/>
  <c r="T211" i="1" s="1"/>
  <c r="CV211" i="1"/>
  <c r="U211" i="1" s="1"/>
  <c r="FR211" i="1"/>
  <c r="GL211" i="1"/>
  <c r="GN211" i="1"/>
  <c r="GP211" i="1"/>
  <c r="GV211" i="1"/>
  <c r="GX211" i="1"/>
  <c r="HC211" i="1"/>
  <c r="C212" i="1"/>
  <c r="D212" i="1"/>
  <c r="AC212" i="1"/>
  <c r="AB212" i="1" s="1"/>
  <c r="AD212" i="1"/>
  <c r="CR212" i="1" s="1"/>
  <c r="Q212" i="1" s="1"/>
  <c r="AE212" i="1"/>
  <c r="AF212" i="1"/>
  <c r="AG212" i="1"/>
  <c r="CU212" i="1" s="1"/>
  <c r="T212" i="1" s="1"/>
  <c r="AH212" i="1"/>
  <c r="CV212" i="1" s="1"/>
  <c r="U212" i="1" s="1"/>
  <c r="AI212" i="1"/>
  <c r="AJ212" i="1"/>
  <c r="CS212" i="1"/>
  <c r="R212" i="1" s="1"/>
  <c r="CT212" i="1"/>
  <c r="S212" i="1" s="1"/>
  <c r="CW212" i="1"/>
  <c r="V212" i="1" s="1"/>
  <c r="CX212" i="1"/>
  <c r="W212" i="1" s="1"/>
  <c r="FR212" i="1"/>
  <c r="GL212" i="1"/>
  <c r="GN212" i="1"/>
  <c r="GP212" i="1"/>
  <c r="GV212" i="1"/>
  <c r="HC212" i="1" s="1"/>
  <c r="GX212" i="1" s="1"/>
  <c r="C213" i="1"/>
  <c r="D213" i="1"/>
  <c r="AC213" i="1"/>
  <c r="AE213" i="1"/>
  <c r="AD213" i="1" s="1"/>
  <c r="AB213" i="1" s="1"/>
  <c r="AF213" i="1"/>
  <c r="CT213" i="1" s="1"/>
  <c r="S213" i="1" s="1"/>
  <c r="AG213" i="1"/>
  <c r="AH213" i="1"/>
  <c r="AI213" i="1"/>
  <c r="CW213" i="1" s="1"/>
  <c r="V213" i="1" s="1"/>
  <c r="AJ213" i="1"/>
  <c r="CX213" i="1" s="1"/>
  <c r="W213" i="1" s="1"/>
  <c r="CQ213" i="1"/>
  <c r="P213" i="1" s="1"/>
  <c r="CU213" i="1"/>
  <c r="T213" i="1" s="1"/>
  <c r="CV213" i="1"/>
  <c r="U213" i="1" s="1"/>
  <c r="FR213" i="1"/>
  <c r="GL213" i="1"/>
  <c r="GN213" i="1"/>
  <c r="GP213" i="1"/>
  <c r="GV213" i="1"/>
  <c r="GX213" i="1"/>
  <c r="HC213" i="1"/>
  <c r="I214" i="1"/>
  <c r="AC214" i="1"/>
  <c r="AB214" i="1" s="1"/>
  <c r="AD214" i="1"/>
  <c r="CR214" i="1" s="1"/>
  <c r="Q214" i="1" s="1"/>
  <c r="AE214" i="1"/>
  <c r="CS214" i="1" s="1"/>
  <c r="R214" i="1" s="1"/>
  <c r="CY214" i="1" s="1"/>
  <c r="X214" i="1" s="1"/>
  <c r="AF214" i="1"/>
  <c r="AG214" i="1"/>
  <c r="AH214" i="1"/>
  <c r="CV214" i="1" s="1"/>
  <c r="U214" i="1" s="1"/>
  <c r="AI214" i="1"/>
  <c r="CW214" i="1" s="1"/>
  <c r="V214" i="1" s="1"/>
  <c r="AJ214" i="1"/>
  <c r="CQ214" i="1"/>
  <c r="P214" i="1" s="1"/>
  <c r="CP214" i="1" s="1"/>
  <c r="O214" i="1" s="1"/>
  <c r="CT214" i="1"/>
  <c r="S214" i="1" s="1"/>
  <c r="CU214" i="1"/>
  <c r="T214" i="1" s="1"/>
  <c r="CX214" i="1"/>
  <c r="W214" i="1" s="1"/>
  <c r="FR214" i="1"/>
  <c r="GL214" i="1"/>
  <c r="GN214" i="1"/>
  <c r="GP214" i="1"/>
  <c r="GV214" i="1"/>
  <c r="HC214" i="1" s="1"/>
  <c r="GX214" i="1" s="1"/>
  <c r="I215" i="1"/>
  <c r="AC215" i="1"/>
  <c r="AD215" i="1"/>
  <c r="CR215" i="1" s="1"/>
  <c r="Q215" i="1" s="1"/>
  <c r="AE215" i="1"/>
  <c r="AF215" i="1"/>
  <c r="AG215" i="1"/>
  <c r="CU215" i="1" s="1"/>
  <c r="T215" i="1" s="1"/>
  <c r="AH215" i="1"/>
  <c r="CV215" i="1" s="1"/>
  <c r="U215" i="1" s="1"/>
  <c r="AI215" i="1"/>
  <c r="AJ215" i="1"/>
  <c r="CS215" i="1"/>
  <c r="R215" i="1" s="1"/>
  <c r="CT215" i="1"/>
  <c r="S215" i="1" s="1"/>
  <c r="CW215" i="1"/>
  <c r="V215" i="1" s="1"/>
  <c r="CX215" i="1"/>
  <c r="W215" i="1" s="1"/>
  <c r="FR215" i="1"/>
  <c r="GL215" i="1"/>
  <c r="GN215" i="1"/>
  <c r="GP215" i="1"/>
  <c r="GV215" i="1"/>
  <c r="HC215" i="1" s="1"/>
  <c r="GX215" i="1" s="1"/>
  <c r="C216" i="1"/>
  <c r="D216" i="1"/>
  <c r="AC216" i="1"/>
  <c r="AE216" i="1"/>
  <c r="AF216" i="1"/>
  <c r="CT216" i="1" s="1"/>
  <c r="S216" i="1" s="1"/>
  <c r="AG216" i="1"/>
  <c r="AH216" i="1"/>
  <c r="AI216" i="1"/>
  <c r="CW216" i="1" s="1"/>
  <c r="V216" i="1" s="1"/>
  <c r="AJ216" i="1"/>
  <c r="CX216" i="1" s="1"/>
  <c r="W216" i="1" s="1"/>
  <c r="CQ216" i="1"/>
  <c r="P216" i="1" s="1"/>
  <c r="CU216" i="1"/>
  <c r="T216" i="1" s="1"/>
  <c r="CV216" i="1"/>
  <c r="U216" i="1" s="1"/>
  <c r="FR216" i="1"/>
  <c r="GL216" i="1"/>
  <c r="GN216" i="1"/>
  <c r="GP216" i="1"/>
  <c r="GV216" i="1"/>
  <c r="GX216" i="1"/>
  <c r="HC216" i="1"/>
  <c r="C217" i="1"/>
  <c r="D217" i="1"/>
  <c r="AC217" i="1"/>
  <c r="AB217" i="1" s="1"/>
  <c r="AD217" i="1"/>
  <c r="CR217" i="1" s="1"/>
  <c r="Q217" i="1" s="1"/>
  <c r="AE217" i="1"/>
  <c r="AF217" i="1"/>
  <c r="AG217" i="1"/>
  <c r="AH217" i="1"/>
  <c r="CV217" i="1" s="1"/>
  <c r="U217" i="1" s="1"/>
  <c r="AI217" i="1"/>
  <c r="AJ217" i="1"/>
  <c r="CS217" i="1"/>
  <c r="R217" i="1" s="1"/>
  <c r="CT217" i="1"/>
  <c r="S217" i="1" s="1"/>
  <c r="CU217" i="1"/>
  <c r="T217" i="1" s="1"/>
  <c r="CW217" i="1"/>
  <c r="V217" i="1" s="1"/>
  <c r="CX217" i="1"/>
  <c r="W217" i="1" s="1"/>
  <c r="FR217" i="1"/>
  <c r="GL217" i="1"/>
  <c r="GN217" i="1"/>
  <c r="GP217" i="1"/>
  <c r="GV217" i="1"/>
  <c r="HC217" i="1"/>
  <c r="GX217" i="1" s="1"/>
  <c r="B219" i="1"/>
  <c r="B26" i="1" s="1"/>
  <c r="C219" i="1"/>
  <c r="C26" i="1" s="1"/>
  <c r="D219" i="1"/>
  <c r="D26" i="1" s="1"/>
  <c r="F219" i="1"/>
  <c r="F26" i="1" s="1"/>
  <c r="G219" i="1"/>
  <c r="G26" i="1" s="1"/>
  <c r="AI219" i="1"/>
  <c r="AI26" i="1" s="1"/>
  <c r="AO219" i="1"/>
  <c r="AO26" i="1" s="1"/>
  <c r="BX219" i="1"/>
  <c r="BX26" i="1" s="1"/>
  <c r="BY219" i="1"/>
  <c r="BY26" i="1" s="1"/>
  <c r="BZ219" i="1"/>
  <c r="BZ26" i="1" s="1"/>
  <c r="CD219" i="1"/>
  <c r="CD26" i="1" s="1"/>
  <c r="CI219" i="1"/>
  <c r="CK219" i="1"/>
  <c r="CK26" i="1" s="1"/>
  <c r="CL219" i="1"/>
  <c r="CL26" i="1" s="1"/>
  <c r="FP219" i="1"/>
  <c r="FP26" i="1" s="1"/>
  <c r="FQ219" i="1"/>
  <c r="FQ26" i="1" s="1"/>
  <c r="FR219" i="1"/>
  <c r="FR26" i="1" s="1"/>
  <c r="FV219" i="1"/>
  <c r="FV26" i="1" s="1"/>
  <c r="FY219" i="1"/>
  <c r="FY26" i="1" s="1"/>
  <c r="GC219" i="1"/>
  <c r="GC26" i="1" s="1"/>
  <c r="GD219" i="1"/>
  <c r="GD26" i="1" s="1"/>
  <c r="F223" i="1"/>
  <c r="D248" i="1"/>
  <c r="E250" i="1"/>
  <c r="Z250" i="1"/>
  <c r="AA250" i="1"/>
  <c r="AM250" i="1"/>
  <c r="AN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CM250" i="1"/>
  <c r="CN250" i="1"/>
  <c r="CO250" i="1"/>
  <c r="CP250" i="1"/>
  <c r="CQ250" i="1"/>
  <c r="CR250" i="1"/>
  <c r="CS250" i="1"/>
  <c r="CT250" i="1"/>
  <c r="CU250" i="1"/>
  <c r="CV250" i="1"/>
  <c r="CW250" i="1"/>
  <c r="CX250" i="1"/>
  <c r="CY250" i="1"/>
  <c r="CZ250" i="1"/>
  <c r="DA250" i="1"/>
  <c r="DB250" i="1"/>
  <c r="DC250" i="1"/>
  <c r="DD250" i="1"/>
  <c r="DE250" i="1"/>
  <c r="DF250" i="1"/>
  <c r="DR250" i="1"/>
  <c r="DS250" i="1"/>
  <c r="EE250" i="1"/>
  <c r="EF250" i="1"/>
  <c r="EV250" i="1"/>
  <c r="EW250" i="1"/>
  <c r="EX250" i="1"/>
  <c r="EY250" i="1"/>
  <c r="EZ250" i="1"/>
  <c r="FA250" i="1"/>
  <c r="FB250" i="1"/>
  <c r="FC250" i="1"/>
  <c r="FD250" i="1"/>
  <c r="FE250" i="1"/>
  <c r="FF250" i="1"/>
  <c r="FG250" i="1"/>
  <c r="FH250" i="1"/>
  <c r="FI250" i="1"/>
  <c r="FJ250" i="1"/>
  <c r="FK250" i="1"/>
  <c r="FL250" i="1"/>
  <c r="FM250" i="1"/>
  <c r="FN250" i="1"/>
  <c r="FO250" i="1"/>
  <c r="GE250" i="1"/>
  <c r="GF250" i="1"/>
  <c r="GG250" i="1"/>
  <c r="GH250" i="1"/>
  <c r="GI250" i="1"/>
  <c r="GJ250" i="1"/>
  <c r="GK250" i="1"/>
  <c r="GL250" i="1"/>
  <c r="GM250" i="1"/>
  <c r="GN250" i="1"/>
  <c r="GO250" i="1"/>
  <c r="GP250" i="1"/>
  <c r="GQ250" i="1"/>
  <c r="GR250" i="1"/>
  <c r="GS250" i="1"/>
  <c r="GT250" i="1"/>
  <c r="GU250" i="1"/>
  <c r="GV250" i="1"/>
  <c r="GW250" i="1"/>
  <c r="GX250" i="1"/>
  <c r="C252" i="1"/>
  <c r="D252" i="1"/>
  <c r="AC252" i="1"/>
  <c r="AB252" i="1" s="1"/>
  <c r="AD252" i="1"/>
  <c r="CR252" i="1" s="1"/>
  <c r="Q252" i="1" s="1"/>
  <c r="AE252" i="1"/>
  <c r="CS252" i="1" s="1"/>
  <c r="R252" i="1" s="1"/>
  <c r="AF252" i="1"/>
  <c r="AG252" i="1"/>
  <c r="AH252" i="1"/>
  <c r="CV252" i="1" s="1"/>
  <c r="U252" i="1" s="1"/>
  <c r="AI252" i="1"/>
  <c r="CW252" i="1" s="1"/>
  <c r="V252" i="1" s="1"/>
  <c r="AJ252" i="1"/>
  <c r="CQ252" i="1"/>
  <c r="P252" i="1" s="1"/>
  <c r="CT252" i="1"/>
  <c r="S252" i="1" s="1"/>
  <c r="CU252" i="1"/>
  <c r="T252" i="1" s="1"/>
  <c r="CX252" i="1"/>
  <c r="W252" i="1" s="1"/>
  <c r="FR252" i="1"/>
  <c r="GL252" i="1"/>
  <c r="GN252" i="1"/>
  <c r="GP252" i="1"/>
  <c r="GV252" i="1"/>
  <c r="HC252" i="1" s="1"/>
  <c r="GX252" i="1" s="1"/>
  <c r="C253" i="1"/>
  <c r="D253" i="1"/>
  <c r="U253" i="1"/>
  <c r="AC253" i="1"/>
  <c r="CQ253" i="1" s="1"/>
  <c r="P253" i="1" s="1"/>
  <c r="AE253" i="1"/>
  <c r="AD253" i="1" s="1"/>
  <c r="AB253" i="1" s="1"/>
  <c r="AF253" i="1"/>
  <c r="CT253" i="1" s="1"/>
  <c r="S253" i="1" s="1"/>
  <c r="AG253" i="1"/>
  <c r="CU253" i="1" s="1"/>
  <c r="T253" i="1" s="1"/>
  <c r="AH253" i="1"/>
  <c r="AI253" i="1"/>
  <c r="AJ253" i="1"/>
  <c r="CX253" i="1" s="1"/>
  <c r="W253" i="1" s="1"/>
  <c r="CS253" i="1"/>
  <c r="R253" i="1" s="1"/>
  <c r="CV253" i="1"/>
  <c r="CW253" i="1"/>
  <c r="V253" i="1" s="1"/>
  <c r="FR253" i="1"/>
  <c r="GL253" i="1"/>
  <c r="GN253" i="1"/>
  <c r="GP253" i="1"/>
  <c r="GV253" i="1"/>
  <c r="GX253" i="1"/>
  <c r="HC253" i="1"/>
  <c r="I254" i="1"/>
  <c r="P254" i="1"/>
  <c r="AC254" i="1"/>
  <c r="AD254" i="1"/>
  <c r="AB254" i="1" s="1"/>
  <c r="AE254" i="1"/>
  <c r="CS254" i="1" s="1"/>
  <c r="R254" i="1" s="1"/>
  <c r="AF254" i="1"/>
  <c r="CT254" i="1" s="1"/>
  <c r="S254" i="1" s="1"/>
  <c r="CY254" i="1" s="1"/>
  <c r="X254" i="1" s="1"/>
  <c r="AG254" i="1"/>
  <c r="AH254" i="1"/>
  <c r="CV254" i="1" s="1"/>
  <c r="U254" i="1" s="1"/>
  <c r="AI254" i="1"/>
  <c r="CW254" i="1" s="1"/>
  <c r="V254" i="1" s="1"/>
  <c r="AJ254" i="1"/>
  <c r="CX254" i="1" s="1"/>
  <c r="W254" i="1" s="1"/>
  <c r="CQ254" i="1"/>
  <c r="CR254" i="1"/>
  <c r="Q254" i="1" s="1"/>
  <c r="CU254" i="1"/>
  <c r="T254" i="1" s="1"/>
  <c r="CZ254" i="1"/>
  <c r="Y254" i="1" s="1"/>
  <c r="FR254" i="1"/>
  <c r="GL254" i="1"/>
  <c r="GN254" i="1"/>
  <c r="GP254" i="1"/>
  <c r="GV254" i="1"/>
  <c r="HC254" i="1" s="1"/>
  <c r="GX254" i="1" s="1"/>
  <c r="I255" i="1"/>
  <c r="T255" i="1"/>
  <c r="W255" i="1"/>
  <c r="AC255" i="1"/>
  <c r="AD255" i="1"/>
  <c r="CR255" i="1" s="1"/>
  <c r="Q255" i="1" s="1"/>
  <c r="AE255" i="1"/>
  <c r="CS255" i="1" s="1"/>
  <c r="R255" i="1" s="1"/>
  <c r="AF255" i="1"/>
  <c r="AG255" i="1"/>
  <c r="AH255" i="1"/>
  <c r="CV255" i="1" s="1"/>
  <c r="U255" i="1" s="1"/>
  <c r="AI255" i="1"/>
  <c r="CW255" i="1" s="1"/>
  <c r="V255" i="1" s="1"/>
  <c r="AJ255" i="1"/>
  <c r="CQ255" i="1"/>
  <c r="P255" i="1" s="1"/>
  <c r="CP255" i="1" s="1"/>
  <c r="O255" i="1" s="1"/>
  <c r="CT255" i="1"/>
  <c r="S255" i="1" s="1"/>
  <c r="CU255" i="1"/>
  <c r="CX255" i="1"/>
  <c r="FR255" i="1"/>
  <c r="GL255" i="1"/>
  <c r="GN255" i="1"/>
  <c r="GP255" i="1"/>
  <c r="GV255" i="1"/>
  <c r="HC255" i="1" s="1"/>
  <c r="GX255" i="1" s="1"/>
  <c r="I256" i="1"/>
  <c r="R256" i="1"/>
  <c r="W256" i="1"/>
  <c r="AC256" i="1"/>
  <c r="CQ256" i="1" s="1"/>
  <c r="P256" i="1" s="1"/>
  <c r="AD256" i="1"/>
  <c r="CR256" i="1" s="1"/>
  <c r="Q256" i="1" s="1"/>
  <c r="AE256" i="1"/>
  <c r="AF256" i="1"/>
  <c r="AG256" i="1"/>
  <c r="CU256" i="1" s="1"/>
  <c r="T256" i="1" s="1"/>
  <c r="AH256" i="1"/>
  <c r="CV256" i="1" s="1"/>
  <c r="U256" i="1" s="1"/>
  <c r="AI256" i="1"/>
  <c r="AJ256" i="1"/>
  <c r="CS256" i="1"/>
  <c r="CT256" i="1"/>
  <c r="S256" i="1" s="1"/>
  <c r="CW256" i="1"/>
  <c r="V256" i="1" s="1"/>
  <c r="CX256" i="1"/>
  <c r="FR256" i="1"/>
  <c r="GL256" i="1"/>
  <c r="GN256" i="1"/>
  <c r="GP256" i="1"/>
  <c r="GV256" i="1"/>
  <c r="HC256" i="1"/>
  <c r="GX256" i="1" s="1"/>
  <c r="I257" i="1"/>
  <c r="AC257" i="1"/>
  <c r="CQ257" i="1" s="1"/>
  <c r="AE257" i="1"/>
  <c r="AD257" i="1" s="1"/>
  <c r="AB257" i="1" s="1"/>
  <c r="AF257" i="1"/>
  <c r="CT257" i="1" s="1"/>
  <c r="AG257" i="1"/>
  <c r="CU257" i="1" s="1"/>
  <c r="T257" i="1" s="1"/>
  <c r="AH257" i="1"/>
  <c r="AI257" i="1"/>
  <c r="CW257" i="1" s="1"/>
  <c r="V257" i="1" s="1"/>
  <c r="AJ257" i="1"/>
  <c r="CX257" i="1" s="1"/>
  <c r="CR257" i="1"/>
  <c r="Q257" i="1" s="1"/>
  <c r="CV257" i="1"/>
  <c r="U257" i="1" s="1"/>
  <c r="FR257" i="1"/>
  <c r="GL257" i="1"/>
  <c r="GN257" i="1"/>
  <c r="GP257" i="1"/>
  <c r="GV257" i="1"/>
  <c r="HC257" i="1"/>
  <c r="GX257" i="1" s="1"/>
  <c r="C258" i="1"/>
  <c r="D258" i="1"/>
  <c r="S258" i="1"/>
  <c r="CZ258" i="1" s="1"/>
  <c r="Y258" i="1" s="1"/>
  <c r="AC258" i="1"/>
  <c r="AD258" i="1"/>
  <c r="CR258" i="1" s="1"/>
  <c r="Q258" i="1" s="1"/>
  <c r="AE258" i="1"/>
  <c r="CS258" i="1" s="1"/>
  <c r="R258" i="1" s="1"/>
  <c r="AF258" i="1"/>
  <c r="AG258" i="1"/>
  <c r="AH258" i="1"/>
  <c r="CV258" i="1" s="1"/>
  <c r="U258" i="1" s="1"/>
  <c r="AI258" i="1"/>
  <c r="CW258" i="1" s="1"/>
  <c r="V258" i="1" s="1"/>
  <c r="AJ258" i="1"/>
  <c r="CQ258" i="1"/>
  <c r="P258" i="1" s="1"/>
  <c r="CP258" i="1" s="1"/>
  <c r="O258" i="1" s="1"/>
  <c r="CT258" i="1"/>
  <c r="CU258" i="1"/>
  <c r="T258" i="1" s="1"/>
  <c r="CX258" i="1"/>
  <c r="W258" i="1" s="1"/>
  <c r="CY258" i="1"/>
  <c r="X258" i="1" s="1"/>
  <c r="FR258" i="1"/>
  <c r="GL258" i="1"/>
  <c r="GN258" i="1"/>
  <c r="GP258" i="1"/>
  <c r="GV258" i="1"/>
  <c r="HC258" i="1" s="1"/>
  <c r="GX258" i="1" s="1"/>
  <c r="C259" i="1"/>
  <c r="D259" i="1"/>
  <c r="AC259" i="1"/>
  <c r="CQ259" i="1" s="1"/>
  <c r="P259" i="1" s="1"/>
  <c r="AE259" i="1"/>
  <c r="AD259" i="1" s="1"/>
  <c r="AB259" i="1" s="1"/>
  <c r="AF259" i="1"/>
  <c r="CT259" i="1" s="1"/>
  <c r="S259" i="1" s="1"/>
  <c r="AG259" i="1"/>
  <c r="CU259" i="1" s="1"/>
  <c r="T259" i="1" s="1"/>
  <c r="AH259" i="1"/>
  <c r="AI259" i="1"/>
  <c r="CW259" i="1" s="1"/>
  <c r="V259" i="1" s="1"/>
  <c r="AJ259" i="1"/>
  <c r="CX259" i="1" s="1"/>
  <c r="W259" i="1" s="1"/>
  <c r="CR259" i="1"/>
  <c r="Q259" i="1" s="1"/>
  <c r="CV259" i="1"/>
  <c r="U259" i="1" s="1"/>
  <c r="FR259" i="1"/>
  <c r="GL259" i="1"/>
  <c r="GN259" i="1"/>
  <c r="GP259" i="1"/>
  <c r="GV259" i="1"/>
  <c r="HC259" i="1"/>
  <c r="GX259" i="1" s="1"/>
  <c r="I260" i="1"/>
  <c r="AC260" i="1"/>
  <c r="AE260" i="1"/>
  <c r="CS260" i="1" s="1"/>
  <c r="R260" i="1" s="1"/>
  <c r="CY260" i="1" s="1"/>
  <c r="X260" i="1" s="1"/>
  <c r="AF260" i="1"/>
  <c r="CT260" i="1" s="1"/>
  <c r="S260" i="1" s="1"/>
  <c r="AG260" i="1"/>
  <c r="AH260" i="1"/>
  <c r="CV260" i="1" s="1"/>
  <c r="U260" i="1" s="1"/>
  <c r="AI260" i="1"/>
  <c r="CW260" i="1" s="1"/>
  <c r="V260" i="1" s="1"/>
  <c r="AJ260" i="1"/>
  <c r="CX260" i="1" s="1"/>
  <c r="W260" i="1" s="1"/>
  <c r="CQ260" i="1"/>
  <c r="P260" i="1" s="1"/>
  <c r="CU260" i="1"/>
  <c r="T260" i="1" s="1"/>
  <c r="FR260" i="1"/>
  <c r="GL260" i="1"/>
  <c r="GN260" i="1"/>
  <c r="GP260" i="1"/>
  <c r="GV260" i="1"/>
  <c r="HC260" i="1" s="1"/>
  <c r="GX260" i="1"/>
  <c r="I261" i="1"/>
  <c r="AC261" i="1"/>
  <c r="AB261" i="1" s="1"/>
  <c r="AD261" i="1"/>
  <c r="CR261" i="1" s="1"/>
  <c r="Q261" i="1" s="1"/>
  <c r="AE261" i="1"/>
  <c r="CS261" i="1" s="1"/>
  <c r="R261" i="1" s="1"/>
  <c r="AF261" i="1"/>
  <c r="AG261" i="1"/>
  <c r="CU261" i="1" s="1"/>
  <c r="T261" i="1" s="1"/>
  <c r="AH261" i="1"/>
  <c r="CV261" i="1" s="1"/>
  <c r="U261" i="1" s="1"/>
  <c r="AI261" i="1"/>
  <c r="CW261" i="1" s="1"/>
  <c r="V261" i="1" s="1"/>
  <c r="AJ261" i="1"/>
  <c r="CQ261" i="1"/>
  <c r="P261" i="1" s="1"/>
  <c r="CT261" i="1"/>
  <c r="S261" i="1" s="1"/>
  <c r="CX261" i="1"/>
  <c r="W261" i="1" s="1"/>
  <c r="FR261" i="1"/>
  <c r="GL261" i="1"/>
  <c r="GN261" i="1"/>
  <c r="GP261" i="1"/>
  <c r="GV261" i="1"/>
  <c r="HC261" i="1" s="1"/>
  <c r="GX261" i="1" s="1"/>
  <c r="C262" i="1"/>
  <c r="D262" i="1"/>
  <c r="AC262" i="1"/>
  <c r="CQ262" i="1" s="1"/>
  <c r="P262" i="1" s="1"/>
  <c r="AE262" i="1"/>
  <c r="AD262" i="1" s="1"/>
  <c r="AB262" i="1" s="1"/>
  <c r="AF262" i="1"/>
  <c r="CT262" i="1" s="1"/>
  <c r="S262" i="1" s="1"/>
  <c r="AG262" i="1"/>
  <c r="CU262" i="1" s="1"/>
  <c r="T262" i="1" s="1"/>
  <c r="AH262" i="1"/>
  <c r="AI262" i="1"/>
  <c r="AJ262" i="1"/>
  <c r="CX262" i="1" s="1"/>
  <c r="W262" i="1" s="1"/>
  <c r="CS262" i="1"/>
  <c r="R262" i="1" s="1"/>
  <c r="CV262" i="1"/>
  <c r="U262" i="1" s="1"/>
  <c r="CW262" i="1"/>
  <c r="V262" i="1" s="1"/>
  <c r="FR262" i="1"/>
  <c r="GL262" i="1"/>
  <c r="GN262" i="1"/>
  <c r="GP262" i="1"/>
  <c r="GV262" i="1"/>
  <c r="GX262" i="1"/>
  <c r="HC262" i="1"/>
  <c r="C263" i="1"/>
  <c r="D263" i="1"/>
  <c r="T263" i="1"/>
  <c r="AC263" i="1"/>
  <c r="AD263" i="1"/>
  <c r="CR263" i="1" s="1"/>
  <c r="Q263" i="1" s="1"/>
  <c r="AE263" i="1"/>
  <c r="CS263" i="1" s="1"/>
  <c r="R263" i="1" s="1"/>
  <c r="AF263" i="1"/>
  <c r="AG263" i="1"/>
  <c r="AH263" i="1"/>
  <c r="AI263" i="1"/>
  <c r="CW263" i="1" s="1"/>
  <c r="V263" i="1" s="1"/>
  <c r="AJ263" i="1"/>
  <c r="CQ263" i="1"/>
  <c r="P263" i="1" s="1"/>
  <c r="CT263" i="1"/>
  <c r="S263" i="1" s="1"/>
  <c r="CU263" i="1"/>
  <c r="CV263" i="1"/>
  <c r="U263" i="1" s="1"/>
  <c r="CX263" i="1"/>
  <c r="W263" i="1" s="1"/>
  <c r="FR263" i="1"/>
  <c r="GL263" i="1"/>
  <c r="GN263" i="1"/>
  <c r="GP263" i="1"/>
  <c r="GV263" i="1"/>
  <c r="HC263" i="1" s="1"/>
  <c r="GX263" i="1"/>
  <c r="I264" i="1"/>
  <c r="R264" i="1"/>
  <c r="AC264" i="1"/>
  <c r="AD264" i="1"/>
  <c r="CR264" i="1" s="1"/>
  <c r="Q264" i="1" s="1"/>
  <c r="AE264" i="1"/>
  <c r="AF264" i="1"/>
  <c r="AG264" i="1"/>
  <c r="AH264" i="1"/>
  <c r="CV264" i="1" s="1"/>
  <c r="U264" i="1" s="1"/>
  <c r="AI264" i="1"/>
  <c r="AJ264" i="1"/>
  <c r="CX264" i="1" s="1"/>
  <c r="W264" i="1" s="1"/>
  <c r="CQ264" i="1"/>
  <c r="P264" i="1" s="1"/>
  <c r="CP264" i="1" s="1"/>
  <c r="O264" i="1" s="1"/>
  <c r="CS264" i="1"/>
  <c r="CT264" i="1"/>
  <c r="S264" i="1" s="1"/>
  <c r="CU264" i="1"/>
  <c r="T264" i="1" s="1"/>
  <c r="CW264" i="1"/>
  <c r="V264" i="1" s="1"/>
  <c r="FR264" i="1"/>
  <c r="GL264" i="1"/>
  <c r="GN264" i="1"/>
  <c r="GP264" i="1"/>
  <c r="GV264" i="1"/>
  <c r="HC264" i="1"/>
  <c r="GX264" i="1" s="1"/>
  <c r="I265" i="1"/>
  <c r="AB265" i="1"/>
  <c r="AC265" i="1"/>
  <c r="CQ265" i="1" s="1"/>
  <c r="AE265" i="1"/>
  <c r="AD265" i="1" s="1"/>
  <c r="CR265" i="1" s="1"/>
  <c r="Q265" i="1" s="1"/>
  <c r="AF265" i="1"/>
  <c r="AG265" i="1"/>
  <c r="CU265" i="1" s="1"/>
  <c r="T265" i="1" s="1"/>
  <c r="AH265" i="1"/>
  <c r="AI265" i="1"/>
  <c r="CW265" i="1" s="1"/>
  <c r="V265" i="1" s="1"/>
  <c r="AJ265" i="1"/>
  <c r="CS265" i="1"/>
  <c r="R265" i="1" s="1"/>
  <c r="CT265" i="1"/>
  <c r="S265" i="1" s="1"/>
  <c r="CV265" i="1"/>
  <c r="U265" i="1" s="1"/>
  <c r="CX265" i="1"/>
  <c r="W265" i="1" s="1"/>
  <c r="FR265" i="1"/>
  <c r="GL265" i="1"/>
  <c r="GN265" i="1"/>
  <c r="GP265" i="1"/>
  <c r="GV265" i="1"/>
  <c r="GX265" i="1"/>
  <c r="HC265" i="1"/>
  <c r="C266" i="1"/>
  <c r="D266" i="1"/>
  <c r="W266" i="1"/>
  <c r="AC266" i="1"/>
  <c r="AD266" i="1"/>
  <c r="CR266" i="1" s="1"/>
  <c r="Q266" i="1" s="1"/>
  <c r="AE266" i="1"/>
  <c r="CS266" i="1" s="1"/>
  <c r="R266" i="1" s="1"/>
  <c r="AF266" i="1"/>
  <c r="AG266" i="1"/>
  <c r="AH266" i="1"/>
  <c r="AI266" i="1"/>
  <c r="CW266" i="1" s="1"/>
  <c r="V266" i="1" s="1"/>
  <c r="AJ266" i="1"/>
  <c r="CQ266" i="1"/>
  <c r="P266" i="1" s="1"/>
  <c r="CT266" i="1"/>
  <c r="S266" i="1" s="1"/>
  <c r="CU266" i="1"/>
  <c r="T266" i="1" s="1"/>
  <c r="CV266" i="1"/>
  <c r="U266" i="1" s="1"/>
  <c r="CX266" i="1"/>
  <c r="FR266" i="1"/>
  <c r="GL266" i="1"/>
  <c r="GN266" i="1"/>
  <c r="GP266" i="1"/>
  <c r="GV266" i="1"/>
  <c r="HC266" i="1" s="1"/>
  <c r="GX266" i="1"/>
  <c r="C267" i="1"/>
  <c r="D267" i="1"/>
  <c r="AC267" i="1"/>
  <c r="CQ267" i="1" s="1"/>
  <c r="P267" i="1" s="1"/>
  <c r="AE267" i="1"/>
  <c r="AD267" i="1" s="1"/>
  <c r="AF267" i="1"/>
  <c r="AG267" i="1"/>
  <c r="CU267" i="1" s="1"/>
  <c r="T267" i="1" s="1"/>
  <c r="AH267" i="1"/>
  <c r="AI267" i="1"/>
  <c r="AJ267" i="1"/>
  <c r="CX267" i="1" s="1"/>
  <c r="W267" i="1" s="1"/>
  <c r="CR267" i="1"/>
  <c r="Q267" i="1" s="1"/>
  <c r="CS267" i="1"/>
  <c r="R267" i="1" s="1"/>
  <c r="CT267" i="1"/>
  <c r="S267" i="1" s="1"/>
  <c r="CV267" i="1"/>
  <c r="U267" i="1" s="1"/>
  <c r="CW267" i="1"/>
  <c r="V267" i="1" s="1"/>
  <c r="FR267" i="1"/>
  <c r="GL267" i="1"/>
  <c r="GN267" i="1"/>
  <c r="GP267" i="1"/>
  <c r="GV267" i="1"/>
  <c r="HC267" i="1"/>
  <c r="GX267" i="1" s="1"/>
  <c r="I268" i="1"/>
  <c r="R268" i="1"/>
  <c r="AC268" i="1"/>
  <c r="AD268" i="1"/>
  <c r="AB268" i="1" s="1"/>
  <c r="AE268" i="1"/>
  <c r="AF268" i="1"/>
  <c r="CT268" i="1" s="1"/>
  <c r="S268" i="1" s="1"/>
  <c r="CY268" i="1" s="1"/>
  <c r="X268" i="1" s="1"/>
  <c r="AG268" i="1"/>
  <c r="AH268" i="1"/>
  <c r="CV268" i="1" s="1"/>
  <c r="U268" i="1" s="1"/>
  <c r="AI268" i="1"/>
  <c r="AJ268" i="1"/>
  <c r="CX268" i="1" s="1"/>
  <c r="W268" i="1" s="1"/>
  <c r="CQ268" i="1"/>
  <c r="P268" i="1" s="1"/>
  <c r="CR268" i="1"/>
  <c r="Q268" i="1" s="1"/>
  <c r="CS268" i="1"/>
  <c r="CU268" i="1"/>
  <c r="T268" i="1" s="1"/>
  <c r="CW268" i="1"/>
  <c r="V268" i="1" s="1"/>
  <c r="CZ268" i="1"/>
  <c r="Y268" i="1" s="1"/>
  <c r="FR268" i="1"/>
  <c r="GL268" i="1"/>
  <c r="GN268" i="1"/>
  <c r="GP268" i="1"/>
  <c r="GV268" i="1"/>
  <c r="GX268" i="1"/>
  <c r="HC268" i="1"/>
  <c r="I269" i="1"/>
  <c r="S269" i="1"/>
  <c r="CY269" i="1" s="1"/>
  <c r="X269" i="1" s="1"/>
  <c r="U269" i="1"/>
  <c r="AC269" i="1"/>
  <c r="CQ269" i="1" s="1"/>
  <c r="P269" i="1" s="1"/>
  <c r="AE269" i="1"/>
  <c r="CS269" i="1" s="1"/>
  <c r="R269" i="1" s="1"/>
  <c r="AF269" i="1"/>
  <c r="AG269" i="1"/>
  <c r="AH269" i="1"/>
  <c r="AI269" i="1"/>
  <c r="CW269" i="1" s="1"/>
  <c r="V269" i="1" s="1"/>
  <c r="AJ269" i="1"/>
  <c r="CT269" i="1"/>
  <c r="CU269" i="1"/>
  <c r="T269" i="1" s="1"/>
  <c r="CV269" i="1"/>
  <c r="CX269" i="1"/>
  <c r="W269" i="1" s="1"/>
  <c r="CZ269" i="1"/>
  <c r="Y269" i="1" s="1"/>
  <c r="FR269" i="1"/>
  <c r="GL269" i="1"/>
  <c r="GN269" i="1"/>
  <c r="GP269" i="1"/>
  <c r="GV269" i="1"/>
  <c r="HC269" i="1" s="1"/>
  <c r="GX269" i="1" s="1"/>
  <c r="C270" i="1"/>
  <c r="D270" i="1"/>
  <c r="AC270" i="1"/>
  <c r="CQ270" i="1" s="1"/>
  <c r="P270" i="1" s="1"/>
  <c r="AE270" i="1"/>
  <c r="AD270" i="1" s="1"/>
  <c r="AB270" i="1" s="1"/>
  <c r="AF270" i="1"/>
  <c r="AG270" i="1"/>
  <c r="CU270" i="1" s="1"/>
  <c r="T270" i="1" s="1"/>
  <c r="AH270" i="1"/>
  <c r="AI270" i="1"/>
  <c r="CW270" i="1" s="1"/>
  <c r="V270" i="1" s="1"/>
  <c r="AJ270" i="1"/>
  <c r="CS270" i="1"/>
  <c r="R270" i="1" s="1"/>
  <c r="CT270" i="1"/>
  <c r="S270" i="1" s="1"/>
  <c r="CV270" i="1"/>
  <c r="U270" i="1" s="1"/>
  <c r="CX270" i="1"/>
  <c r="W270" i="1" s="1"/>
  <c r="FR270" i="1"/>
  <c r="GL270" i="1"/>
  <c r="GN270" i="1"/>
  <c r="GP270" i="1"/>
  <c r="GV270" i="1"/>
  <c r="GX270" i="1"/>
  <c r="HC270" i="1"/>
  <c r="C271" i="1"/>
  <c r="D271" i="1"/>
  <c r="T271" i="1"/>
  <c r="W271" i="1"/>
  <c r="AC271" i="1"/>
  <c r="AD271" i="1"/>
  <c r="CR271" i="1" s="1"/>
  <c r="Q271" i="1" s="1"/>
  <c r="AE271" i="1"/>
  <c r="CS271" i="1" s="1"/>
  <c r="R271" i="1" s="1"/>
  <c r="AF271" i="1"/>
  <c r="AG271" i="1"/>
  <c r="AH271" i="1"/>
  <c r="AI271" i="1"/>
  <c r="CW271" i="1" s="1"/>
  <c r="V271" i="1" s="1"/>
  <c r="AJ271" i="1"/>
  <c r="CQ271" i="1"/>
  <c r="P271" i="1" s="1"/>
  <c r="CP271" i="1" s="1"/>
  <c r="O271" i="1" s="1"/>
  <c r="CT271" i="1"/>
  <c r="S271" i="1" s="1"/>
  <c r="CU271" i="1"/>
  <c r="CV271" i="1"/>
  <c r="U271" i="1" s="1"/>
  <c r="CX271" i="1"/>
  <c r="FR271" i="1"/>
  <c r="GL271" i="1"/>
  <c r="GN271" i="1"/>
  <c r="GP271" i="1"/>
  <c r="GV271" i="1"/>
  <c r="HC271" i="1" s="1"/>
  <c r="GX271" i="1"/>
  <c r="I272" i="1"/>
  <c r="R272" i="1"/>
  <c r="T272" i="1"/>
  <c r="AC272" i="1"/>
  <c r="AD272" i="1"/>
  <c r="CR272" i="1" s="1"/>
  <c r="Q272" i="1" s="1"/>
  <c r="AE272" i="1"/>
  <c r="AF272" i="1"/>
  <c r="AB272" i="1" s="1"/>
  <c r="AG272" i="1"/>
  <c r="AH272" i="1"/>
  <c r="CV272" i="1" s="1"/>
  <c r="U272" i="1" s="1"/>
  <c r="AI272" i="1"/>
  <c r="AJ272" i="1"/>
  <c r="CX272" i="1" s="1"/>
  <c r="W272" i="1" s="1"/>
  <c r="CQ272" i="1"/>
  <c r="P272" i="1" s="1"/>
  <c r="CS272" i="1"/>
  <c r="CT272" i="1"/>
  <c r="S272" i="1" s="1"/>
  <c r="CU272" i="1"/>
  <c r="CW272" i="1"/>
  <c r="V272" i="1" s="1"/>
  <c r="FR272" i="1"/>
  <c r="GL272" i="1"/>
  <c r="GN272" i="1"/>
  <c r="GP272" i="1"/>
  <c r="GV272" i="1"/>
  <c r="HC272" i="1"/>
  <c r="GX272" i="1" s="1"/>
  <c r="I273" i="1"/>
  <c r="AC273" i="1"/>
  <c r="CQ273" i="1" s="1"/>
  <c r="P273" i="1" s="1"/>
  <c r="AE273" i="1"/>
  <c r="AD273" i="1" s="1"/>
  <c r="AB273" i="1" s="1"/>
  <c r="AF273" i="1"/>
  <c r="AG273" i="1"/>
  <c r="CU273" i="1" s="1"/>
  <c r="T273" i="1" s="1"/>
  <c r="AH273" i="1"/>
  <c r="AI273" i="1"/>
  <c r="CW273" i="1" s="1"/>
  <c r="V273" i="1" s="1"/>
  <c r="AJ273" i="1"/>
  <c r="CS273" i="1"/>
  <c r="R273" i="1" s="1"/>
  <c r="CT273" i="1"/>
  <c r="S273" i="1" s="1"/>
  <c r="CV273" i="1"/>
  <c r="U273" i="1" s="1"/>
  <c r="CX273" i="1"/>
  <c r="W273" i="1" s="1"/>
  <c r="FR273" i="1"/>
  <c r="GL273" i="1"/>
  <c r="GN273" i="1"/>
  <c r="GP273" i="1"/>
  <c r="GV273" i="1"/>
  <c r="GX273" i="1"/>
  <c r="HC273" i="1"/>
  <c r="C274" i="1"/>
  <c r="D274" i="1"/>
  <c r="T274" i="1"/>
  <c r="W274" i="1"/>
  <c r="AC274" i="1"/>
  <c r="AD274" i="1"/>
  <c r="CR274" i="1" s="1"/>
  <c r="Q274" i="1" s="1"/>
  <c r="AE274" i="1"/>
  <c r="CS274" i="1" s="1"/>
  <c r="R274" i="1" s="1"/>
  <c r="AF274" i="1"/>
  <c r="AG274" i="1"/>
  <c r="AH274" i="1"/>
  <c r="AI274" i="1"/>
  <c r="CW274" i="1" s="1"/>
  <c r="V274" i="1" s="1"/>
  <c r="AJ274" i="1"/>
  <c r="CQ274" i="1"/>
  <c r="P274" i="1" s="1"/>
  <c r="CP274" i="1" s="1"/>
  <c r="O274" i="1" s="1"/>
  <c r="CT274" i="1"/>
  <c r="S274" i="1" s="1"/>
  <c r="CU274" i="1"/>
  <c r="CV274" i="1"/>
  <c r="U274" i="1" s="1"/>
  <c r="CX274" i="1"/>
  <c r="FR274" i="1"/>
  <c r="GL274" i="1"/>
  <c r="GN274" i="1"/>
  <c r="GP274" i="1"/>
  <c r="GV274" i="1"/>
  <c r="HC274" i="1" s="1"/>
  <c r="GX274" i="1"/>
  <c r="C275" i="1"/>
  <c r="D275" i="1"/>
  <c r="AC275" i="1"/>
  <c r="CQ275" i="1" s="1"/>
  <c r="P275" i="1" s="1"/>
  <c r="AE275" i="1"/>
  <c r="AD275" i="1" s="1"/>
  <c r="AF275" i="1"/>
  <c r="AG275" i="1"/>
  <c r="CU275" i="1" s="1"/>
  <c r="T275" i="1" s="1"/>
  <c r="AH275" i="1"/>
  <c r="AI275" i="1"/>
  <c r="AJ275" i="1"/>
  <c r="CX275" i="1" s="1"/>
  <c r="W275" i="1" s="1"/>
  <c r="CR275" i="1"/>
  <c r="Q275" i="1" s="1"/>
  <c r="CS275" i="1"/>
  <c r="R275" i="1" s="1"/>
  <c r="CT275" i="1"/>
  <c r="S275" i="1" s="1"/>
  <c r="CV275" i="1"/>
  <c r="U275" i="1" s="1"/>
  <c r="CW275" i="1"/>
  <c r="V275" i="1" s="1"/>
  <c r="FR275" i="1"/>
  <c r="GL275" i="1"/>
  <c r="GN275" i="1"/>
  <c r="GP275" i="1"/>
  <c r="GV275" i="1"/>
  <c r="HC275" i="1"/>
  <c r="GX275" i="1" s="1"/>
  <c r="I276" i="1"/>
  <c r="P276" i="1"/>
  <c r="R276" i="1"/>
  <c r="AC276" i="1"/>
  <c r="AD276" i="1"/>
  <c r="AB276" i="1" s="1"/>
  <c r="AE276" i="1"/>
  <c r="AF276" i="1"/>
  <c r="CT276" i="1" s="1"/>
  <c r="S276" i="1" s="1"/>
  <c r="CY276" i="1" s="1"/>
  <c r="X276" i="1" s="1"/>
  <c r="AG276" i="1"/>
  <c r="AH276" i="1"/>
  <c r="CV276" i="1" s="1"/>
  <c r="U276" i="1" s="1"/>
  <c r="AI276" i="1"/>
  <c r="AJ276" i="1"/>
  <c r="CX276" i="1" s="1"/>
  <c r="W276" i="1" s="1"/>
  <c r="CQ276" i="1"/>
  <c r="CR276" i="1"/>
  <c r="Q276" i="1" s="1"/>
  <c r="CS276" i="1"/>
  <c r="CU276" i="1"/>
  <c r="T276" i="1" s="1"/>
  <c r="CW276" i="1"/>
  <c r="V276" i="1" s="1"/>
  <c r="CZ276" i="1"/>
  <c r="Y276" i="1" s="1"/>
  <c r="FR276" i="1"/>
  <c r="GL276" i="1"/>
  <c r="GN276" i="1"/>
  <c r="GP276" i="1"/>
  <c r="GV276" i="1"/>
  <c r="HC276" i="1" s="1"/>
  <c r="GX276" i="1" s="1"/>
  <c r="I277" i="1"/>
  <c r="S277" i="1"/>
  <c r="CY277" i="1" s="1"/>
  <c r="X277" i="1" s="1"/>
  <c r="U277" i="1"/>
  <c r="AC277" i="1"/>
  <c r="CQ277" i="1" s="1"/>
  <c r="P277" i="1" s="1"/>
  <c r="AE277" i="1"/>
  <c r="CS277" i="1" s="1"/>
  <c r="R277" i="1" s="1"/>
  <c r="AF277" i="1"/>
  <c r="AG277" i="1"/>
  <c r="AH277" i="1"/>
  <c r="AI277" i="1"/>
  <c r="CW277" i="1" s="1"/>
  <c r="V277" i="1" s="1"/>
  <c r="AJ277" i="1"/>
  <c r="CT277" i="1"/>
  <c r="CU277" i="1"/>
  <c r="T277" i="1" s="1"/>
  <c r="CV277" i="1"/>
  <c r="CX277" i="1"/>
  <c r="W277" i="1" s="1"/>
  <c r="CZ277" i="1"/>
  <c r="Y277" i="1" s="1"/>
  <c r="FR277" i="1"/>
  <c r="GL277" i="1"/>
  <c r="GN277" i="1"/>
  <c r="GP277" i="1"/>
  <c r="GV277" i="1"/>
  <c r="HC277" i="1" s="1"/>
  <c r="GX277" i="1" s="1"/>
  <c r="C278" i="1"/>
  <c r="D278" i="1"/>
  <c r="AC278" i="1"/>
  <c r="CQ278" i="1" s="1"/>
  <c r="P278" i="1" s="1"/>
  <c r="AE278" i="1"/>
  <c r="AD278" i="1" s="1"/>
  <c r="AB278" i="1" s="1"/>
  <c r="AF278" i="1"/>
  <c r="AG278" i="1"/>
  <c r="CU278" i="1" s="1"/>
  <c r="T278" i="1" s="1"/>
  <c r="AH278" i="1"/>
  <c r="AI278" i="1"/>
  <c r="CW278" i="1" s="1"/>
  <c r="V278" i="1" s="1"/>
  <c r="AJ278" i="1"/>
  <c r="CS278" i="1"/>
  <c r="R278" i="1" s="1"/>
  <c r="CT278" i="1"/>
  <c r="S278" i="1" s="1"/>
  <c r="CV278" i="1"/>
  <c r="U278" i="1" s="1"/>
  <c r="CX278" i="1"/>
  <c r="W278" i="1" s="1"/>
  <c r="FR278" i="1"/>
  <c r="GL278" i="1"/>
  <c r="GN278" i="1"/>
  <c r="GP278" i="1"/>
  <c r="GV278" i="1"/>
  <c r="GX278" i="1"/>
  <c r="HC278" i="1"/>
  <c r="C279" i="1"/>
  <c r="D279" i="1"/>
  <c r="T279" i="1"/>
  <c r="W279" i="1"/>
  <c r="AC279" i="1"/>
  <c r="AD279" i="1"/>
  <c r="CR279" i="1" s="1"/>
  <c r="Q279" i="1" s="1"/>
  <c r="AE279" i="1"/>
  <c r="CS279" i="1" s="1"/>
  <c r="R279" i="1" s="1"/>
  <c r="AF279" i="1"/>
  <c r="AG279" i="1"/>
  <c r="AH279" i="1"/>
  <c r="AI279" i="1"/>
  <c r="CW279" i="1" s="1"/>
  <c r="V279" i="1" s="1"/>
  <c r="AJ279" i="1"/>
  <c r="CQ279" i="1"/>
  <c r="P279" i="1" s="1"/>
  <c r="CT279" i="1"/>
  <c r="S279" i="1" s="1"/>
  <c r="CU279" i="1"/>
  <c r="CV279" i="1"/>
  <c r="U279" i="1" s="1"/>
  <c r="CX279" i="1"/>
  <c r="FR279" i="1"/>
  <c r="GL279" i="1"/>
  <c r="GN279" i="1"/>
  <c r="GP279" i="1"/>
  <c r="GV279" i="1"/>
  <c r="HC279" i="1" s="1"/>
  <c r="GX279" i="1"/>
  <c r="I280" i="1"/>
  <c r="R280" i="1"/>
  <c r="T280" i="1"/>
  <c r="AC280" i="1"/>
  <c r="AD280" i="1"/>
  <c r="CR280" i="1" s="1"/>
  <c r="Q280" i="1" s="1"/>
  <c r="AE280" i="1"/>
  <c r="AF280" i="1"/>
  <c r="AG280" i="1"/>
  <c r="AH280" i="1"/>
  <c r="CV280" i="1" s="1"/>
  <c r="U280" i="1" s="1"/>
  <c r="AI280" i="1"/>
  <c r="AJ280" i="1"/>
  <c r="CX280" i="1" s="1"/>
  <c r="W280" i="1" s="1"/>
  <c r="CQ280" i="1"/>
  <c r="P280" i="1" s="1"/>
  <c r="CP280" i="1" s="1"/>
  <c r="O280" i="1" s="1"/>
  <c r="CS280" i="1"/>
  <c r="CT280" i="1"/>
  <c r="S280" i="1" s="1"/>
  <c r="CU280" i="1"/>
  <c r="CW280" i="1"/>
  <c r="V280" i="1" s="1"/>
  <c r="FR280" i="1"/>
  <c r="GL280" i="1"/>
  <c r="GN280" i="1"/>
  <c r="GP280" i="1"/>
  <c r="GV280" i="1"/>
  <c r="HC280" i="1"/>
  <c r="GX280" i="1" s="1"/>
  <c r="I281" i="1"/>
  <c r="AB281" i="1"/>
  <c r="AC281" i="1"/>
  <c r="CQ281" i="1" s="1"/>
  <c r="AE281" i="1"/>
  <c r="AD281" i="1" s="1"/>
  <c r="CR281" i="1" s="1"/>
  <c r="Q281" i="1" s="1"/>
  <c r="AF281" i="1"/>
  <c r="AG281" i="1"/>
  <c r="CU281" i="1" s="1"/>
  <c r="T281" i="1" s="1"/>
  <c r="AH281" i="1"/>
  <c r="AI281" i="1"/>
  <c r="CW281" i="1" s="1"/>
  <c r="V281" i="1" s="1"/>
  <c r="AJ281" i="1"/>
  <c r="CS281" i="1"/>
  <c r="R281" i="1" s="1"/>
  <c r="CT281" i="1"/>
  <c r="S281" i="1" s="1"/>
  <c r="CV281" i="1"/>
  <c r="U281" i="1" s="1"/>
  <c r="CX281" i="1"/>
  <c r="W281" i="1" s="1"/>
  <c r="FR281" i="1"/>
  <c r="GL281" i="1"/>
  <c r="GN281" i="1"/>
  <c r="GP281" i="1"/>
  <c r="GV281" i="1"/>
  <c r="GX281" i="1"/>
  <c r="HC281" i="1"/>
  <c r="C282" i="1"/>
  <c r="D282" i="1"/>
  <c r="T282" i="1"/>
  <c r="W282" i="1"/>
  <c r="AC282" i="1"/>
  <c r="AD282" i="1"/>
  <c r="CR282" i="1" s="1"/>
  <c r="Q282" i="1" s="1"/>
  <c r="AE282" i="1"/>
  <c r="CS282" i="1" s="1"/>
  <c r="R282" i="1" s="1"/>
  <c r="AF282" i="1"/>
  <c r="AG282" i="1"/>
  <c r="AH282" i="1"/>
  <c r="AI282" i="1"/>
  <c r="CW282" i="1" s="1"/>
  <c r="V282" i="1" s="1"/>
  <c r="AJ282" i="1"/>
  <c r="CQ282" i="1"/>
  <c r="P282" i="1" s="1"/>
  <c r="CT282" i="1"/>
  <c r="S282" i="1" s="1"/>
  <c r="CU282" i="1"/>
  <c r="CV282" i="1"/>
  <c r="U282" i="1" s="1"/>
  <c r="CX282" i="1"/>
  <c r="FR282" i="1"/>
  <c r="GL282" i="1"/>
  <c r="GN282" i="1"/>
  <c r="GP282" i="1"/>
  <c r="GV282" i="1"/>
  <c r="HC282" i="1" s="1"/>
  <c r="GX282" i="1"/>
  <c r="C283" i="1"/>
  <c r="D283" i="1"/>
  <c r="AC283" i="1"/>
  <c r="CQ283" i="1" s="1"/>
  <c r="P283" i="1" s="1"/>
  <c r="AE283" i="1"/>
  <c r="AD283" i="1" s="1"/>
  <c r="AF283" i="1"/>
  <c r="AG283" i="1"/>
  <c r="CU283" i="1" s="1"/>
  <c r="T283" i="1" s="1"/>
  <c r="AH283" i="1"/>
  <c r="AI283" i="1"/>
  <c r="AJ283" i="1"/>
  <c r="CX283" i="1" s="1"/>
  <c r="W283" i="1" s="1"/>
  <c r="CR283" i="1"/>
  <c r="Q283" i="1" s="1"/>
  <c r="CS283" i="1"/>
  <c r="R283" i="1" s="1"/>
  <c r="CT283" i="1"/>
  <c r="S283" i="1" s="1"/>
  <c r="CV283" i="1"/>
  <c r="U283" i="1" s="1"/>
  <c r="CW283" i="1"/>
  <c r="V283" i="1" s="1"/>
  <c r="FR283" i="1"/>
  <c r="GL283" i="1"/>
  <c r="GN283" i="1"/>
  <c r="GP283" i="1"/>
  <c r="GV283" i="1"/>
  <c r="HC283" i="1"/>
  <c r="GX283" i="1" s="1"/>
  <c r="I284" i="1"/>
  <c r="P284" i="1"/>
  <c r="R284" i="1"/>
  <c r="CZ284" i="1" s="1"/>
  <c r="Y284" i="1" s="1"/>
  <c r="AC284" i="1"/>
  <c r="AD284" i="1"/>
  <c r="AB284" i="1" s="1"/>
  <c r="AE284" i="1"/>
  <c r="AF284" i="1"/>
  <c r="CT284" i="1" s="1"/>
  <c r="S284" i="1" s="1"/>
  <c r="CY284" i="1" s="1"/>
  <c r="X284" i="1" s="1"/>
  <c r="AG284" i="1"/>
  <c r="AH284" i="1"/>
  <c r="CV284" i="1" s="1"/>
  <c r="U284" i="1" s="1"/>
  <c r="AI284" i="1"/>
  <c r="AJ284" i="1"/>
  <c r="CX284" i="1" s="1"/>
  <c r="W284" i="1" s="1"/>
  <c r="CQ284" i="1"/>
  <c r="CR284" i="1"/>
  <c r="Q284" i="1" s="1"/>
  <c r="CS284" i="1"/>
  <c r="CU284" i="1"/>
  <c r="T284" i="1" s="1"/>
  <c r="CW284" i="1"/>
  <c r="V284" i="1" s="1"/>
  <c r="FR284" i="1"/>
  <c r="GL284" i="1"/>
  <c r="GN284" i="1"/>
  <c r="GP284" i="1"/>
  <c r="GV284" i="1"/>
  <c r="GX284" i="1"/>
  <c r="HC284" i="1"/>
  <c r="I285" i="1"/>
  <c r="S285" i="1"/>
  <c r="CY285" i="1" s="1"/>
  <c r="X285" i="1" s="1"/>
  <c r="U285" i="1"/>
  <c r="AC285" i="1"/>
  <c r="CQ285" i="1" s="1"/>
  <c r="P285" i="1" s="1"/>
  <c r="AE285" i="1"/>
  <c r="CS285" i="1" s="1"/>
  <c r="R285" i="1" s="1"/>
  <c r="AF285" i="1"/>
  <c r="AG285" i="1"/>
  <c r="AH285" i="1"/>
  <c r="AI285" i="1"/>
  <c r="CW285" i="1" s="1"/>
  <c r="V285" i="1" s="1"/>
  <c r="AJ285" i="1"/>
  <c r="CT285" i="1"/>
  <c r="CU285" i="1"/>
  <c r="T285" i="1" s="1"/>
  <c r="CV285" i="1"/>
  <c r="CX285" i="1"/>
  <c r="W285" i="1" s="1"/>
  <c r="CZ285" i="1"/>
  <c r="Y285" i="1" s="1"/>
  <c r="FR285" i="1"/>
  <c r="GL285" i="1"/>
  <c r="GN285" i="1"/>
  <c r="GP285" i="1"/>
  <c r="GV285" i="1"/>
  <c r="HC285" i="1" s="1"/>
  <c r="GX285" i="1" s="1"/>
  <c r="C286" i="1"/>
  <c r="D286" i="1"/>
  <c r="AC286" i="1"/>
  <c r="CQ286" i="1" s="1"/>
  <c r="P286" i="1" s="1"/>
  <c r="AE286" i="1"/>
  <c r="AD286" i="1" s="1"/>
  <c r="AB286" i="1" s="1"/>
  <c r="AF286" i="1"/>
  <c r="AG286" i="1"/>
  <c r="CU286" i="1" s="1"/>
  <c r="T286" i="1" s="1"/>
  <c r="AH286" i="1"/>
  <c r="AI286" i="1"/>
  <c r="CW286" i="1" s="1"/>
  <c r="V286" i="1" s="1"/>
  <c r="AJ286" i="1"/>
  <c r="CS286" i="1"/>
  <c r="R286" i="1" s="1"/>
  <c r="CT286" i="1"/>
  <c r="S286" i="1" s="1"/>
  <c r="CV286" i="1"/>
  <c r="U286" i="1" s="1"/>
  <c r="CX286" i="1"/>
  <c r="W286" i="1" s="1"/>
  <c r="FR286" i="1"/>
  <c r="GL286" i="1"/>
  <c r="GN286" i="1"/>
  <c r="GP286" i="1"/>
  <c r="GV286" i="1"/>
  <c r="HC286" i="1" s="1"/>
  <c r="GX286" i="1" s="1"/>
  <c r="C287" i="1"/>
  <c r="D287" i="1"/>
  <c r="AC287" i="1"/>
  <c r="AE287" i="1"/>
  <c r="CS287" i="1" s="1"/>
  <c r="R287" i="1" s="1"/>
  <c r="AF287" i="1"/>
  <c r="AG287" i="1"/>
  <c r="CU287" i="1" s="1"/>
  <c r="T287" i="1" s="1"/>
  <c r="AH287" i="1"/>
  <c r="AI287" i="1"/>
  <c r="CW287" i="1" s="1"/>
  <c r="V287" i="1" s="1"/>
  <c r="AJ287" i="1"/>
  <c r="CT287" i="1"/>
  <c r="S287" i="1" s="1"/>
  <c r="CV287" i="1"/>
  <c r="U287" i="1" s="1"/>
  <c r="CX287" i="1"/>
  <c r="W287" i="1" s="1"/>
  <c r="FR287" i="1"/>
  <c r="GL287" i="1"/>
  <c r="GN287" i="1"/>
  <c r="GP287" i="1"/>
  <c r="GV287" i="1"/>
  <c r="GX287" i="1"/>
  <c r="HC287" i="1"/>
  <c r="I288" i="1"/>
  <c r="AC288" i="1"/>
  <c r="AD288" i="1"/>
  <c r="CR288" i="1" s="1"/>
  <c r="Q288" i="1" s="1"/>
  <c r="AE288" i="1"/>
  <c r="AF288" i="1"/>
  <c r="CT288" i="1" s="1"/>
  <c r="S288" i="1" s="1"/>
  <c r="AG288" i="1"/>
  <c r="AH288" i="1"/>
  <c r="CV288" i="1" s="1"/>
  <c r="U288" i="1" s="1"/>
  <c r="AI288" i="1"/>
  <c r="AJ288" i="1"/>
  <c r="CX288" i="1" s="1"/>
  <c r="W288" i="1" s="1"/>
  <c r="CQ288" i="1"/>
  <c r="P288" i="1" s="1"/>
  <c r="CS288" i="1"/>
  <c r="R288" i="1" s="1"/>
  <c r="CU288" i="1"/>
  <c r="T288" i="1" s="1"/>
  <c r="CW288" i="1"/>
  <c r="V288" i="1" s="1"/>
  <c r="FR288" i="1"/>
  <c r="GL288" i="1"/>
  <c r="GN288" i="1"/>
  <c r="GP288" i="1"/>
  <c r="GV288" i="1"/>
  <c r="HC288" i="1" s="1"/>
  <c r="GX288" i="1" s="1"/>
  <c r="I289" i="1"/>
  <c r="AC289" i="1"/>
  <c r="CQ289" i="1" s="1"/>
  <c r="P289" i="1" s="1"/>
  <c r="AE289" i="1"/>
  <c r="AD289" i="1" s="1"/>
  <c r="CR289" i="1" s="1"/>
  <c r="Q289" i="1" s="1"/>
  <c r="AF289" i="1"/>
  <c r="AG289" i="1"/>
  <c r="CU289" i="1" s="1"/>
  <c r="T289" i="1" s="1"/>
  <c r="AH289" i="1"/>
  <c r="AI289" i="1"/>
  <c r="CW289" i="1" s="1"/>
  <c r="V289" i="1" s="1"/>
  <c r="AJ289" i="1"/>
  <c r="CT289" i="1"/>
  <c r="S289" i="1" s="1"/>
  <c r="CV289" i="1"/>
  <c r="U289" i="1" s="1"/>
  <c r="CX289" i="1"/>
  <c r="W289" i="1" s="1"/>
  <c r="FR289" i="1"/>
  <c r="GL289" i="1"/>
  <c r="GN289" i="1"/>
  <c r="GP289" i="1"/>
  <c r="GV289" i="1"/>
  <c r="HC289" i="1" s="1"/>
  <c r="GX289" i="1" s="1"/>
  <c r="C290" i="1"/>
  <c r="D290" i="1"/>
  <c r="AC290" i="1"/>
  <c r="AE290" i="1"/>
  <c r="CS290" i="1" s="1"/>
  <c r="R290" i="1" s="1"/>
  <c r="AF290" i="1"/>
  <c r="AG290" i="1"/>
  <c r="CU290" i="1" s="1"/>
  <c r="T290" i="1" s="1"/>
  <c r="AH290" i="1"/>
  <c r="AI290" i="1"/>
  <c r="CW290" i="1" s="1"/>
  <c r="V290" i="1" s="1"/>
  <c r="AJ290" i="1"/>
  <c r="CT290" i="1"/>
  <c r="S290" i="1" s="1"/>
  <c r="CV290" i="1"/>
  <c r="U290" i="1" s="1"/>
  <c r="CX290" i="1"/>
  <c r="W290" i="1" s="1"/>
  <c r="FR290" i="1"/>
  <c r="GL290" i="1"/>
  <c r="GN290" i="1"/>
  <c r="GP290" i="1"/>
  <c r="GV290" i="1"/>
  <c r="GX290" i="1"/>
  <c r="HC290" i="1"/>
  <c r="C291" i="1"/>
  <c r="D291" i="1"/>
  <c r="AC291" i="1"/>
  <c r="CQ291" i="1" s="1"/>
  <c r="P291" i="1" s="1"/>
  <c r="AE291" i="1"/>
  <c r="AD291" i="1" s="1"/>
  <c r="CR291" i="1" s="1"/>
  <c r="Q291" i="1" s="1"/>
  <c r="AF291" i="1"/>
  <c r="AG291" i="1"/>
  <c r="CU291" i="1" s="1"/>
  <c r="T291" i="1" s="1"/>
  <c r="AH291" i="1"/>
  <c r="AI291" i="1"/>
  <c r="CW291" i="1" s="1"/>
  <c r="V291" i="1" s="1"/>
  <c r="AJ291" i="1"/>
  <c r="CT291" i="1"/>
  <c r="S291" i="1" s="1"/>
  <c r="CV291" i="1"/>
  <c r="U291" i="1" s="1"/>
  <c r="CX291" i="1"/>
  <c r="W291" i="1" s="1"/>
  <c r="FR291" i="1"/>
  <c r="GL291" i="1"/>
  <c r="GN291" i="1"/>
  <c r="GP291" i="1"/>
  <c r="GV291" i="1"/>
  <c r="HC291" i="1" s="1"/>
  <c r="GX291" i="1" s="1"/>
  <c r="I292" i="1"/>
  <c r="AC292" i="1"/>
  <c r="AD292" i="1"/>
  <c r="CR292" i="1" s="1"/>
  <c r="Q292" i="1" s="1"/>
  <c r="AE292" i="1"/>
  <c r="AF292" i="1"/>
  <c r="AB292" i="1" s="1"/>
  <c r="AG292" i="1"/>
  <c r="AH292" i="1"/>
  <c r="CV292" i="1" s="1"/>
  <c r="U292" i="1" s="1"/>
  <c r="AI292" i="1"/>
  <c r="AJ292" i="1"/>
  <c r="CX292" i="1" s="1"/>
  <c r="W292" i="1" s="1"/>
  <c r="CQ292" i="1"/>
  <c r="P292" i="1" s="1"/>
  <c r="CS292" i="1"/>
  <c r="R292" i="1" s="1"/>
  <c r="CU292" i="1"/>
  <c r="T292" i="1" s="1"/>
  <c r="CW292" i="1"/>
  <c r="V292" i="1" s="1"/>
  <c r="FR292" i="1"/>
  <c r="GL292" i="1"/>
  <c r="GN292" i="1"/>
  <c r="GP292" i="1"/>
  <c r="GV292" i="1"/>
  <c r="HC292" i="1"/>
  <c r="GX292" i="1" s="1"/>
  <c r="I293" i="1"/>
  <c r="AC293" i="1"/>
  <c r="AE293" i="1"/>
  <c r="CS293" i="1" s="1"/>
  <c r="R293" i="1" s="1"/>
  <c r="AF293" i="1"/>
  <c r="AG293" i="1"/>
  <c r="CU293" i="1" s="1"/>
  <c r="T293" i="1" s="1"/>
  <c r="AH293" i="1"/>
  <c r="AI293" i="1"/>
  <c r="CW293" i="1" s="1"/>
  <c r="V293" i="1" s="1"/>
  <c r="AJ293" i="1"/>
  <c r="CT293" i="1"/>
  <c r="S293" i="1" s="1"/>
  <c r="CV293" i="1"/>
  <c r="U293" i="1" s="1"/>
  <c r="CX293" i="1"/>
  <c r="W293" i="1" s="1"/>
  <c r="FR293" i="1"/>
  <c r="GL293" i="1"/>
  <c r="GN293" i="1"/>
  <c r="GP293" i="1"/>
  <c r="GV293" i="1"/>
  <c r="GX293" i="1"/>
  <c r="HC293" i="1"/>
  <c r="C294" i="1"/>
  <c r="D294" i="1"/>
  <c r="AC294" i="1"/>
  <c r="CQ294" i="1" s="1"/>
  <c r="P294" i="1" s="1"/>
  <c r="AE294" i="1"/>
  <c r="AD294" i="1" s="1"/>
  <c r="CR294" i="1" s="1"/>
  <c r="Q294" i="1" s="1"/>
  <c r="AF294" i="1"/>
  <c r="AG294" i="1"/>
  <c r="CU294" i="1" s="1"/>
  <c r="T294" i="1" s="1"/>
  <c r="AH294" i="1"/>
  <c r="AI294" i="1"/>
  <c r="CW294" i="1" s="1"/>
  <c r="V294" i="1" s="1"/>
  <c r="AJ294" i="1"/>
  <c r="CT294" i="1"/>
  <c r="S294" i="1" s="1"/>
  <c r="CV294" i="1"/>
  <c r="U294" i="1" s="1"/>
  <c r="CX294" i="1"/>
  <c r="W294" i="1" s="1"/>
  <c r="FR294" i="1"/>
  <c r="GL294" i="1"/>
  <c r="GN294" i="1"/>
  <c r="GP294" i="1"/>
  <c r="GV294" i="1"/>
  <c r="HC294" i="1" s="1"/>
  <c r="GX294" i="1" s="1"/>
  <c r="C295" i="1"/>
  <c r="D295" i="1"/>
  <c r="AC295" i="1"/>
  <c r="AE295" i="1"/>
  <c r="CS295" i="1" s="1"/>
  <c r="R295" i="1" s="1"/>
  <c r="AF295" i="1"/>
  <c r="AG295" i="1"/>
  <c r="CU295" i="1" s="1"/>
  <c r="T295" i="1" s="1"/>
  <c r="AH295" i="1"/>
  <c r="AI295" i="1"/>
  <c r="CW295" i="1" s="1"/>
  <c r="V295" i="1" s="1"/>
  <c r="AJ295" i="1"/>
  <c r="CT295" i="1"/>
  <c r="S295" i="1" s="1"/>
  <c r="CV295" i="1"/>
  <c r="U295" i="1" s="1"/>
  <c r="CX295" i="1"/>
  <c r="W295" i="1" s="1"/>
  <c r="FR295" i="1"/>
  <c r="GL295" i="1"/>
  <c r="GN295" i="1"/>
  <c r="GP295" i="1"/>
  <c r="GV295" i="1"/>
  <c r="GX295" i="1"/>
  <c r="HC295" i="1"/>
  <c r="I296" i="1"/>
  <c r="AC296" i="1"/>
  <c r="AD296" i="1"/>
  <c r="CR296" i="1" s="1"/>
  <c r="Q296" i="1" s="1"/>
  <c r="AE296" i="1"/>
  <c r="AF296" i="1"/>
  <c r="CT296" i="1" s="1"/>
  <c r="S296" i="1" s="1"/>
  <c r="AG296" i="1"/>
  <c r="AH296" i="1"/>
  <c r="CV296" i="1" s="1"/>
  <c r="U296" i="1" s="1"/>
  <c r="AI296" i="1"/>
  <c r="AJ296" i="1"/>
  <c r="CX296" i="1" s="1"/>
  <c r="W296" i="1" s="1"/>
  <c r="CQ296" i="1"/>
  <c r="P296" i="1" s="1"/>
  <c r="CS296" i="1"/>
  <c r="R296" i="1" s="1"/>
  <c r="CU296" i="1"/>
  <c r="T296" i="1" s="1"/>
  <c r="CW296" i="1"/>
  <c r="V296" i="1" s="1"/>
  <c r="FR296" i="1"/>
  <c r="GL296" i="1"/>
  <c r="GN296" i="1"/>
  <c r="GP296" i="1"/>
  <c r="GV296" i="1"/>
  <c r="HC296" i="1" s="1"/>
  <c r="GX296" i="1" s="1"/>
  <c r="I297" i="1"/>
  <c r="AC297" i="1"/>
  <c r="CQ297" i="1" s="1"/>
  <c r="P297" i="1" s="1"/>
  <c r="CP297" i="1" s="1"/>
  <c r="O297" i="1" s="1"/>
  <c r="AE297" i="1"/>
  <c r="AD297" i="1" s="1"/>
  <c r="CR297" i="1" s="1"/>
  <c r="Q297" i="1" s="1"/>
  <c r="AF297" i="1"/>
  <c r="AG297" i="1"/>
  <c r="CU297" i="1" s="1"/>
  <c r="T297" i="1" s="1"/>
  <c r="AH297" i="1"/>
  <c r="AI297" i="1"/>
  <c r="CW297" i="1" s="1"/>
  <c r="V297" i="1" s="1"/>
  <c r="AJ297" i="1"/>
  <c r="CT297" i="1"/>
  <c r="S297" i="1" s="1"/>
  <c r="CV297" i="1"/>
  <c r="U297" i="1" s="1"/>
  <c r="CX297" i="1"/>
  <c r="W297" i="1" s="1"/>
  <c r="FR297" i="1"/>
  <c r="GL297" i="1"/>
  <c r="GN297" i="1"/>
  <c r="GP297" i="1"/>
  <c r="GV297" i="1"/>
  <c r="HC297" i="1" s="1"/>
  <c r="GX297" i="1" s="1"/>
  <c r="C298" i="1"/>
  <c r="D298" i="1"/>
  <c r="AC298" i="1"/>
  <c r="AE298" i="1"/>
  <c r="CS298" i="1" s="1"/>
  <c r="R298" i="1" s="1"/>
  <c r="AF298" i="1"/>
  <c r="AG298" i="1"/>
  <c r="CU298" i="1" s="1"/>
  <c r="T298" i="1" s="1"/>
  <c r="AH298" i="1"/>
  <c r="AI298" i="1"/>
  <c r="CW298" i="1" s="1"/>
  <c r="V298" i="1" s="1"/>
  <c r="AJ298" i="1"/>
  <c r="CT298" i="1"/>
  <c r="S298" i="1" s="1"/>
  <c r="CV298" i="1"/>
  <c r="U298" i="1" s="1"/>
  <c r="CX298" i="1"/>
  <c r="W298" i="1" s="1"/>
  <c r="FR298" i="1"/>
  <c r="GL298" i="1"/>
  <c r="GN298" i="1"/>
  <c r="GP298" i="1"/>
  <c r="GV298" i="1"/>
  <c r="GX298" i="1"/>
  <c r="HC298" i="1"/>
  <c r="C299" i="1"/>
  <c r="D299" i="1"/>
  <c r="AC299" i="1"/>
  <c r="CQ299" i="1" s="1"/>
  <c r="P299" i="1" s="1"/>
  <c r="CP299" i="1" s="1"/>
  <c r="O299" i="1" s="1"/>
  <c r="AE299" i="1"/>
  <c r="AD299" i="1" s="1"/>
  <c r="CR299" i="1" s="1"/>
  <c r="Q299" i="1" s="1"/>
  <c r="AF299" i="1"/>
  <c r="AG299" i="1"/>
  <c r="CU299" i="1" s="1"/>
  <c r="T299" i="1" s="1"/>
  <c r="AH299" i="1"/>
  <c r="AI299" i="1"/>
  <c r="CW299" i="1" s="1"/>
  <c r="V299" i="1" s="1"/>
  <c r="AJ299" i="1"/>
  <c r="CT299" i="1"/>
  <c r="S299" i="1" s="1"/>
  <c r="CV299" i="1"/>
  <c r="U299" i="1" s="1"/>
  <c r="CX299" i="1"/>
  <c r="W299" i="1" s="1"/>
  <c r="FR299" i="1"/>
  <c r="GL299" i="1"/>
  <c r="GN299" i="1"/>
  <c r="GP299" i="1"/>
  <c r="GV299" i="1"/>
  <c r="HC299" i="1" s="1"/>
  <c r="GX299" i="1" s="1"/>
  <c r="I300" i="1"/>
  <c r="AC300" i="1"/>
  <c r="AD300" i="1"/>
  <c r="CR300" i="1" s="1"/>
  <c r="Q300" i="1" s="1"/>
  <c r="AE300" i="1"/>
  <c r="AF300" i="1"/>
  <c r="AB300" i="1" s="1"/>
  <c r="AG300" i="1"/>
  <c r="AH300" i="1"/>
  <c r="CV300" i="1" s="1"/>
  <c r="U300" i="1" s="1"/>
  <c r="AI300" i="1"/>
  <c r="AJ300" i="1"/>
  <c r="CX300" i="1" s="1"/>
  <c r="W300" i="1" s="1"/>
  <c r="CQ300" i="1"/>
  <c r="P300" i="1" s="1"/>
  <c r="CS300" i="1"/>
  <c r="R300" i="1" s="1"/>
  <c r="CU300" i="1"/>
  <c r="T300" i="1" s="1"/>
  <c r="CW300" i="1"/>
  <c r="V300" i="1" s="1"/>
  <c r="FR300" i="1"/>
  <c r="GL300" i="1"/>
  <c r="GN300" i="1"/>
  <c r="GP300" i="1"/>
  <c r="GV300" i="1"/>
  <c r="HC300" i="1"/>
  <c r="GX300" i="1" s="1"/>
  <c r="I301" i="1"/>
  <c r="AC301" i="1"/>
  <c r="AE301" i="1"/>
  <c r="CS301" i="1" s="1"/>
  <c r="R301" i="1" s="1"/>
  <c r="AF301" i="1"/>
  <c r="AG301" i="1"/>
  <c r="CU301" i="1" s="1"/>
  <c r="T301" i="1" s="1"/>
  <c r="AH301" i="1"/>
  <c r="AI301" i="1"/>
  <c r="CW301" i="1" s="1"/>
  <c r="V301" i="1" s="1"/>
  <c r="AJ301" i="1"/>
  <c r="CT301" i="1"/>
  <c r="S301" i="1" s="1"/>
  <c r="CV301" i="1"/>
  <c r="U301" i="1" s="1"/>
  <c r="CX301" i="1"/>
  <c r="W301" i="1" s="1"/>
  <c r="FR301" i="1"/>
  <c r="GL301" i="1"/>
  <c r="GN301" i="1"/>
  <c r="GP301" i="1"/>
  <c r="GV301" i="1"/>
  <c r="GX301" i="1"/>
  <c r="HC301" i="1"/>
  <c r="C302" i="1"/>
  <c r="D302" i="1"/>
  <c r="AC302" i="1"/>
  <c r="CQ302" i="1" s="1"/>
  <c r="P302" i="1" s="1"/>
  <c r="AE302" i="1"/>
  <c r="AD302" i="1" s="1"/>
  <c r="CR302" i="1" s="1"/>
  <c r="Q302" i="1" s="1"/>
  <c r="AF302" i="1"/>
  <c r="AG302" i="1"/>
  <c r="CU302" i="1" s="1"/>
  <c r="T302" i="1" s="1"/>
  <c r="AH302" i="1"/>
  <c r="AI302" i="1"/>
  <c r="CW302" i="1" s="1"/>
  <c r="V302" i="1" s="1"/>
  <c r="AJ302" i="1"/>
  <c r="CT302" i="1"/>
  <c r="S302" i="1" s="1"/>
  <c r="CV302" i="1"/>
  <c r="U302" i="1" s="1"/>
  <c r="CX302" i="1"/>
  <c r="W302" i="1" s="1"/>
  <c r="FR302" i="1"/>
  <c r="GL302" i="1"/>
  <c r="GN302" i="1"/>
  <c r="GP302" i="1"/>
  <c r="GV302" i="1"/>
  <c r="HC302" i="1" s="1"/>
  <c r="GX302" i="1" s="1"/>
  <c r="C303" i="1"/>
  <c r="D303" i="1"/>
  <c r="AC303" i="1"/>
  <c r="AE303" i="1"/>
  <c r="CS303" i="1" s="1"/>
  <c r="R303" i="1" s="1"/>
  <c r="AF303" i="1"/>
  <c r="AG303" i="1"/>
  <c r="CU303" i="1" s="1"/>
  <c r="T303" i="1" s="1"/>
  <c r="AH303" i="1"/>
  <c r="AI303" i="1"/>
  <c r="CW303" i="1" s="1"/>
  <c r="V303" i="1" s="1"/>
  <c r="AJ303" i="1"/>
  <c r="CT303" i="1"/>
  <c r="S303" i="1" s="1"/>
  <c r="CV303" i="1"/>
  <c r="U303" i="1" s="1"/>
  <c r="CX303" i="1"/>
  <c r="W303" i="1" s="1"/>
  <c r="FR303" i="1"/>
  <c r="GL303" i="1"/>
  <c r="GN303" i="1"/>
  <c r="GP303" i="1"/>
  <c r="GV303" i="1"/>
  <c r="GX303" i="1"/>
  <c r="HC303" i="1"/>
  <c r="I304" i="1"/>
  <c r="AC304" i="1"/>
  <c r="AD304" i="1"/>
  <c r="CR304" i="1" s="1"/>
  <c r="Q304" i="1" s="1"/>
  <c r="AE304" i="1"/>
  <c r="AF304" i="1"/>
  <c r="AB304" i="1" s="1"/>
  <c r="AG304" i="1"/>
  <c r="AH304" i="1"/>
  <c r="CV304" i="1" s="1"/>
  <c r="U304" i="1" s="1"/>
  <c r="AI304" i="1"/>
  <c r="AJ304" i="1"/>
  <c r="CX304" i="1" s="1"/>
  <c r="W304" i="1" s="1"/>
  <c r="CQ304" i="1"/>
  <c r="P304" i="1" s="1"/>
  <c r="CS304" i="1"/>
  <c r="R304" i="1" s="1"/>
  <c r="CU304" i="1"/>
  <c r="T304" i="1" s="1"/>
  <c r="CW304" i="1"/>
  <c r="V304" i="1" s="1"/>
  <c r="FR304" i="1"/>
  <c r="GL304" i="1"/>
  <c r="GN304" i="1"/>
  <c r="GP304" i="1"/>
  <c r="GV304" i="1"/>
  <c r="HC304" i="1"/>
  <c r="GX304" i="1" s="1"/>
  <c r="I305" i="1"/>
  <c r="AC305" i="1"/>
  <c r="CQ305" i="1" s="1"/>
  <c r="P305" i="1" s="1"/>
  <c r="CP305" i="1" s="1"/>
  <c r="O305" i="1" s="1"/>
  <c r="AE305" i="1"/>
  <c r="AD305" i="1" s="1"/>
  <c r="CR305" i="1" s="1"/>
  <c r="Q305" i="1" s="1"/>
  <c r="AF305" i="1"/>
  <c r="AG305" i="1"/>
  <c r="CU305" i="1" s="1"/>
  <c r="T305" i="1" s="1"/>
  <c r="AH305" i="1"/>
  <c r="AI305" i="1"/>
  <c r="CW305" i="1" s="1"/>
  <c r="V305" i="1" s="1"/>
  <c r="AJ305" i="1"/>
  <c r="CT305" i="1"/>
  <c r="S305" i="1" s="1"/>
  <c r="CV305" i="1"/>
  <c r="U305" i="1" s="1"/>
  <c r="CX305" i="1"/>
  <c r="W305" i="1" s="1"/>
  <c r="FR305" i="1"/>
  <c r="GL305" i="1"/>
  <c r="GN305" i="1"/>
  <c r="GP305" i="1"/>
  <c r="GV305" i="1"/>
  <c r="HC305" i="1" s="1"/>
  <c r="GX305" i="1" s="1"/>
  <c r="C306" i="1"/>
  <c r="D306" i="1"/>
  <c r="AC306" i="1"/>
  <c r="AE306" i="1"/>
  <c r="CS306" i="1" s="1"/>
  <c r="R306" i="1" s="1"/>
  <c r="AF306" i="1"/>
  <c r="AG306" i="1"/>
  <c r="CU306" i="1" s="1"/>
  <c r="T306" i="1" s="1"/>
  <c r="AH306" i="1"/>
  <c r="AI306" i="1"/>
  <c r="CW306" i="1" s="1"/>
  <c r="V306" i="1" s="1"/>
  <c r="AJ306" i="1"/>
  <c r="CT306" i="1"/>
  <c r="S306" i="1" s="1"/>
  <c r="CV306" i="1"/>
  <c r="U306" i="1" s="1"/>
  <c r="CX306" i="1"/>
  <c r="W306" i="1" s="1"/>
  <c r="FR306" i="1"/>
  <c r="GL306" i="1"/>
  <c r="GN306" i="1"/>
  <c r="GP306" i="1"/>
  <c r="GV306" i="1"/>
  <c r="GX306" i="1"/>
  <c r="HC306" i="1"/>
  <c r="C307" i="1"/>
  <c r="D307" i="1"/>
  <c r="AC307" i="1"/>
  <c r="CQ307" i="1" s="1"/>
  <c r="P307" i="1" s="1"/>
  <c r="CP307" i="1" s="1"/>
  <c r="O307" i="1" s="1"/>
  <c r="AE307" i="1"/>
  <c r="AD307" i="1" s="1"/>
  <c r="CR307" i="1" s="1"/>
  <c r="Q307" i="1" s="1"/>
  <c r="AF307" i="1"/>
  <c r="AG307" i="1"/>
  <c r="CU307" i="1" s="1"/>
  <c r="T307" i="1" s="1"/>
  <c r="AH307" i="1"/>
  <c r="AI307" i="1"/>
  <c r="CW307" i="1" s="1"/>
  <c r="V307" i="1" s="1"/>
  <c r="AJ307" i="1"/>
  <c r="CT307" i="1"/>
  <c r="S307" i="1" s="1"/>
  <c r="CV307" i="1"/>
  <c r="U307" i="1" s="1"/>
  <c r="CX307" i="1"/>
  <c r="W307" i="1" s="1"/>
  <c r="FR307" i="1"/>
  <c r="GL307" i="1"/>
  <c r="GN307" i="1"/>
  <c r="GP307" i="1"/>
  <c r="GV307" i="1"/>
  <c r="HC307" i="1" s="1"/>
  <c r="GX307" i="1" s="1"/>
  <c r="I308" i="1"/>
  <c r="AC308" i="1"/>
  <c r="AD308" i="1"/>
  <c r="AB308" i="1" s="1"/>
  <c r="AE308" i="1"/>
  <c r="AF308" i="1"/>
  <c r="CT308" i="1" s="1"/>
  <c r="S308" i="1" s="1"/>
  <c r="AG308" i="1"/>
  <c r="AH308" i="1"/>
  <c r="CV308" i="1" s="1"/>
  <c r="U308" i="1" s="1"/>
  <c r="AI308" i="1"/>
  <c r="AJ308" i="1"/>
  <c r="CX308" i="1" s="1"/>
  <c r="W308" i="1" s="1"/>
  <c r="CQ308" i="1"/>
  <c r="P308" i="1" s="1"/>
  <c r="CS308" i="1"/>
  <c r="R308" i="1" s="1"/>
  <c r="CU308" i="1"/>
  <c r="T308" i="1" s="1"/>
  <c r="CW308" i="1"/>
  <c r="V308" i="1" s="1"/>
  <c r="FR308" i="1"/>
  <c r="GL308" i="1"/>
  <c r="GN308" i="1"/>
  <c r="GP308" i="1"/>
  <c r="GV308" i="1"/>
  <c r="HC308" i="1" s="1"/>
  <c r="GX308" i="1" s="1"/>
  <c r="I309" i="1"/>
  <c r="AC309" i="1"/>
  <c r="AE309" i="1"/>
  <c r="CS309" i="1" s="1"/>
  <c r="R309" i="1" s="1"/>
  <c r="AF309" i="1"/>
  <c r="AG309" i="1"/>
  <c r="CU309" i="1" s="1"/>
  <c r="T309" i="1" s="1"/>
  <c r="AH309" i="1"/>
  <c r="AI309" i="1"/>
  <c r="CW309" i="1" s="1"/>
  <c r="V309" i="1" s="1"/>
  <c r="AJ309" i="1"/>
  <c r="CT309" i="1"/>
  <c r="S309" i="1" s="1"/>
  <c r="CV309" i="1"/>
  <c r="U309" i="1" s="1"/>
  <c r="CX309" i="1"/>
  <c r="W309" i="1" s="1"/>
  <c r="FR309" i="1"/>
  <c r="GL309" i="1"/>
  <c r="GN309" i="1"/>
  <c r="GP309" i="1"/>
  <c r="GV309" i="1"/>
  <c r="GX309" i="1"/>
  <c r="HC309" i="1"/>
  <c r="C310" i="1"/>
  <c r="D310" i="1"/>
  <c r="I310" i="1"/>
  <c r="AC310" i="1"/>
  <c r="AD310" i="1"/>
  <c r="AB310" i="1" s="1"/>
  <c r="AE310" i="1"/>
  <c r="AF310" i="1"/>
  <c r="CT310" i="1" s="1"/>
  <c r="S310" i="1" s="1"/>
  <c r="AG310" i="1"/>
  <c r="AH310" i="1"/>
  <c r="CV310" i="1" s="1"/>
  <c r="U310" i="1" s="1"/>
  <c r="AI310" i="1"/>
  <c r="AJ310" i="1"/>
  <c r="CX310" i="1" s="1"/>
  <c r="W310" i="1" s="1"/>
  <c r="CQ310" i="1"/>
  <c r="P310" i="1" s="1"/>
  <c r="CS310" i="1"/>
  <c r="R310" i="1" s="1"/>
  <c r="CU310" i="1"/>
  <c r="T310" i="1" s="1"/>
  <c r="CW310" i="1"/>
  <c r="V310" i="1" s="1"/>
  <c r="FR310" i="1"/>
  <c r="GL310" i="1"/>
  <c r="GN310" i="1"/>
  <c r="GP310" i="1"/>
  <c r="GV310" i="1"/>
  <c r="HC310" i="1" s="1"/>
  <c r="GX310" i="1" s="1"/>
  <c r="C311" i="1"/>
  <c r="D311" i="1"/>
  <c r="I311" i="1"/>
  <c r="AC311" i="1"/>
  <c r="CQ311" i="1" s="1"/>
  <c r="P311" i="1" s="1"/>
  <c r="AE311" i="1"/>
  <c r="AD311" i="1" s="1"/>
  <c r="CR311" i="1" s="1"/>
  <c r="Q311" i="1" s="1"/>
  <c r="AF311" i="1"/>
  <c r="AG311" i="1"/>
  <c r="CU311" i="1" s="1"/>
  <c r="T311" i="1" s="1"/>
  <c r="AH311" i="1"/>
  <c r="AI311" i="1"/>
  <c r="CW311" i="1" s="1"/>
  <c r="V311" i="1" s="1"/>
  <c r="AJ311" i="1"/>
  <c r="CT311" i="1"/>
  <c r="S311" i="1" s="1"/>
  <c r="CV311" i="1"/>
  <c r="U311" i="1" s="1"/>
  <c r="CX311" i="1"/>
  <c r="W311" i="1" s="1"/>
  <c r="FR311" i="1"/>
  <c r="GL311" i="1"/>
  <c r="GN311" i="1"/>
  <c r="GP311" i="1"/>
  <c r="GV311" i="1"/>
  <c r="HC311" i="1" s="1"/>
  <c r="GX311" i="1" s="1"/>
  <c r="C312" i="1"/>
  <c r="D312" i="1"/>
  <c r="AC312" i="1"/>
  <c r="AE312" i="1"/>
  <c r="CS312" i="1" s="1"/>
  <c r="R312" i="1" s="1"/>
  <c r="AF312" i="1"/>
  <c r="AG312" i="1"/>
  <c r="CU312" i="1" s="1"/>
  <c r="T312" i="1" s="1"/>
  <c r="AH312" i="1"/>
  <c r="AI312" i="1"/>
  <c r="CW312" i="1" s="1"/>
  <c r="V312" i="1" s="1"/>
  <c r="AJ312" i="1"/>
  <c r="CT312" i="1"/>
  <c r="S312" i="1" s="1"/>
  <c r="CV312" i="1"/>
  <c r="U312" i="1" s="1"/>
  <c r="CX312" i="1"/>
  <c r="W312" i="1" s="1"/>
  <c r="FR312" i="1"/>
  <c r="GL312" i="1"/>
  <c r="GN312" i="1"/>
  <c r="GP312" i="1"/>
  <c r="GV312" i="1"/>
  <c r="GX312" i="1"/>
  <c r="HC312" i="1"/>
  <c r="C313" i="1"/>
  <c r="D313" i="1"/>
  <c r="AC313" i="1"/>
  <c r="CQ313" i="1" s="1"/>
  <c r="P313" i="1" s="1"/>
  <c r="AE313" i="1"/>
  <c r="AD313" i="1" s="1"/>
  <c r="CR313" i="1" s="1"/>
  <c r="Q313" i="1" s="1"/>
  <c r="AF313" i="1"/>
  <c r="AG313" i="1"/>
  <c r="CU313" i="1" s="1"/>
  <c r="T313" i="1" s="1"/>
  <c r="AH313" i="1"/>
  <c r="AI313" i="1"/>
  <c r="CW313" i="1" s="1"/>
  <c r="V313" i="1" s="1"/>
  <c r="AJ313" i="1"/>
  <c r="CT313" i="1"/>
  <c r="S313" i="1" s="1"/>
  <c r="CV313" i="1"/>
  <c r="U313" i="1" s="1"/>
  <c r="CX313" i="1"/>
  <c r="W313" i="1" s="1"/>
  <c r="FR313" i="1"/>
  <c r="GL313" i="1"/>
  <c r="GN313" i="1"/>
  <c r="GP313" i="1"/>
  <c r="GV313" i="1"/>
  <c r="HC313" i="1" s="1"/>
  <c r="GX313" i="1" s="1"/>
  <c r="I314" i="1"/>
  <c r="AC314" i="1"/>
  <c r="AD314" i="1"/>
  <c r="CR314" i="1" s="1"/>
  <c r="Q314" i="1" s="1"/>
  <c r="AE314" i="1"/>
  <c r="AF314" i="1"/>
  <c r="AB314" i="1" s="1"/>
  <c r="AG314" i="1"/>
  <c r="AH314" i="1"/>
  <c r="CV314" i="1" s="1"/>
  <c r="U314" i="1" s="1"/>
  <c r="AI314" i="1"/>
  <c r="AJ314" i="1"/>
  <c r="CX314" i="1" s="1"/>
  <c r="W314" i="1" s="1"/>
  <c r="CQ314" i="1"/>
  <c r="P314" i="1" s="1"/>
  <c r="CS314" i="1"/>
  <c r="R314" i="1" s="1"/>
  <c r="CU314" i="1"/>
  <c r="T314" i="1" s="1"/>
  <c r="CW314" i="1"/>
  <c r="V314" i="1" s="1"/>
  <c r="FR314" i="1"/>
  <c r="GL314" i="1"/>
  <c r="GN314" i="1"/>
  <c r="GP314" i="1"/>
  <c r="GV314" i="1"/>
  <c r="HC314" i="1" s="1"/>
  <c r="GX314" i="1" s="1"/>
  <c r="I315" i="1"/>
  <c r="W315" i="1"/>
  <c r="AC315" i="1"/>
  <c r="AE315" i="1"/>
  <c r="AF315" i="1"/>
  <c r="AG315" i="1"/>
  <c r="CU315" i="1" s="1"/>
  <c r="T315" i="1" s="1"/>
  <c r="AH315" i="1"/>
  <c r="AI315" i="1"/>
  <c r="CW315" i="1" s="1"/>
  <c r="V315" i="1" s="1"/>
  <c r="AJ315" i="1"/>
  <c r="CT315" i="1"/>
  <c r="S315" i="1" s="1"/>
  <c r="CV315" i="1"/>
  <c r="U315" i="1" s="1"/>
  <c r="CX315" i="1"/>
  <c r="FR315" i="1"/>
  <c r="GL315" i="1"/>
  <c r="GN315" i="1"/>
  <c r="GP315" i="1"/>
  <c r="GV315" i="1"/>
  <c r="GX315" i="1"/>
  <c r="HC315" i="1"/>
  <c r="C316" i="1"/>
  <c r="D316" i="1"/>
  <c r="W316" i="1"/>
  <c r="AC316" i="1"/>
  <c r="AE316" i="1"/>
  <c r="AF316" i="1"/>
  <c r="AG316" i="1"/>
  <c r="CU316" i="1" s="1"/>
  <c r="T316" i="1" s="1"/>
  <c r="AH316" i="1"/>
  <c r="AI316" i="1"/>
  <c r="CW316" i="1" s="1"/>
  <c r="V316" i="1" s="1"/>
  <c r="AJ316" i="1"/>
  <c r="CT316" i="1"/>
  <c r="S316" i="1" s="1"/>
  <c r="CV316" i="1"/>
  <c r="U316" i="1" s="1"/>
  <c r="CX316" i="1"/>
  <c r="FR316" i="1"/>
  <c r="GL316" i="1"/>
  <c r="GN316" i="1"/>
  <c r="GP316" i="1"/>
  <c r="GV316" i="1"/>
  <c r="HC316" i="1" s="1"/>
  <c r="GX316" i="1"/>
  <c r="C317" i="1"/>
  <c r="D317" i="1"/>
  <c r="S317" i="1"/>
  <c r="AC317" i="1"/>
  <c r="AE317" i="1"/>
  <c r="AF317" i="1"/>
  <c r="AG317" i="1"/>
  <c r="CU317" i="1" s="1"/>
  <c r="T317" i="1" s="1"/>
  <c r="AH317" i="1"/>
  <c r="AI317" i="1"/>
  <c r="CW317" i="1" s="1"/>
  <c r="V317" i="1" s="1"/>
  <c r="AJ317" i="1"/>
  <c r="CT317" i="1"/>
  <c r="CV317" i="1"/>
  <c r="U317" i="1" s="1"/>
  <c r="CX317" i="1"/>
  <c r="W317" i="1" s="1"/>
  <c r="FR317" i="1"/>
  <c r="GL317" i="1"/>
  <c r="GN317" i="1"/>
  <c r="GP317" i="1"/>
  <c r="GV317" i="1"/>
  <c r="GX317" i="1"/>
  <c r="HC317" i="1"/>
  <c r="I318" i="1"/>
  <c r="T318" i="1"/>
  <c r="V318" i="1"/>
  <c r="AC318" i="1"/>
  <c r="AD318" i="1"/>
  <c r="CR318" i="1" s="1"/>
  <c r="Q318" i="1" s="1"/>
  <c r="AE318" i="1"/>
  <c r="AF318" i="1"/>
  <c r="CT318" i="1" s="1"/>
  <c r="AG318" i="1"/>
  <c r="AH318" i="1"/>
  <c r="CV318" i="1" s="1"/>
  <c r="U318" i="1" s="1"/>
  <c r="AI318" i="1"/>
  <c r="AJ318" i="1"/>
  <c r="CX318" i="1" s="1"/>
  <c r="CQ318" i="1"/>
  <c r="P318" i="1" s="1"/>
  <c r="CS318" i="1"/>
  <c r="R318" i="1" s="1"/>
  <c r="CU318" i="1"/>
  <c r="CW318" i="1"/>
  <c r="FR318" i="1"/>
  <c r="GL318" i="1"/>
  <c r="GN318" i="1"/>
  <c r="GP318" i="1"/>
  <c r="GV318" i="1"/>
  <c r="HC318" i="1"/>
  <c r="GX318" i="1" s="1"/>
  <c r="I319" i="1"/>
  <c r="S319" i="1"/>
  <c r="AC319" i="1"/>
  <c r="AE319" i="1"/>
  <c r="AF319" i="1"/>
  <c r="AG319" i="1"/>
  <c r="AH319" i="1"/>
  <c r="AI319" i="1"/>
  <c r="CW319" i="1" s="1"/>
  <c r="V319" i="1" s="1"/>
  <c r="AJ319" i="1"/>
  <c r="CQ319" i="1"/>
  <c r="P319" i="1" s="1"/>
  <c r="CT319" i="1"/>
  <c r="CU319" i="1"/>
  <c r="T319" i="1" s="1"/>
  <c r="CV319" i="1"/>
  <c r="U319" i="1" s="1"/>
  <c r="CX319" i="1"/>
  <c r="W319" i="1" s="1"/>
  <c r="FR319" i="1"/>
  <c r="GL319" i="1"/>
  <c r="GN319" i="1"/>
  <c r="GP319" i="1"/>
  <c r="GV319" i="1"/>
  <c r="HC319" i="1" s="1"/>
  <c r="GX319" i="1" s="1"/>
  <c r="I320" i="1"/>
  <c r="V320" i="1"/>
  <c r="AC320" i="1"/>
  <c r="AB320" i="1" s="1"/>
  <c r="AD320" i="1"/>
  <c r="CR320" i="1" s="1"/>
  <c r="AE320" i="1"/>
  <c r="AF320" i="1"/>
  <c r="AG320" i="1"/>
  <c r="AH320" i="1"/>
  <c r="CV320" i="1" s="1"/>
  <c r="AI320" i="1"/>
  <c r="AJ320" i="1"/>
  <c r="CX320" i="1" s="1"/>
  <c r="W320" i="1" s="1"/>
  <c r="CS320" i="1"/>
  <c r="R320" i="1" s="1"/>
  <c r="CT320" i="1"/>
  <c r="S320" i="1" s="1"/>
  <c r="CU320" i="1"/>
  <c r="T320" i="1" s="1"/>
  <c r="CW320" i="1"/>
  <c r="FR320" i="1"/>
  <c r="GL320" i="1"/>
  <c r="GN320" i="1"/>
  <c r="GP320" i="1"/>
  <c r="GV320" i="1"/>
  <c r="HC320" i="1"/>
  <c r="GX320" i="1" s="1"/>
  <c r="I321" i="1"/>
  <c r="AC321" i="1"/>
  <c r="CQ321" i="1" s="1"/>
  <c r="AE321" i="1"/>
  <c r="AD321" i="1" s="1"/>
  <c r="CR321" i="1" s="1"/>
  <c r="Q321" i="1" s="1"/>
  <c r="AF321" i="1"/>
  <c r="AG321" i="1"/>
  <c r="CU321" i="1" s="1"/>
  <c r="AH321" i="1"/>
  <c r="AI321" i="1"/>
  <c r="CW321" i="1" s="1"/>
  <c r="V321" i="1" s="1"/>
  <c r="AJ321" i="1"/>
  <c r="CS321" i="1"/>
  <c r="R321" i="1" s="1"/>
  <c r="CT321" i="1"/>
  <c r="S321" i="1" s="1"/>
  <c r="CV321" i="1"/>
  <c r="U321" i="1" s="1"/>
  <c r="CX321" i="1"/>
  <c r="W321" i="1" s="1"/>
  <c r="FR321" i="1"/>
  <c r="GL321" i="1"/>
  <c r="GN321" i="1"/>
  <c r="GP321" i="1"/>
  <c r="GV321" i="1"/>
  <c r="HC321" i="1"/>
  <c r="GX321" i="1" s="1"/>
  <c r="C322" i="1"/>
  <c r="D322" i="1"/>
  <c r="U322" i="1"/>
  <c r="AC322" i="1"/>
  <c r="CQ322" i="1" s="1"/>
  <c r="P322" i="1" s="1"/>
  <c r="AE322" i="1"/>
  <c r="CS322" i="1" s="1"/>
  <c r="R322" i="1" s="1"/>
  <c r="AF322" i="1"/>
  <c r="AG322" i="1"/>
  <c r="AH322" i="1"/>
  <c r="AI322" i="1"/>
  <c r="CW322" i="1" s="1"/>
  <c r="V322" i="1" s="1"/>
  <c r="AJ322" i="1"/>
  <c r="CT322" i="1"/>
  <c r="S322" i="1" s="1"/>
  <c r="CU322" i="1"/>
  <c r="T322" i="1" s="1"/>
  <c r="CV322" i="1"/>
  <c r="CX322" i="1"/>
  <c r="W322" i="1" s="1"/>
  <c r="FR322" i="1"/>
  <c r="GL322" i="1"/>
  <c r="GN322" i="1"/>
  <c r="GP322" i="1"/>
  <c r="GV322" i="1"/>
  <c r="HC322" i="1" s="1"/>
  <c r="GX322" i="1"/>
  <c r="C323" i="1"/>
  <c r="D323" i="1"/>
  <c r="AC323" i="1"/>
  <c r="CQ323" i="1" s="1"/>
  <c r="P323" i="1" s="1"/>
  <c r="AE323" i="1"/>
  <c r="AD323" i="1" s="1"/>
  <c r="CR323" i="1" s="1"/>
  <c r="Q323" i="1" s="1"/>
  <c r="AF323" i="1"/>
  <c r="AG323" i="1"/>
  <c r="CU323" i="1" s="1"/>
  <c r="T323" i="1" s="1"/>
  <c r="AH323" i="1"/>
  <c r="AI323" i="1"/>
  <c r="CW323" i="1" s="1"/>
  <c r="V323" i="1" s="1"/>
  <c r="AJ323" i="1"/>
  <c r="CS323" i="1"/>
  <c r="R323" i="1" s="1"/>
  <c r="CT323" i="1"/>
  <c r="S323" i="1" s="1"/>
  <c r="CV323" i="1"/>
  <c r="U323" i="1" s="1"/>
  <c r="CX323" i="1"/>
  <c r="W323" i="1" s="1"/>
  <c r="FR323" i="1"/>
  <c r="GL323" i="1"/>
  <c r="GN323" i="1"/>
  <c r="GP323" i="1"/>
  <c r="GV323" i="1"/>
  <c r="GX323" i="1"/>
  <c r="HC323" i="1"/>
  <c r="I324" i="1"/>
  <c r="AC324" i="1"/>
  <c r="AE324" i="1"/>
  <c r="AD324" i="1" s="1"/>
  <c r="AF324" i="1"/>
  <c r="CT324" i="1" s="1"/>
  <c r="S324" i="1" s="1"/>
  <c r="AG324" i="1"/>
  <c r="AH324" i="1"/>
  <c r="AI324" i="1"/>
  <c r="CW324" i="1" s="1"/>
  <c r="V324" i="1" s="1"/>
  <c r="AJ324" i="1"/>
  <c r="CX324" i="1" s="1"/>
  <c r="W324" i="1" s="1"/>
  <c r="CQ324" i="1"/>
  <c r="P324" i="1" s="1"/>
  <c r="CS324" i="1"/>
  <c r="R324" i="1" s="1"/>
  <c r="CZ324" i="1" s="1"/>
  <c r="Y324" i="1" s="1"/>
  <c r="CU324" i="1"/>
  <c r="T324" i="1" s="1"/>
  <c r="CV324" i="1"/>
  <c r="U324" i="1" s="1"/>
  <c r="FR324" i="1"/>
  <c r="GL324" i="1"/>
  <c r="GN324" i="1"/>
  <c r="GP324" i="1"/>
  <c r="GV324" i="1"/>
  <c r="HC324" i="1"/>
  <c r="GX324" i="1" s="1"/>
  <c r="I325" i="1"/>
  <c r="W325" i="1"/>
  <c r="AC325" i="1"/>
  <c r="AD325" i="1"/>
  <c r="CR325" i="1" s="1"/>
  <c r="Q325" i="1" s="1"/>
  <c r="AE325" i="1"/>
  <c r="CS325" i="1" s="1"/>
  <c r="R325" i="1" s="1"/>
  <c r="AF325" i="1"/>
  <c r="AG325" i="1"/>
  <c r="AH325" i="1"/>
  <c r="AI325" i="1"/>
  <c r="CW325" i="1" s="1"/>
  <c r="V325" i="1" s="1"/>
  <c r="AJ325" i="1"/>
  <c r="CQ325" i="1"/>
  <c r="P325" i="1" s="1"/>
  <c r="CT325" i="1"/>
  <c r="S325" i="1" s="1"/>
  <c r="CU325" i="1"/>
  <c r="T325" i="1" s="1"/>
  <c r="CV325" i="1"/>
  <c r="U325" i="1" s="1"/>
  <c r="CX325" i="1"/>
  <c r="FR325" i="1"/>
  <c r="GL325" i="1"/>
  <c r="GN325" i="1"/>
  <c r="GP325" i="1"/>
  <c r="GV325" i="1"/>
  <c r="HC325" i="1" s="1"/>
  <c r="GX325" i="1"/>
  <c r="C326" i="1"/>
  <c r="D326" i="1"/>
  <c r="AC326" i="1"/>
  <c r="CQ326" i="1" s="1"/>
  <c r="P326" i="1" s="1"/>
  <c r="AE326" i="1"/>
  <c r="AD326" i="1" s="1"/>
  <c r="CR326" i="1" s="1"/>
  <c r="Q326" i="1" s="1"/>
  <c r="AF326" i="1"/>
  <c r="AG326" i="1"/>
  <c r="CU326" i="1" s="1"/>
  <c r="T326" i="1" s="1"/>
  <c r="AH326" i="1"/>
  <c r="AI326" i="1"/>
  <c r="CW326" i="1" s="1"/>
  <c r="V326" i="1" s="1"/>
  <c r="AJ326" i="1"/>
  <c r="CS326" i="1"/>
  <c r="R326" i="1" s="1"/>
  <c r="CT326" i="1"/>
  <c r="S326" i="1" s="1"/>
  <c r="CV326" i="1"/>
  <c r="U326" i="1" s="1"/>
  <c r="CX326" i="1"/>
  <c r="W326" i="1" s="1"/>
  <c r="FR326" i="1"/>
  <c r="GL326" i="1"/>
  <c r="GN326" i="1"/>
  <c r="GP326" i="1"/>
  <c r="GV326" i="1"/>
  <c r="GX326" i="1"/>
  <c r="HC326" i="1"/>
  <c r="C327" i="1"/>
  <c r="D327" i="1"/>
  <c r="T327" i="1"/>
  <c r="U327" i="1"/>
  <c r="AC327" i="1"/>
  <c r="CQ327" i="1" s="1"/>
  <c r="P327" i="1" s="1"/>
  <c r="AE327" i="1"/>
  <c r="CS327" i="1" s="1"/>
  <c r="R327" i="1" s="1"/>
  <c r="AF327" i="1"/>
  <c r="AG327" i="1"/>
  <c r="AH327" i="1"/>
  <c r="AI327" i="1"/>
  <c r="CW327" i="1" s="1"/>
  <c r="V327" i="1" s="1"/>
  <c r="AJ327" i="1"/>
  <c r="CT327" i="1"/>
  <c r="S327" i="1" s="1"/>
  <c r="CU327" i="1"/>
  <c r="CV327" i="1"/>
  <c r="CX327" i="1"/>
  <c r="W327" i="1" s="1"/>
  <c r="FR327" i="1"/>
  <c r="GL327" i="1"/>
  <c r="GN327" i="1"/>
  <c r="GP327" i="1"/>
  <c r="GV327" i="1"/>
  <c r="HC327" i="1" s="1"/>
  <c r="GX327" i="1"/>
  <c r="I328" i="1"/>
  <c r="S328" i="1"/>
  <c r="CY328" i="1" s="1"/>
  <c r="X328" i="1" s="1"/>
  <c r="AC328" i="1"/>
  <c r="AB328" i="1" s="1"/>
  <c r="AD328" i="1"/>
  <c r="CR328" i="1" s="1"/>
  <c r="Q328" i="1" s="1"/>
  <c r="AE328" i="1"/>
  <c r="AF328" i="1"/>
  <c r="AG328" i="1"/>
  <c r="AH328" i="1"/>
  <c r="CV328" i="1" s="1"/>
  <c r="U328" i="1" s="1"/>
  <c r="AI328" i="1"/>
  <c r="AJ328" i="1"/>
  <c r="CQ328" i="1"/>
  <c r="P328" i="1" s="1"/>
  <c r="CP328" i="1" s="1"/>
  <c r="O328" i="1" s="1"/>
  <c r="CS328" i="1"/>
  <c r="R328" i="1" s="1"/>
  <c r="CT328" i="1"/>
  <c r="CU328" i="1"/>
  <c r="T328" i="1" s="1"/>
  <c r="CW328" i="1"/>
  <c r="V328" i="1" s="1"/>
  <c r="CX328" i="1"/>
  <c r="W328" i="1" s="1"/>
  <c r="FR328" i="1"/>
  <c r="GL328" i="1"/>
  <c r="GN328" i="1"/>
  <c r="GP328" i="1"/>
  <c r="GV328" i="1"/>
  <c r="HC328" i="1" s="1"/>
  <c r="GX328" i="1" s="1"/>
  <c r="I329" i="1"/>
  <c r="AB329" i="1"/>
  <c r="AC329" i="1"/>
  <c r="CQ329" i="1" s="1"/>
  <c r="P329" i="1" s="1"/>
  <c r="AE329" i="1"/>
  <c r="AD329" i="1" s="1"/>
  <c r="AF329" i="1"/>
  <c r="AG329" i="1"/>
  <c r="CU329" i="1" s="1"/>
  <c r="T329" i="1" s="1"/>
  <c r="AH329" i="1"/>
  <c r="AI329" i="1"/>
  <c r="AJ329" i="1"/>
  <c r="CX329" i="1" s="1"/>
  <c r="W329" i="1" s="1"/>
  <c r="CR329" i="1"/>
  <c r="Q329" i="1" s="1"/>
  <c r="CP329" i="1" s="1"/>
  <c r="O329" i="1" s="1"/>
  <c r="CS329" i="1"/>
  <c r="R329" i="1" s="1"/>
  <c r="CT329" i="1"/>
  <c r="S329" i="1" s="1"/>
  <c r="CV329" i="1"/>
  <c r="U329" i="1" s="1"/>
  <c r="CW329" i="1"/>
  <c r="V329" i="1" s="1"/>
  <c r="FR329" i="1"/>
  <c r="GL329" i="1"/>
  <c r="GN329" i="1"/>
  <c r="GP329" i="1"/>
  <c r="GV329" i="1"/>
  <c r="HC329" i="1"/>
  <c r="GX329" i="1" s="1"/>
  <c r="C330" i="1"/>
  <c r="D330" i="1"/>
  <c r="S330" i="1"/>
  <c r="CZ330" i="1" s="1"/>
  <c r="Y330" i="1" s="1"/>
  <c r="W330" i="1"/>
  <c r="AC330" i="1"/>
  <c r="AD330" i="1"/>
  <c r="CR330" i="1" s="1"/>
  <c r="Q330" i="1" s="1"/>
  <c r="AE330" i="1"/>
  <c r="CS330" i="1" s="1"/>
  <c r="R330" i="1" s="1"/>
  <c r="AF330" i="1"/>
  <c r="AG330" i="1"/>
  <c r="AH330" i="1"/>
  <c r="AI330" i="1"/>
  <c r="CW330" i="1" s="1"/>
  <c r="V330" i="1" s="1"/>
  <c r="AJ330" i="1"/>
  <c r="CQ330" i="1"/>
  <c r="P330" i="1" s="1"/>
  <c r="CT330" i="1"/>
  <c r="CU330" i="1"/>
  <c r="T330" i="1" s="1"/>
  <c r="CV330" i="1"/>
  <c r="U330" i="1" s="1"/>
  <c r="CX330" i="1"/>
  <c r="FR330" i="1"/>
  <c r="GL330" i="1"/>
  <c r="GN330" i="1"/>
  <c r="GP330" i="1"/>
  <c r="GV330" i="1"/>
  <c r="HC330" i="1" s="1"/>
  <c r="GX330" i="1" s="1"/>
  <c r="C331" i="1"/>
  <c r="D331" i="1"/>
  <c r="AC331" i="1"/>
  <c r="AE331" i="1"/>
  <c r="AD331" i="1" s="1"/>
  <c r="AF331" i="1"/>
  <c r="CT331" i="1" s="1"/>
  <c r="S331" i="1" s="1"/>
  <c r="AG331" i="1"/>
  <c r="AH331" i="1"/>
  <c r="AI331" i="1"/>
  <c r="CW331" i="1" s="1"/>
  <c r="V331" i="1" s="1"/>
  <c r="AJ331" i="1"/>
  <c r="CX331" i="1" s="1"/>
  <c r="W331" i="1" s="1"/>
  <c r="CQ331" i="1"/>
  <c r="P331" i="1" s="1"/>
  <c r="CU331" i="1"/>
  <c r="T331" i="1" s="1"/>
  <c r="CV331" i="1"/>
  <c r="U331" i="1" s="1"/>
  <c r="FR331" i="1"/>
  <c r="GL331" i="1"/>
  <c r="GN331" i="1"/>
  <c r="GP331" i="1"/>
  <c r="GV331" i="1"/>
  <c r="GX331" i="1"/>
  <c r="HC331" i="1"/>
  <c r="I332" i="1"/>
  <c r="AC332" i="1"/>
  <c r="AB332" i="1" s="1"/>
  <c r="AD332" i="1"/>
  <c r="CR332" i="1" s="1"/>
  <c r="Q332" i="1" s="1"/>
  <c r="AE332" i="1"/>
  <c r="CS332" i="1" s="1"/>
  <c r="R332" i="1" s="1"/>
  <c r="AF332" i="1"/>
  <c r="AG332" i="1"/>
  <c r="AH332" i="1"/>
  <c r="CV332" i="1" s="1"/>
  <c r="U332" i="1" s="1"/>
  <c r="AI332" i="1"/>
  <c r="CW332" i="1" s="1"/>
  <c r="V332" i="1" s="1"/>
  <c r="AJ332" i="1"/>
  <c r="CQ332" i="1"/>
  <c r="P332" i="1" s="1"/>
  <c r="CT332" i="1"/>
  <c r="S332" i="1" s="1"/>
  <c r="CU332" i="1"/>
  <c r="T332" i="1" s="1"/>
  <c r="CX332" i="1"/>
  <c r="W332" i="1" s="1"/>
  <c r="FR332" i="1"/>
  <c r="GL332" i="1"/>
  <c r="GN332" i="1"/>
  <c r="GP332" i="1"/>
  <c r="GV332" i="1"/>
  <c r="HC332" i="1" s="1"/>
  <c r="GX332" i="1" s="1"/>
  <c r="I333" i="1"/>
  <c r="AC333" i="1"/>
  <c r="AB333" i="1" s="1"/>
  <c r="AD333" i="1"/>
  <c r="CR333" i="1" s="1"/>
  <c r="Q333" i="1" s="1"/>
  <c r="AE333" i="1"/>
  <c r="AF333" i="1"/>
  <c r="AG333" i="1"/>
  <c r="CU333" i="1" s="1"/>
  <c r="T333" i="1" s="1"/>
  <c r="AH333" i="1"/>
  <c r="CV333" i="1" s="1"/>
  <c r="U333" i="1" s="1"/>
  <c r="AI333" i="1"/>
  <c r="AJ333" i="1"/>
  <c r="CS333" i="1"/>
  <c r="R333" i="1" s="1"/>
  <c r="CT333" i="1"/>
  <c r="S333" i="1" s="1"/>
  <c r="CW333" i="1"/>
  <c r="V333" i="1" s="1"/>
  <c r="CX333" i="1"/>
  <c r="W333" i="1" s="1"/>
  <c r="FR333" i="1"/>
  <c r="GL333" i="1"/>
  <c r="GN333" i="1"/>
  <c r="GP333" i="1"/>
  <c r="GV333" i="1"/>
  <c r="HC333" i="1" s="1"/>
  <c r="GX333" i="1" s="1"/>
  <c r="C334" i="1"/>
  <c r="D334" i="1"/>
  <c r="I334" i="1"/>
  <c r="AC334" i="1"/>
  <c r="AB334" i="1" s="1"/>
  <c r="AD334" i="1"/>
  <c r="CR334" i="1" s="1"/>
  <c r="Q334" i="1" s="1"/>
  <c r="AE334" i="1"/>
  <c r="CS334" i="1" s="1"/>
  <c r="R334" i="1" s="1"/>
  <c r="AF334" i="1"/>
  <c r="AG334" i="1"/>
  <c r="AH334" i="1"/>
  <c r="CV334" i="1" s="1"/>
  <c r="U334" i="1" s="1"/>
  <c r="AI334" i="1"/>
  <c r="CW334" i="1" s="1"/>
  <c r="V334" i="1" s="1"/>
  <c r="AJ334" i="1"/>
  <c r="CQ334" i="1"/>
  <c r="P334" i="1" s="1"/>
  <c r="CT334" i="1"/>
  <c r="S334" i="1" s="1"/>
  <c r="CU334" i="1"/>
  <c r="T334" i="1" s="1"/>
  <c r="CX334" i="1"/>
  <c r="W334" i="1" s="1"/>
  <c r="FR334" i="1"/>
  <c r="GL334" i="1"/>
  <c r="GN334" i="1"/>
  <c r="GP334" i="1"/>
  <c r="GV334" i="1"/>
  <c r="HC334" i="1" s="1"/>
  <c r="GX334" i="1" s="1"/>
  <c r="C335" i="1"/>
  <c r="D335" i="1"/>
  <c r="I335" i="1"/>
  <c r="AC335" i="1"/>
  <c r="AE335" i="1"/>
  <c r="AD335" i="1" s="1"/>
  <c r="AF335" i="1"/>
  <c r="CT335" i="1" s="1"/>
  <c r="S335" i="1" s="1"/>
  <c r="AG335" i="1"/>
  <c r="AH335" i="1"/>
  <c r="AI335" i="1"/>
  <c r="CW335" i="1" s="1"/>
  <c r="V335" i="1" s="1"/>
  <c r="AJ335" i="1"/>
  <c r="CX335" i="1" s="1"/>
  <c r="W335" i="1" s="1"/>
  <c r="CQ335" i="1"/>
  <c r="P335" i="1" s="1"/>
  <c r="CU335" i="1"/>
  <c r="T335" i="1" s="1"/>
  <c r="CV335" i="1"/>
  <c r="U335" i="1" s="1"/>
  <c r="FR335" i="1"/>
  <c r="GL335" i="1"/>
  <c r="GN335" i="1"/>
  <c r="GP335" i="1"/>
  <c r="GV335" i="1"/>
  <c r="GX335" i="1"/>
  <c r="HC335" i="1"/>
  <c r="I336" i="1"/>
  <c r="AC336" i="1"/>
  <c r="AB336" i="1" s="1"/>
  <c r="AD336" i="1"/>
  <c r="CR336" i="1" s="1"/>
  <c r="Q336" i="1" s="1"/>
  <c r="AE336" i="1"/>
  <c r="CS336" i="1" s="1"/>
  <c r="R336" i="1" s="1"/>
  <c r="AF336" i="1"/>
  <c r="AG336" i="1"/>
  <c r="AH336" i="1"/>
  <c r="CV336" i="1" s="1"/>
  <c r="U336" i="1" s="1"/>
  <c r="AI336" i="1"/>
  <c r="CW336" i="1" s="1"/>
  <c r="V336" i="1" s="1"/>
  <c r="AJ336" i="1"/>
  <c r="CQ336" i="1"/>
  <c r="P336" i="1" s="1"/>
  <c r="CT336" i="1"/>
  <c r="S336" i="1" s="1"/>
  <c r="CU336" i="1"/>
  <c r="T336" i="1" s="1"/>
  <c r="CX336" i="1"/>
  <c r="W336" i="1" s="1"/>
  <c r="FR336" i="1"/>
  <c r="GL336" i="1"/>
  <c r="GN336" i="1"/>
  <c r="GP336" i="1"/>
  <c r="GV336" i="1"/>
  <c r="HC336" i="1" s="1"/>
  <c r="GX336" i="1" s="1"/>
  <c r="I337" i="1"/>
  <c r="AC337" i="1"/>
  <c r="AB337" i="1" s="1"/>
  <c r="AD337" i="1"/>
  <c r="CR337" i="1" s="1"/>
  <c r="Q337" i="1" s="1"/>
  <c r="AE337" i="1"/>
  <c r="AF337" i="1"/>
  <c r="AG337" i="1"/>
  <c r="CU337" i="1" s="1"/>
  <c r="T337" i="1" s="1"/>
  <c r="AH337" i="1"/>
  <c r="CV337" i="1" s="1"/>
  <c r="U337" i="1" s="1"/>
  <c r="AI337" i="1"/>
  <c r="AJ337" i="1"/>
  <c r="CS337" i="1"/>
  <c r="R337" i="1" s="1"/>
  <c r="CT337" i="1"/>
  <c r="S337" i="1" s="1"/>
  <c r="CW337" i="1"/>
  <c r="V337" i="1" s="1"/>
  <c r="CX337" i="1"/>
  <c r="W337" i="1" s="1"/>
  <c r="FR337" i="1"/>
  <c r="GL337" i="1"/>
  <c r="GN337" i="1"/>
  <c r="GP337" i="1"/>
  <c r="GV337" i="1"/>
  <c r="HC337" i="1" s="1"/>
  <c r="GX337" i="1" s="1"/>
  <c r="C338" i="1"/>
  <c r="D338" i="1"/>
  <c r="I338" i="1"/>
  <c r="AC338" i="1"/>
  <c r="AB338" i="1" s="1"/>
  <c r="AD338" i="1"/>
  <c r="CR338" i="1" s="1"/>
  <c r="Q338" i="1" s="1"/>
  <c r="AE338" i="1"/>
  <c r="CS338" i="1" s="1"/>
  <c r="R338" i="1" s="1"/>
  <c r="AF338" i="1"/>
  <c r="AG338" i="1"/>
  <c r="AH338" i="1"/>
  <c r="CV338" i="1" s="1"/>
  <c r="U338" i="1" s="1"/>
  <c r="AI338" i="1"/>
  <c r="CW338" i="1" s="1"/>
  <c r="V338" i="1" s="1"/>
  <c r="AJ338" i="1"/>
  <c r="CQ338" i="1"/>
  <c r="P338" i="1" s="1"/>
  <c r="CT338" i="1"/>
  <c r="S338" i="1" s="1"/>
  <c r="CU338" i="1"/>
  <c r="T338" i="1" s="1"/>
  <c r="CX338" i="1"/>
  <c r="W338" i="1" s="1"/>
  <c r="FR338" i="1"/>
  <c r="GL338" i="1"/>
  <c r="GN338" i="1"/>
  <c r="GP338" i="1"/>
  <c r="GV338" i="1"/>
  <c r="HC338" i="1" s="1"/>
  <c r="GX338" i="1" s="1"/>
  <c r="C339" i="1"/>
  <c r="D339" i="1"/>
  <c r="I339" i="1"/>
  <c r="AC339" i="1"/>
  <c r="AE339" i="1"/>
  <c r="AD339" i="1" s="1"/>
  <c r="AF339" i="1"/>
  <c r="CT339" i="1" s="1"/>
  <c r="S339" i="1" s="1"/>
  <c r="AG339" i="1"/>
  <c r="AH339" i="1"/>
  <c r="AI339" i="1"/>
  <c r="CW339" i="1" s="1"/>
  <c r="V339" i="1" s="1"/>
  <c r="AJ339" i="1"/>
  <c r="CX339" i="1" s="1"/>
  <c r="W339" i="1" s="1"/>
  <c r="CQ339" i="1"/>
  <c r="P339" i="1" s="1"/>
  <c r="CU339" i="1"/>
  <c r="T339" i="1" s="1"/>
  <c r="CV339" i="1"/>
  <c r="U339" i="1" s="1"/>
  <c r="FR339" i="1"/>
  <c r="GL339" i="1"/>
  <c r="GN339" i="1"/>
  <c r="GP339" i="1"/>
  <c r="GV339" i="1"/>
  <c r="GX339" i="1"/>
  <c r="HC339" i="1"/>
  <c r="I340" i="1"/>
  <c r="AC340" i="1"/>
  <c r="AB340" i="1" s="1"/>
  <c r="AD340" i="1"/>
  <c r="CR340" i="1" s="1"/>
  <c r="Q340" i="1" s="1"/>
  <c r="AE340" i="1"/>
  <c r="CS340" i="1" s="1"/>
  <c r="R340" i="1" s="1"/>
  <c r="AF340" i="1"/>
  <c r="AG340" i="1"/>
  <c r="AH340" i="1"/>
  <c r="CV340" i="1" s="1"/>
  <c r="U340" i="1" s="1"/>
  <c r="AI340" i="1"/>
  <c r="CW340" i="1" s="1"/>
  <c r="V340" i="1" s="1"/>
  <c r="AJ340" i="1"/>
  <c r="CQ340" i="1"/>
  <c r="P340" i="1" s="1"/>
  <c r="CT340" i="1"/>
  <c r="S340" i="1" s="1"/>
  <c r="CU340" i="1"/>
  <c r="T340" i="1" s="1"/>
  <c r="CX340" i="1"/>
  <c r="W340" i="1" s="1"/>
  <c r="FR340" i="1"/>
  <c r="GL340" i="1"/>
  <c r="GN340" i="1"/>
  <c r="GP340" i="1"/>
  <c r="GV340" i="1"/>
  <c r="HC340" i="1" s="1"/>
  <c r="GX340" i="1" s="1"/>
  <c r="I341" i="1"/>
  <c r="AC341" i="1"/>
  <c r="AB341" i="1" s="1"/>
  <c r="AD341" i="1"/>
  <c r="CR341" i="1" s="1"/>
  <c r="Q341" i="1" s="1"/>
  <c r="AE341" i="1"/>
  <c r="AF341" i="1"/>
  <c r="AG341" i="1"/>
  <c r="CU341" i="1" s="1"/>
  <c r="T341" i="1" s="1"/>
  <c r="AH341" i="1"/>
  <c r="CV341" i="1" s="1"/>
  <c r="U341" i="1" s="1"/>
  <c r="AI341" i="1"/>
  <c r="AJ341" i="1"/>
  <c r="CS341" i="1"/>
  <c r="R341" i="1" s="1"/>
  <c r="CT341" i="1"/>
  <c r="S341" i="1" s="1"/>
  <c r="CW341" i="1"/>
  <c r="V341" i="1" s="1"/>
  <c r="CX341" i="1"/>
  <c r="W341" i="1" s="1"/>
  <c r="FR341" i="1"/>
  <c r="GL341" i="1"/>
  <c r="GN341" i="1"/>
  <c r="GP341" i="1"/>
  <c r="GV341" i="1"/>
  <c r="HC341" i="1" s="1"/>
  <c r="GX341" i="1" s="1"/>
  <c r="I342" i="1"/>
  <c r="AC342" i="1"/>
  <c r="CQ342" i="1" s="1"/>
  <c r="P342" i="1" s="1"/>
  <c r="AE342" i="1"/>
  <c r="AD342" i="1" s="1"/>
  <c r="AF342" i="1"/>
  <c r="CT342" i="1" s="1"/>
  <c r="S342" i="1" s="1"/>
  <c r="AG342" i="1"/>
  <c r="CU342" i="1" s="1"/>
  <c r="T342" i="1" s="1"/>
  <c r="AH342" i="1"/>
  <c r="AI342" i="1"/>
  <c r="AJ342" i="1"/>
  <c r="CX342" i="1" s="1"/>
  <c r="W342" i="1" s="1"/>
  <c r="CS342" i="1"/>
  <c r="R342" i="1" s="1"/>
  <c r="CV342" i="1"/>
  <c r="U342" i="1" s="1"/>
  <c r="CW342" i="1"/>
  <c r="V342" i="1" s="1"/>
  <c r="FR342" i="1"/>
  <c r="GL342" i="1"/>
  <c r="GN342" i="1"/>
  <c r="GP342" i="1"/>
  <c r="GV342" i="1"/>
  <c r="HC342" i="1"/>
  <c r="GX342" i="1" s="1"/>
  <c r="I343" i="1"/>
  <c r="AC343" i="1"/>
  <c r="AE343" i="1"/>
  <c r="AD343" i="1" s="1"/>
  <c r="AF343" i="1"/>
  <c r="CT343" i="1" s="1"/>
  <c r="S343" i="1" s="1"/>
  <c r="AG343" i="1"/>
  <c r="AH343" i="1"/>
  <c r="AI343" i="1"/>
  <c r="CW343" i="1" s="1"/>
  <c r="V343" i="1" s="1"/>
  <c r="AJ343" i="1"/>
  <c r="CX343" i="1" s="1"/>
  <c r="W343" i="1" s="1"/>
  <c r="CQ343" i="1"/>
  <c r="P343" i="1" s="1"/>
  <c r="CU343" i="1"/>
  <c r="T343" i="1" s="1"/>
  <c r="CV343" i="1"/>
  <c r="U343" i="1" s="1"/>
  <c r="FR343" i="1"/>
  <c r="GL343" i="1"/>
  <c r="GN343" i="1"/>
  <c r="GP343" i="1"/>
  <c r="GV343" i="1"/>
  <c r="GX343" i="1"/>
  <c r="HC343" i="1"/>
  <c r="I344" i="1"/>
  <c r="AC344" i="1"/>
  <c r="AB344" i="1" s="1"/>
  <c r="AD344" i="1"/>
  <c r="CR344" i="1" s="1"/>
  <c r="Q344" i="1" s="1"/>
  <c r="AE344" i="1"/>
  <c r="CS344" i="1" s="1"/>
  <c r="R344" i="1" s="1"/>
  <c r="AF344" i="1"/>
  <c r="AG344" i="1"/>
  <c r="AH344" i="1"/>
  <c r="CV344" i="1" s="1"/>
  <c r="U344" i="1" s="1"/>
  <c r="AI344" i="1"/>
  <c r="CW344" i="1" s="1"/>
  <c r="V344" i="1" s="1"/>
  <c r="AJ344" i="1"/>
  <c r="CQ344" i="1"/>
  <c r="P344" i="1" s="1"/>
  <c r="CP344" i="1" s="1"/>
  <c r="O344" i="1" s="1"/>
  <c r="CT344" i="1"/>
  <c r="S344" i="1" s="1"/>
  <c r="CU344" i="1"/>
  <c r="T344" i="1" s="1"/>
  <c r="CX344" i="1"/>
  <c r="W344" i="1" s="1"/>
  <c r="FR344" i="1"/>
  <c r="GL344" i="1"/>
  <c r="GN344" i="1"/>
  <c r="GP344" i="1"/>
  <c r="GV344" i="1"/>
  <c r="HC344" i="1" s="1"/>
  <c r="GX344" i="1" s="1"/>
  <c r="I345" i="1"/>
  <c r="AC345" i="1"/>
  <c r="AB345" i="1" s="1"/>
  <c r="AD345" i="1"/>
  <c r="CR345" i="1" s="1"/>
  <c r="Q345" i="1" s="1"/>
  <c r="AE345" i="1"/>
  <c r="AF345" i="1"/>
  <c r="AG345" i="1"/>
  <c r="CU345" i="1" s="1"/>
  <c r="T345" i="1" s="1"/>
  <c r="AH345" i="1"/>
  <c r="CV345" i="1" s="1"/>
  <c r="U345" i="1" s="1"/>
  <c r="AI345" i="1"/>
  <c r="AJ345" i="1"/>
  <c r="CS345" i="1"/>
  <c r="R345" i="1" s="1"/>
  <c r="CT345" i="1"/>
  <c r="S345" i="1" s="1"/>
  <c r="CW345" i="1"/>
  <c r="V345" i="1" s="1"/>
  <c r="CX345" i="1"/>
  <c r="W345" i="1" s="1"/>
  <c r="FR345" i="1"/>
  <c r="GL345" i="1"/>
  <c r="GN345" i="1"/>
  <c r="GP345" i="1"/>
  <c r="GV345" i="1"/>
  <c r="HC345" i="1" s="1"/>
  <c r="GX345" i="1" s="1"/>
  <c r="I346" i="1"/>
  <c r="AC346" i="1"/>
  <c r="CQ346" i="1" s="1"/>
  <c r="P346" i="1" s="1"/>
  <c r="AE346" i="1"/>
  <c r="AD346" i="1" s="1"/>
  <c r="AF346" i="1"/>
  <c r="CT346" i="1" s="1"/>
  <c r="S346" i="1" s="1"/>
  <c r="AG346" i="1"/>
  <c r="CU346" i="1" s="1"/>
  <c r="T346" i="1" s="1"/>
  <c r="AH346" i="1"/>
  <c r="AI346" i="1"/>
  <c r="AJ346" i="1"/>
  <c r="CX346" i="1" s="1"/>
  <c r="W346" i="1" s="1"/>
  <c r="CS346" i="1"/>
  <c r="R346" i="1" s="1"/>
  <c r="CV346" i="1"/>
  <c r="U346" i="1" s="1"/>
  <c r="CW346" i="1"/>
  <c r="V346" i="1" s="1"/>
  <c r="FR346" i="1"/>
  <c r="GL346" i="1"/>
  <c r="GN346" i="1"/>
  <c r="GP346" i="1"/>
  <c r="GV346" i="1"/>
  <c r="HC346" i="1"/>
  <c r="GX346" i="1" s="1"/>
  <c r="I347" i="1"/>
  <c r="AC347" i="1"/>
  <c r="AE347" i="1"/>
  <c r="AD347" i="1" s="1"/>
  <c r="AF347" i="1"/>
  <c r="CT347" i="1" s="1"/>
  <c r="S347" i="1" s="1"/>
  <c r="AG347" i="1"/>
  <c r="AH347" i="1"/>
  <c r="AI347" i="1"/>
  <c r="CW347" i="1" s="1"/>
  <c r="V347" i="1" s="1"/>
  <c r="AJ347" i="1"/>
  <c r="CX347" i="1" s="1"/>
  <c r="W347" i="1" s="1"/>
  <c r="CQ347" i="1"/>
  <c r="P347" i="1" s="1"/>
  <c r="CU347" i="1"/>
  <c r="T347" i="1" s="1"/>
  <c r="CV347" i="1"/>
  <c r="U347" i="1" s="1"/>
  <c r="FR347" i="1"/>
  <c r="GL347" i="1"/>
  <c r="GN347" i="1"/>
  <c r="GP347" i="1"/>
  <c r="GV347" i="1"/>
  <c r="GX347" i="1"/>
  <c r="HC347" i="1"/>
  <c r="I348" i="1"/>
  <c r="AC348" i="1"/>
  <c r="AB348" i="1" s="1"/>
  <c r="AD348" i="1"/>
  <c r="CR348" i="1" s="1"/>
  <c r="Q348" i="1" s="1"/>
  <c r="AE348" i="1"/>
  <c r="CS348" i="1" s="1"/>
  <c r="R348" i="1" s="1"/>
  <c r="AF348" i="1"/>
  <c r="AG348" i="1"/>
  <c r="AH348" i="1"/>
  <c r="CV348" i="1" s="1"/>
  <c r="U348" i="1" s="1"/>
  <c r="AI348" i="1"/>
  <c r="CW348" i="1" s="1"/>
  <c r="V348" i="1" s="1"/>
  <c r="AJ348" i="1"/>
  <c r="CQ348" i="1"/>
  <c r="P348" i="1" s="1"/>
  <c r="CT348" i="1"/>
  <c r="S348" i="1" s="1"/>
  <c r="CU348" i="1"/>
  <c r="T348" i="1" s="1"/>
  <c r="CX348" i="1"/>
  <c r="W348" i="1" s="1"/>
  <c r="FR348" i="1"/>
  <c r="GL348" i="1"/>
  <c r="GN348" i="1"/>
  <c r="GP348" i="1"/>
  <c r="GV348" i="1"/>
  <c r="HC348" i="1" s="1"/>
  <c r="GX348" i="1" s="1"/>
  <c r="I349" i="1"/>
  <c r="AC349" i="1"/>
  <c r="AB349" i="1" s="1"/>
  <c r="AD349" i="1"/>
  <c r="CR349" i="1" s="1"/>
  <c r="Q349" i="1" s="1"/>
  <c r="AE349" i="1"/>
  <c r="AF349" i="1"/>
  <c r="AG349" i="1"/>
  <c r="CU349" i="1" s="1"/>
  <c r="T349" i="1" s="1"/>
  <c r="AH349" i="1"/>
  <c r="CV349" i="1" s="1"/>
  <c r="U349" i="1" s="1"/>
  <c r="AI349" i="1"/>
  <c r="AJ349" i="1"/>
  <c r="CS349" i="1"/>
  <c r="R349" i="1" s="1"/>
  <c r="CT349" i="1"/>
  <c r="S349" i="1" s="1"/>
  <c r="CW349" i="1"/>
  <c r="V349" i="1" s="1"/>
  <c r="CX349" i="1"/>
  <c r="W349" i="1" s="1"/>
  <c r="FR349" i="1"/>
  <c r="GL349" i="1"/>
  <c r="GN349" i="1"/>
  <c r="GP349" i="1"/>
  <c r="GV349" i="1"/>
  <c r="HC349" i="1" s="1"/>
  <c r="GX349" i="1" s="1"/>
  <c r="I350" i="1"/>
  <c r="AC350" i="1"/>
  <c r="CQ350" i="1" s="1"/>
  <c r="P350" i="1" s="1"/>
  <c r="AE350" i="1"/>
  <c r="AD350" i="1" s="1"/>
  <c r="AF350" i="1"/>
  <c r="CT350" i="1" s="1"/>
  <c r="S350" i="1" s="1"/>
  <c r="AG350" i="1"/>
  <c r="CU350" i="1" s="1"/>
  <c r="T350" i="1" s="1"/>
  <c r="AH350" i="1"/>
  <c r="AI350" i="1"/>
  <c r="AJ350" i="1"/>
  <c r="CX350" i="1" s="1"/>
  <c r="W350" i="1" s="1"/>
  <c r="CS350" i="1"/>
  <c r="R350" i="1" s="1"/>
  <c r="CV350" i="1"/>
  <c r="U350" i="1" s="1"/>
  <c r="CW350" i="1"/>
  <c r="V350" i="1" s="1"/>
  <c r="FR350" i="1"/>
  <c r="GL350" i="1"/>
  <c r="GN350" i="1"/>
  <c r="GP350" i="1"/>
  <c r="GV350" i="1"/>
  <c r="HC350" i="1"/>
  <c r="GX350" i="1" s="1"/>
  <c r="I351" i="1"/>
  <c r="AC351" i="1"/>
  <c r="AE351" i="1"/>
  <c r="AD351" i="1" s="1"/>
  <c r="AF351" i="1"/>
  <c r="CT351" i="1" s="1"/>
  <c r="S351" i="1" s="1"/>
  <c r="AG351" i="1"/>
  <c r="AH351" i="1"/>
  <c r="AI351" i="1"/>
  <c r="CW351" i="1" s="1"/>
  <c r="V351" i="1" s="1"/>
  <c r="AJ351" i="1"/>
  <c r="CX351" i="1" s="1"/>
  <c r="W351" i="1" s="1"/>
  <c r="CQ351" i="1"/>
  <c r="P351" i="1" s="1"/>
  <c r="CU351" i="1"/>
  <c r="T351" i="1" s="1"/>
  <c r="CV351" i="1"/>
  <c r="U351" i="1" s="1"/>
  <c r="FR351" i="1"/>
  <c r="GL351" i="1"/>
  <c r="GN351" i="1"/>
  <c r="GP351" i="1"/>
  <c r="GV351" i="1"/>
  <c r="GX351" i="1"/>
  <c r="HC351" i="1"/>
  <c r="I352" i="1"/>
  <c r="AC352" i="1"/>
  <c r="AB352" i="1" s="1"/>
  <c r="AD352" i="1"/>
  <c r="CR352" i="1" s="1"/>
  <c r="Q352" i="1" s="1"/>
  <c r="AE352" i="1"/>
  <c r="CS352" i="1" s="1"/>
  <c r="R352" i="1" s="1"/>
  <c r="AF352" i="1"/>
  <c r="AG352" i="1"/>
  <c r="AH352" i="1"/>
  <c r="CV352" i="1" s="1"/>
  <c r="U352" i="1" s="1"/>
  <c r="AI352" i="1"/>
  <c r="CW352" i="1" s="1"/>
  <c r="V352" i="1" s="1"/>
  <c r="AJ352" i="1"/>
  <c r="CQ352" i="1"/>
  <c r="P352" i="1" s="1"/>
  <c r="CT352" i="1"/>
  <c r="S352" i="1" s="1"/>
  <c r="CU352" i="1"/>
  <c r="T352" i="1" s="1"/>
  <c r="CX352" i="1"/>
  <c r="W352" i="1" s="1"/>
  <c r="FR352" i="1"/>
  <c r="GL352" i="1"/>
  <c r="GN352" i="1"/>
  <c r="GP352" i="1"/>
  <c r="GV352" i="1"/>
  <c r="HC352" i="1" s="1"/>
  <c r="GX352" i="1" s="1"/>
  <c r="I353" i="1"/>
  <c r="AC353" i="1"/>
  <c r="AB353" i="1" s="1"/>
  <c r="AD353" i="1"/>
  <c r="CR353" i="1" s="1"/>
  <c r="Q353" i="1" s="1"/>
  <c r="AE353" i="1"/>
  <c r="AF353" i="1"/>
  <c r="AG353" i="1"/>
  <c r="CU353" i="1" s="1"/>
  <c r="T353" i="1" s="1"/>
  <c r="AH353" i="1"/>
  <c r="CV353" i="1" s="1"/>
  <c r="U353" i="1" s="1"/>
  <c r="AI353" i="1"/>
  <c r="AJ353" i="1"/>
  <c r="CS353" i="1"/>
  <c r="R353" i="1" s="1"/>
  <c r="CT353" i="1"/>
  <c r="S353" i="1" s="1"/>
  <c r="CW353" i="1"/>
  <c r="V353" i="1" s="1"/>
  <c r="CX353" i="1"/>
  <c r="W353" i="1" s="1"/>
  <c r="FR353" i="1"/>
  <c r="GL353" i="1"/>
  <c r="GN353" i="1"/>
  <c r="GP353" i="1"/>
  <c r="GV353" i="1"/>
  <c r="HC353" i="1" s="1"/>
  <c r="GX353" i="1" s="1"/>
  <c r="C354" i="1"/>
  <c r="D354" i="1"/>
  <c r="I354" i="1"/>
  <c r="AC354" i="1"/>
  <c r="AB354" i="1" s="1"/>
  <c r="AD354" i="1"/>
  <c r="CR354" i="1" s="1"/>
  <c r="Q354" i="1" s="1"/>
  <c r="AE354" i="1"/>
  <c r="CS354" i="1" s="1"/>
  <c r="R354" i="1" s="1"/>
  <c r="AF354" i="1"/>
  <c r="AG354" i="1"/>
  <c r="AH354" i="1"/>
  <c r="CV354" i="1" s="1"/>
  <c r="U354" i="1" s="1"/>
  <c r="AI354" i="1"/>
  <c r="CW354" i="1" s="1"/>
  <c r="V354" i="1" s="1"/>
  <c r="AJ354" i="1"/>
  <c r="CQ354" i="1"/>
  <c r="P354" i="1" s="1"/>
  <c r="CP354" i="1" s="1"/>
  <c r="O354" i="1" s="1"/>
  <c r="CT354" i="1"/>
  <c r="S354" i="1" s="1"/>
  <c r="CU354" i="1"/>
  <c r="T354" i="1" s="1"/>
  <c r="CX354" i="1"/>
  <c r="W354" i="1" s="1"/>
  <c r="FR354" i="1"/>
  <c r="GL354" i="1"/>
  <c r="GN354" i="1"/>
  <c r="GP354" i="1"/>
  <c r="GV354" i="1"/>
  <c r="HC354" i="1" s="1"/>
  <c r="GX354" i="1" s="1"/>
  <c r="C355" i="1"/>
  <c r="D355" i="1"/>
  <c r="I355" i="1"/>
  <c r="AC355" i="1"/>
  <c r="AE355" i="1"/>
  <c r="AD355" i="1" s="1"/>
  <c r="AF355" i="1"/>
  <c r="CT355" i="1" s="1"/>
  <c r="S355" i="1" s="1"/>
  <c r="AG355" i="1"/>
  <c r="AH355" i="1"/>
  <c r="AI355" i="1"/>
  <c r="CW355" i="1" s="1"/>
  <c r="V355" i="1" s="1"/>
  <c r="AJ355" i="1"/>
  <c r="CX355" i="1" s="1"/>
  <c r="W355" i="1" s="1"/>
  <c r="CQ355" i="1"/>
  <c r="P355" i="1" s="1"/>
  <c r="CU355" i="1"/>
  <c r="T355" i="1" s="1"/>
  <c r="CV355" i="1"/>
  <c r="U355" i="1" s="1"/>
  <c r="FR355" i="1"/>
  <c r="GL355" i="1"/>
  <c r="GN355" i="1"/>
  <c r="GP355" i="1"/>
  <c r="GV355" i="1"/>
  <c r="GX355" i="1"/>
  <c r="HC355" i="1"/>
  <c r="C356" i="1"/>
  <c r="D356" i="1"/>
  <c r="I356" i="1"/>
  <c r="AC356" i="1"/>
  <c r="CQ356" i="1" s="1"/>
  <c r="P356" i="1" s="1"/>
  <c r="AE356" i="1"/>
  <c r="AD356" i="1" s="1"/>
  <c r="AF356" i="1"/>
  <c r="CT356" i="1" s="1"/>
  <c r="S356" i="1" s="1"/>
  <c r="AG356" i="1"/>
  <c r="CU356" i="1" s="1"/>
  <c r="T356" i="1" s="1"/>
  <c r="AH356" i="1"/>
  <c r="AI356" i="1"/>
  <c r="AJ356" i="1"/>
  <c r="CX356" i="1" s="1"/>
  <c r="W356" i="1" s="1"/>
  <c r="CS356" i="1"/>
  <c r="R356" i="1" s="1"/>
  <c r="CV356" i="1"/>
  <c r="U356" i="1" s="1"/>
  <c r="CW356" i="1"/>
  <c r="V356" i="1" s="1"/>
  <c r="FR356" i="1"/>
  <c r="GL356" i="1"/>
  <c r="GN356" i="1"/>
  <c r="GP356" i="1"/>
  <c r="GV356" i="1"/>
  <c r="HC356" i="1"/>
  <c r="GX356" i="1" s="1"/>
  <c r="C357" i="1"/>
  <c r="D357" i="1"/>
  <c r="I357" i="1"/>
  <c r="AC357" i="1"/>
  <c r="AB357" i="1" s="1"/>
  <c r="AD357" i="1"/>
  <c r="CR357" i="1" s="1"/>
  <c r="Q357" i="1" s="1"/>
  <c r="AE357" i="1"/>
  <c r="AF357" i="1"/>
  <c r="AG357" i="1"/>
  <c r="CU357" i="1" s="1"/>
  <c r="T357" i="1" s="1"/>
  <c r="AH357" i="1"/>
  <c r="CV357" i="1" s="1"/>
  <c r="U357" i="1" s="1"/>
  <c r="AI357" i="1"/>
  <c r="AJ357" i="1"/>
  <c r="CS357" i="1"/>
  <c r="R357" i="1" s="1"/>
  <c r="CT357" i="1"/>
  <c r="S357" i="1" s="1"/>
  <c r="CW357" i="1"/>
  <c r="V357" i="1" s="1"/>
  <c r="CX357" i="1"/>
  <c r="W357" i="1" s="1"/>
  <c r="FR357" i="1"/>
  <c r="GL357" i="1"/>
  <c r="GN357" i="1"/>
  <c r="GP357" i="1"/>
  <c r="GV357" i="1"/>
  <c r="HC357" i="1" s="1"/>
  <c r="GX357" i="1" s="1"/>
  <c r="C358" i="1"/>
  <c r="D358" i="1"/>
  <c r="AC358" i="1"/>
  <c r="AE358" i="1"/>
  <c r="AD358" i="1" s="1"/>
  <c r="AF358" i="1"/>
  <c r="CT358" i="1" s="1"/>
  <c r="S358" i="1" s="1"/>
  <c r="AG358" i="1"/>
  <c r="AH358" i="1"/>
  <c r="AI358" i="1"/>
  <c r="CW358" i="1" s="1"/>
  <c r="V358" i="1" s="1"/>
  <c r="AJ358" i="1"/>
  <c r="CX358" i="1" s="1"/>
  <c r="W358" i="1" s="1"/>
  <c r="CQ358" i="1"/>
  <c r="P358" i="1" s="1"/>
  <c r="CU358" i="1"/>
  <c r="T358" i="1" s="1"/>
  <c r="CV358" i="1"/>
  <c r="U358" i="1" s="1"/>
  <c r="FR358" i="1"/>
  <c r="GL358" i="1"/>
  <c r="GN358" i="1"/>
  <c r="GP358" i="1"/>
  <c r="GV358" i="1"/>
  <c r="GX358" i="1"/>
  <c r="HC358" i="1"/>
  <c r="C359" i="1"/>
  <c r="D359" i="1"/>
  <c r="AC359" i="1"/>
  <c r="AB359" i="1" s="1"/>
  <c r="AD359" i="1"/>
  <c r="CR359" i="1" s="1"/>
  <c r="Q359" i="1" s="1"/>
  <c r="AE359" i="1"/>
  <c r="AF359" i="1"/>
  <c r="AG359" i="1"/>
  <c r="CU359" i="1" s="1"/>
  <c r="T359" i="1" s="1"/>
  <c r="AH359" i="1"/>
  <c r="CV359" i="1" s="1"/>
  <c r="U359" i="1" s="1"/>
  <c r="AI359" i="1"/>
  <c r="AJ359" i="1"/>
  <c r="CS359" i="1"/>
  <c r="R359" i="1" s="1"/>
  <c r="CT359" i="1"/>
  <c r="S359" i="1" s="1"/>
  <c r="CW359" i="1"/>
  <c r="V359" i="1" s="1"/>
  <c r="CX359" i="1"/>
  <c r="W359" i="1" s="1"/>
  <c r="FR359" i="1"/>
  <c r="GL359" i="1"/>
  <c r="GN359" i="1"/>
  <c r="GP359" i="1"/>
  <c r="GV359" i="1"/>
  <c r="HC359" i="1" s="1"/>
  <c r="GX359" i="1" s="1"/>
  <c r="D361" i="1"/>
  <c r="E363" i="1"/>
  <c r="Z363" i="1"/>
  <c r="AA363" i="1"/>
  <c r="AM363" i="1"/>
  <c r="AN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CM363" i="1"/>
  <c r="CN363" i="1"/>
  <c r="CO363" i="1"/>
  <c r="CP363" i="1"/>
  <c r="CQ363" i="1"/>
  <c r="CR363" i="1"/>
  <c r="CS363" i="1"/>
  <c r="CT363" i="1"/>
  <c r="CU363" i="1"/>
  <c r="CV363" i="1"/>
  <c r="CW363" i="1"/>
  <c r="CX363" i="1"/>
  <c r="CY363" i="1"/>
  <c r="CZ363" i="1"/>
  <c r="DA363" i="1"/>
  <c r="DB363" i="1"/>
  <c r="DC363" i="1"/>
  <c r="DD363" i="1"/>
  <c r="DE363" i="1"/>
  <c r="DF363" i="1"/>
  <c r="DR363" i="1"/>
  <c r="DS363" i="1"/>
  <c r="EE363" i="1"/>
  <c r="EF363" i="1"/>
  <c r="EV363" i="1"/>
  <c r="EW363" i="1"/>
  <c r="EX363" i="1"/>
  <c r="EY363" i="1"/>
  <c r="EZ363" i="1"/>
  <c r="FA363" i="1"/>
  <c r="FB363" i="1"/>
  <c r="FC363" i="1"/>
  <c r="FD363" i="1"/>
  <c r="FE363" i="1"/>
  <c r="FF363" i="1"/>
  <c r="FG363" i="1"/>
  <c r="FH363" i="1"/>
  <c r="FI363" i="1"/>
  <c r="FJ363" i="1"/>
  <c r="FK363" i="1"/>
  <c r="FL363" i="1"/>
  <c r="FM363" i="1"/>
  <c r="FN363" i="1"/>
  <c r="FO363" i="1"/>
  <c r="GE363" i="1"/>
  <c r="GF363" i="1"/>
  <c r="GG363" i="1"/>
  <c r="GH363" i="1"/>
  <c r="GI363" i="1"/>
  <c r="GJ363" i="1"/>
  <c r="GK363" i="1"/>
  <c r="GL363" i="1"/>
  <c r="GM363" i="1"/>
  <c r="GN363" i="1"/>
  <c r="GO363" i="1"/>
  <c r="GP363" i="1"/>
  <c r="GQ363" i="1"/>
  <c r="GR363" i="1"/>
  <c r="GS363" i="1"/>
  <c r="GT363" i="1"/>
  <c r="GU363" i="1"/>
  <c r="GV363" i="1"/>
  <c r="GW363" i="1"/>
  <c r="GX363" i="1"/>
  <c r="C365" i="1"/>
  <c r="D365" i="1"/>
  <c r="I365" i="1"/>
  <c r="AC365" i="1"/>
  <c r="AE365" i="1"/>
  <c r="AD365" i="1" s="1"/>
  <c r="AF365" i="1"/>
  <c r="CT365" i="1" s="1"/>
  <c r="S365" i="1" s="1"/>
  <c r="AG365" i="1"/>
  <c r="AH365" i="1"/>
  <c r="AI365" i="1"/>
  <c r="CW365" i="1" s="1"/>
  <c r="V365" i="1" s="1"/>
  <c r="AJ365" i="1"/>
  <c r="CX365" i="1" s="1"/>
  <c r="W365" i="1" s="1"/>
  <c r="CQ365" i="1"/>
  <c r="P365" i="1" s="1"/>
  <c r="CU365" i="1"/>
  <c r="T365" i="1" s="1"/>
  <c r="CV365" i="1"/>
  <c r="U365" i="1" s="1"/>
  <c r="FR365" i="1"/>
  <c r="GL365" i="1"/>
  <c r="GO365" i="1"/>
  <c r="GP365" i="1"/>
  <c r="GV365" i="1"/>
  <c r="GX365" i="1"/>
  <c r="HC365" i="1"/>
  <c r="C366" i="1"/>
  <c r="D366" i="1"/>
  <c r="I366" i="1"/>
  <c r="AC366" i="1"/>
  <c r="CQ366" i="1" s="1"/>
  <c r="P366" i="1" s="1"/>
  <c r="AE366" i="1"/>
  <c r="AD366" i="1" s="1"/>
  <c r="AF366" i="1"/>
  <c r="CT366" i="1" s="1"/>
  <c r="S366" i="1" s="1"/>
  <c r="AG366" i="1"/>
  <c r="CU366" i="1" s="1"/>
  <c r="T366" i="1" s="1"/>
  <c r="AH366" i="1"/>
  <c r="AI366" i="1"/>
  <c r="AJ366" i="1"/>
  <c r="CX366" i="1" s="1"/>
  <c r="W366" i="1" s="1"/>
  <c r="CS366" i="1"/>
  <c r="R366" i="1" s="1"/>
  <c r="CV366" i="1"/>
  <c r="U366" i="1" s="1"/>
  <c r="CW366" i="1"/>
  <c r="V366" i="1" s="1"/>
  <c r="FR366" i="1"/>
  <c r="GL366" i="1"/>
  <c r="GO366" i="1"/>
  <c r="GP366" i="1"/>
  <c r="GV366" i="1"/>
  <c r="HC366" i="1"/>
  <c r="GX366" i="1" s="1"/>
  <c r="C367" i="1"/>
  <c r="D367" i="1"/>
  <c r="I367" i="1"/>
  <c r="AC367" i="1"/>
  <c r="AB367" i="1" s="1"/>
  <c r="AD367" i="1"/>
  <c r="CR367" i="1" s="1"/>
  <c r="Q367" i="1" s="1"/>
  <c r="AE367" i="1"/>
  <c r="AF367" i="1"/>
  <c r="AG367" i="1"/>
  <c r="CU367" i="1" s="1"/>
  <c r="T367" i="1" s="1"/>
  <c r="AH367" i="1"/>
  <c r="CV367" i="1" s="1"/>
  <c r="U367" i="1" s="1"/>
  <c r="AI367" i="1"/>
  <c r="AJ367" i="1"/>
  <c r="CS367" i="1"/>
  <c r="R367" i="1" s="1"/>
  <c r="CT367" i="1"/>
  <c r="S367" i="1" s="1"/>
  <c r="CW367" i="1"/>
  <c r="V367" i="1" s="1"/>
  <c r="CX367" i="1"/>
  <c r="W367" i="1" s="1"/>
  <c r="FR367" i="1"/>
  <c r="GL367" i="1"/>
  <c r="GO367" i="1"/>
  <c r="GP367" i="1"/>
  <c r="GV367" i="1"/>
  <c r="HC367" i="1" s="1"/>
  <c r="GX367" i="1" s="1"/>
  <c r="C368" i="1"/>
  <c r="D368" i="1"/>
  <c r="I368" i="1"/>
  <c r="AC368" i="1"/>
  <c r="AB368" i="1" s="1"/>
  <c r="AD368" i="1"/>
  <c r="CR368" i="1" s="1"/>
  <c r="Q368" i="1" s="1"/>
  <c r="AE368" i="1"/>
  <c r="CS368" i="1" s="1"/>
  <c r="R368" i="1" s="1"/>
  <c r="AF368" i="1"/>
  <c r="AG368" i="1"/>
  <c r="AH368" i="1"/>
  <c r="CV368" i="1" s="1"/>
  <c r="U368" i="1" s="1"/>
  <c r="AI368" i="1"/>
  <c r="CW368" i="1" s="1"/>
  <c r="V368" i="1" s="1"/>
  <c r="AJ368" i="1"/>
  <c r="CQ368" i="1"/>
  <c r="P368" i="1" s="1"/>
  <c r="CT368" i="1"/>
  <c r="S368" i="1" s="1"/>
  <c r="CU368" i="1"/>
  <c r="T368" i="1" s="1"/>
  <c r="CX368" i="1"/>
  <c r="W368" i="1" s="1"/>
  <c r="FR368" i="1"/>
  <c r="GL368" i="1"/>
  <c r="GO368" i="1"/>
  <c r="GP368" i="1"/>
  <c r="GV368" i="1"/>
  <c r="HC368" i="1" s="1"/>
  <c r="GX368" i="1" s="1"/>
  <c r="C369" i="1"/>
  <c r="D369" i="1"/>
  <c r="I369" i="1"/>
  <c r="AC369" i="1"/>
  <c r="AE369" i="1"/>
  <c r="AD369" i="1" s="1"/>
  <c r="AF369" i="1"/>
  <c r="CT369" i="1" s="1"/>
  <c r="S369" i="1" s="1"/>
  <c r="AG369" i="1"/>
  <c r="AH369" i="1"/>
  <c r="AI369" i="1"/>
  <c r="CW369" i="1" s="1"/>
  <c r="V369" i="1" s="1"/>
  <c r="AJ369" i="1"/>
  <c r="CX369" i="1" s="1"/>
  <c r="W369" i="1" s="1"/>
  <c r="CQ369" i="1"/>
  <c r="P369" i="1" s="1"/>
  <c r="CU369" i="1"/>
  <c r="T369" i="1" s="1"/>
  <c r="CV369" i="1"/>
  <c r="U369" i="1" s="1"/>
  <c r="FR369" i="1"/>
  <c r="GL369" i="1"/>
  <c r="GO369" i="1"/>
  <c r="GP369" i="1"/>
  <c r="GV369" i="1"/>
  <c r="GX369" i="1"/>
  <c r="HC369" i="1"/>
  <c r="C370" i="1"/>
  <c r="D370" i="1"/>
  <c r="I370" i="1"/>
  <c r="AC370" i="1"/>
  <c r="CQ370" i="1" s="1"/>
  <c r="P370" i="1" s="1"/>
  <c r="AE370" i="1"/>
  <c r="AD370" i="1" s="1"/>
  <c r="AF370" i="1"/>
  <c r="CT370" i="1" s="1"/>
  <c r="S370" i="1" s="1"/>
  <c r="AG370" i="1"/>
  <c r="CU370" i="1" s="1"/>
  <c r="T370" i="1" s="1"/>
  <c r="AH370" i="1"/>
  <c r="AI370" i="1"/>
  <c r="AJ370" i="1"/>
  <c r="CX370" i="1" s="1"/>
  <c r="W370" i="1" s="1"/>
  <c r="CS370" i="1"/>
  <c r="R370" i="1" s="1"/>
  <c r="CV370" i="1"/>
  <c r="U370" i="1" s="1"/>
  <c r="CW370" i="1"/>
  <c r="V370" i="1" s="1"/>
  <c r="FR370" i="1"/>
  <c r="GL370" i="1"/>
  <c r="GO370" i="1"/>
  <c r="GP370" i="1"/>
  <c r="GV370" i="1"/>
  <c r="HC370" i="1"/>
  <c r="GX370" i="1" s="1"/>
  <c r="C371" i="1"/>
  <c r="D371" i="1"/>
  <c r="I371" i="1"/>
  <c r="AC371" i="1"/>
  <c r="AB371" i="1" s="1"/>
  <c r="AD371" i="1"/>
  <c r="CR371" i="1" s="1"/>
  <c r="Q371" i="1" s="1"/>
  <c r="AE371" i="1"/>
  <c r="AF371" i="1"/>
  <c r="AG371" i="1"/>
  <c r="CU371" i="1" s="1"/>
  <c r="T371" i="1" s="1"/>
  <c r="AH371" i="1"/>
  <c r="CV371" i="1" s="1"/>
  <c r="U371" i="1" s="1"/>
  <c r="AI371" i="1"/>
  <c r="AJ371" i="1"/>
  <c r="CS371" i="1"/>
  <c r="R371" i="1" s="1"/>
  <c r="CT371" i="1"/>
  <c r="S371" i="1" s="1"/>
  <c r="CW371" i="1"/>
  <c r="V371" i="1" s="1"/>
  <c r="CX371" i="1"/>
  <c r="W371" i="1" s="1"/>
  <c r="FR371" i="1"/>
  <c r="GL371" i="1"/>
  <c r="GO371" i="1"/>
  <c r="GP371" i="1"/>
  <c r="GV371" i="1"/>
  <c r="HC371" i="1" s="1"/>
  <c r="GX371" i="1" s="1"/>
  <c r="C372" i="1"/>
  <c r="D372" i="1"/>
  <c r="I372" i="1"/>
  <c r="AC372" i="1"/>
  <c r="AB372" i="1" s="1"/>
  <c r="AD372" i="1"/>
  <c r="CR372" i="1" s="1"/>
  <c r="Q372" i="1" s="1"/>
  <c r="AE372" i="1"/>
  <c r="CS372" i="1" s="1"/>
  <c r="R372" i="1" s="1"/>
  <c r="AF372" i="1"/>
  <c r="AG372" i="1"/>
  <c r="AH372" i="1"/>
  <c r="CV372" i="1" s="1"/>
  <c r="U372" i="1" s="1"/>
  <c r="AI372" i="1"/>
  <c r="CW372" i="1" s="1"/>
  <c r="V372" i="1" s="1"/>
  <c r="AJ372" i="1"/>
  <c r="CQ372" i="1"/>
  <c r="P372" i="1" s="1"/>
  <c r="CT372" i="1"/>
  <c r="S372" i="1" s="1"/>
  <c r="CU372" i="1"/>
  <c r="T372" i="1" s="1"/>
  <c r="CX372" i="1"/>
  <c r="W372" i="1" s="1"/>
  <c r="FR372" i="1"/>
  <c r="GL372" i="1"/>
  <c r="GO372" i="1"/>
  <c r="GP372" i="1"/>
  <c r="GV372" i="1"/>
  <c r="HC372" i="1" s="1"/>
  <c r="GX372" i="1" s="1"/>
  <c r="I373" i="1"/>
  <c r="AC373" i="1"/>
  <c r="AB373" i="1" s="1"/>
  <c r="AD373" i="1"/>
  <c r="CR373" i="1" s="1"/>
  <c r="Q373" i="1" s="1"/>
  <c r="AE373" i="1"/>
  <c r="AF373" i="1"/>
  <c r="AG373" i="1"/>
  <c r="CU373" i="1" s="1"/>
  <c r="T373" i="1" s="1"/>
  <c r="AH373" i="1"/>
  <c r="CV373" i="1" s="1"/>
  <c r="U373" i="1" s="1"/>
  <c r="AI373" i="1"/>
  <c r="AJ373" i="1"/>
  <c r="CS373" i="1"/>
  <c r="R373" i="1" s="1"/>
  <c r="CT373" i="1"/>
  <c r="S373" i="1" s="1"/>
  <c r="CW373" i="1"/>
  <c r="V373" i="1" s="1"/>
  <c r="CX373" i="1"/>
  <c r="W373" i="1" s="1"/>
  <c r="FR373" i="1"/>
  <c r="GL373" i="1"/>
  <c r="GO373" i="1"/>
  <c r="GP373" i="1"/>
  <c r="GV373" i="1"/>
  <c r="HC373" i="1" s="1"/>
  <c r="GX373" i="1" s="1"/>
  <c r="I374" i="1"/>
  <c r="AC374" i="1"/>
  <c r="CQ374" i="1" s="1"/>
  <c r="P374" i="1" s="1"/>
  <c r="AE374" i="1"/>
  <c r="AD374" i="1" s="1"/>
  <c r="AF374" i="1"/>
  <c r="CT374" i="1" s="1"/>
  <c r="S374" i="1" s="1"/>
  <c r="AG374" i="1"/>
  <c r="CU374" i="1" s="1"/>
  <c r="T374" i="1" s="1"/>
  <c r="AH374" i="1"/>
  <c r="AI374" i="1"/>
  <c r="AJ374" i="1"/>
  <c r="CX374" i="1" s="1"/>
  <c r="W374" i="1" s="1"/>
  <c r="CS374" i="1"/>
  <c r="R374" i="1" s="1"/>
  <c r="CV374" i="1"/>
  <c r="U374" i="1" s="1"/>
  <c r="CW374" i="1"/>
  <c r="V374" i="1" s="1"/>
  <c r="FR374" i="1"/>
  <c r="GL374" i="1"/>
  <c r="GO374" i="1"/>
  <c r="GP374" i="1"/>
  <c r="GV374" i="1"/>
  <c r="HC374" i="1"/>
  <c r="GX374" i="1" s="1"/>
  <c r="B376" i="1"/>
  <c r="B363" i="1" s="1"/>
  <c r="C376" i="1"/>
  <c r="C363" i="1" s="1"/>
  <c r="D376" i="1"/>
  <c r="D363" i="1" s="1"/>
  <c r="F376" i="1"/>
  <c r="F363" i="1" s="1"/>
  <c r="G376" i="1"/>
  <c r="G363" i="1" s="1"/>
  <c r="AO376" i="1"/>
  <c r="AO363" i="1" s="1"/>
  <c r="BX376" i="1"/>
  <c r="BX363" i="1" s="1"/>
  <c r="BY376" i="1"/>
  <c r="BY363" i="1" s="1"/>
  <c r="BZ376" i="1"/>
  <c r="BZ363" i="1" s="1"/>
  <c r="CC376" i="1"/>
  <c r="CC363" i="1" s="1"/>
  <c r="CD376" i="1"/>
  <c r="CD363" i="1" s="1"/>
  <c r="CG376" i="1"/>
  <c r="CG363" i="1" s="1"/>
  <c r="CK376" i="1"/>
  <c r="CK363" i="1" s="1"/>
  <c r="CL376" i="1"/>
  <c r="CL363" i="1" s="1"/>
  <c r="EG376" i="1"/>
  <c r="P380" i="1" s="1"/>
  <c r="FP376" i="1"/>
  <c r="FP363" i="1" s="1"/>
  <c r="FQ376" i="1"/>
  <c r="FQ363" i="1" s="1"/>
  <c r="FR376" i="1"/>
  <c r="FR363" i="1" s="1"/>
  <c r="FU376" i="1"/>
  <c r="FU363" i="1" s="1"/>
  <c r="FV376" i="1"/>
  <c r="FV363" i="1" s="1"/>
  <c r="FY376" i="1"/>
  <c r="FY363" i="1" s="1"/>
  <c r="GC376" i="1"/>
  <c r="GC363" i="1" s="1"/>
  <c r="GD376" i="1"/>
  <c r="GD363" i="1" s="1"/>
  <c r="B405" i="1"/>
  <c r="B250" i="1" s="1"/>
  <c r="C405" i="1"/>
  <c r="C250" i="1" s="1"/>
  <c r="D405" i="1"/>
  <c r="D250" i="1" s="1"/>
  <c r="F405" i="1"/>
  <c r="F250" i="1" s="1"/>
  <c r="G405" i="1"/>
  <c r="G250" i="1" s="1"/>
  <c r="BX405" i="1"/>
  <c r="BX250" i="1" s="1"/>
  <c r="BY405" i="1"/>
  <c r="BY250" i="1" s="1"/>
  <c r="BZ405" i="1"/>
  <c r="BZ250" i="1" s="1"/>
  <c r="CB405" i="1"/>
  <c r="CB250" i="1" s="1"/>
  <c r="CD405" i="1"/>
  <c r="CD250" i="1" s="1"/>
  <c r="CG405" i="1"/>
  <c r="CG250" i="1" s="1"/>
  <c r="CK405" i="1"/>
  <c r="CK250" i="1" s="1"/>
  <c r="CL405" i="1"/>
  <c r="CL250" i="1" s="1"/>
  <c r="FP405" i="1"/>
  <c r="FP250" i="1" s="1"/>
  <c r="FQ405" i="1"/>
  <c r="FQ250" i="1" s="1"/>
  <c r="FR405" i="1"/>
  <c r="FR250" i="1" s="1"/>
  <c r="FT405" i="1"/>
  <c r="FT250" i="1" s="1"/>
  <c r="FV405" i="1"/>
  <c r="FV250" i="1" s="1"/>
  <c r="FY405" i="1"/>
  <c r="FY250" i="1" s="1"/>
  <c r="GC405" i="1"/>
  <c r="GC250" i="1" s="1"/>
  <c r="GD405" i="1"/>
  <c r="GD250" i="1" s="1"/>
  <c r="D434" i="1"/>
  <c r="E436" i="1"/>
  <c r="Z436" i="1"/>
  <c r="AA436" i="1"/>
  <c r="AM436" i="1"/>
  <c r="AN436" i="1"/>
  <c r="BD436" i="1"/>
  <c r="BE436" i="1"/>
  <c r="BF436" i="1"/>
  <c r="BG436" i="1"/>
  <c r="BH436" i="1"/>
  <c r="BI436" i="1"/>
  <c r="BJ436" i="1"/>
  <c r="BK436" i="1"/>
  <c r="BL436" i="1"/>
  <c r="BM436" i="1"/>
  <c r="BN436" i="1"/>
  <c r="BO436" i="1"/>
  <c r="BP436" i="1"/>
  <c r="BQ436" i="1"/>
  <c r="BR436" i="1"/>
  <c r="BS436" i="1"/>
  <c r="BT436" i="1"/>
  <c r="BU436" i="1"/>
  <c r="BV436" i="1"/>
  <c r="BW436" i="1"/>
  <c r="CM436" i="1"/>
  <c r="CN436" i="1"/>
  <c r="CO436" i="1"/>
  <c r="CP436" i="1"/>
  <c r="CQ436" i="1"/>
  <c r="CR436" i="1"/>
  <c r="CS436" i="1"/>
  <c r="CT436" i="1"/>
  <c r="CU436" i="1"/>
  <c r="CV436" i="1"/>
  <c r="CW436" i="1"/>
  <c r="CX436" i="1"/>
  <c r="CY436" i="1"/>
  <c r="CZ436" i="1"/>
  <c r="DA436" i="1"/>
  <c r="DB436" i="1"/>
  <c r="DC436" i="1"/>
  <c r="DD436" i="1"/>
  <c r="DE436" i="1"/>
  <c r="DF436" i="1"/>
  <c r="DR436" i="1"/>
  <c r="DS436" i="1"/>
  <c r="EE436" i="1"/>
  <c r="EF436" i="1"/>
  <c r="EV436" i="1"/>
  <c r="EW436" i="1"/>
  <c r="EX436" i="1"/>
  <c r="EY436" i="1"/>
  <c r="EZ436" i="1"/>
  <c r="FA436" i="1"/>
  <c r="FB436" i="1"/>
  <c r="FC436" i="1"/>
  <c r="FD436" i="1"/>
  <c r="FE436" i="1"/>
  <c r="FF436" i="1"/>
  <c r="FG436" i="1"/>
  <c r="FH436" i="1"/>
  <c r="FI436" i="1"/>
  <c r="FJ436" i="1"/>
  <c r="FK436" i="1"/>
  <c r="FL436" i="1"/>
  <c r="FM436" i="1"/>
  <c r="FN436" i="1"/>
  <c r="FO436" i="1"/>
  <c r="GE436" i="1"/>
  <c r="GF436" i="1"/>
  <c r="GG436" i="1"/>
  <c r="GH436" i="1"/>
  <c r="GI436" i="1"/>
  <c r="GJ436" i="1"/>
  <c r="GK436" i="1"/>
  <c r="GL436" i="1"/>
  <c r="GM436" i="1"/>
  <c r="GN436" i="1"/>
  <c r="GO436" i="1"/>
  <c r="GP436" i="1"/>
  <c r="GQ436" i="1"/>
  <c r="GR436" i="1"/>
  <c r="GS436" i="1"/>
  <c r="GT436" i="1"/>
  <c r="GU436" i="1"/>
  <c r="GV436" i="1"/>
  <c r="GW436" i="1"/>
  <c r="GX436" i="1"/>
  <c r="C438" i="1"/>
  <c r="D438" i="1"/>
  <c r="AC438" i="1"/>
  <c r="AB438" i="1" s="1"/>
  <c r="AD438" i="1"/>
  <c r="CR438" i="1" s="1"/>
  <c r="Q438" i="1" s="1"/>
  <c r="AE438" i="1"/>
  <c r="CS438" i="1" s="1"/>
  <c r="R438" i="1" s="1"/>
  <c r="AF438" i="1"/>
  <c r="AG438" i="1"/>
  <c r="CU438" i="1" s="1"/>
  <c r="T438" i="1" s="1"/>
  <c r="AH438" i="1"/>
  <c r="CV438" i="1" s="1"/>
  <c r="U438" i="1" s="1"/>
  <c r="AI438" i="1"/>
  <c r="CW438" i="1" s="1"/>
  <c r="V438" i="1" s="1"/>
  <c r="AJ438" i="1"/>
  <c r="CT438" i="1"/>
  <c r="S438" i="1" s="1"/>
  <c r="CX438" i="1"/>
  <c r="W438" i="1" s="1"/>
  <c r="FR438" i="1"/>
  <c r="GL438" i="1"/>
  <c r="GN438" i="1"/>
  <c r="GP438" i="1"/>
  <c r="GV438" i="1"/>
  <c r="HC438" i="1" s="1"/>
  <c r="GX438" i="1" s="1"/>
  <c r="C439" i="1"/>
  <c r="D439" i="1"/>
  <c r="AC439" i="1"/>
  <c r="CQ439" i="1" s="1"/>
  <c r="P439" i="1" s="1"/>
  <c r="AE439" i="1"/>
  <c r="AD439" i="1" s="1"/>
  <c r="AF439" i="1"/>
  <c r="CT439" i="1" s="1"/>
  <c r="S439" i="1" s="1"/>
  <c r="AG439" i="1"/>
  <c r="CU439" i="1" s="1"/>
  <c r="T439" i="1" s="1"/>
  <c r="AH439" i="1"/>
  <c r="AI439" i="1"/>
  <c r="CW439" i="1" s="1"/>
  <c r="V439" i="1" s="1"/>
  <c r="AJ439" i="1"/>
  <c r="CX439" i="1" s="1"/>
  <c r="W439" i="1" s="1"/>
  <c r="CV439" i="1"/>
  <c r="U439" i="1" s="1"/>
  <c r="FR439" i="1"/>
  <c r="GL439" i="1"/>
  <c r="GN439" i="1"/>
  <c r="GP439" i="1"/>
  <c r="GV439" i="1"/>
  <c r="GX439" i="1"/>
  <c r="HC439" i="1"/>
  <c r="I440" i="1"/>
  <c r="AC440" i="1"/>
  <c r="AD440" i="1"/>
  <c r="CR440" i="1" s="1"/>
  <c r="Q440" i="1" s="1"/>
  <c r="AE440" i="1"/>
  <c r="CS440" i="1" s="1"/>
  <c r="R440" i="1" s="1"/>
  <c r="AF440" i="1"/>
  <c r="CT440" i="1" s="1"/>
  <c r="S440" i="1" s="1"/>
  <c r="AG440" i="1"/>
  <c r="AH440" i="1"/>
  <c r="CV440" i="1" s="1"/>
  <c r="U440" i="1" s="1"/>
  <c r="AI440" i="1"/>
  <c r="CW440" i="1" s="1"/>
  <c r="V440" i="1" s="1"/>
  <c r="AJ440" i="1"/>
  <c r="CX440" i="1" s="1"/>
  <c r="W440" i="1" s="1"/>
  <c r="CQ440" i="1"/>
  <c r="P440" i="1" s="1"/>
  <c r="CU440" i="1"/>
  <c r="T440" i="1" s="1"/>
  <c r="FR440" i="1"/>
  <c r="GL440" i="1"/>
  <c r="GN440" i="1"/>
  <c r="GP440" i="1"/>
  <c r="GV440" i="1"/>
  <c r="HC440" i="1" s="1"/>
  <c r="GX440" i="1" s="1"/>
  <c r="I441" i="1"/>
  <c r="AC441" i="1"/>
  <c r="AB441" i="1" s="1"/>
  <c r="AD441" i="1"/>
  <c r="CR441" i="1" s="1"/>
  <c r="Q441" i="1" s="1"/>
  <c r="AE441" i="1"/>
  <c r="CS441" i="1" s="1"/>
  <c r="R441" i="1" s="1"/>
  <c r="AF441" i="1"/>
  <c r="AG441" i="1"/>
  <c r="CU441" i="1" s="1"/>
  <c r="T441" i="1" s="1"/>
  <c r="AH441" i="1"/>
  <c r="CV441" i="1" s="1"/>
  <c r="U441" i="1" s="1"/>
  <c r="AI441" i="1"/>
  <c r="CW441" i="1" s="1"/>
  <c r="V441" i="1" s="1"/>
  <c r="AJ441" i="1"/>
  <c r="CT441" i="1"/>
  <c r="S441" i="1" s="1"/>
  <c r="CX441" i="1"/>
  <c r="W441" i="1" s="1"/>
  <c r="FR441" i="1"/>
  <c r="GL441" i="1"/>
  <c r="GN441" i="1"/>
  <c r="GP441" i="1"/>
  <c r="GV441" i="1"/>
  <c r="HC441" i="1" s="1"/>
  <c r="GX441" i="1" s="1"/>
  <c r="C442" i="1"/>
  <c r="D442" i="1"/>
  <c r="AC442" i="1"/>
  <c r="CQ442" i="1" s="1"/>
  <c r="P442" i="1" s="1"/>
  <c r="AE442" i="1"/>
  <c r="AD442" i="1" s="1"/>
  <c r="AF442" i="1"/>
  <c r="CT442" i="1" s="1"/>
  <c r="S442" i="1" s="1"/>
  <c r="AG442" i="1"/>
  <c r="CU442" i="1" s="1"/>
  <c r="T442" i="1" s="1"/>
  <c r="AH442" i="1"/>
  <c r="AI442" i="1"/>
  <c r="CW442" i="1" s="1"/>
  <c r="V442" i="1" s="1"/>
  <c r="AJ442" i="1"/>
  <c r="CX442" i="1" s="1"/>
  <c r="W442" i="1" s="1"/>
  <c r="CV442" i="1"/>
  <c r="U442" i="1" s="1"/>
  <c r="FR442" i="1"/>
  <c r="GL442" i="1"/>
  <c r="GN442" i="1"/>
  <c r="GP442" i="1"/>
  <c r="GV442" i="1"/>
  <c r="GX442" i="1"/>
  <c r="HC442" i="1"/>
  <c r="C443" i="1"/>
  <c r="D443" i="1"/>
  <c r="AC443" i="1"/>
  <c r="AB443" i="1" s="1"/>
  <c r="AD443" i="1"/>
  <c r="CR443" i="1" s="1"/>
  <c r="Q443" i="1" s="1"/>
  <c r="AE443" i="1"/>
  <c r="CS443" i="1" s="1"/>
  <c r="R443" i="1" s="1"/>
  <c r="AF443" i="1"/>
  <c r="AG443" i="1"/>
  <c r="CU443" i="1" s="1"/>
  <c r="T443" i="1" s="1"/>
  <c r="AH443" i="1"/>
  <c r="CV443" i="1" s="1"/>
  <c r="U443" i="1" s="1"/>
  <c r="AI443" i="1"/>
  <c r="CW443" i="1" s="1"/>
  <c r="V443" i="1" s="1"/>
  <c r="AJ443" i="1"/>
  <c r="CT443" i="1"/>
  <c r="S443" i="1" s="1"/>
  <c r="CX443" i="1"/>
  <c r="W443" i="1" s="1"/>
  <c r="FR443" i="1"/>
  <c r="GL443" i="1"/>
  <c r="GN443" i="1"/>
  <c r="GP443" i="1"/>
  <c r="GV443" i="1"/>
  <c r="HC443" i="1" s="1"/>
  <c r="GX443" i="1" s="1"/>
  <c r="I444" i="1"/>
  <c r="AC444" i="1"/>
  <c r="CQ444" i="1" s="1"/>
  <c r="P444" i="1" s="1"/>
  <c r="AD444" i="1"/>
  <c r="CR444" i="1" s="1"/>
  <c r="Q444" i="1" s="1"/>
  <c r="AE444" i="1"/>
  <c r="AF444" i="1"/>
  <c r="AB444" i="1" s="1"/>
  <c r="AG444" i="1"/>
  <c r="CU444" i="1" s="1"/>
  <c r="T444" i="1" s="1"/>
  <c r="AH444" i="1"/>
  <c r="CV444" i="1" s="1"/>
  <c r="U444" i="1" s="1"/>
  <c r="AI444" i="1"/>
  <c r="AJ444" i="1"/>
  <c r="CX444" i="1" s="1"/>
  <c r="W444" i="1" s="1"/>
  <c r="CS444" i="1"/>
  <c r="R444" i="1" s="1"/>
  <c r="CW444" i="1"/>
  <c r="V444" i="1" s="1"/>
  <c r="FR444" i="1"/>
  <c r="GL444" i="1"/>
  <c r="GN444" i="1"/>
  <c r="GP444" i="1"/>
  <c r="GV444" i="1"/>
  <c r="HC444" i="1"/>
  <c r="GX444" i="1" s="1"/>
  <c r="I445" i="1"/>
  <c r="AC445" i="1"/>
  <c r="CQ445" i="1" s="1"/>
  <c r="P445" i="1" s="1"/>
  <c r="AE445" i="1"/>
  <c r="AD445" i="1" s="1"/>
  <c r="AF445" i="1"/>
  <c r="CT445" i="1" s="1"/>
  <c r="S445" i="1" s="1"/>
  <c r="AG445" i="1"/>
  <c r="CU445" i="1" s="1"/>
  <c r="T445" i="1" s="1"/>
  <c r="AH445" i="1"/>
  <c r="AI445" i="1"/>
  <c r="CW445" i="1" s="1"/>
  <c r="V445" i="1" s="1"/>
  <c r="AJ445" i="1"/>
  <c r="CX445" i="1" s="1"/>
  <c r="W445" i="1" s="1"/>
  <c r="CV445" i="1"/>
  <c r="U445" i="1" s="1"/>
  <c r="FR445" i="1"/>
  <c r="GL445" i="1"/>
  <c r="GN445" i="1"/>
  <c r="GP445" i="1"/>
  <c r="GV445" i="1"/>
  <c r="GX445" i="1"/>
  <c r="HC445" i="1"/>
  <c r="C446" i="1"/>
  <c r="D446" i="1"/>
  <c r="I446" i="1"/>
  <c r="AC446" i="1"/>
  <c r="CQ446" i="1" s="1"/>
  <c r="P446" i="1" s="1"/>
  <c r="AD446" i="1"/>
  <c r="CR446" i="1" s="1"/>
  <c r="Q446" i="1" s="1"/>
  <c r="AE446" i="1"/>
  <c r="AF446" i="1"/>
  <c r="AB446" i="1" s="1"/>
  <c r="AG446" i="1"/>
  <c r="CU446" i="1" s="1"/>
  <c r="T446" i="1" s="1"/>
  <c r="AH446" i="1"/>
  <c r="CV446" i="1" s="1"/>
  <c r="U446" i="1" s="1"/>
  <c r="AI446" i="1"/>
  <c r="AJ446" i="1"/>
  <c r="CX446" i="1" s="1"/>
  <c r="W446" i="1" s="1"/>
  <c r="CS446" i="1"/>
  <c r="R446" i="1" s="1"/>
  <c r="CW446" i="1"/>
  <c r="V446" i="1" s="1"/>
  <c r="FR446" i="1"/>
  <c r="GL446" i="1"/>
  <c r="GN446" i="1"/>
  <c r="GP446" i="1"/>
  <c r="GV446" i="1"/>
  <c r="HC446" i="1"/>
  <c r="GX446" i="1" s="1"/>
  <c r="C447" i="1"/>
  <c r="D447" i="1"/>
  <c r="I447" i="1"/>
  <c r="AC447" i="1"/>
  <c r="AB447" i="1" s="1"/>
  <c r="AD447" i="1"/>
  <c r="CR447" i="1" s="1"/>
  <c r="Q447" i="1" s="1"/>
  <c r="AE447" i="1"/>
  <c r="AF447" i="1"/>
  <c r="AG447" i="1"/>
  <c r="CU447" i="1" s="1"/>
  <c r="T447" i="1" s="1"/>
  <c r="AH447" i="1"/>
  <c r="CV447" i="1" s="1"/>
  <c r="U447" i="1" s="1"/>
  <c r="AI447" i="1"/>
  <c r="AJ447" i="1"/>
  <c r="CS447" i="1"/>
  <c r="R447" i="1" s="1"/>
  <c r="CT447" i="1"/>
  <c r="S447" i="1" s="1"/>
  <c r="CW447" i="1"/>
  <c r="V447" i="1" s="1"/>
  <c r="CX447" i="1"/>
  <c r="W447" i="1" s="1"/>
  <c r="FR447" i="1"/>
  <c r="GL447" i="1"/>
  <c r="GN447" i="1"/>
  <c r="GP447" i="1"/>
  <c r="GV447" i="1"/>
  <c r="HC447" i="1" s="1"/>
  <c r="GX447" i="1" s="1"/>
  <c r="I448" i="1"/>
  <c r="AC448" i="1"/>
  <c r="CQ448" i="1" s="1"/>
  <c r="P448" i="1" s="1"/>
  <c r="AE448" i="1"/>
  <c r="AD448" i="1" s="1"/>
  <c r="AF448" i="1"/>
  <c r="CT448" i="1" s="1"/>
  <c r="S448" i="1" s="1"/>
  <c r="AG448" i="1"/>
  <c r="CU448" i="1" s="1"/>
  <c r="T448" i="1" s="1"/>
  <c r="AH448" i="1"/>
  <c r="AI448" i="1"/>
  <c r="AJ448" i="1"/>
  <c r="CX448" i="1" s="1"/>
  <c r="W448" i="1" s="1"/>
  <c r="CS448" i="1"/>
  <c r="R448" i="1" s="1"/>
  <c r="CV448" i="1"/>
  <c r="U448" i="1" s="1"/>
  <c r="CW448" i="1"/>
  <c r="V448" i="1" s="1"/>
  <c r="FR448" i="1"/>
  <c r="GL448" i="1"/>
  <c r="GN448" i="1"/>
  <c r="GP448" i="1"/>
  <c r="GV448" i="1"/>
  <c r="HC448" i="1"/>
  <c r="GX448" i="1" s="1"/>
  <c r="I449" i="1"/>
  <c r="AC449" i="1"/>
  <c r="AE449" i="1"/>
  <c r="AD449" i="1" s="1"/>
  <c r="AF449" i="1"/>
  <c r="CT449" i="1" s="1"/>
  <c r="S449" i="1" s="1"/>
  <c r="AG449" i="1"/>
  <c r="AH449" i="1"/>
  <c r="AI449" i="1"/>
  <c r="CW449" i="1" s="1"/>
  <c r="V449" i="1" s="1"/>
  <c r="AJ449" i="1"/>
  <c r="CX449" i="1" s="1"/>
  <c r="W449" i="1" s="1"/>
  <c r="CQ449" i="1"/>
  <c r="P449" i="1" s="1"/>
  <c r="CU449" i="1"/>
  <c r="T449" i="1" s="1"/>
  <c r="CV449" i="1"/>
  <c r="U449" i="1" s="1"/>
  <c r="FR449" i="1"/>
  <c r="GL449" i="1"/>
  <c r="GN449" i="1"/>
  <c r="GP449" i="1"/>
  <c r="GV449" i="1"/>
  <c r="GX449" i="1"/>
  <c r="HC449" i="1"/>
  <c r="C450" i="1"/>
  <c r="D450" i="1"/>
  <c r="AC450" i="1"/>
  <c r="AB450" i="1" s="1"/>
  <c r="AD450" i="1"/>
  <c r="CR450" i="1" s="1"/>
  <c r="Q450" i="1" s="1"/>
  <c r="AE450" i="1"/>
  <c r="AF450" i="1"/>
  <c r="AG450" i="1"/>
  <c r="CU450" i="1" s="1"/>
  <c r="T450" i="1" s="1"/>
  <c r="AH450" i="1"/>
  <c r="CV450" i="1" s="1"/>
  <c r="U450" i="1" s="1"/>
  <c r="AI450" i="1"/>
  <c r="AJ450" i="1"/>
  <c r="CS450" i="1"/>
  <c r="R450" i="1" s="1"/>
  <c r="CT450" i="1"/>
  <c r="S450" i="1" s="1"/>
  <c r="CW450" i="1"/>
  <c r="V450" i="1" s="1"/>
  <c r="CX450" i="1"/>
  <c r="W450" i="1" s="1"/>
  <c r="FR450" i="1"/>
  <c r="GL450" i="1"/>
  <c r="GN450" i="1"/>
  <c r="GP450" i="1"/>
  <c r="GV450" i="1"/>
  <c r="HC450" i="1" s="1"/>
  <c r="GX450" i="1" s="1"/>
  <c r="C451" i="1"/>
  <c r="D451" i="1"/>
  <c r="AC451" i="1"/>
  <c r="AE451" i="1"/>
  <c r="AD451" i="1" s="1"/>
  <c r="AF451" i="1"/>
  <c r="CT451" i="1" s="1"/>
  <c r="S451" i="1" s="1"/>
  <c r="AG451" i="1"/>
  <c r="AH451" i="1"/>
  <c r="AI451" i="1"/>
  <c r="CW451" i="1" s="1"/>
  <c r="V451" i="1" s="1"/>
  <c r="AJ451" i="1"/>
  <c r="CX451" i="1" s="1"/>
  <c r="W451" i="1" s="1"/>
  <c r="CQ451" i="1"/>
  <c r="P451" i="1" s="1"/>
  <c r="CU451" i="1"/>
  <c r="T451" i="1" s="1"/>
  <c r="CV451" i="1"/>
  <c r="U451" i="1" s="1"/>
  <c r="FR451" i="1"/>
  <c r="GL451" i="1"/>
  <c r="GN451" i="1"/>
  <c r="GP451" i="1"/>
  <c r="GV451" i="1"/>
  <c r="GX451" i="1"/>
  <c r="HC451" i="1"/>
  <c r="I452" i="1"/>
  <c r="AC452" i="1"/>
  <c r="AD452" i="1"/>
  <c r="CR452" i="1" s="1"/>
  <c r="Q452" i="1" s="1"/>
  <c r="AE452" i="1"/>
  <c r="CS452" i="1" s="1"/>
  <c r="R452" i="1" s="1"/>
  <c r="AF452" i="1"/>
  <c r="AG452" i="1"/>
  <c r="AH452" i="1"/>
  <c r="CV452" i="1" s="1"/>
  <c r="U452" i="1" s="1"/>
  <c r="AI452" i="1"/>
  <c r="CW452" i="1" s="1"/>
  <c r="V452" i="1" s="1"/>
  <c r="AJ452" i="1"/>
  <c r="CQ452" i="1"/>
  <c r="P452" i="1" s="1"/>
  <c r="CT452" i="1"/>
  <c r="S452" i="1" s="1"/>
  <c r="CU452" i="1"/>
  <c r="T452" i="1" s="1"/>
  <c r="CX452" i="1"/>
  <c r="W452" i="1" s="1"/>
  <c r="FR452" i="1"/>
  <c r="GL452" i="1"/>
  <c r="GN452" i="1"/>
  <c r="GP452" i="1"/>
  <c r="GV452" i="1"/>
  <c r="HC452" i="1" s="1"/>
  <c r="GX452" i="1" s="1"/>
  <c r="I453" i="1"/>
  <c r="AC453" i="1"/>
  <c r="AB453" i="1" s="1"/>
  <c r="AD453" i="1"/>
  <c r="CR453" i="1" s="1"/>
  <c r="Q453" i="1" s="1"/>
  <c r="AE453" i="1"/>
  <c r="AF453" i="1"/>
  <c r="AG453" i="1"/>
  <c r="CU453" i="1" s="1"/>
  <c r="T453" i="1" s="1"/>
  <c r="AH453" i="1"/>
  <c r="CV453" i="1" s="1"/>
  <c r="U453" i="1" s="1"/>
  <c r="AI453" i="1"/>
  <c r="AJ453" i="1"/>
  <c r="CS453" i="1"/>
  <c r="R453" i="1" s="1"/>
  <c r="CT453" i="1"/>
  <c r="S453" i="1" s="1"/>
  <c r="CW453" i="1"/>
  <c r="V453" i="1" s="1"/>
  <c r="CX453" i="1"/>
  <c r="W453" i="1" s="1"/>
  <c r="FR453" i="1"/>
  <c r="GL453" i="1"/>
  <c r="GN453" i="1"/>
  <c r="GP453" i="1"/>
  <c r="GV453" i="1"/>
  <c r="HC453" i="1" s="1"/>
  <c r="GX453" i="1" s="1"/>
  <c r="C454" i="1"/>
  <c r="D454" i="1"/>
  <c r="I454" i="1"/>
  <c r="AC454" i="1"/>
  <c r="AB454" i="1" s="1"/>
  <c r="AD454" i="1"/>
  <c r="CR454" i="1" s="1"/>
  <c r="Q454" i="1" s="1"/>
  <c r="AE454" i="1"/>
  <c r="CS454" i="1" s="1"/>
  <c r="R454" i="1" s="1"/>
  <c r="AF454" i="1"/>
  <c r="AG454" i="1"/>
  <c r="AH454" i="1"/>
  <c r="CV454" i="1" s="1"/>
  <c r="U454" i="1" s="1"/>
  <c r="AI454" i="1"/>
  <c r="CW454" i="1" s="1"/>
  <c r="V454" i="1" s="1"/>
  <c r="AJ454" i="1"/>
  <c r="CQ454" i="1"/>
  <c r="P454" i="1" s="1"/>
  <c r="CT454" i="1"/>
  <c r="S454" i="1" s="1"/>
  <c r="CZ454" i="1" s="1"/>
  <c r="Y454" i="1" s="1"/>
  <c r="CU454" i="1"/>
  <c r="T454" i="1" s="1"/>
  <c r="CX454" i="1"/>
  <c r="W454" i="1" s="1"/>
  <c r="FR454" i="1"/>
  <c r="GL454" i="1"/>
  <c r="GN454" i="1"/>
  <c r="GP454" i="1"/>
  <c r="GV454" i="1"/>
  <c r="HC454" i="1" s="1"/>
  <c r="GX454" i="1" s="1"/>
  <c r="C455" i="1"/>
  <c r="D455" i="1"/>
  <c r="I455" i="1"/>
  <c r="AC455" i="1"/>
  <c r="AE455" i="1"/>
  <c r="AF455" i="1"/>
  <c r="CT455" i="1" s="1"/>
  <c r="S455" i="1" s="1"/>
  <c r="AG455" i="1"/>
  <c r="AH455" i="1"/>
  <c r="AI455" i="1"/>
  <c r="CW455" i="1" s="1"/>
  <c r="V455" i="1" s="1"/>
  <c r="AJ455" i="1"/>
  <c r="CX455" i="1" s="1"/>
  <c r="W455" i="1" s="1"/>
  <c r="CQ455" i="1"/>
  <c r="P455" i="1" s="1"/>
  <c r="CU455" i="1"/>
  <c r="T455" i="1" s="1"/>
  <c r="CV455" i="1"/>
  <c r="U455" i="1" s="1"/>
  <c r="FR455" i="1"/>
  <c r="GL455" i="1"/>
  <c r="GN455" i="1"/>
  <c r="GP455" i="1"/>
  <c r="GV455" i="1"/>
  <c r="GX455" i="1"/>
  <c r="HC455" i="1"/>
  <c r="I456" i="1"/>
  <c r="P456" i="1"/>
  <c r="AC456" i="1"/>
  <c r="AD456" i="1"/>
  <c r="AE456" i="1"/>
  <c r="CS456" i="1" s="1"/>
  <c r="R456" i="1" s="1"/>
  <c r="AF456" i="1"/>
  <c r="AG456" i="1"/>
  <c r="AH456" i="1"/>
  <c r="CV456" i="1" s="1"/>
  <c r="U456" i="1" s="1"/>
  <c r="AI456" i="1"/>
  <c r="CW456" i="1" s="1"/>
  <c r="V456" i="1" s="1"/>
  <c r="AJ456" i="1"/>
  <c r="CQ456" i="1"/>
  <c r="CT456" i="1"/>
  <c r="S456" i="1" s="1"/>
  <c r="CZ456" i="1" s="1"/>
  <c r="Y456" i="1" s="1"/>
  <c r="CU456" i="1"/>
  <c r="T456" i="1" s="1"/>
  <c r="CX456" i="1"/>
  <c r="W456" i="1" s="1"/>
  <c r="FR456" i="1"/>
  <c r="GL456" i="1"/>
  <c r="GN456" i="1"/>
  <c r="GP456" i="1"/>
  <c r="GV456" i="1"/>
  <c r="HC456" i="1" s="1"/>
  <c r="GX456" i="1" s="1"/>
  <c r="AC457" i="1"/>
  <c r="AD457" i="1"/>
  <c r="CR457" i="1" s="1"/>
  <c r="AE457" i="1"/>
  <c r="AF457" i="1"/>
  <c r="AG457" i="1"/>
  <c r="CU457" i="1" s="1"/>
  <c r="AH457" i="1"/>
  <c r="CV457" i="1" s="1"/>
  <c r="AI457" i="1"/>
  <c r="AJ457" i="1"/>
  <c r="CS457" i="1"/>
  <c r="CT457" i="1"/>
  <c r="CW457" i="1"/>
  <c r="CX457" i="1"/>
  <c r="FR457" i="1"/>
  <c r="GL457" i="1"/>
  <c r="GN457" i="1"/>
  <c r="GP457" i="1"/>
  <c r="GV457" i="1"/>
  <c r="HC457" i="1" s="1"/>
  <c r="I458" i="1"/>
  <c r="V458" i="1"/>
  <c r="AC458" i="1"/>
  <c r="CQ458" i="1" s="1"/>
  <c r="AE458" i="1"/>
  <c r="AD458" i="1" s="1"/>
  <c r="CR458" i="1" s="1"/>
  <c r="Q458" i="1" s="1"/>
  <c r="AF458" i="1"/>
  <c r="CT458" i="1" s="1"/>
  <c r="S458" i="1" s="1"/>
  <c r="AG458" i="1"/>
  <c r="CU458" i="1" s="1"/>
  <c r="AH458" i="1"/>
  <c r="AI458" i="1"/>
  <c r="AJ458" i="1"/>
  <c r="CX458" i="1" s="1"/>
  <c r="W458" i="1" s="1"/>
  <c r="CS458" i="1"/>
  <c r="R458" i="1" s="1"/>
  <c r="CV458" i="1"/>
  <c r="U458" i="1" s="1"/>
  <c r="CW458" i="1"/>
  <c r="FR458" i="1"/>
  <c r="GL458" i="1"/>
  <c r="GN458" i="1"/>
  <c r="GP458" i="1"/>
  <c r="GV458" i="1"/>
  <c r="HC458" i="1"/>
  <c r="I459" i="1"/>
  <c r="R459" i="1"/>
  <c r="AB459" i="1"/>
  <c r="AC459" i="1"/>
  <c r="AE459" i="1"/>
  <c r="AD459" i="1" s="1"/>
  <c r="CR459" i="1" s="1"/>
  <c r="Q459" i="1" s="1"/>
  <c r="AF459" i="1"/>
  <c r="CT459" i="1" s="1"/>
  <c r="S459" i="1" s="1"/>
  <c r="AG459" i="1"/>
  <c r="AH459" i="1"/>
  <c r="AI459" i="1"/>
  <c r="CW459" i="1" s="1"/>
  <c r="V459" i="1" s="1"/>
  <c r="AJ459" i="1"/>
  <c r="CX459" i="1" s="1"/>
  <c r="W459" i="1" s="1"/>
  <c r="CQ459" i="1"/>
  <c r="P459" i="1" s="1"/>
  <c r="CS459" i="1"/>
  <c r="CU459" i="1"/>
  <c r="T459" i="1" s="1"/>
  <c r="CV459" i="1"/>
  <c r="U459" i="1" s="1"/>
  <c r="FR459" i="1"/>
  <c r="GL459" i="1"/>
  <c r="GN459" i="1"/>
  <c r="GP459" i="1"/>
  <c r="GV459" i="1"/>
  <c r="HC459" i="1"/>
  <c r="GX459" i="1" s="1"/>
  <c r="I460" i="1"/>
  <c r="P460" i="1"/>
  <c r="AC460" i="1"/>
  <c r="AE460" i="1"/>
  <c r="CS460" i="1" s="1"/>
  <c r="R460" i="1" s="1"/>
  <c r="CY460" i="1" s="1"/>
  <c r="X460" i="1" s="1"/>
  <c r="AF460" i="1"/>
  <c r="CT460" i="1" s="1"/>
  <c r="S460" i="1" s="1"/>
  <c r="AG460" i="1"/>
  <c r="AH460" i="1"/>
  <c r="CV460" i="1" s="1"/>
  <c r="U460" i="1" s="1"/>
  <c r="AI460" i="1"/>
  <c r="CW460" i="1" s="1"/>
  <c r="V460" i="1" s="1"/>
  <c r="AJ460" i="1"/>
  <c r="CX460" i="1" s="1"/>
  <c r="W460" i="1" s="1"/>
  <c r="CQ460" i="1"/>
  <c r="CU460" i="1"/>
  <c r="T460" i="1" s="1"/>
  <c r="FR460" i="1"/>
  <c r="GL460" i="1"/>
  <c r="GN460" i="1"/>
  <c r="GP460" i="1"/>
  <c r="GV460" i="1"/>
  <c r="HC460" i="1" s="1"/>
  <c r="GX460" i="1"/>
  <c r="AC461" i="1"/>
  <c r="AD461" i="1"/>
  <c r="CR461" i="1" s="1"/>
  <c r="AE461" i="1"/>
  <c r="AF461" i="1"/>
  <c r="AG461" i="1"/>
  <c r="AH461" i="1"/>
  <c r="CV461" i="1" s="1"/>
  <c r="AI461" i="1"/>
  <c r="AJ461" i="1"/>
  <c r="CQ461" i="1"/>
  <c r="CS461" i="1"/>
  <c r="CT461" i="1"/>
  <c r="CU461" i="1"/>
  <c r="CW461" i="1"/>
  <c r="CX461" i="1"/>
  <c r="FR461" i="1"/>
  <c r="GL461" i="1"/>
  <c r="GN461" i="1"/>
  <c r="GP461" i="1"/>
  <c r="GV461" i="1"/>
  <c r="HC461" i="1" s="1"/>
  <c r="I462" i="1"/>
  <c r="V462" i="1"/>
  <c r="AC462" i="1"/>
  <c r="CQ462" i="1" s="1"/>
  <c r="AE462" i="1"/>
  <c r="AD462" i="1" s="1"/>
  <c r="CR462" i="1" s="1"/>
  <c r="Q462" i="1" s="1"/>
  <c r="AF462" i="1"/>
  <c r="CT462" i="1" s="1"/>
  <c r="S462" i="1" s="1"/>
  <c r="AG462" i="1"/>
  <c r="CU462" i="1" s="1"/>
  <c r="AH462" i="1"/>
  <c r="AI462" i="1"/>
  <c r="AJ462" i="1"/>
  <c r="CX462" i="1" s="1"/>
  <c r="W462" i="1" s="1"/>
  <c r="CS462" i="1"/>
  <c r="R462" i="1" s="1"/>
  <c r="CV462" i="1"/>
  <c r="U462" i="1" s="1"/>
  <c r="CW462" i="1"/>
  <c r="FR462" i="1"/>
  <c r="GL462" i="1"/>
  <c r="GN462" i="1"/>
  <c r="GP462" i="1"/>
  <c r="GV462" i="1"/>
  <c r="HC462" i="1"/>
  <c r="I463" i="1"/>
  <c r="R463" i="1"/>
  <c r="AB463" i="1"/>
  <c r="AC463" i="1"/>
  <c r="AE463" i="1"/>
  <c r="AD463" i="1" s="1"/>
  <c r="CR463" i="1" s="1"/>
  <c r="Q463" i="1" s="1"/>
  <c r="AF463" i="1"/>
  <c r="CT463" i="1" s="1"/>
  <c r="S463" i="1" s="1"/>
  <c r="CZ463" i="1" s="1"/>
  <c r="Y463" i="1" s="1"/>
  <c r="AG463" i="1"/>
  <c r="CU463" i="1" s="1"/>
  <c r="T463" i="1" s="1"/>
  <c r="AH463" i="1"/>
  <c r="AI463" i="1"/>
  <c r="AJ463" i="1"/>
  <c r="CX463" i="1" s="1"/>
  <c r="W463" i="1" s="1"/>
  <c r="CQ463" i="1"/>
  <c r="P463" i="1" s="1"/>
  <c r="CS463" i="1"/>
  <c r="CV463" i="1"/>
  <c r="U463" i="1" s="1"/>
  <c r="CW463" i="1"/>
  <c r="V463" i="1" s="1"/>
  <c r="FR463" i="1"/>
  <c r="GL463" i="1"/>
  <c r="GN463" i="1"/>
  <c r="GP463" i="1"/>
  <c r="GV463" i="1"/>
  <c r="GX463" i="1"/>
  <c r="HC463" i="1"/>
  <c r="C464" i="1"/>
  <c r="D464" i="1"/>
  <c r="I464" i="1"/>
  <c r="V464" i="1"/>
  <c r="AC464" i="1"/>
  <c r="CQ464" i="1" s="1"/>
  <c r="AD464" i="1"/>
  <c r="CR464" i="1" s="1"/>
  <c r="Q464" i="1" s="1"/>
  <c r="AE464" i="1"/>
  <c r="AF464" i="1"/>
  <c r="CT464" i="1" s="1"/>
  <c r="S464" i="1" s="1"/>
  <c r="AG464" i="1"/>
  <c r="CU464" i="1" s="1"/>
  <c r="AH464" i="1"/>
  <c r="CV464" i="1" s="1"/>
  <c r="U464" i="1" s="1"/>
  <c r="AI464" i="1"/>
  <c r="AJ464" i="1"/>
  <c r="CS464" i="1"/>
  <c r="R464" i="1" s="1"/>
  <c r="CW464" i="1"/>
  <c r="CX464" i="1"/>
  <c r="W464" i="1" s="1"/>
  <c r="FR464" i="1"/>
  <c r="GL464" i="1"/>
  <c r="GN464" i="1"/>
  <c r="GP464" i="1"/>
  <c r="GV464" i="1"/>
  <c r="HC464" i="1"/>
  <c r="C465" i="1"/>
  <c r="D465" i="1"/>
  <c r="I465" i="1"/>
  <c r="S465" i="1"/>
  <c r="CZ465" i="1" s="1"/>
  <c r="Y465" i="1" s="1"/>
  <c r="AC465" i="1"/>
  <c r="AB465" i="1" s="1"/>
  <c r="AD465" i="1"/>
  <c r="CR465" i="1" s="1"/>
  <c r="Q465" i="1" s="1"/>
  <c r="AE465" i="1"/>
  <c r="AF465" i="1"/>
  <c r="AG465" i="1"/>
  <c r="AH465" i="1"/>
  <c r="CV465" i="1" s="1"/>
  <c r="U465" i="1" s="1"/>
  <c r="AI465" i="1"/>
  <c r="AJ465" i="1"/>
  <c r="CS465" i="1"/>
  <c r="R465" i="1" s="1"/>
  <c r="CT465" i="1"/>
  <c r="CU465" i="1"/>
  <c r="T465" i="1" s="1"/>
  <c r="CW465" i="1"/>
  <c r="V465" i="1" s="1"/>
  <c r="CX465" i="1"/>
  <c r="W465" i="1" s="1"/>
  <c r="FR465" i="1"/>
  <c r="GL465" i="1"/>
  <c r="GN465" i="1"/>
  <c r="GP465" i="1"/>
  <c r="GV465" i="1"/>
  <c r="HC465" i="1" s="1"/>
  <c r="GX465" i="1" s="1"/>
  <c r="AB466" i="1"/>
  <c r="AC466" i="1"/>
  <c r="CQ466" i="1" s="1"/>
  <c r="AE466" i="1"/>
  <c r="AD466" i="1" s="1"/>
  <c r="CR466" i="1" s="1"/>
  <c r="AF466" i="1"/>
  <c r="CT466" i="1" s="1"/>
  <c r="AG466" i="1"/>
  <c r="CU466" i="1" s="1"/>
  <c r="AH466" i="1"/>
  <c r="AI466" i="1"/>
  <c r="AJ466" i="1"/>
  <c r="CX466" i="1" s="1"/>
  <c r="CS466" i="1"/>
  <c r="CV466" i="1"/>
  <c r="CW466" i="1"/>
  <c r="FR466" i="1"/>
  <c r="GL466" i="1"/>
  <c r="GN466" i="1"/>
  <c r="GP466" i="1"/>
  <c r="GV466" i="1"/>
  <c r="HC466" i="1"/>
  <c r="I467" i="1"/>
  <c r="R467" i="1"/>
  <c r="CZ467" i="1" s="1"/>
  <c r="Y467" i="1" s="1"/>
  <c r="U467" i="1"/>
  <c r="AB467" i="1"/>
  <c r="AC467" i="1"/>
  <c r="AE467" i="1"/>
  <c r="AD467" i="1" s="1"/>
  <c r="AF467" i="1"/>
  <c r="AG467" i="1"/>
  <c r="CU467" i="1" s="1"/>
  <c r="T467" i="1" s="1"/>
  <c r="AH467" i="1"/>
  <c r="AI467" i="1"/>
  <c r="AJ467" i="1"/>
  <c r="CX467" i="1" s="1"/>
  <c r="W467" i="1" s="1"/>
  <c r="CQ467" i="1"/>
  <c r="P467" i="1" s="1"/>
  <c r="CR467" i="1"/>
  <c r="Q467" i="1" s="1"/>
  <c r="CS467" i="1"/>
  <c r="CT467" i="1"/>
  <c r="S467" i="1" s="1"/>
  <c r="CV467" i="1"/>
  <c r="CW467" i="1"/>
  <c r="V467" i="1" s="1"/>
  <c r="FR467" i="1"/>
  <c r="GL467" i="1"/>
  <c r="GN467" i="1"/>
  <c r="GP467" i="1"/>
  <c r="GV467" i="1"/>
  <c r="HC467" i="1"/>
  <c r="GX467" i="1" s="1"/>
  <c r="I468" i="1"/>
  <c r="AC468" i="1"/>
  <c r="AE468" i="1"/>
  <c r="AD468" i="1" s="1"/>
  <c r="AF468" i="1"/>
  <c r="CT468" i="1" s="1"/>
  <c r="S468" i="1" s="1"/>
  <c r="AG468" i="1"/>
  <c r="AH468" i="1"/>
  <c r="AI468" i="1"/>
  <c r="AJ468" i="1"/>
  <c r="CX468" i="1" s="1"/>
  <c r="W468" i="1" s="1"/>
  <c r="CQ468" i="1"/>
  <c r="P468" i="1" s="1"/>
  <c r="CS468" i="1"/>
  <c r="R468" i="1" s="1"/>
  <c r="CU468" i="1"/>
  <c r="T468" i="1" s="1"/>
  <c r="CV468" i="1"/>
  <c r="U468" i="1" s="1"/>
  <c r="CW468" i="1"/>
  <c r="V468" i="1" s="1"/>
  <c r="FR468" i="1"/>
  <c r="GL468" i="1"/>
  <c r="GN468" i="1"/>
  <c r="GP468" i="1"/>
  <c r="GV468" i="1"/>
  <c r="HC468" i="1"/>
  <c r="GX468" i="1" s="1"/>
  <c r="I469" i="1"/>
  <c r="AC469" i="1"/>
  <c r="AB469" i="1" s="1"/>
  <c r="AE469" i="1"/>
  <c r="AD469" i="1" s="1"/>
  <c r="CR469" i="1" s="1"/>
  <c r="Q469" i="1" s="1"/>
  <c r="AF469" i="1"/>
  <c r="AG469" i="1"/>
  <c r="AH469" i="1"/>
  <c r="AI469" i="1"/>
  <c r="CW469" i="1" s="1"/>
  <c r="V469" i="1" s="1"/>
  <c r="AJ469" i="1"/>
  <c r="CQ469" i="1"/>
  <c r="P469" i="1" s="1"/>
  <c r="CT469" i="1"/>
  <c r="S469" i="1" s="1"/>
  <c r="CU469" i="1"/>
  <c r="T469" i="1" s="1"/>
  <c r="CV469" i="1"/>
  <c r="U469" i="1" s="1"/>
  <c r="CX469" i="1"/>
  <c r="W469" i="1" s="1"/>
  <c r="FR469" i="1"/>
  <c r="GL469" i="1"/>
  <c r="GN469" i="1"/>
  <c r="GP469" i="1"/>
  <c r="GV469" i="1"/>
  <c r="HC469" i="1" s="1"/>
  <c r="GX469" i="1" s="1"/>
  <c r="C470" i="1"/>
  <c r="D470" i="1"/>
  <c r="I470" i="1"/>
  <c r="AC470" i="1"/>
  <c r="AE470" i="1"/>
  <c r="AD470" i="1" s="1"/>
  <c r="AF470" i="1"/>
  <c r="CT470" i="1" s="1"/>
  <c r="S470" i="1" s="1"/>
  <c r="AG470" i="1"/>
  <c r="AH470" i="1"/>
  <c r="AI470" i="1"/>
  <c r="AJ470" i="1"/>
  <c r="CX470" i="1" s="1"/>
  <c r="W470" i="1" s="1"/>
  <c r="CQ470" i="1"/>
  <c r="P470" i="1" s="1"/>
  <c r="CS470" i="1"/>
  <c r="R470" i="1" s="1"/>
  <c r="CU470" i="1"/>
  <c r="T470" i="1" s="1"/>
  <c r="CV470" i="1"/>
  <c r="U470" i="1" s="1"/>
  <c r="CW470" i="1"/>
  <c r="V470" i="1" s="1"/>
  <c r="FR470" i="1"/>
  <c r="GL470" i="1"/>
  <c r="GN470" i="1"/>
  <c r="GP470" i="1"/>
  <c r="GV470" i="1"/>
  <c r="HC470" i="1"/>
  <c r="GX470" i="1" s="1"/>
  <c r="C471" i="1"/>
  <c r="D471" i="1"/>
  <c r="I471" i="1"/>
  <c r="I473" i="1" s="1"/>
  <c r="AC471" i="1"/>
  <c r="AE471" i="1"/>
  <c r="AD471" i="1" s="1"/>
  <c r="CR471" i="1" s="1"/>
  <c r="Q471" i="1" s="1"/>
  <c r="AF471" i="1"/>
  <c r="AG471" i="1"/>
  <c r="CU471" i="1" s="1"/>
  <c r="T471" i="1" s="1"/>
  <c r="AH471" i="1"/>
  <c r="AI471" i="1"/>
  <c r="AJ471" i="1"/>
  <c r="CS471" i="1"/>
  <c r="R471" i="1" s="1"/>
  <c r="CT471" i="1"/>
  <c r="S471" i="1" s="1"/>
  <c r="CV471" i="1"/>
  <c r="U471" i="1" s="1"/>
  <c r="CW471" i="1"/>
  <c r="V471" i="1" s="1"/>
  <c r="CX471" i="1"/>
  <c r="W471" i="1" s="1"/>
  <c r="FR471" i="1"/>
  <c r="GL471" i="1"/>
  <c r="GN471" i="1"/>
  <c r="GP471" i="1"/>
  <c r="GV471" i="1"/>
  <c r="HC471" i="1"/>
  <c r="GX471" i="1" s="1"/>
  <c r="I472" i="1"/>
  <c r="AC472" i="1"/>
  <c r="AE472" i="1"/>
  <c r="AD472" i="1" s="1"/>
  <c r="AF472" i="1"/>
  <c r="CT472" i="1" s="1"/>
  <c r="S472" i="1" s="1"/>
  <c r="AG472" i="1"/>
  <c r="AH472" i="1"/>
  <c r="AI472" i="1"/>
  <c r="AJ472" i="1"/>
  <c r="CX472" i="1" s="1"/>
  <c r="W472" i="1" s="1"/>
  <c r="CQ472" i="1"/>
  <c r="P472" i="1" s="1"/>
  <c r="CS472" i="1"/>
  <c r="R472" i="1" s="1"/>
  <c r="CU472" i="1"/>
  <c r="T472" i="1" s="1"/>
  <c r="CV472" i="1"/>
  <c r="U472" i="1" s="1"/>
  <c r="CW472" i="1"/>
  <c r="V472" i="1" s="1"/>
  <c r="FR472" i="1"/>
  <c r="GL472" i="1"/>
  <c r="GN472" i="1"/>
  <c r="GP472" i="1"/>
  <c r="GV472" i="1"/>
  <c r="HC472" i="1"/>
  <c r="GX472" i="1" s="1"/>
  <c r="AC473" i="1"/>
  <c r="AE473" i="1"/>
  <c r="AD473" i="1" s="1"/>
  <c r="CR473" i="1" s="1"/>
  <c r="AF473" i="1"/>
  <c r="AG473" i="1"/>
  <c r="AH473" i="1"/>
  <c r="AI473" i="1"/>
  <c r="CW473" i="1" s="1"/>
  <c r="AJ473" i="1"/>
  <c r="CQ473" i="1"/>
  <c r="CT473" i="1"/>
  <c r="CU473" i="1"/>
  <c r="CV473" i="1"/>
  <c r="U473" i="1" s="1"/>
  <c r="CX473" i="1"/>
  <c r="FR473" i="1"/>
  <c r="GL473" i="1"/>
  <c r="GN473" i="1"/>
  <c r="GP473" i="1"/>
  <c r="GV473" i="1"/>
  <c r="HC473" i="1" s="1"/>
  <c r="AC474" i="1"/>
  <c r="AB474" i="1" s="1"/>
  <c r="AD474" i="1"/>
  <c r="CR474" i="1" s="1"/>
  <c r="AE474" i="1"/>
  <c r="AF474" i="1"/>
  <c r="AG474" i="1"/>
  <c r="AH474" i="1"/>
  <c r="CV474" i="1" s="1"/>
  <c r="AI474" i="1"/>
  <c r="AJ474" i="1"/>
  <c r="CQ474" i="1"/>
  <c r="CS474" i="1"/>
  <c r="CT474" i="1"/>
  <c r="CU474" i="1"/>
  <c r="CW474" i="1"/>
  <c r="CX474" i="1"/>
  <c r="FR474" i="1"/>
  <c r="GL474" i="1"/>
  <c r="GN474" i="1"/>
  <c r="GP474" i="1"/>
  <c r="GV474" i="1"/>
  <c r="HC474" i="1" s="1"/>
  <c r="I475" i="1"/>
  <c r="AC475" i="1"/>
  <c r="AE475" i="1"/>
  <c r="AD475" i="1" s="1"/>
  <c r="CR475" i="1" s="1"/>
  <c r="Q475" i="1" s="1"/>
  <c r="AF475" i="1"/>
  <c r="AG475" i="1"/>
  <c r="CU475" i="1" s="1"/>
  <c r="T475" i="1" s="1"/>
  <c r="AH475" i="1"/>
  <c r="AI475" i="1"/>
  <c r="AJ475" i="1"/>
  <c r="CS475" i="1"/>
  <c r="R475" i="1" s="1"/>
  <c r="CT475" i="1"/>
  <c r="S475" i="1" s="1"/>
  <c r="CV475" i="1"/>
  <c r="U475" i="1" s="1"/>
  <c r="CW475" i="1"/>
  <c r="V475" i="1" s="1"/>
  <c r="CX475" i="1"/>
  <c r="W475" i="1" s="1"/>
  <c r="FR475" i="1"/>
  <c r="GL475" i="1"/>
  <c r="GN475" i="1"/>
  <c r="GP475" i="1"/>
  <c r="GV475" i="1"/>
  <c r="HC475" i="1"/>
  <c r="GX475" i="1" s="1"/>
  <c r="I476" i="1"/>
  <c r="AC476" i="1"/>
  <c r="AE476" i="1"/>
  <c r="AD476" i="1" s="1"/>
  <c r="AF476" i="1"/>
  <c r="CT476" i="1" s="1"/>
  <c r="S476" i="1" s="1"/>
  <c r="AG476" i="1"/>
  <c r="AH476" i="1"/>
  <c r="AI476" i="1"/>
  <c r="AJ476" i="1"/>
  <c r="CX476" i="1" s="1"/>
  <c r="W476" i="1" s="1"/>
  <c r="CQ476" i="1"/>
  <c r="P476" i="1" s="1"/>
  <c r="CS476" i="1"/>
  <c r="R476" i="1" s="1"/>
  <c r="CU476" i="1"/>
  <c r="T476" i="1" s="1"/>
  <c r="CV476" i="1"/>
  <c r="U476" i="1" s="1"/>
  <c r="CW476" i="1"/>
  <c r="V476" i="1" s="1"/>
  <c r="FR476" i="1"/>
  <c r="GL476" i="1"/>
  <c r="GN476" i="1"/>
  <c r="GP476" i="1"/>
  <c r="GV476" i="1"/>
  <c r="HC476" i="1"/>
  <c r="GX476" i="1" s="1"/>
  <c r="AC477" i="1"/>
  <c r="AB477" i="1" s="1"/>
  <c r="AE477" i="1"/>
  <c r="AD477" i="1" s="1"/>
  <c r="CR477" i="1" s="1"/>
  <c r="AF477" i="1"/>
  <c r="AG477" i="1"/>
  <c r="AH477" i="1"/>
  <c r="AI477" i="1"/>
  <c r="CW477" i="1" s="1"/>
  <c r="AJ477" i="1"/>
  <c r="CQ477" i="1"/>
  <c r="CT477" i="1"/>
  <c r="CU477" i="1"/>
  <c r="CV477" i="1"/>
  <c r="CX477" i="1"/>
  <c r="FR477" i="1"/>
  <c r="GL477" i="1"/>
  <c r="GN477" i="1"/>
  <c r="GP477" i="1"/>
  <c r="GV477" i="1"/>
  <c r="HC477" i="1" s="1"/>
  <c r="AC478" i="1"/>
  <c r="AB478" i="1" s="1"/>
  <c r="AD478" i="1"/>
  <c r="CR478" i="1" s="1"/>
  <c r="AE478" i="1"/>
  <c r="AF478" i="1"/>
  <c r="AG478" i="1"/>
  <c r="AH478" i="1"/>
  <c r="CV478" i="1" s="1"/>
  <c r="AI478" i="1"/>
  <c r="AJ478" i="1"/>
  <c r="CQ478" i="1"/>
  <c r="CS478" i="1"/>
  <c r="CT478" i="1"/>
  <c r="CU478" i="1"/>
  <c r="CW478" i="1"/>
  <c r="CX478" i="1"/>
  <c r="FR478" i="1"/>
  <c r="GL478" i="1"/>
  <c r="GN478" i="1"/>
  <c r="GP478" i="1"/>
  <c r="GV478" i="1"/>
  <c r="HC478" i="1" s="1"/>
  <c r="I479" i="1"/>
  <c r="AC479" i="1"/>
  <c r="AE479" i="1"/>
  <c r="AD479" i="1" s="1"/>
  <c r="CR479" i="1" s="1"/>
  <c r="Q479" i="1" s="1"/>
  <c r="AF479" i="1"/>
  <c r="AG479" i="1"/>
  <c r="CU479" i="1" s="1"/>
  <c r="T479" i="1" s="1"/>
  <c r="AH479" i="1"/>
  <c r="AI479" i="1"/>
  <c r="AJ479" i="1"/>
  <c r="CS479" i="1"/>
  <c r="R479" i="1" s="1"/>
  <c r="CT479" i="1"/>
  <c r="S479" i="1" s="1"/>
  <c r="CV479" i="1"/>
  <c r="U479" i="1" s="1"/>
  <c r="CW479" i="1"/>
  <c r="V479" i="1" s="1"/>
  <c r="CX479" i="1"/>
  <c r="W479" i="1" s="1"/>
  <c r="FR479" i="1"/>
  <c r="GL479" i="1"/>
  <c r="GN479" i="1"/>
  <c r="GP479" i="1"/>
  <c r="GV479" i="1"/>
  <c r="HC479" i="1"/>
  <c r="GX479" i="1" s="1"/>
  <c r="I480" i="1"/>
  <c r="AC480" i="1"/>
  <c r="AE480" i="1"/>
  <c r="AD480" i="1" s="1"/>
  <c r="AF480" i="1"/>
  <c r="CT480" i="1" s="1"/>
  <c r="S480" i="1" s="1"/>
  <c r="AG480" i="1"/>
  <c r="AH480" i="1"/>
  <c r="AI480" i="1"/>
  <c r="AJ480" i="1"/>
  <c r="CX480" i="1" s="1"/>
  <c r="W480" i="1" s="1"/>
  <c r="CQ480" i="1"/>
  <c r="P480" i="1" s="1"/>
  <c r="CS480" i="1"/>
  <c r="R480" i="1" s="1"/>
  <c r="CU480" i="1"/>
  <c r="T480" i="1" s="1"/>
  <c r="CV480" i="1"/>
  <c r="U480" i="1" s="1"/>
  <c r="CW480" i="1"/>
  <c r="V480" i="1" s="1"/>
  <c r="FR480" i="1"/>
  <c r="GL480" i="1"/>
  <c r="GN480" i="1"/>
  <c r="GP480" i="1"/>
  <c r="GV480" i="1"/>
  <c r="HC480" i="1"/>
  <c r="GX480" i="1" s="1"/>
  <c r="AC481" i="1"/>
  <c r="AE481" i="1"/>
  <c r="AD481" i="1" s="1"/>
  <c r="CR481" i="1" s="1"/>
  <c r="AF481" i="1"/>
  <c r="AG481" i="1"/>
  <c r="AH481" i="1"/>
  <c r="AI481" i="1"/>
  <c r="CW481" i="1" s="1"/>
  <c r="AJ481" i="1"/>
  <c r="CQ481" i="1"/>
  <c r="CT481" i="1"/>
  <c r="CU481" i="1"/>
  <c r="CV481" i="1"/>
  <c r="CX481" i="1"/>
  <c r="FR481" i="1"/>
  <c r="GL481" i="1"/>
  <c r="GN481" i="1"/>
  <c r="GP481" i="1"/>
  <c r="GV481" i="1"/>
  <c r="HC481" i="1" s="1"/>
  <c r="I482" i="1"/>
  <c r="AC482" i="1"/>
  <c r="AB482" i="1" s="1"/>
  <c r="AD482" i="1"/>
  <c r="CR482" i="1" s="1"/>
  <c r="Q482" i="1" s="1"/>
  <c r="AE482" i="1"/>
  <c r="AF482" i="1"/>
  <c r="AG482" i="1"/>
  <c r="AH482" i="1"/>
  <c r="CV482" i="1" s="1"/>
  <c r="U482" i="1" s="1"/>
  <c r="AI482" i="1"/>
  <c r="AJ482" i="1"/>
  <c r="CQ482" i="1"/>
  <c r="P482" i="1" s="1"/>
  <c r="CP482" i="1" s="1"/>
  <c r="O482" i="1" s="1"/>
  <c r="CS482" i="1"/>
  <c r="R482" i="1" s="1"/>
  <c r="CT482" i="1"/>
  <c r="S482" i="1" s="1"/>
  <c r="CU482" i="1"/>
  <c r="T482" i="1" s="1"/>
  <c r="CW482" i="1"/>
  <c r="V482" i="1" s="1"/>
  <c r="CX482" i="1"/>
  <c r="W482" i="1" s="1"/>
  <c r="FR482" i="1"/>
  <c r="GL482" i="1"/>
  <c r="GN482" i="1"/>
  <c r="GP482" i="1"/>
  <c r="GV482" i="1"/>
  <c r="HC482" i="1" s="1"/>
  <c r="GX482" i="1" s="1"/>
  <c r="I483" i="1"/>
  <c r="AC483" i="1"/>
  <c r="AB483" i="1" s="1"/>
  <c r="AE483" i="1"/>
  <c r="AD483" i="1" s="1"/>
  <c r="CR483" i="1" s="1"/>
  <c r="Q483" i="1" s="1"/>
  <c r="AF483" i="1"/>
  <c r="AG483" i="1"/>
  <c r="CU483" i="1" s="1"/>
  <c r="T483" i="1" s="1"/>
  <c r="AH483" i="1"/>
  <c r="AI483" i="1"/>
  <c r="AJ483" i="1"/>
  <c r="CS483" i="1"/>
  <c r="R483" i="1" s="1"/>
  <c r="CT483" i="1"/>
  <c r="S483" i="1" s="1"/>
  <c r="CV483" i="1"/>
  <c r="U483" i="1" s="1"/>
  <c r="CW483" i="1"/>
  <c r="V483" i="1" s="1"/>
  <c r="CX483" i="1"/>
  <c r="W483" i="1" s="1"/>
  <c r="FR483" i="1"/>
  <c r="GL483" i="1"/>
  <c r="GN483" i="1"/>
  <c r="GP483" i="1"/>
  <c r="GV483" i="1"/>
  <c r="HC483" i="1"/>
  <c r="GX483" i="1" s="1"/>
  <c r="C484" i="1"/>
  <c r="D484" i="1"/>
  <c r="I484" i="1"/>
  <c r="AC484" i="1"/>
  <c r="AB484" i="1" s="1"/>
  <c r="AD484" i="1"/>
  <c r="CR484" i="1" s="1"/>
  <c r="Q484" i="1" s="1"/>
  <c r="AE484" i="1"/>
  <c r="AF484" i="1"/>
  <c r="AG484" i="1"/>
  <c r="AH484" i="1"/>
  <c r="CV484" i="1" s="1"/>
  <c r="U484" i="1" s="1"/>
  <c r="AI484" i="1"/>
  <c r="AJ484" i="1"/>
  <c r="CQ484" i="1"/>
  <c r="P484" i="1" s="1"/>
  <c r="CS484" i="1"/>
  <c r="R484" i="1" s="1"/>
  <c r="CT484" i="1"/>
  <c r="S484" i="1" s="1"/>
  <c r="CU484" i="1"/>
  <c r="T484" i="1" s="1"/>
  <c r="CW484" i="1"/>
  <c r="V484" i="1" s="1"/>
  <c r="CX484" i="1"/>
  <c r="W484" i="1" s="1"/>
  <c r="FR484" i="1"/>
  <c r="GL484" i="1"/>
  <c r="GN484" i="1"/>
  <c r="GP484" i="1"/>
  <c r="GV484" i="1"/>
  <c r="HC484" i="1" s="1"/>
  <c r="GX484" i="1" s="1"/>
  <c r="C485" i="1"/>
  <c r="D485" i="1"/>
  <c r="I485" i="1"/>
  <c r="AC485" i="1"/>
  <c r="AE485" i="1"/>
  <c r="AD485" i="1" s="1"/>
  <c r="CR485" i="1" s="1"/>
  <c r="Q485" i="1" s="1"/>
  <c r="AF485" i="1"/>
  <c r="AG485" i="1"/>
  <c r="AH485" i="1"/>
  <c r="AI485" i="1"/>
  <c r="CW485" i="1" s="1"/>
  <c r="V485" i="1" s="1"/>
  <c r="AJ485" i="1"/>
  <c r="CQ485" i="1"/>
  <c r="P485" i="1" s="1"/>
  <c r="CT485" i="1"/>
  <c r="S485" i="1" s="1"/>
  <c r="CU485" i="1"/>
  <c r="T485" i="1" s="1"/>
  <c r="CV485" i="1"/>
  <c r="U485" i="1" s="1"/>
  <c r="CX485" i="1"/>
  <c r="W485" i="1" s="1"/>
  <c r="FR485" i="1"/>
  <c r="GL485" i="1"/>
  <c r="GN485" i="1"/>
  <c r="GP485" i="1"/>
  <c r="GV485" i="1"/>
  <c r="HC485" i="1" s="1"/>
  <c r="GX485" i="1" s="1"/>
  <c r="I486" i="1"/>
  <c r="AC486" i="1"/>
  <c r="AB486" i="1" s="1"/>
  <c r="AD486" i="1"/>
  <c r="CR486" i="1" s="1"/>
  <c r="Q486" i="1" s="1"/>
  <c r="AE486" i="1"/>
  <c r="AF486" i="1"/>
  <c r="AG486" i="1"/>
  <c r="AH486" i="1"/>
  <c r="CV486" i="1" s="1"/>
  <c r="U486" i="1" s="1"/>
  <c r="AI486" i="1"/>
  <c r="AJ486" i="1"/>
  <c r="CQ486" i="1"/>
  <c r="P486" i="1" s="1"/>
  <c r="CS486" i="1"/>
  <c r="R486" i="1" s="1"/>
  <c r="CT486" i="1"/>
  <c r="S486" i="1" s="1"/>
  <c r="CU486" i="1"/>
  <c r="T486" i="1" s="1"/>
  <c r="CW486" i="1"/>
  <c r="V486" i="1" s="1"/>
  <c r="CX486" i="1"/>
  <c r="W486" i="1" s="1"/>
  <c r="FR486" i="1"/>
  <c r="GL486" i="1"/>
  <c r="GN486" i="1"/>
  <c r="GP486" i="1"/>
  <c r="GV486" i="1"/>
  <c r="HC486" i="1" s="1"/>
  <c r="GX486" i="1" s="1"/>
  <c r="I487" i="1"/>
  <c r="AC487" i="1"/>
  <c r="AE487" i="1"/>
  <c r="AD487" i="1" s="1"/>
  <c r="CR487" i="1" s="1"/>
  <c r="Q487" i="1" s="1"/>
  <c r="AF487" i="1"/>
  <c r="AG487" i="1"/>
  <c r="CU487" i="1" s="1"/>
  <c r="T487" i="1" s="1"/>
  <c r="AH487" i="1"/>
  <c r="AI487" i="1"/>
  <c r="AJ487" i="1"/>
  <c r="CS487" i="1"/>
  <c r="R487" i="1" s="1"/>
  <c r="CT487" i="1"/>
  <c r="S487" i="1" s="1"/>
  <c r="CV487" i="1"/>
  <c r="U487" i="1" s="1"/>
  <c r="CW487" i="1"/>
  <c r="V487" i="1" s="1"/>
  <c r="CX487" i="1"/>
  <c r="W487" i="1" s="1"/>
  <c r="FR487" i="1"/>
  <c r="GL487" i="1"/>
  <c r="GN487" i="1"/>
  <c r="GP487" i="1"/>
  <c r="GV487" i="1"/>
  <c r="HC487" i="1"/>
  <c r="GX487" i="1" s="1"/>
  <c r="I488" i="1"/>
  <c r="AC488" i="1"/>
  <c r="AE488" i="1"/>
  <c r="AD488" i="1" s="1"/>
  <c r="AF488" i="1"/>
  <c r="CT488" i="1" s="1"/>
  <c r="S488" i="1" s="1"/>
  <c r="AG488" i="1"/>
  <c r="AH488" i="1"/>
  <c r="AI488" i="1"/>
  <c r="AJ488" i="1"/>
  <c r="CX488" i="1" s="1"/>
  <c r="W488" i="1" s="1"/>
  <c r="CQ488" i="1"/>
  <c r="P488" i="1" s="1"/>
  <c r="CS488" i="1"/>
  <c r="R488" i="1" s="1"/>
  <c r="CU488" i="1"/>
  <c r="T488" i="1" s="1"/>
  <c r="CV488" i="1"/>
  <c r="U488" i="1" s="1"/>
  <c r="CW488" i="1"/>
  <c r="V488" i="1" s="1"/>
  <c r="FR488" i="1"/>
  <c r="GL488" i="1"/>
  <c r="GN488" i="1"/>
  <c r="GP488" i="1"/>
  <c r="GV488" i="1"/>
  <c r="HC488" i="1"/>
  <c r="GX488" i="1" s="1"/>
  <c r="I489" i="1"/>
  <c r="AC489" i="1"/>
  <c r="AE489" i="1"/>
  <c r="AD489" i="1" s="1"/>
  <c r="CR489" i="1" s="1"/>
  <c r="Q489" i="1" s="1"/>
  <c r="AF489" i="1"/>
  <c r="AG489" i="1"/>
  <c r="AH489" i="1"/>
  <c r="AI489" i="1"/>
  <c r="CW489" i="1" s="1"/>
  <c r="V489" i="1" s="1"/>
  <c r="AJ489" i="1"/>
  <c r="CQ489" i="1"/>
  <c r="P489" i="1" s="1"/>
  <c r="CT489" i="1"/>
  <c r="S489" i="1" s="1"/>
  <c r="CU489" i="1"/>
  <c r="T489" i="1" s="1"/>
  <c r="CV489" i="1"/>
  <c r="U489" i="1" s="1"/>
  <c r="CX489" i="1"/>
  <c r="W489" i="1" s="1"/>
  <c r="FR489" i="1"/>
  <c r="GL489" i="1"/>
  <c r="GN489" i="1"/>
  <c r="GP489" i="1"/>
  <c r="GV489" i="1"/>
  <c r="HC489" i="1" s="1"/>
  <c r="GX489" i="1" s="1"/>
  <c r="I490" i="1"/>
  <c r="AC490" i="1"/>
  <c r="AB490" i="1" s="1"/>
  <c r="AD490" i="1"/>
  <c r="CR490" i="1" s="1"/>
  <c r="Q490" i="1" s="1"/>
  <c r="AE490" i="1"/>
  <c r="AF490" i="1"/>
  <c r="AG490" i="1"/>
  <c r="AH490" i="1"/>
  <c r="CV490" i="1" s="1"/>
  <c r="U490" i="1" s="1"/>
  <c r="AI490" i="1"/>
  <c r="AJ490" i="1"/>
  <c r="CQ490" i="1"/>
  <c r="P490" i="1" s="1"/>
  <c r="CS490" i="1"/>
  <c r="R490" i="1" s="1"/>
  <c r="CT490" i="1"/>
  <c r="S490" i="1" s="1"/>
  <c r="CU490" i="1"/>
  <c r="T490" i="1" s="1"/>
  <c r="CW490" i="1"/>
  <c r="V490" i="1" s="1"/>
  <c r="CX490" i="1"/>
  <c r="W490" i="1" s="1"/>
  <c r="FR490" i="1"/>
  <c r="GL490" i="1"/>
  <c r="GN490" i="1"/>
  <c r="GP490" i="1"/>
  <c r="GV490" i="1"/>
  <c r="HC490" i="1" s="1"/>
  <c r="GX490" i="1" s="1"/>
  <c r="I491" i="1"/>
  <c r="AC491" i="1"/>
  <c r="AE491" i="1"/>
  <c r="AD491" i="1" s="1"/>
  <c r="CR491" i="1" s="1"/>
  <c r="Q491" i="1" s="1"/>
  <c r="AF491" i="1"/>
  <c r="AG491" i="1"/>
  <c r="CU491" i="1" s="1"/>
  <c r="T491" i="1" s="1"/>
  <c r="AH491" i="1"/>
  <c r="AI491" i="1"/>
  <c r="AJ491" i="1"/>
  <c r="CS491" i="1"/>
  <c r="R491" i="1" s="1"/>
  <c r="CT491" i="1"/>
  <c r="S491" i="1" s="1"/>
  <c r="CV491" i="1"/>
  <c r="U491" i="1" s="1"/>
  <c r="CW491" i="1"/>
  <c r="V491" i="1" s="1"/>
  <c r="CX491" i="1"/>
  <c r="W491" i="1" s="1"/>
  <c r="FR491" i="1"/>
  <c r="GL491" i="1"/>
  <c r="GN491" i="1"/>
  <c r="GP491" i="1"/>
  <c r="GV491" i="1"/>
  <c r="HC491" i="1"/>
  <c r="GX491" i="1" s="1"/>
  <c r="C492" i="1"/>
  <c r="D492" i="1"/>
  <c r="I492" i="1"/>
  <c r="AC492" i="1"/>
  <c r="AB492" i="1" s="1"/>
  <c r="AD492" i="1"/>
  <c r="CR492" i="1" s="1"/>
  <c r="Q492" i="1" s="1"/>
  <c r="AE492" i="1"/>
  <c r="AF492" i="1"/>
  <c r="AG492" i="1"/>
  <c r="AH492" i="1"/>
  <c r="CV492" i="1" s="1"/>
  <c r="U492" i="1" s="1"/>
  <c r="AI492" i="1"/>
  <c r="AJ492" i="1"/>
  <c r="CQ492" i="1"/>
  <c r="P492" i="1" s="1"/>
  <c r="CS492" i="1"/>
  <c r="R492" i="1" s="1"/>
  <c r="CT492" i="1"/>
  <c r="S492" i="1" s="1"/>
  <c r="CU492" i="1"/>
  <c r="T492" i="1" s="1"/>
  <c r="CW492" i="1"/>
  <c r="V492" i="1" s="1"/>
  <c r="CX492" i="1"/>
  <c r="W492" i="1" s="1"/>
  <c r="FR492" i="1"/>
  <c r="GL492" i="1"/>
  <c r="GN492" i="1"/>
  <c r="GP492" i="1"/>
  <c r="GV492" i="1"/>
  <c r="HC492" i="1" s="1"/>
  <c r="GX492" i="1" s="1"/>
  <c r="C493" i="1"/>
  <c r="D493" i="1"/>
  <c r="I493" i="1"/>
  <c r="AC493" i="1"/>
  <c r="AB493" i="1" s="1"/>
  <c r="AE493" i="1"/>
  <c r="AD493" i="1" s="1"/>
  <c r="CR493" i="1" s="1"/>
  <c r="Q493" i="1" s="1"/>
  <c r="AF493" i="1"/>
  <c r="AG493" i="1"/>
  <c r="AH493" i="1"/>
  <c r="AI493" i="1"/>
  <c r="CW493" i="1" s="1"/>
  <c r="V493" i="1" s="1"/>
  <c r="AJ493" i="1"/>
  <c r="CQ493" i="1"/>
  <c r="P493" i="1" s="1"/>
  <c r="CT493" i="1"/>
  <c r="S493" i="1" s="1"/>
  <c r="CU493" i="1"/>
  <c r="T493" i="1" s="1"/>
  <c r="CV493" i="1"/>
  <c r="U493" i="1" s="1"/>
  <c r="CX493" i="1"/>
  <c r="W493" i="1" s="1"/>
  <c r="FR493" i="1"/>
  <c r="GL493" i="1"/>
  <c r="GN493" i="1"/>
  <c r="GP493" i="1"/>
  <c r="GV493" i="1"/>
  <c r="HC493" i="1" s="1"/>
  <c r="GX493" i="1" s="1"/>
  <c r="I494" i="1"/>
  <c r="AC494" i="1"/>
  <c r="AB494" i="1" s="1"/>
  <c r="AD494" i="1"/>
  <c r="CR494" i="1" s="1"/>
  <c r="Q494" i="1" s="1"/>
  <c r="AE494" i="1"/>
  <c r="AF494" i="1"/>
  <c r="AG494" i="1"/>
  <c r="AH494" i="1"/>
  <c r="CV494" i="1" s="1"/>
  <c r="U494" i="1" s="1"/>
  <c r="AI494" i="1"/>
  <c r="AJ494" i="1"/>
  <c r="CQ494" i="1"/>
  <c r="P494" i="1" s="1"/>
  <c r="CS494" i="1"/>
  <c r="R494" i="1" s="1"/>
  <c r="CT494" i="1"/>
  <c r="S494" i="1" s="1"/>
  <c r="CU494" i="1"/>
  <c r="T494" i="1" s="1"/>
  <c r="CW494" i="1"/>
  <c r="V494" i="1" s="1"/>
  <c r="CX494" i="1"/>
  <c r="W494" i="1" s="1"/>
  <c r="FR494" i="1"/>
  <c r="GL494" i="1"/>
  <c r="GN494" i="1"/>
  <c r="GP494" i="1"/>
  <c r="GV494" i="1"/>
  <c r="HC494" i="1" s="1"/>
  <c r="GX494" i="1" s="1"/>
  <c r="I495" i="1"/>
  <c r="AC495" i="1"/>
  <c r="AE495" i="1"/>
  <c r="AD495" i="1" s="1"/>
  <c r="CR495" i="1" s="1"/>
  <c r="Q495" i="1" s="1"/>
  <c r="AF495" i="1"/>
  <c r="AG495" i="1"/>
  <c r="CU495" i="1" s="1"/>
  <c r="T495" i="1" s="1"/>
  <c r="AH495" i="1"/>
  <c r="AI495" i="1"/>
  <c r="AJ495" i="1"/>
  <c r="CS495" i="1"/>
  <c r="R495" i="1" s="1"/>
  <c r="CT495" i="1"/>
  <c r="S495" i="1" s="1"/>
  <c r="CV495" i="1"/>
  <c r="U495" i="1" s="1"/>
  <c r="CW495" i="1"/>
  <c r="V495" i="1" s="1"/>
  <c r="CX495" i="1"/>
  <c r="W495" i="1" s="1"/>
  <c r="FR495" i="1"/>
  <c r="GL495" i="1"/>
  <c r="GN495" i="1"/>
  <c r="GP495" i="1"/>
  <c r="GV495" i="1"/>
  <c r="HC495" i="1"/>
  <c r="GX495" i="1" s="1"/>
  <c r="I496" i="1"/>
  <c r="AC496" i="1"/>
  <c r="AE496" i="1"/>
  <c r="AD496" i="1" s="1"/>
  <c r="AF496" i="1"/>
  <c r="CT496" i="1" s="1"/>
  <c r="S496" i="1" s="1"/>
  <c r="AG496" i="1"/>
  <c r="AH496" i="1"/>
  <c r="AI496" i="1"/>
  <c r="AJ496" i="1"/>
  <c r="CX496" i="1" s="1"/>
  <c r="W496" i="1" s="1"/>
  <c r="CQ496" i="1"/>
  <c r="P496" i="1" s="1"/>
  <c r="CS496" i="1"/>
  <c r="R496" i="1" s="1"/>
  <c r="CU496" i="1"/>
  <c r="T496" i="1" s="1"/>
  <c r="CV496" i="1"/>
  <c r="U496" i="1" s="1"/>
  <c r="CW496" i="1"/>
  <c r="V496" i="1" s="1"/>
  <c r="FR496" i="1"/>
  <c r="GL496" i="1"/>
  <c r="GN496" i="1"/>
  <c r="GP496" i="1"/>
  <c r="GV496" i="1"/>
  <c r="HC496" i="1"/>
  <c r="GX496" i="1" s="1"/>
  <c r="I497" i="1"/>
  <c r="AC497" i="1"/>
  <c r="AB497" i="1" s="1"/>
  <c r="AE497" i="1"/>
  <c r="AD497" i="1" s="1"/>
  <c r="CR497" i="1" s="1"/>
  <c r="Q497" i="1" s="1"/>
  <c r="AF497" i="1"/>
  <c r="AG497" i="1"/>
  <c r="AH497" i="1"/>
  <c r="AI497" i="1"/>
  <c r="CW497" i="1" s="1"/>
  <c r="V497" i="1" s="1"/>
  <c r="AJ497" i="1"/>
  <c r="CQ497" i="1"/>
  <c r="P497" i="1" s="1"/>
  <c r="CT497" i="1"/>
  <c r="S497" i="1" s="1"/>
  <c r="CU497" i="1"/>
  <c r="T497" i="1" s="1"/>
  <c r="CV497" i="1"/>
  <c r="U497" i="1" s="1"/>
  <c r="CX497" i="1"/>
  <c r="W497" i="1" s="1"/>
  <c r="FR497" i="1"/>
  <c r="GL497" i="1"/>
  <c r="GN497" i="1"/>
  <c r="GP497" i="1"/>
  <c r="GV497" i="1"/>
  <c r="HC497" i="1" s="1"/>
  <c r="GX497" i="1" s="1"/>
  <c r="I498" i="1"/>
  <c r="AC498" i="1"/>
  <c r="AB498" i="1" s="1"/>
  <c r="AD498" i="1"/>
  <c r="CR498" i="1" s="1"/>
  <c r="Q498" i="1" s="1"/>
  <c r="AE498" i="1"/>
  <c r="AF498" i="1"/>
  <c r="AG498" i="1"/>
  <c r="AH498" i="1"/>
  <c r="CV498" i="1" s="1"/>
  <c r="U498" i="1" s="1"/>
  <c r="AI498" i="1"/>
  <c r="AJ498" i="1"/>
  <c r="CQ498" i="1"/>
  <c r="P498" i="1" s="1"/>
  <c r="CS498" i="1"/>
  <c r="R498" i="1" s="1"/>
  <c r="CT498" i="1"/>
  <c r="S498" i="1" s="1"/>
  <c r="CU498" i="1"/>
  <c r="T498" i="1" s="1"/>
  <c r="CW498" i="1"/>
  <c r="V498" i="1" s="1"/>
  <c r="CX498" i="1"/>
  <c r="W498" i="1" s="1"/>
  <c r="FR498" i="1"/>
  <c r="GL498" i="1"/>
  <c r="GN498" i="1"/>
  <c r="GP498" i="1"/>
  <c r="GV498" i="1"/>
  <c r="HC498" i="1" s="1"/>
  <c r="GX498" i="1" s="1"/>
  <c r="I499" i="1"/>
  <c r="AC499" i="1"/>
  <c r="AE499" i="1"/>
  <c r="AD499" i="1" s="1"/>
  <c r="CR499" i="1" s="1"/>
  <c r="Q499" i="1" s="1"/>
  <c r="AF499" i="1"/>
  <c r="AG499" i="1"/>
  <c r="CU499" i="1" s="1"/>
  <c r="T499" i="1" s="1"/>
  <c r="AH499" i="1"/>
  <c r="AI499" i="1"/>
  <c r="AJ499" i="1"/>
  <c r="CS499" i="1"/>
  <c r="R499" i="1" s="1"/>
  <c r="CT499" i="1"/>
  <c r="S499" i="1" s="1"/>
  <c r="CV499" i="1"/>
  <c r="U499" i="1" s="1"/>
  <c r="CW499" i="1"/>
  <c r="V499" i="1" s="1"/>
  <c r="CX499" i="1"/>
  <c r="W499" i="1" s="1"/>
  <c r="FR499" i="1"/>
  <c r="GL499" i="1"/>
  <c r="GN499" i="1"/>
  <c r="GP499" i="1"/>
  <c r="GV499" i="1"/>
  <c r="HC499" i="1"/>
  <c r="GX499" i="1" s="1"/>
  <c r="C500" i="1"/>
  <c r="D500" i="1"/>
  <c r="I500" i="1"/>
  <c r="AC500" i="1"/>
  <c r="AB500" i="1" s="1"/>
  <c r="AD500" i="1"/>
  <c r="CR500" i="1" s="1"/>
  <c r="Q500" i="1" s="1"/>
  <c r="AE500" i="1"/>
  <c r="AF500" i="1"/>
  <c r="AG500" i="1"/>
  <c r="AH500" i="1"/>
  <c r="CV500" i="1" s="1"/>
  <c r="U500" i="1" s="1"/>
  <c r="AI500" i="1"/>
  <c r="AJ500" i="1"/>
  <c r="CQ500" i="1"/>
  <c r="P500" i="1" s="1"/>
  <c r="CS500" i="1"/>
  <c r="R500" i="1" s="1"/>
  <c r="CT500" i="1"/>
  <c r="S500" i="1" s="1"/>
  <c r="CU500" i="1"/>
  <c r="T500" i="1" s="1"/>
  <c r="CW500" i="1"/>
  <c r="V500" i="1" s="1"/>
  <c r="CX500" i="1"/>
  <c r="W500" i="1" s="1"/>
  <c r="FR500" i="1"/>
  <c r="GL500" i="1"/>
  <c r="GN500" i="1"/>
  <c r="GP500" i="1"/>
  <c r="GV500" i="1"/>
  <c r="HC500" i="1" s="1"/>
  <c r="GX500" i="1" s="1"/>
  <c r="C501" i="1"/>
  <c r="D501" i="1"/>
  <c r="I501" i="1"/>
  <c r="AC501" i="1"/>
  <c r="AE501" i="1"/>
  <c r="AD501" i="1" s="1"/>
  <c r="CR501" i="1" s="1"/>
  <c r="Q501" i="1" s="1"/>
  <c r="AF501" i="1"/>
  <c r="AG501" i="1"/>
  <c r="AH501" i="1"/>
  <c r="AI501" i="1"/>
  <c r="CW501" i="1" s="1"/>
  <c r="V501" i="1" s="1"/>
  <c r="AJ501" i="1"/>
  <c r="CQ501" i="1"/>
  <c r="P501" i="1" s="1"/>
  <c r="CP501" i="1" s="1"/>
  <c r="O501" i="1" s="1"/>
  <c r="CT501" i="1"/>
  <c r="S501" i="1" s="1"/>
  <c r="CU501" i="1"/>
  <c r="T501" i="1" s="1"/>
  <c r="CV501" i="1"/>
  <c r="U501" i="1" s="1"/>
  <c r="CX501" i="1"/>
  <c r="W501" i="1" s="1"/>
  <c r="FR501" i="1"/>
  <c r="GL501" i="1"/>
  <c r="GN501" i="1"/>
  <c r="GP501" i="1"/>
  <c r="GV501" i="1"/>
  <c r="HC501" i="1" s="1"/>
  <c r="GX501" i="1" s="1"/>
  <c r="I502" i="1"/>
  <c r="AC502" i="1"/>
  <c r="AB502" i="1" s="1"/>
  <c r="AD502" i="1"/>
  <c r="CR502" i="1" s="1"/>
  <c r="Q502" i="1" s="1"/>
  <c r="AE502" i="1"/>
  <c r="AF502" i="1"/>
  <c r="AG502" i="1"/>
  <c r="AH502" i="1"/>
  <c r="CV502" i="1" s="1"/>
  <c r="U502" i="1" s="1"/>
  <c r="AI502" i="1"/>
  <c r="AJ502" i="1"/>
  <c r="CQ502" i="1"/>
  <c r="P502" i="1" s="1"/>
  <c r="CS502" i="1"/>
  <c r="R502" i="1" s="1"/>
  <c r="CT502" i="1"/>
  <c r="S502" i="1" s="1"/>
  <c r="CU502" i="1"/>
  <c r="T502" i="1" s="1"/>
  <c r="CW502" i="1"/>
  <c r="V502" i="1" s="1"/>
  <c r="CX502" i="1"/>
  <c r="W502" i="1" s="1"/>
  <c r="FR502" i="1"/>
  <c r="GL502" i="1"/>
  <c r="GN502" i="1"/>
  <c r="GP502" i="1"/>
  <c r="GV502" i="1"/>
  <c r="HC502" i="1" s="1"/>
  <c r="GX502" i="1" s="1"/>
  <c r="I503" i="1"/>
  <c r="AC503" i="1"/>
  <c r="AE503" i="1"/>
  <c r="AD503" i="1" s="1"/>
  <c r="CR503" i="1" s="1"/>
  <c r="Q503" i="1" s="1"/>
  <c r="AF503" i="1"/>
  <c r="AG503" i="1"/>
  <c r="CU503" i="1" s="1"/>
  <c r="T503" i="1" s="1"/>
  <c r="AH503" i="1"/>
  <c r="AI503" i="1"/>
  <c r="AJ503" i="1"/>
  <c r="CS503" i="1"/>
  <c r="R503" i="1" s="1"/>
  <c r="CT503" i="1"/>
  <c r="S503" i="1" s="1"/>
  <c r="CV503" i="1"/>
  <c r="U503" i="1" s="1"/>
  <c r="CW503" i="1"/>
  <c r="V503" i="1" s="1"/>
  <c r="CX503" i="1"/>
  <c r="W503" i="1" s="1"/>
  <c r="FR503" i="1"/>
  <c r="GL503" i="1"/>
  <c r="GN503" i="1"/>
  <c r="GP503" i="1"/>
  <c r="GV503" i="1"/>
  <c r="HC503" i="1"/>
  <c r="GX503" i="1" s="1"/>
  <c r="I504" i="1"/>
  <c r="AC504" i="1"/>
  <c r="AE504" i="1"/>
  <c r="AD504" i="1" s="1"/>
  <c r="AF504" i="1"/>
  <c r="CT504" i="1" s="1"/>
  <c r="S504" i="1" s="1"/>
  <c r="AG504" i="1"/>
  <c r="AH504" i="1"/>
  <c r="AI504" i="1"/>
  <c r="AJ504" i="1"/>
  <c r="CX504" i="1" s="1"/>
  <c r="W504" i="1" s="1"/>
  <c r="CQ504" i="1"/>
  <c r="P504" i="1" s="1"/>
  <c r="CS504" i="1"/>
  <c r="R504" i="1" s="1"/>
  <c r="CU504" i="1"/>
  <c r="T504" i="1" s="1"/>
  <c r="CV504" i="1"/>
  <c r="U504" i="1" s="1"/>
  <c r="CW504" i="1"/>
  <c r="V504" i="1" s="1"/>
  <c r="FR504" i="1"/>
  <c r="GL504" i="1"/>
  <c r="GN504" i="1"/>
  <c r="GP504" i="1"/>
  <c r="GV504" i="1"/>
  <c r="HC504" i="1"/>
  <c r="GX504" i="1" s="1"/>
  <c r="I505" i="1"/>
  <c r="AC505" i="1"/>
  <c r="AE505" i="1"/>
  <c r="AD505" i="1" s="1"/>
  <c r="CR505" i="1" s="1"/>
  <c r="Q505" i="1" s="1"/>
  <c r="AF505" i="1"/>
  <c r="AG505" i="1"/>
  <c r="AH505" i="1"/>
  <c r="AI505" i="1"/>
  <c r="CW505" i="1" s="1"/>
  <c r="V505" i="1" s="1"/>
  <c r="AJ505" i="1"/>
  <c r="CQ505" i="1"/>
  <c r="P505" i="1" s="1"/>
  <c r="CP505" i="1" s="1"/>
  <c r="O505" i="1" s="1"/>
  <c r="CT505" i="1"/>
  <c r="S505" i="1" s="1"/>
  <c r="CU505" i="1"/>
  <c r="T505" i="1" s="1"/>
  <c r="CV505" i="1"/>
  <c r="U505" i="1" s="1"/>
  <c r="CX505" i="1"/>
  <c r="W505" i="1" s="1"/>
  <c r="FR505" i="1"/>
  <c r="GL505" i="1"/>
  <c r="GN505" i="1"/>
  <c r="GP505" i="1"/>
  <c r="GV505" i="1"/>
  <c r="HC505" i="1" s="1"/>
  <c r="GX505" i="1" s="1"/>
  <c r="I506" i="1"/>
  <c r="AC506" i="1"/>
  <c r="AB506" i="1" s="1"/>
  <c r="AD506" i="1"/>
  <c r="CR506" i="1" s="1"/>
  <c r="Q506" i="1" s="1"/>
  <c r="AE506" i="1"/>
  <c r="AF506" i="1"/>
  <c r="AG506" i="1"/>
  <c r="AH506" i="1"/>
  <c r="CV506" i="1" s="1"/>
  <c r="U506" i="1" s="1"/>
  <c r="AI506" i="1"/>
  <c r="AJ506" i="1"/>
  <c r="CQ506" i="1"/>
  <c r="P506" i="1" s="1"/>
  <c r="CS506" i="1"/>
  <c r="R506" i="1" s="1"/>
  <c r="CT506" i="1"/>
  <c r="S506" i="1" s="1"/>
  <c r="CU506" i="1"/>
  <c r="T506" i="1" s="1"/>
  <c r="CW506" i="1"/>
  <c r="V506" i="1" s="1"/>
  <c r="CX506" i="1"/>
  <c r="W506" i="1" s="1"/>
  <c r="FR506" i="1"/>
  <c r="GL506" i="1"/>
  <c r="GN506" i="1"/>
  <c r="GP506" i="1"/>
  <c r="GV506" i="1"/>
  <c r="HC506" i="1" s="1"/>
  <c r="GX506" i="1" s="1"/>
  <c r="I507" i="1"/>
  <c r="AC507" i="1"/>
  <c r="AE507" i="1"/>
  <c r="AD507" i="1" s="1"/>
  <c r="CR507" i="1" s="1"/>
  <c r="Q507" i="1" s="1"/>
  <c r="AF507" i="1"/>
  <c r="AG507" i="1"/>
  <c r="CU507" i="1" s="1"/>
  <c r="T507" i="1" s="1"/>
  <c r="AH507" i="1"/>
  <c r="AI507" i="1"/>
  <c r="AJ507" i="1"/>
  <c r="CS507" i="1"/>
  <c r="R507" i="1" s="1"/>
  <c r="CT507" i="1"/>
  <c r="S507" i="1" s="1"/>
  <c r="CV507" i="1"/>
  <c r="U507" i="1" s="1"/>
  <c r="CW507" i="1"/>
  <c r="V507" i="1" s="1"/>
  <c r="CX507" i="1"/>
  <c r="W507" i="1" s="1"/>
  <c r="FR507" i="1"/>
  <c r="GL507" i="1"/>
  <c r="GN507" i="1"/>
  <c r="GP507" i="1"/>
  <c r="GV507" i="1"/>
  <c r="HC507" i="1"/>
  <c r="GX507" i="1" s="1"/>
  <c r="C508" i="1"/>
  <c r="D508" i="1"/>
  <c r="I508" i="1"/>
  <c r="AC508" i="1"/>
  <c r="AB508" i="1" s="1"/>
  <c r="AD508" i="1"/>
  <c r="CR508" i="1" s="1"/>
  <c r="Q508" i="1" s="1"/>
  <c r="AE508" i="1"/>
  <c r="AF508" i="1"/>
  <c r="AG508" i="1"/>
  <c r="AH508" i="1"/>
  <c r="CV508" i="1" s="1"/>
  <c r="U508" i="1" s="1"/>
  <c r="AI508" i="1"/>
  <c r="AJ508" i="1"/>
  <c r="CQ508" i="1"/>
  <c r="P508" i="1" s="1"/>
  <c r="CP508" i="1" s="1"/>
  <c r="O508" i="1" s="1"/>
  <c r="CS508" i="1"/>
  <c r="R508" i="1" s="1"/>
  <c r="CT508" i="1"/>
  <c r="S508" i="1" s="1"/>
  <c r="CU508" i="1"/>
  <c r="T508" i="1" s="1"/>
  <c r="CW508" i="1"/>
  <c r="V508" i="1" s="1"/>
  <c r="CX508" i="1"/>
  <c r="W508" i="1" s="1"/>
  <c r="FR508" i="1"/>
  <c r="GL508" i="1"/>
  <c r="GO508" i="1"/>
  <c r="GP508" i="1"/>
  <c r="GV508" i="1"/>
  <c r="HC508" i="1" s="1"/>
  <c r="GX508" i="1" s="1"/>
  <c r="C509" i="1"/>
  <c r="D509" i="1"/>
  <c r="I509" i="1"/>
  <c r="AC509" i="1"/>
  <c r="AE509" i="1"/>
  <c r="AD509" i="1" s="1"/>
  <c r="CR509" i="1" s="1"/>
  <c r="Q509" i="1" s="1"/>
  <c r="AF509" i="1"/>
  <c r="AG509" i="1"/>
  <c r="AH509" i="1"/>
  <c r="AI509" i="1"/>
  <c r="CW509" i="1" s="1"/>
  <c r="V509" i="1" s="1"/>
  <c r="AJ509" i="1"/>
  <c r="CQ509" i="1"/>
  <c r="P509" i="1" s="1"/>
  <c r="CT509" i="1"/>
  <c r="S509" i="1" s="1"/>
  <c r="CU509" i="1"/>
  <c r="T509" i="1" s="1"/>
  <c r="CV509" i="1"/>
  <c r="U509" i="1" s="1"/>
  <c r="CX509" i="1"/>
  <c r="W509" i="1" s="1"/>
  <c r="FR509" i="1"/>
  <c r="GL509" i="1"/>
  <c r="GO509" i="1"/>
  <c r="GP509" i="1"/>
  <c r="GV509" i="1"/>
  <c r="HC509" i="1" s="1"/>
  <c r="GX509" i="1" s="1"/>
  <c r="C510" i="1"/>
  <c r="D510" i="1"/>
  <c r="I510" i="1"/>
  <c r="AC510" i="1"/>
  <c r="AE510" i="1"/>
  <c r="AD510" i="1" s="1"/>
  <c r="AF510" i="1"/>
  <c r="CT510" i="1" s="1"/>
  <c r="S510" i="1" s="1"/>
  <c r="AG510" i="1"/>
  <c r="AH510" i="1"/>
  <c r="AI510" i="1"/>
  <c r="AJ510" i="1"/>
  <c r="CX510" i="1" s="1"/>
  <c r="W510" i="1" s="1"/>
  <c r="CQ510" i="1"/>
  <c r="P510" i="1" s="1"/>
  <c r="CS510" i="1"/>
  <c r="R510" i="1" s="1"/>
  <c r="CU510" i="1"/>
  <c r="T510" i="1" s="1"/>
  <c r="CV510" i="1"/>
  <c r="U510" i="1" s="1"/>
  <c r="CW510" i="1"/>
  <c r="V510" i="1" s="1"/>
  <c r="FR510" i="1"/>
  <c r="GL510" i="1"/>
  <c r="GO510" i="1"/>
  <c r="GP510" i="1"/>
  <c r="GV510" i="1"/>
  <c r="HC510" i="1"/>
  <c r="GX510" i="1" s="1"/>
  <c r="C511" i="1"/>
  <c r="D511" i="1"/>
  <c r="I511" i="1"/>
  <c r="AC511" i="1"/>
  <c r="AE511" i="1"/>
  <c r="AD511" i="1" s="1"/>
  <c r="CR511" i="1" s="1"/>
  <c r="Q511" i="1" s="1"/>
  <c r="AF511" i="1"/>
  <c r="AG511" i="1"/>
  <c r="CU511" i="1" s="1"/>
  <c r="T511" i="1" s="1"/>
  <c r="AH511" i="1"/>
  <c r="AI511" i="1"/>
  <c r="AJ511" i="1"/>
  <c r="CS511" i="1"/>
  <c r="R511" i="1" s="1"/>
  <c r="CT511" i="1"/>
  <c r="S511" i="1" s="1"/>
  <c r="CV511" i="1"/>
  <c r="U511" i="1" s="1"/>
  <c r="CW511" i="1"/>
  <c r="V511" i="1" s="1"/>
  <c r="CX511" i="1"/>
  <c r="W511" i="1" s="1"/>
  <c r="FR511" i="1"/>
  <c r="GL511" i="1"/>
  <c r="GO511" i="1"/>
  <c r="GP511" i="1"/>
  <c r="GV511" i="1"/>
  <c r="HC511" i="1"/>
  <c r="GX511" i="1" s="1"/>
  <c r="B513" i="1"/>
  <c r="B436" i="1" s="1"/>
  <c r="C513" i="1"/>
  <c r="C436" i="1" s="1"/>
  <c r="D513" i="1"/>
  <c r="D436" i="1" s="1"/>
  <c r="F513" i="1"/>
  <c r="F436" i="1" s="1"/>
  <c r="G513" i="1"/>
  <c r="G436" i="1" s="1"/>
  <c r="AO513" i="1"/>
  <c r="AO436" i="1" s="1"/>
  <c r="AP513" i="1"/>
  <c r="AP436" i="1" s="1"/>
  <c r="BB513" i="1"/>
  <c r="BB436" i="1" s="1"/>
  <c r="BX513" i="1"/>
  <c r="BX436" i="1" s="1"/>
  <c r="BY513" i="1"/>
  <c r="BY436" i="1" s="1"/>
  <c r="BZ513" i="1"/>
  <c r="BZ436" i="1" s="1"/>
  <c r="CD513" i="1"/>
  <c r="CD436" i="1" s="1"/>
  <c r="CK513" i="1"/>
  <c r="CK436" i="1" s="1"/>
  <c r="CL513" i="1"/>
  <c r="CL436" i="1" s="1"/>
  <c r="EG513" i="1"/>
  <c r="EG436" i="1" s="1"/>
  <c r="EH513" i="1"/>
  <c r="EH436" i="1" s="1"/>
  <c r="ET513" i="1"/>
  <c r="ET436" i="1" s="1"/>
  <c r="FP513" i="1"/>
  <c r="FP436" i="1" s="1"/>
  <c r="FQ513" i="1"/>
  <c r="FQ436" i="1" s="1"/>
  <c r="FR513" i="1"/>
  <c r="FR436" i="1" s="1"/>
  <c r="FV513" i="1"/>
  <c r="FV436" i="1" s="1"/>
  <c r="GC513" i="1"/>
  <c r="GC436" i="1" s="1"/>
  <c r="GD513" i="1"/>
  <c r="GD436" i="1" s="1"/>
  <c r="F522" i="1"/>
  <c r="P522" i="1"/>
  <c r="F526" i="1"/>
  <c r="P526" i="1"/>
  <c r="B542" i="1"/>
  <c r="B22" i="1" s="1"/>
  <c r="C542" i="1"/>
  <c r="C22" i="1" s="1"/>
  <c r="D542" i="1"/>
  <c r="D22" i="1" s="1"/>
  <c r="F542" i="1"/>
  <c r="F22" i="1" s="1"/>
  <c r="G542" i="1"/>
  <c r="G22" i="1" s="1"/>
  <c r="B574" i="1"/>
  <c r="B18" i="1" s="1"/>
  <c r="C574" i="1"/>
  <c r="C18" i="1" s="1"/>
  <c r="D574" i="1"/>
  <c r="D18" i="1" s="1"/>
  <c r="F574" i="1"/>
  <c r="F18" i="1" s="1"/>
  <c r="G574" i="1"/>
  <c r="G18" i="1" s="1"/>
  <c r="W647" i="5" l="1"/>
  <c r="G555" i="5"/>
  <c r="O555" i="5" s="1"/>
  <c r="X497" i="5"/>
  <c r="G396" i="5"/>
  <c r="O396" i="5" s="1"/>
  <c r="J155" i="5"/>
  <c r="P155" i="5" s="1"/>
  <c r="X515" i="5"/>
  <c r="J343" i="5"/>
  <c r="P343" i="5" s="1"/>
  <c r="J536" i="5"/>
  <c r="P536" i="5" s="1"/>
  <c r="G546" i="5"/>
  <c r="O546" i="5" s="1"/>
  <c r="X404" i="5"/>
  <c r="J727" i="5"/>
  <c r="P727" i="5" s="1"/>
  <c r="X564" i="5"/>
  <c r="J240" i="5"/>
  <c r="P240" i="5" s="1"/>
  <c r="G87" i="5"/>
  <c r="O87" i="5" s="1"/>
  <c r="G113" i="5"/>
  <c r="O113" i="5" s="1"/>
  <c r="J658" i="5"/>
  <c r="P658" i="5" s="1"/>
  <c r="X479" i="5"/>
  <c r="X129" i="5"/>
  <c r="J137" i="5"/>
  <c r="P137" i="5" s="1"/>
  <c r="G404" i="5"/>
  <c r="O404" i="5" s="1"/>
  <c r="X428" i="5"/>
  <c r="J351" i="5"/>
  <c r="P351" i="5" s="1"/>
  <c r="J87" i="5"/>
  <c r="P87" i="5" s="1"/>
  <c r="X727" i="5"/>
  <c r="J437" i="5"/>
  <c r="P437" i="5" s="1"/>
  <c r="X445" i="5"/>
  <c r="J420" i="5"/>
  <c r="P420" i="5" s="1"/>
  <c r="G526" i="5"/>
  <c r="O526" i="5" s="1"/>
  <c r="J564" i="5"/>
  <c r="P564" i="5" s="1"/>
  <c r="X739" i="5"/>
  <c r="G437" i="5"/>
  <c r="O437" i="5" s="1"/>
  <c r="G179" i="5"/>
  <c r="O179" i="5" s="1"/>
  <c r="G497" i="5"/>
  <c r="O497" i="5" s="1"/>
  <c r="G205" i="5"/>
  <c r="O205" i="5" s="1"/>
  <c r="X463" i="5"/>
  <c r="J193" i="5"/>
  <c r="P193" i="5" s="1"/>
  <c r="G445" i="5"/>
  <c r="O445" i="5" s="1"/>
  <c r="X555" i="5"/>
  <c r="X362" i="5"/>
  <c r="G764" i="5"/>
  <c r="O764" i="5" s="1"/>
  <c r="G739" i="5"/>
  <c r="O739" i="5" s="1"/>
  <c r="X113" i="5"/>
  <c r="J687" i="5"/>
  <c r="P687" i="5" s="1"/>
  <c r="J412" i="5"/>
  <c r="P412" i="5" s="1"/>
  <c r="G668" i="5"/>
  <c r="O668" i="5" s="1"/>
  <c r="G679" i="5"/>
  <c r="O679" i="5" s="1"/>
  <c r="G479" i="5"/>
  <c r="O479" i="5" s="1"/>
  <c r="G323" i="5"/>
  <c r="O323" i="5" s="1"/>
  <c r="X526" i="5"/>
  <c r="X420" i="5"/>
  <c r="G302" i="5"/>
  <c r="O302" i="5" s="1"/>
  <c r="X581" i="5"/>
  <c r="J489" i="5"/>
  <c r="P489" i="5" s="1"/>
  <c r="X103" i="5"/>
  <c r="J179" i="5"/>
  <c r="P179" i="5" s="1"/>
  <c r="J526" i="5"/>
  <c r="P526" i="5" s="1"/>
  <c r="G240" i="5"/>
  <c r="O240" i="5" s="1"/>
  <c r="X712" i="5"/>
  <c r="G564" i="5"/>
  <c r="O564" i="5" s="1"/>
  <c r="X388" i="5"/>
  <c r="G229" i="5"/>
  <c r="O229" i="5" s="1"/>
  <c r="J218" i="5"/>
  <c r="P218" i="5" s="1"/>
  <c r="G262" i="5"/>
  <c r="O262" i="5" s="1"/>
  <c r="J103" i="5"/>
  <c r="P103" i="5" s="1"/>
  <c r="J751" i="5"/>
  <c r="P751" i="5" s="1"/>
  <c r="G701" i="5"/>
  <c r="O701" i="5" s="1"/>
  <c r="G428" i="5"/>
  <c r="O428" i="5" s="1"/>
  <c r="G218" i="5"/>
  <c r="O218" i="5" s="1"/>
  <c r="X546" i="5"/>
  <c r="G463" i="5"/>
  <c r="O463" i="5" s="1"/>
  <c r="X282" i="5"/>
  <c r="X751" i="5"/>
  <c r="G687" i="5"/>
  <c r="O687" i="5" s="1"/>
  <c r="J739" i="5"/>
  <c r="P739" i="5" s="1"/>
  <c r="X95" i="5"/>
  <c r="G727" i="5"/>
  <c r="O727" i="5" s="1"/>
  <c r="G471" i="5"/>
  <c r="O471" i="5" s="1"/>
  <c r="X351" i="5"/>
  <c r="J515" i="5"/>
  <c r="P515" i="5" s="1"/>
  <c r="J262" i="5"/>
  <c r="P262" i="5" s="1"/>
  <c r="X193" i="5"/>
  <c r="J166" i="5"/>
  <c r="P166" i="5" s="1"/>
  <c r="J78" i="5"/>
  <c r="P78" i="5" s="1"/>
  <c r="G37" i="5"/>
  <c r="O37" i="5" s="1"/>
  <c r="J293" i="5"/>
  <c r="P293" i="5" s="1"/>
  <c r="X437" i="5"/>
  <c r="G581" i="5"/>
  <c r="O581" i="5" s="1"/>
  <c r="G95" i="5"/>
  <c r="O95" i="5" s="1"/>
  <c r="X471" i="5"/>
  <c r="J362" i="5"/>
  <c r="P362" i="5" s="1"/>
  <c r="X137" i="5"/>
  <c r="J95" i="5"/>
  <c r="P95" i="5" s="1"/>
  <c r="G420" i="5"/>
  <c r="O420" i="5" s="1"/>
  <c r="X455" i="5"/>
  <c r="J323" i="5"/>
  <c r="P323" i="5" s="1"/>
  <c r="X147" i="5"/>
  <c r="J302" i="5"/>
  <c r="P302" i="5" s="1"/>
  <c r="G121" i="5"/>
  <c r="O121" i="5" s="1"/>
  <c r="G647" i="5"/>
  <c r="O647" i="5" s="1"/>
  <c r="G648" i="5" s="1"/>
  <c r="J701" i="5"/>
  <c r="P701" i="5" s="1"/>
  <c r="G658" i="5"/>
  <c r="O658" i="5" s="1"/>
  <c r="X293" i="5"/>
  <c r="X687" i="5"/>
  <c r="X764" i="5"/>
  <c r="G166" i="5"/>
  <c r="O166" i="5" s="1"/>
  <c r="G272" i="5"/>
  <c r="O272" i="5" s="1"/>
  <c r="J764" i="5"/>
  <c r="P764" i="5" s="1"/>
  <c r="X218" i="5"/>
  <c r="W323" i="5"/>
  <c r="X37" i="5"/>
  <c r="G193" i="5"/>
  <c r="O193" i="5" s="1"/>
  <c r="J205" i="5"/>
  <c r="P205" i="5" s="1"/>
  <c r="J66" i="5"/>
  <c r="P66" i="5" s="1"/>
  <c r="J282" i="5"/>
  <c r="P282" i="5" s="1"/>
  <c r="G751" i="5"/>
  <c r="O751" i="5" s="1"/>
  <c r="X658" i="5"/>
  <c r="G137" i="5"/>
  <c r="O137" i="5" s="1"/>
  <c r="X87" i="5"/>
  <c r="G712" i="5"/>
  <c r="O712" i="5" s="1"/>
  <c r="X302" i="5"/>
  <c r="G351" i="5"/>
  <c r="O351" i="5" s="1"/>
  <c r="G66" i="5"/>
  <c r="O66" i="5" s="1"/>
  <c r="G58" i="5"/>
  <c r="O58" i="5" s="1"/>
  <c r="J388" i="5"/>
  <c r="P388" i="5" s="1"/>
  <c r="X179" i="5"/>
  <c r="W343" i="5"/>
  <c r="G343" i="5"/>
  <c r="O343" i="5" s="1"/>
  <c r="X396" i="5"/>
  <c r="G24" i="5"/>
  <c r="G78" i="5"/>
  <c r="O78" i="5" s="1"/>
  <c r="X262" i="5"/>
  <c r="G147" i="5"/>
  <c r="O147" i="5" s="1"/>
  <c r="X66" i="5"/>
  <c r="G103" i="5"/>
  <c r="O103" i="5" s="1"/>
  <c r="X701" i="5"/>
  <c r="X58" i="5"/>
  <c r="X240" i="5"/>
  <c r="J648" i="5"/>
  <c r="AB511" i="1"/>
  <c r="CR510" i="1"/>
  <c r="Q510" i="1" s="1"/>
  <c r="AB510" i="1"/>
  <c r="CZ507" i="1"/>
  <c r="Y507" i="1" s="1"/>
  <c r="CY507" i="1"/>
  <c r="X507" i="1" s="1"/>
  <c r="AB507" i="1"/>
  <c r="CR504" i="1"/>
  <c r="Q504" i="1" s="1"/>
  <c r="AB504" i="1"/>
  <c r="CZ503" i="1"/>
  <c r="Y503" i="1" s="1"/>
  <c r="CY503" i="1"/>
  <c r="X503" i="1" s="1"/>
  <c r="AB503" i="1"/>
  <c r="CP500" i="1"/>
  <c r="O500" i="1" s="1"/>
  <c r="AB509" i="1"/>
  <c r="CZ499" i="1"/>
  <c r="Y499" i="1" s="1"/>
  <c r="CY499" i="1"/>
  <c r="X499" i="1" s="1"/>
  <c r="AB499" i="1"/>
  <c r="CR496" i="1"/>
  <c r="Q496" i="1" s="1"/>
  <c r="AB496" i="1"/>
  <c r="CP494" i="1"/>
  <c r="O494" i="1" s="1"/>
  <c r="CP489" i="1"/>
  <c r="O489" i="1" s="1"/>
  <c r="CY488" i="1"/>
  <c r="X488" i="1" s="1"/>
  <c r="CZ488" i="1"/>
  <c r="Y488" i="1" s="1"/>
  <c r="CP485" i="1"/>
  <c r="O485" i="1" s="1"/>
  <c r="CY482" i="1"/>
  <c r="X482" i="1" s="1"/>
  <c r="CZ482" i="1"/>
  <c r="Y482" i="1" s="1"/>
  <c r="GO482" i="1" s="1"/>
  <c r="GX481" i="1"/>
  <c r="S481" i="1"/>
  <c r="AB481" i="1"/>
  <c r="CY480" i="1"/>
  <c r="X480" i="1" s="1"/>
  <c r="CZ480" i="1"/>
  <c r="Y480" i="1" s="1"/>
  <c r="GX473" i="1"/>
  <c r="CY470" i="1"/>
  <c r="X470" i="1" s="1"/>
  <c r="CZ470" i="1"/>
  <c r="Y470" i="1" s="1"/>
  <c r="CR468" i="1"/>
  <c r="Q468" i="1" s="1"/>
  <c r="AB468" i="1"/>
  <c r="CP510" i="1"/>
  <c r="O510" i="1" s="1"/>
  <c r="CP509" i="1"/>
  <c r="O509" i="1" s="1"/>
  <c r="CY506" i="1"/>
  <c r="X506" i="1" s="1"/>
  <c r="CZ506" i="1"/>
  <c r="Y506" i="1" s="1"/>
  <c r="AB505" i="1"/>
  <c r="CP504" i="1"/>
  <c r="O504" i="1" s="1"/>
  <c r="CY502" i="1"/>
  <c r="X502" i="1" s="1"/>
  <c r="CZ502" i="1"/>
  <c r="Y502" i="1" s="1"/>
  <c r="AB501" i="1"/>
  <c r="CY500" i="1"/>
  <c r="X500" i="1" s="1"/>
  <c r="CZ500" i="1"/>
  <c r="Y500" i="1" s="1"/>
  <c r="CZ491" i="1"/>
  <c r="Y491" i="1" s="1"/>
  <c r="CY491" i="1"/>
  <c r="X491" i="1" s="1"/>
  <c r="AB491" i="1"/>
  <c r="CP490" i="1"/>
  <c r="O490" i="1" s="1"/>
  <c r="CR488" i="1"/>
  <c r="Q488" i="1" s="1"/>
  <c r="AB488" i="1"/>
  <c r="CZ487" i="1"/>
  <c r="Y487" i="1" s="1"/>
  <c r="CY487" i="1"/>
  <c r="X487" i="1" s="1"/>
  <c r="AB487" i="1"/>
  <c r="CP486" i="1"/>
  <c r="O486" i="1" s="1"/>
  <c r="CP484" i="1"/>
  <c r="O484" i="1" s="1"/>
  <c r="W481" i="1"/>
  <c r="P481" i="1"/>
  <c r="CR480" i="1"/>
  <c r="Q480" i="1" s="1"/>
  <c r="AB480" i="1"/>
  <c r="CZ479" i="1"/>
  <c r="Y479" i="1" s="1"/>
  <c r="CY479" i="1"/>
  <c r="X479" i="1" s="1"/>
  <c r="AB479" i="1"/>
  <c r="W473" i="1"/>
  <c r="P473" i="1"/>
  <c r="CP473" i="1" s="1"/>
  <c r="O473" i="1" s="1"/>
  <c r="CR472" i="1"/>
  <c r="Q472" i="1" s="1"/>
  <c r="AB472" i="1"/>
  <c r="CZ471" i="1"/>
  <c r="Y471" i="1" s="1"/>
  <c r="CY471" i="1"/>
  <c r="X471" i="1" s="1"/>
  <c r="AB471" i="1"/>
  <c r="CR470" i="1"/>
  <c r="Q470" i="1" s="1"/>
  <c r="AB470" i="1"/>
  <c r="CP496" i="1"/>
  <c r="O496" i="1" s="1"/>
  <c r="CY494" i="1"/>
  <c r="X494" i="1" s="1"/>
  <c r="CZ494" i="1"/>
  <c r="Y494" i="1" s="1"/>
  <c r="CY492" i="1"/>
  <c r="X492" i="1" s="1"/>
  <c r="CZ492" i="1"/>
  <c r="Y492" i="1" s="1"/>
  <c r="CZ483" i="1"/>
  <c r="Y483" i="1" s="1"/>
  <c r="CY483" i="1"/>
  <c r="X483" i="1" s="1"/>
  <c r="GM482" i="1"/>
  <c r="U481" i="1"/>
  <c r="CY476" i="1"/>
  <c r="X476" i="1" s="1"/>
  <c r="CZ476" i="1"/>
  <c r="Y476" i="1" s="1"/>
  <c r="CP468" i="1"/>
  <c r="O468" i="1" s="1"/>
  <c r="CZ464" i="1"/>
  <c r="Y464" i="1" s="1"/>
  <c r="CY464" i="1"/>
  <c r="X464" i="1" s="1"/>
  <c r="CZ458" i="1"/>
  <c r="Y458" i="1" s="1"/>
  <c r="CY458" i="1"/>
  <c r="X458" i="1" s="1"/>
  <c r="CY510" i="1"/>
  <c r="X510" i="1" s="1"/>
  <c r="CZ510" i="1"/>
  <c r="Y510" i="1" s="1"/>
  <c r="CY504" i="1"/>
  <c r="X504" i="1" s="1"/>
  <c r="CZ504" i="1"/>
  <c r="Y504" i="1" s="1"/>
  <c r="CY498" i="1"/>
  <c r="X498" i="1" s="1"/>
  <c r="CZ498" i="1"/>
  <c r="Y498" i="1" s="1"/>
  <c r="CZ511" i="1"/>
  <c r="Y511" i="1" s="1"/>
  <c r="CY511" i="1"/>
  <c r="X511" i="1" s="1"/>
  <c r="CP506" i="1"/>
  <c r="O506" i="1" s="1"/>
  <c r="CP497" i="1"/>
  <c r="O497" i="1" s="1"/>
  <c r="CY496" i="1"/>
  <c r="X496" i="1" s="1"/>
  <c r="CZ496" i="1"/>
  <c r="Y496" i="1" s="1"/>
  <c r="CP493" i="1"/>
  <c r="O493" i="1" s="1"/>
  <c r="CY490" i="1"/>
  <c r="X490" i="1" s="1"/>
  <c r="CZ490" i="1"/>
  <c r="Y490" i="1" s="1"/>
  <c r="AB489" i="1"/>
  <c r="CP488" i="1"/>
  <c r="O488" i="1" s="1"/>
  <c r="CY486" i="1"/>
  <c r="X486" i="1" s="1"/>
  <c r="CZ486" i="1"/>
  <c r="Y486" i="1" s="1"/>
  <c r="CY485" i="1"/>
  <c r="X485" i="1" s="1"/>
  <c r="CZ485" i="1"/>
  <c r="Y485" i="1" s="1"/>
  <c r="AB485" i="1"/>
  <c r="CY484" i="1"/>
  <c r="X484" i="1" s="1"/>
  <c r="CZ484" i="1"/>
  <c r="Y484" i="1" s="1"/>
  <c r="T481" i="1"/>
  <c r="Q481" i="1"/>
  <c r="CP480" i="1"/>
  <c r="O480" i="1" s="1"/>
  <c r="CR476" i="1"/>
  <c r="Q476" i="1" s="1"/>
  <c r="CP476" i="1" s="1"/>
  <c r="O476" i="1" s="1"/>
  <c r="AB476" i="1"/>
  <c r="CZ475" i="1"/>
  <c r="Y475" i="1" s="1"/>
  <c r="CY475" i="1"/>
  <c r="X475" i="1" s="1"/>
  <c r="AB475" i="1"/>
  <c r="T473" i="1"/>
  <c r="V473" i="1"/>
  <c r="Q473" i="1"/>
  <c r="CP472" i="1"/>
  <c r="O472" i="1" s="1"/>
  <c r="CP470" i="1"/>
  <c r="O470" i="1" s="1"/>
  <c r="CP469" i="1"/>
  <c r="O469" i="1" s="1"/>
  <c r="CY468" i="1"/>
  <c r="X468" i="1" s="1"/>
  <c r="CZ468" i="1"/>
  <c r="Y468" i="1" s="1"/>
  <c r="CP502" i="1"/>
  <c r="O502" i="1" s="1"/>
  <c r="CY508" i="1"/>
  <c r="X508" i="1" s="1"/>
  <c r="GM508" i="1" s="1"/>
  <c r="CZ508" i="1"/>
  <c r="Y508" i="1" s="1"/>
  <c r="CP498" i="1"/>
  <c r="O498" i="1" s="1"/>
  <c r="CZ495" i="1"/>
  <c r="Y495" i="1" s="1"/>
  <c r="CY495" i="1"/>
  <c r="X495" i="1" s="1"/>
  <c r="AB495" i="1"/>
  <c r="CP492" i="1"/>
  <c r="O492" i="1" s="1"/>
  <c r="S473" i="1"/>
  <c r="AB473" i="1"/>
  <c r="CY472" i="1"/>
  <c r="X472" i="1" s="1"/>
  <c r="CZ472" i="1"/>
  <c r="Y472" i="1" s="1"/>
  <c r="CZ462" i="1"/>
  <c r="Y462" i="1" s="1"/>
  <c r="CY462" i="1"/>
  <c r="X462" i="1" s="1"/>
  <c r="FY513" i="1"/>
  <c r="P517" i="1"/>
  <c r="F517" i="1"/>
  <c r="GA513" i="1"/>
  <c r="EU513" i="1"/>
  <c r="EM513" i="1"/>
  <c r="EI513" i="1"/>
  <c r="CI513" i="1"/>
  <c r="BC513" i="1"/>
  <c r="AU513" i="1"/>
  <c r="AQ513" i="1"/>
  <c r="CQ511" i="1"/>
  <c r="P511" i="1" s="1"/>
  <c r="CP511" i="1" s="1"/>
  <c r="O511" i="1" s="1"/>
  <c r="CS509" i="1"/>
  <c r="R509" i="1" s="1"/>
  <c r="CY509" i="1" s="1"/>
  <c r="X509" i="1" s="1"/>
  <c r="CX1332" i="3"/>
  <c r="CX1333" i="3"/>
  <c r="CX1337" i="3"/>
  <c r="CX1336" i="3"/>
  <c r="CX1335" i="3"/>
  <c r="CX1331" i="3"/>
  <c r="CX1334" i="3"/>
  <c r="CX1338" i="3"/>
  <c r="CQ507" i="1"/>
  <c r="P507" i="1" s="1"/>
  <c r="CP507" i="1" s="1"/>
  <c r="O507" i="1" s="1"/>
  <c r="CS505" i="1"/>
  <c r="R505" i="1" s="1"/>
  <c r="CZ505" i="1" s="1"/>
  <c r="Y505" i="1" s="1"/>
  <c r="CQ503" i="1"/>
  <c r="P503" i="1" s="1"/>
  <c r="CP503" i="1" s="1"/>
  <c r="O503" i="1" s="1"/>
  <c r="CS501" i="1"/>
  <c r="R501" i="1" s="1"/>
  <c r="CY501" i="1" s="1"/>
  <c r="X501" i="1" s="1"/>
  <c r="CX1316" i="3"/>
  <c r="CX1320" i="3"/>
  <c r="CX1322" i="3"/>
  <c r="CX1319" i="3"/>
  <c r="CX1321" i="3"/>
  <c r="CX1318" i="3"/>
  <c r="CX1315" i="3"/>
  <c r="CX1317" i="3"/>
  <c r="CQ499" i="1"/>
  <c r="P499" i="1" s="1"/>
  <c r="CP499" i="1" s="1"/>
  <c r="O499" i="1" s="1"/>
  <c r="CS497" i="1"/>
  <c r="R497" i="1" s="1"/>
  <c r="CY497" i="1" s="1"/>
  <c r="X497" i="1" s="1"/>
  <c r="CQ495" i="1"/>
  <c r="P495" i="1" s="1"/>
  <c r="CP495" i="1" s="1"/>
  <c r="O495" i="1" s="1"/>
  <c r="CS493" i="1"/>
  <c r="R493" i="1" s="1"/>
  <c r="CZ493" i="1" s="1"/>
  <c r="Y493" i="1" s="1"/>
  <c r="CX1300" i="3"/>
  <c r="CX1304" i="3"/>
  <c r="CX1298" i="3"/>
  <c r="CX1306" i="3"/>
  <c r="CX1303" i="3"/>
  <c r="CX1305" i="3"/>
  <c r="CX1302" i="3"/>
  <c r="CX1299" i="3"/>
  <c r="CX1301" i="3"/>
  <c r="CQ491" i="1"/>
  <c r="P491" i="1" s="1"/>
  <c r="CP491" i="1" s="1"/>
  <c r="O491" i="1" s="1"/>
  <c r="CS489" i="1"/>
  <c r="R489" i="1" s="1"/>
  <c r="CZ489" i="1" s="1"/>
  <c r="Y489" i="1" s="1"/>
  <c r="CQ487" i="1"/>
  <c r="P487" i="1" s="1"/>
  <c r="CP487" i="1" s="1"/>
  <c r="O487" i="1" s="1"/>
  <c r="CS485" i="1"/>
  <c r="R485" i="1" s="1"/>
  <c r="CX1280" i="3"/>
  <c r="CX1284" i="3"/>
  <c r="CX1288" i="3"/>
  <c r="CX1282" i="3"/>
  <c r="CX1281" i="3"/>
  <c r="CX1287" i="3"/>
  <c r="CX1286" i="3"/>
  <c r="CX1283" i="3"/>
  <c r="CX1285" i="3"/>
  <c r="CQ483" i="1"/>
  <c r="P483" i="1" s="1"/>
  <c r="CP483" i="1" s="1"/>
  <c r="O483" i="1" s="1"/>
  <c r="CS481" i="1"/>
  <c r="R481" i="1" s="1"/>
  <c r="I481" i="1"/>
  <c r="V481" i="1" s="1"/>
  <c r="CQ479" i="1"/>
  <c r="P479" i="1" s="1"/>
  <c r="CP479" i="1" s="1"/>
  <c r="O479" i="1" s="1"/>
  <c r="CS477" i="1"/>
  <c r="R477" i="1" s="1"/>
  <c r="I477" i="1"/>
  <c r="Q477" i="1" s="1"/>
  <c r="CQ475" i="1"/>
  <c r="P475" i="1" s="1"/>
  <c r="CP475" i="1" s="1"/>
  <c r="O475" i="1" s="1"/>
  <c r="CS473" i="1"/>
  <c r="R473" i="1" s="1"/>
  <c r="CQ471" i="1"/>
  <c r="P471" i="1" s="1"/>
  <c r="CP471" i="1" s="1"/>
  <c r="O471" i="1" s="1"/>
  <c r="CS469" i="1"/>
  <c r="R469" i="1" s="1"/>
  <c r="CZ469" i="1" s="1"/>
  <c r="Y469" i="1" s="1"/>
  <c r="CQ465" i="1"/>
  <c r="P465" i="1" s="1"/>
  <c r="CP465" i="1" s="1"/>
  <c r="O465" i="1" s="1"/>
  <c r="GX462" i="1"/>
  <c r="T462" i="1"/>
  <c r="AB462" i="1"/>
  <c r="AB461" i="1"/>
  <c r="GX458" i="1"/>
  <c r="T458" i="1"/>
  <c r="AB458" i="1"/>
  <c r="AB457" i="1"/>
  <c r="CQ457" i="1"/>
  <c r="AD455" i="1"/>
  <c r="CS455" i="1"/>
  <c r="R455" i="1" s="1"/>
  <c r="CZ455" i="1" s="1"/>
  <c r="Y455" i="1" s="1"/>
  <c r="CP452" i="1"/>
  <c r="O452" i="1" s="1"/>
  <c r="CY450" i="1"/>
  <c r="X450" i="1" s="1"/>
  <c r="CZ450" i="1"/>
  <c r="Y450" i="1" s="1"/>
  <c r="CR448" i="1"/>
  <c r="Q448" i="1" s="1"/>
  <c r="AB448" i="1"/>
  <c r="CY440" i="1"/>
  <c r="X440" i="1" s="1"/>
  <c r="CZ440" i="1"/>
  <c r="Y440" i="1" s="1"/>
  <c r="CY438" i="1"/>
  <c r="X438" i="1" s="1"/>
  <c r="CZ438" i="1"/>
  <c r="Y438" i="1" s="1"/>
  <c r="CP372" i="1"/>
  <c r="O372" i="1" s="1"/>
  <c r="EB376" i="1"/>
  <c r="CZ366" i="1"/>
  <c r="Y366" i="1" s="1"/>
  <c r="DX376" i="1"/>
  <c r="CY366" i="1"/>
  <c r="X366" i="1" s="1"/>
  <c r="AJ376" i="1"/>
  <c r="AF376" i="1"/>
  <c r="CR356" i="1"/>
  <c r="Q356" i="1" s="1"/>
  <c r="AB356" i="1"/>
  <c r="CR355" i="1"/>
  <c r="Q355" i="1" s="1"/>
  <c r="AB355" i="1"/>
  <c r="CY354" i="1"/>
  <c r="X354" i="1" s="1"/>
  <c r="CZ354" i="1"/>
  <c r="Y354" i="1" s="1"/>
  <c r="CY353" i="1"/>
  <c r="X353" i="1" s="1"/>
  <c r="CZ353" i="1"/>
  <c r="Y353" i="1" s="1"/>
  <c r="CR351" i="1"/>
  <c r="Q351" i="1" s="1"/>
  <c r="AB351" i="1"/>
  <c r="CZ350" i="1"/>
  <c r="Y350" i="1" s="1"/>
  <c r="CY350" i="1"/>
  <c r="X350" i="1" s="1"/>
  <c r="CR346" i="1"/>
  <c r="Q346" i="1" s="1"/>
  <c r="AB346" i="1"/>
  <c r="CY344" i="1"/>
  <c r="X344" i="1" s="1"/>
  <c r="CZ344" i="1"/>
  <c r="Y344" i="1" s="1"/>
  <c r="CP340" i="1"/>
  <c r="O340" i="1" s="1"/>
  <c r="CP336" i="1"/>
  <c r="O336" i="1" s="1"/>
  <c r="CP332" i="1"/>
  <c r="O332" i="1" s="1"/>
  <c r="CY324" i="1"/>
  <c r="X324" i="1" s="1"/>
  <c r="CY321" i="1"/>
  <c r="X321" i="1" s="1"/>
  <c r="CZ321" i="1"/>
  <c r="Y321" i="1" s="1"/>
  <c r="CJ405" i="1"/>
  <c r="CJ250" i="1" s="1"/>
  <c r="CX1341" i="3"/>
  <c r="CX1345" i="3"/>
  <c r="CX1340" i="3"/>
  <c r="CX1344" i="3"/>
  <c r="CX1339" i="3"/>
  <c r="CX1343" i="3"/>
  <c r="CX1342" i="3"/>
  <c r="CX1346" i="3"/>
  <c r="CX1248" i="3"/>
  <c r="CX1252" i="3"/>
  <c r="CX1256" i="3"/>
  <c r="CX1250" i="3"/>
  <c r="CX1258" i="3"/>
  <c r="CX1247" i="3"/>
  <c r="CX1249" i="3"/>
  <c r="CX1255" i="3"/>
  <c r="CX1257" i="3"/>
  <c r="CX1254" i="3"/>
  <c r="CX1251" i="3"/>
  <c r="CX1253" i="3"/>
  <c r="CX1232" i="3"/>
  <c r="CX1236" i="3"/>
  <c r="CX1234" i="3"/>
  <c r="CX1231" i="3"/>
  <c r="CX1233" i="3"/>
  <c r="CX1238" i="3"/>
  <c r="CX1235" i="3"/>
  <c r="CX1237" i="3"/>
  <c r="CP463" i="1"/>
  <c r="O463" i="1" s="1"/>
  <c r="CP459" i="1"/>
  <c r="O459" i="1" s="1"/>
  <c r="CR456" i="1"/>
  <c r="Q456" i="1" s="1"/>
  <c r="CP456" i="1" s="1"/>
  <c r="O456" i="1" s="1"/>
  <c r="AB456" i="1"/>
  <c r="CY453" i="1"/>
  <c r="X453" i="1" s="1"/>
  <c r="CZ453" i="1"/>
  <c r="Y453" i="1" s="1"/>
  <c r="CR451" i="1"/>
  <c r="Q451" i="1" s="1"/>
  <c r="AB451" i="1"/>
  <c r="CP448" i="1"/>
  <c r="O448" i="1" s="1"/>
  <c r="CY443" i="1"/>
  <c r="X443" i="1" s="1"/>
  <c r="CZ443" i="1"/>
  <c r="Y443" i="1" s="1"/>
  <c r="CR442" i="1"/>
  <c r="Q442" i="1" s="1"/>
  <c r="CP442" i="1" s="1"/>
  <c r="O442" i="1" s="1"/>
  <c r="AB442" i="1"/>
  <c r="CY373" i="1"/>
  <c r="X373" i="1" s="1"/>
  <c r="CZ373" i="1"/>
  <c r="Y373" i="1" s="1"/>
  <c r="CZ370" i="1"/>
  <c r="Y370" i="1" s="1"/>
  <c r="CY370" i="1"/>
  <c r="X370" i="1" s="1"/>
  <c r="EA376" i="1"/>
  <c r="CR366" i="1"/>
  <c r="Q366" i="1" s="1"/>
  <c r="AB366" i="1"/>
  <c r="AH376" i="1"/>
  <c r="AI376" i="1"/>
  <c r="CR365" i="1"/>
  <c r="Q365" i="1" s="1"/>
  <c r="AB365" i="1"/>
  <c r="CY357" i="1"/>
  <c r="X357" i="1" s="1"/>
  <c r="CZ357" i="1"/>
  <c r="Y357" i="1" s="1"/>
  <c r="CP356" i="1"/>
  <c r="O356" i="1" s="1"/>
  <c r="GM354" i="1"/>
  <c r="GO354" i="1"/>
  <c r="CR350" i="1"/>
  <c r="Q350" i="1" s="1"/>
  <c r="AB350" i="1"/>
  <c r="CY348" i="1"/>
  <c r="X348" i="1" s="1"/>
  <c r="CZ348" i="1"/>
  <c r="Y348" i="1" s="1"/>
  <c r="CP347" i="1"/>
  <c r="O347" i="1" s="1"/>
  <c r="CP346" i="1"/>
  <c r="O346" i="1" s="1"/>
  <c r="GM344" i="1"/>
  <c r="GO344" i="1"/>
  <c r="CY341" i="1"/>
  <c r="X341" i="1" s="1"/>
  <c r="CZ341" i="1"/>
  <c r="Y341" i="1" s="1"/>
  <c r="CR339" i="1"/>
  <c r="Q339" i="1" s="1"/>
  <c r="CP339" i="1" s="1"/>
  <c r="O339" i="1" s="1"/>
  <c r="AB339" i="1"/>
  <c r="CY338" i="1"/>
  <c r="X338" i="1" s="1"/>
  <c r="CZ338" i="1"/>
  <c r="Y338" i="1" s="1"/>
  <c r="CY337" i="1"/>
  <c r="X337" i="1" s="1"/>
  <c r="CZ337" i="1"/>
  <c r="Y337" i="1" s="1"/>
  <c r="CR335" i="1"/>
  <c r="Q335" i="1" s="1"/>
  <c r="AB335" i="1"/>
  <c r="CY334" i="1"/>
  <c r="X334" i="1" s="1"/>
  <c r="CZ334" i="1"/>
  <c r="Y334" i="1" s="1"/>
  <c r="CY333" i="1"/>
  <c r="X333" i="1" s="1"/>
  <c r="CZ333" i="1"/>
  <c r="Y333" i="1" s="1"/>
  <c r="CR331" i="1"/>
  <c r="Q331" i="1" s="1"/>
  <c r="AB331" i="1"/>
  <c r="CY327" i="1"/>
  <c r="X327" i="1" s="1"/>
  <c r="CZ327" i="1"/>
  <c r="Y327" i="1" s="1"/>
  <c r="AI405" i="1"/>
  <c r="AI250" i="1" s="1"/>
  <c r="AB324" i="1"/>
  <c r="CR324" i="1"/>
  <c r="Q324" i="1" s="1"/>
  <c r="CY323" i="1"/>
  <c r="X323" i="1" s="1"/>
  <c r="CZ323" i="1"/>
  <c r="Y323" i="1" s="1"/>
  <c r="CP323" i="1"/>
  <c r="O323" i="1" s="1"/>
  <c r="CY322" i="1"/>
  <c r="X322" i="1" s="1"/>
  <c r="CZ322" i="1"/>
  <c r="Y322" i="1" s="1"/>
  <c r="AG405" i="1"/>
  <c r="AG250" i="1" s="1"/>
  <c r="DZ405" i="1"/>
  <c r="DZ250" i="1" s="1"/>
  <c r="CG513" i="1"/>
  <c r="CX1349" i="3"/>
  <c r="CX1353" i="3"/>
  <c r="CX1348" i="3"/>
  <c r="CX1352" i="3"/>
  <c r="CX1347" i="3"/>
  <c r="CX1351" i="3"/>
  <c r="CX1350" i="3"/>
  <c r="CX1354" i="3"/>
  <c r="CX1260" i="3"/>
  <c r="CX1264" i="3"/>
  <c r="CX1268" i="3"/>
  <c r="CX1266" i="3"/>
  <c r="CX1263" i="3"/>
  <c r="CX1265" i="3"/>
  <c r="CX1262" i="3"/>
  <c r="CX1270" i="3"/>
  <c r="CX1259" i="3"/>
  <c r="CX1261" i="3"/>
  <c r="CX1267" i="3"/>
  <c r="CX1269" i="3"/>
  <c r="CP467" i="1"/>
  <c r="O467" i="1" s="1"/>
  <c r="CY465" i="1"/>
  <c r="X465" i="1" s="1"/>
  <c r="T464" i="1"/>
  <c r="P464" i="1"/>
  <c r="CP464" i="1" s="1"/>
  <c r="O464" i="1" s="1"/>
  <c r="CY463" i="1"/>
  <c r="X463" i="1" s="1"/>
  <c r="CZ460" i="1"/>
  <c r="Y460" i="1" s="1"/>
  <c r="AD460" i="1"/>
  <c r="CY459" i="1"/>
  <c r="X459" i="1" s="1"/>
  <c r="CY456" i="1"/>
  <c r="X456" i="1" s="1"/>
  <c r="CY454" i="1"/>
  <c r="X454" i="1" s="1"/>
  <c r="CP454" i="1"/>
  <c r="O454" i="1" s="1"/>
  <c r="CY447" i="1"/>
  <c r="X447" i="1" s="1"/>
  <c r="CZ447" i="1"/>
  <c r="Y447" i="1" s="1"/>
  <c r="CR439" i="1"/>
  <c r="Q439" i="1" s="1"/>
  <c r="AB439" i="1"/>
  <c r="CZ374" i="1"/>
  <c r="Y374" i="1" s="1"/>
  <c r="CY374" i="1"/>
  <c r="X374" i="1" s="1"/>
  <c r="CR370" i="1"/>
  <c r="Q370" i="1" s="1"/>
  <c r="AB370" i="1"/>
  <c r="CR369" i="1"/>
  <c r="Q369" i="1" s="1"/>
  <c r="CP369" i="1" s="1"/>
  <c r="O369" i="1" s="1"/>
  <c r="AB369" i="1"/>
  <c r="CY368" i="1"/>
  <c r="X368" i="1" s="1"/>
  <c r="CZ368" i="1"/>
  <c r="Y368" i="1" s="1"/>
  <c r="CY367" i="1"/>
  <c r="X367" i="1" s="1"/>
  <c r="CZ367" i="1"/>
  <c r="Y367" i="1" s="1"/>
  <c r="DZ376" i="1"/>
  <c r="CP366" i="1"/>
  <c r="O366" i="1" s="1"/>
  <c r="DU376" i="1"/>
  <c r="AG376" i="1"/>
  <c r="CR358" i="1"/>
  <c r="Q358" i="1" s="1"/>
  <c r="CP358" i="1" s="1"/>
  <c r="O358" i="1" s="1"/>
  <c r="AB358" i="1"/>
  <c r="CP355" i="1"/>
  <c r="O355" i="1" s="1"/>
  <c r="CY352" i="1"/>
  <c r="X352" i="1" s="1"/>
  <c r="CZ352" i="1"/>
  <c r="Y352" i="1" s="1"/>
  <c r="CP351" i="1"/>
  <c r="O351" i="1" s="1"/>
  <c r="CP350" i="1"/>
  <c r="O350" i="1" s="1"/>
  <c r="CP348" i="1"/>
  <c r="O348" i="1" s="1"/>
  <c r="CY345" i="1"/>
  <c r="X345" i="1" s="1"/>
  <c r="CZ345" i="1"/>
  <c r="Y345" i="1" s="1"/>
  <c r="CR343" i="1"/>
  <c r="Q343" i="1" s="1"/>
  <c r="CP343" i="1" s="1"/>
  <c r="O343" i="1" s="1"/>
  <c r="AB343" i="1"/>
  <c r="CZ342" i="1"/>
  <c r="Y342" i="1" s="1"/>
  <c r="CY342" i="1"/>
  <c r="X342" i="1" s="1"/>
  <c r="CP338" i="1"/>
  <c r="O338" i="1" s="1"/>
  <c r="CP334" i="1"/>
  <c r="O334" i="1" s="1"/>
  <c r="CP330" i="1"/>
  <c r="O330" i="1" s="1"/>
  <c r="CY326" i="1"/>
  <c r="X326" i="1" s="1"/>
  <c r="CZ326" i="1"/>
  <c r="Y326" i="1" s="1"/>
  <c r="CP326" i="1"/>
  <c r="O326" i="1" s="1"/>
  <c r="CY325" i="1"/>
  <c r="X325" i="1" s="1"/>
  <c r="CZ325" i="1"/>
  <c r="Y325" i="1" s="1"/>
  <c r="CZ320" i="1"/>
  <c r="Y320" i="1" s="1"/>
  <c r="CY320" i="1"/>
  <c r="X320" i="1" s="1"/>
  <c r="GB405" i="1"/>
  <c r="GB250" i="1" s="1"/>
  <c r="CX1324" i="3"/>
  <c r="CX1328" i="3"/>
  <c r="CX1330" i="3"/>
  <c r="CX1327" i="3"/>
  <c r="CX1329" i="3"/>
  <c r="CX1326" i="3"/>
  <c r="CX1323" i="3"/>
  <c r="CX1325" i="3"/>
  <c r="CX1308" i="3"/>
  <c r="CX1312" i="3"/>
  <c r="CX1314" i="3"/>
  <c r="CX1311" i="3"/>
  <c r="CX1313" i="3"/>
  <c r="CX1310" i="3"/>
  <c r="CX1307" i="3"/>
  <c r="CX1309" i="3"/>
  <c r="CX1292" i="3"/>
  <c r="CX1296" i="3"/>
  <c r="CX1290" i="3"/>
  <c r="CX1289" i="3"/>
  <c r="CX1295" i="3"/>
  <c r="CX1297" i="3"/>
  <c r="CX1294" i="3"/>
  <c r="CX1291" i="3"/>
  <c r="CX1293" i="3"/>
  <c r="CX1272" i="3"/>
  <c r="CX1276" i="3"/>
  <c r="CX1274" i="3"/>
  <c r="CX1271" i="3"/>
  <c r="CX1273" i="3"/>
  <c r="CX1279" i="3"/>
  <c r="CX1278" i="3"/>
  <c r="CX1275" i="3"/>
  <c r="CX1277" i="3"/>
  <c r="I478" i="1"/>
  <c r="Q478" i="1" s="1"/>
  <c r="I474" i="1"/>
  <c r="R474" i="1" s="1"/>
  <c r="CY467" i="1"/>
  <c r="X467" i="1" s="1"/>
  <c r="I466" i="1"/>
  <c r="R466" i="1" s="1"/>
  <c r="GX464" i="1"/>
  <c r="AB464" i="1"/>
  <c r="P462" i="1"/>
  <c r="CP462" i="1" s="1"/>
  <c r="O462" i="1" s="1"/>
  <c r="CZ459" i="1"/>
  <c r="Y459" i="1" s="1"/>
  <c r="P458" i="1"/>
  <c r="CP458" i="1" s="1"/>
  <c r="O458" i="1" s="1"/>
  <c r="CY455" i="1"/>
  <c r="X455" i="1" s="1"/>
  <c r="CY452" i="1"/>
  <c r="X452" i="1" s="1"/>
  <c r="CZ452" i="1"/>
  <c r="Y452" i="1" s="1"/>
  <c r="CP451" i="1"/>
  <c r="O451" i="1" s="1"/>
  <c r="CR449" i="1"/>
  <c r="Q449" i="1" s="1"/>
  <c r="CP449" i="1" s="1"/>
  <c r="O449" i="1" s="1"/>
  <c r="AB449" i="1"/>
  <c r="CZ448" i="1"/>
  <c r="Y448" i="1" s="1"/>
  <c r="CY448" i="1"/>
  <c r="X448" i="1" s="1"/>
  <c r="CR445" i="1"/>
  <c r="Q445" i="1" s="1"/>
  <c r="CP445" i="1" s="1"/>
  <c r="O445" i="1" s="1"/>
  <c r="AB445" i="1"/>
  <c r="CY441" i="1"/>
  <c r="X441" i="1" s="1"/>
  <c r="CZ441" i="1"/>
  <c r="Y441" i="1" s="1"/>
  <c r="CP440" i="1"/>
  <c r="O440" i="1" s="1"/>
  <c r="CP439" i="1"/>
  <c r="O439" i="1" s="1"/>
  <c r="CR374" i="1"/>
  <c r="Q374" i="1" s="1"/>
  <c r="CP374" i="1" s="1"/>
  <c r="O374" i="1" s="1"/>
  <c r="AB374" i="1"/>
  <c r="CY372" i="1"/>
  <c r="X372" i="1" s="1"/>
  <c r="CZ372" i="1"/>
  <c r="Y372" i="1" s="1"/>
  <c r="CY371" i="1"/>
  <c r="X371" i="1" s="1"/>
  <c r="CZ371" i="1"/>
  <c r="Y371" i="1" s="1"/>
  <c r="CP370" i="1"/>
  <c r="O370" i="1" s="1"/>
  <c r="CP368" i="1"/>
  <c r="O368" i="1" s="1"/>
  <c r="CJ376" i="1"/>
  <c r="GB376" i="1"/>
  <c r="DW376" i="1"/>
  <c r="DY376" i="1"/>
  <c r="CP365" i="1"/>
  <c r="O365" i="1" s="1"/>
  <c r="CY359" i="1"/>
  <c r="X359" i="1" s="1"/>
  <c r="CZ359" i="1"/>
  <c r="Y359" i="1" s="1"/>
  <c r="CZ356" i="1"/>
  <c r="Y356" i="1" s="1"/>
  <c r="CY356" i="1"/>
  <c r="X356" i="1" s="1"/>
  <c r="CP352" i="1"/>
  <c r="O352" i="1" s="1"/>
  <c r="CY349" i="1"/>
  <c r="X349" i="1" s="1"/>
  <c r="CZ349" i="1"/>
  <c r="Y349" i="1" s="1"/>
  <c r="CR347" i="1"/>
  <c r="Q347" i="1" s="1"/>
  <c r="AB347" i="1"/>
  <c r="CZ346" i="1"/>
  <c r="Y346" i="1" s="1"/>
  <c r="CY346" i="1"/>
  <c r="X346" i="1" s="1"/>
  <c r="CR342" i="1"/>
  <c r="Q342" i="1" s="1"/>
  <c r="CP342" i="1" s="1"/>
  <c r="O342" i="1" s="1"/>
  <c r="AB342" i="1"/>
  <c r="CY340" i="1"/>
  <c r="X340" i="1" s="1"/>
  <c r="CZ340" i="1"/>
  <c r="Y340" i="1" s="1"/>
  <c r="CY336" i="1"/>
  <c r="X336" i="1" s="1"/>
  <c r="CZ336" i="1"/>
  <c r="Y336" i="1" s="1"/>
  <c r="CP335" i="1"/>
  <c r="O335" i="1" s="1"/>
  <c r="CY332" i="1"/>
  <c r="X332" i="1" s="1"/>
  <c r="CZ332" i="1"/>
  <c r="Y332" i="1" s="1"/>
  <c r="CP331" i="1"/>
  <c r="O331" i="1" s="1"/>
  <c r="CY329" i="1"/>
  <c r="X329" i="1" s="1"/>
  <c r="GM329" i="1" s="1"/>
  <c r="CZ329" i="1"/>
  <c r="Y329" i="1" s="1"/>
  <c r="CP325" i="1"/>
  <c r="O325" i="1" s="1"/>
  <c r="CP324" i="1"/>
  <c r="O324" i="1" s="1"/>
  <c r="EA405" i="1"/>
  <c r="EA250" i="1" s="1"/>
  <c r="CX1216" i="3"/>
  <c r="CX1220" i="3"/>
  <c r="CX1218" i="3"/>
  <c r="CX1215" i="3"/>
  <c r="CX1217" i="3"/>
  <c r="CX1214" i="3"/>
  <c r="CX1213" i="3"/>
  <c r="CX1219" i="3"/>
  <c r="CX1221" i="3"/>
  <c r="AB452" i="1"/>
  <c r="AB440" i="1"/>
  <c r="F380" i="1"/>
  <c r="GA376" i="1"/>
  <c r="EU376" i="1"/>
  <c r="EM376" i="1"/>
  <c r="EI376" i="1"/>
  <c r="CI376" i="1"/>
  <c r="BC376" i="1"/>
  <c r="AU376" i="1"/>
  <c r="AQ376" i="1"/>
  <c r="CX1110" i="3"/>
  <c r="CX1114" i="3"/>
  <c r="CX1112" i="3"/>
  <c r="CX1109" i="3"/>
  <c r="CX1111" i="3"/>
  <c r="CX1113" i="3"/>
  <c r="CX1094" i="3"/>
  <c r="CX1098" i="3"/>
  <c r="CX1096" i="3"/>
  <c r="CX1095" i="3"/>
  <c r="CX1097" i="3"/>
  <c r="CX1039" i="3"/>
  <c r="CX1038" i="3"/>
  <c r="CX1037" i="3"/>
  <c r="CX1040" i="3"/>
  <c r="CX1003" i="3"/>
  <c r="CX1007" i="3"/>
  <c r="CX1011" i="3"/>
  <c r="CX1015" i="3"/>
  <c r="CX1019" i="3"/>
  <c r="CX1006" i="3"/>
  <c r="CX1010" i="3"/>
  <c r="CX1014" i="3"/>
  <c r="CX1018" i="3"/>
  <c r="CX1005" i="3"/>
  <c r="CX1009" i="3"/>
  <c r="CX1013" i="3"/>
  <c r="CX1017" i="3"/>
  <c r="CX1004" i="3"/>
  <c r="CX1008" i="3"/>
  <c r="CX1012" i="3"/>
  <c r="CX1016" i="3"/>
  <c r="CX995" i="3"/>
  <c r="CX998" i="3"/>
  <c r="CX997" i="3"/>
  <c r="CX996" i="3"/>
  <c r="CY330" i="1"/>
  <c r="X330" i="1" s="1"/>
  <c r="AD327" i="1"/>
  <c r="CR327" i="1" s="1"/>
  <c r="Q327" i="1" s="1"/>
  <c r="CP327" i="1" s="1"/>
  <c r="O327" i="1" s="1"/>
  <c r="AB326" i="1"/>
  <c r="AD322" i="1"/>
  <c r="CR322" i="1" s="1"/>
  <c r="Q322" i="1" s="1"/>
  <c r="CP322" i="1" s="1"/>
  <c r="O322" i="1" s="1"/>
  <c r="T321" i="1"/>
  <c r="DY405" i="1" s="1"/>
  <c r="DY250" i="1" s="1"/>
  <c r="AB321" i="1"/>
  <c r="CQ320" i="1"/>
  <c r="P320" i="1" s="1"/>
  <c r="U320" i="1"/>
  <c r="AH405" i="1" s="1"/>
  <c r="AH250" i="1" s="1"/>
  <c r="Q320" i="1"/>
  <c r="CS317" i="1"/>
  <c r="R317" i="1" s="1"/>
  <c r="CZ317" i="1" s="1"/>
  <c r="Y317" i="1" s="1"/>
  <c r="AD317" i="1"/>
  <c r="CR317" i="1" s="1"/>
  <c r="Q317" i="1" s="1"/>
  <c r="CQ316" i="1"/>
  <c r="P316" i="1" s="1"/>
  <c r="CQ315" i="1"/>
  <c r="P315" i="1" s="1"/>
  <c r="CP313" i="1"/>
  <c r="O313" i="1" s="1"/>
  <c r="CZ312" i="1"/>
  <c r="Y312" i="1" s="1"/>
  <c r="CY312" i="1"/>
  <c r="X312" i="1" s="1"/>
  <c r="CP311" i="1"/>
  <c r="O311" i="1" s="1"/>
  <c r="CZ303" i="1"/>
  <c r="Y303" i="1" s="1"/>
  <c r="CY303" i="1"/>
  <c r="X303" i="1" s="1"/>
  <c r="CP302" i="1"/>
  <c r="O302" i="1" s="1"/>
  <c r="CZ301" i="1"/>
  <c r="Y301" i="1" s="1"/>
  <c r="CY301" i="1"/>
  <c r="X301" i="1" s="1"/>
  <c r="CP296" i="1"/>
  <c r="O296" i="1" s="1"/>
  <c r="CY288" i="1"/>
  <c r="X288" i="1" s="1"/>
  <c r="CZ288" i="1"/>
  <c r="Y288" i="1" s="1"/>
  <c r="CZ280" i="1"/>
  <c r="Y280" i="1" s="1"/>
  <c r="CY280" i="1"/>
  <c r="X280" i="1" s="1"/>
  <c r="CP279" i="1"/>
  <c r="O279" i="1" s="1"/>
  <c r="CP275" i="1"/>
  <c r="O275" i="1" s="1"/>
  <c r="CY274" i="1"/>
  <c r="X274" i="1" s="1"/>
  <c r="CZ274" i="1"/>
  <c r="Y274" i="1" s="1"/>
  <c r="GM274" i="1" s="1"/>
  <c r="CY271" i="1"/>
  <c r="X271" i="1" s="1"/>
  <c r="GM271" i="1" s="1"/>
  <c r="CZ271" i="1"/>
  <c r="Y271" i="1" s="1"/>
  <c r="CY265" i="1"/>
  <c r="X265" i="1" s="1"/>
  <c r="CZ265" i="1"/>
  <c r="Y265" i="1" s="1"/>
  <c r="CZ262" i="1"/>
  <c r="Y262" i="1" s="1"/>
  <c r="CP261" i="1"/>
  <c r="O261" i="1" s="1"/>
  <c r="GO258" i="1"/>
  <c r="GM258" i="1"/>
  <c r="CZ256" i="1"/>
  <c r="Y256" i="1" s="1"/>
  <c r="CY256" i="1"/>
  <c r="X256" i="1" s="1"/>
  <c r="CP256" i="1"/>
  <c r="O256" i="1" s="1"/>
  <c r="CZ255" i="1"/>
  <c r="Y255" i="1" s="1"/>
  <c r="CY255" i="1"/>
  <c r="X255" i="1" s="1"/>
  <c r="GO255" i="1" s="1"/>
  <c r="CX1224" i="3"/>
  <c r="CX1228" i="3"/>
  <c r="CX1226" i="3"/>
  <c r="CX1223" i="3"/>
  <c r="CX1225" i="3"/>
  <c r="CX1222" i="3"/>
  <c r="CX1230" i="3"/>
  <c r="CX1227" i="3"/>
  <c r="CX1229" i="3"/>
  <c r="CQ453" i="1"/>
  <c r="P453" i="1" s="1"/>
  <c r="CP453" i="1" s="1"/>
  <c r="O453" i="1" s="1"/>
  <c r="CS451" i="1"/>
  <c r="R451" i="1" s="1"/>
  <c r="CY451" i="1" s="1"/>
  <c r="X451" i="1" s="1"/>
  <c r="CQ450" i="1"/>
  <c r="P450" i="1" s="1"/>
  <c r="CP450" i="1" s="1"/>
  <c r="O450" i="1" s="1"/>
  <c r="CS449" i="1"/>
  <c r="R449" i="1" s="1"/>
  <c r="CY449" i="1" s="1"/>
  <c r="X449" i="1" s="1"/>
  <c r="CQ447" i="1"/>
  <c r="P447" i="1" s="1"/>
  <c r="CP447" i="1" s="1"/>
  <c r="O447" i="1" s="1"/>
  <c r="CT446" i="1"/>
  <c r="S446" i="1" s="1"/>
  <c r="CS445" i="1"/>
  <c r="R445" i="1" s="1"/>
  <c r="CY445" i="1" s="1"/>
  <c r="X445" i="1" s="1"/>
  <c r="CT444" i="1"/>
  <c r="S444" i="1" s="1"/>
  <c r="CP444" i="1" s="1"/>
  <c r="O444" i="1" s="1"/>
  <c r="CQ443" i="1"/>
  <c r="P443" i="1" s="1"/>
  <c r="CP443" i="1" s="1"/>
  <c r="O443" i="1" s="1"/>
  <c r="CS442" i="1"/>
  <c r="R442" i="1" s="1"/>
  <c r="CY442" i="1" s="1"/>
  <c r="X442" i="1" s="1"/>
  <c r="CQ441" i="1"/>
  <c r="P441" i="1" s="1"/>
  <c r="CS439" i="1"/>
  <c r="R439" i="1" s="1"/>
  <c r="CQ438" i="1"/>
  <c r="P438" i="1" s="1"/>
  <c r="EG405" i="1"/>
  <c r="AO405" i="1"/>
  <c r="ET376" i="1"/>
  <c r="EP376" i="1"/>
  <c r="EL376" i="1"/>
  <c r="EH376" i="1"/>
  <c r="BB376" i="1"/>
  <c r="AX376" i="1"/>
  <c r="AT376" i="1"/>
  <c r="AP376" i="1"/>
  <c r="CQ373" i="1"/>
  <c r="P373" i="1" s="1"/>
  <c r="CP373" i="1" s="1"/>
  <c r="O373" i="1" s="1"/>
  <c r="CQ371" i="1"/>
  <c r="P371" i="1" s="1"/>
  <c r="CP371" i="1" s="1"/>
  <c r="O371" i="1" s="1"/>
  <c r="CS369" i="1"/>
  <c r="R369" i="1" s="1"/>
  <c r="CY369" i="1" s="1"/>
  <c r="X369" i="1" s="1"/>
  <c r="CX1100" i="3"/>
  <c r="CX1099" i="3"/>
  <c r="CQ367" i="1"/>
  <c r="P367" i="1" s="1"/>
  <c r="CP367" i="1" s="1"/>
  <c r="O367" i="1" s="1"/>
  <c r="CS365" i="1"/>
  <c r="R365" i="1" s="1"/>
  <c r="AE376" i="1" s="1"/>
  <c r="CX1079" i="3"/>
  <c r="CX1083" i="3"/>
  <c r="CX1082" i="3"/>
  <c r="CX1080" i="3"/>
  <c r="CX1081" i="3"/>
  <c r="EG363" i="1"/>
  <c r="CQ359" i="1"/>
  <c r="P359" i="1" s="1"/>
  <c r="CP359" i="1" s="1"/>
  <c r="O359" i="1" s="1"/>
  <c r="CS358" i="1"/>
  <c r="R358" i="1" s="1"/>
  <c r="CZ358" i="1" s="1"/>
  <c r="Y358" i="1" s="1"/>
  <c r="CQ357" i="1"/>
  <c r="P357" i="1" s="1"/>
  <c r="CP357" i="1" s="1"/>
  <c r="O357" i="1" s="1"/>
  <c r="CS355" i="1"/>
  <c r="R355" i="1" s="1"/>
  <c r="CY355" i="1" s="1"/>
  <c r="X355" i="1" s="1"/>
  <c r="CX1043" i="3"/>
  <c r="CX1042" i="3"/>
  <c r="CX1044" i="3"/>
  <c r="CX1041" i="3"/>
  <c r="CQ353" i="1"/>
  <c r="P353" i="1" s="1"/>
  <c r="CP353" i="1" s="1"/>
  <c r="O353" i="1" s="1"/>
  <c r="CS351" i="1"/>
  <c r="R351" i="1" s="1"/>
  <c r="CZ351" i="1" s="1"/>
  <c r="Y351" i="1" s="1"/>
  <c r="CQ349" i="1"/>
  <c r="P349" i="1" s="1"/>
  <c r="CP349" i="1" s="1"/>
  <c r="O349" i="1" s="1"/>
  <c r="CS347" i="1"/>
  <c r="R347" i="1" s="1"/>
  <c r="CY347" i="1" s="1"/>
  <c r="X347" i="1" s="1"/>
  <c r="CQ345" i="1"/>
  <c r="P345" i="1" s="1"/>
  <c r="CP345" i="1" s="1"/>
  <c r="O345" i="1" s="1"/>
  <c r="CS343" i="1"/>
  <c r="R343" i="1" s="1"/>
  <c r="CY343" i="1" s="1"/>
  <c r="X343" i="1" s="1"/>
  <c r="CQ341" i="1"/>
  <c r="P341" i="1" s="1"/>
  <c r="CP341" i="1" s="1"/>
  <c r="O341" i="1" s="1"/>
  <c r="CS339" i="1"/>
  <c r="R339" i="1" s="1"/>
  <c r="CY339" i="1" s="1"/>
  <c r="X339" i="1" s="1"/>
  <c r="CX1023" i="3"/>
  <c r="CX1027" i="3"/>
  <c r="CX1031" i="3"/>
  <c r="CX1035" i="3"/>
  <c r="CX1022" i="3"/>
  <c r="CX1026" i="3"/>
  <c r="CX1030" i="3"/>
  <c r="CX1034" i="3"/>
  <c r="CX1021" i="3"/>
  <c r="CX1025" i="3"/>
  <c r="CX1029" i="3"/>
  <c r="CX1033" i="3"/>
  <c r="CX1020" i="3"/>
  <c r="CX1024" i="3"/>
  <c r="CX1028" i="3"/>
  <c r="CX1032" i="3"/>
  <c r="CX1036" i="3"/>
  <c r="CQ337" i="1"/>
  <c r="P337" i="1" s="1"/>
  <c r="CP337" i="1" s="1"/>
  <c r="O337" i="1" s="1"/>
  <c r="CS335" i="1"/>
  <c r="R335" i="1" s="1"/>
  <c r="CY335" i="1" s="1"/>
  <c r="X335" i="1" s="1"/>
  <c r="CX999" i="3"/>
  <c r="CX1002" i="3"/>
  <c r="CX1001" i="3"/>
  <c r="CX1000" i="3"/>
  <c r="CQ333" i="1"/>
  <c r="P333" i="1" s="1"/>
  <c r="CP333" i="1" s="1"/>
  <c r="O333" i="1" s="1"/>
  <c r="CS331" i="1"/>
  <c r="R331" i="1" s="1"/>
  <c r="CY331" i="1" s="1"/>
  <c r="X331" i="1" s="1"/>
  <c r="CZ328" i="1"/>
  <c r="Y328" i="1" s="1"/>
  <c r="GO328" i="1" s="1"/>
  <c r="AB327" i="1"/>
  <c r="AB322" i="1"/>
  <c r="AD319" i="1"/>
  <c r="CR319" i="1" s="1"/>
  <c r="Q319" i="1" s="1"/>
  <c r="CP319" i="1" s="1"/>
  <c r="O319" i="1" s="1"/>
  <c r="CS319" i="1"/>
  <c r="R319" i="1" s="1"/>
  <c r="CZ319" i="1" s="1"/>
  <c r="Y319" i="1" s="1"/>
  <c r="AB317" i="1"/>
  <c r="CQ317" i="1"/>
  <c r="P317" i="1" s="1"/>
  <c r="CP317" i="1" s="1"/>
  <c r="O317" i="1" s="1"/>
  <c r="CY317" i="1"/>
  <c r="X317" i="1" s="1"/>
  <c r="CY310" i="1"/>
  <c r="X310" i="1" s="1"/>
  <c r="CZ310" i="1"/>
  <c r="Y310" i="1" s="1"/>
  <c r="CZ309" i="1"/>
  <c r="Y309" i="1" s="1"/>
  <c r="CY309" i="1"/>
  <c r="X309" i="1" s="1"/>
  <c r="CP304" i="1"/>
  <c r="O304" i="1" s="1"/>
  <c r="CY296" i="1"/>
  <c r="X296" i="1" s="1"/>
  <c r="CZ296" i="1"/>
  <c r="Y296" i="1" s="1"/>
  <c r="CP291" i="1"/>
  <c r="O291" i="1" s="1"/>
  <c r="CZ290" i="1"/>
  <c r="Y290" i="1" s="1"/>
  <c r="CY290" i="1"/>
  <c r="X290" i="1" s="1"/>
  <c r="CP289" i="1"/>
  <c r="O289" i="1" s="1"/>
  <c r="CY283" i="1"/>
  <c r="X283" i="1" s="1"/>
  <c r="CZ283" i="1"/>
  <c r="Y283" i="1" s="1"/>
  <c r="CY281" i="1"/>
  <c r="X281" i="1" s="1"/>
  <c r="CZ281" i="1"/>
  <c r="Y281" i="1" s="1"/>
  <c r="GO274" i="1"/>
  <c r="CZ272" i="1"/>
  <c r="Y272" i="1" s="1"/>
  <c r="CY272" i="1"/>
  <c r="X272" i="1" s="1"/>
  <c r="GO271" i="1"/>
  <c r="CY267" i="1"/>
  <c r="X267" i="1" s="1"/>
  <c r="CZ267" i="1"/>
  <c r="Y267" i="1" s="1"/>
  <c r="CY263" i="1"/>
  <c r="X263" i="1" s="1"/>
  <c r="CZ263" i="1"/>
  <c r="Y263" i="1" s="1"/>
  <c r="GM255" i="1"/>
  <c r="CX1168" i="3"/>
  <c r="CX1172" i="3"/>
  <c r="CX1176" i="3"/>
  <c r="CX1180" i="3"/>
  <c r="CX1184" i="3"/>
  <c r="CX1166" i="3"/>
  <c r="CX1174" i="3"/>
  <c r="CX1182" i="3"/>
  <c r="CX1165" i="3"/>
  <c r="CX1171" i="3"/>
  <c r="CX1173" i="3"/>
  <c r="CX1179" i="3"/>
  <c r="CX1181" i="3"/>
  <c r="CX1170" i="3"/>
  <c r="CX1178" i="3"/>
  <c r="CX1167" i="3"/>
  <c r="CX1169" i="3"/>
  <c r="CX1175" i="3"/>
  <c r="CX1177" i="3"/>
  <c r="CX1183" i="3"/>
  <c r="CX1102" i="3"/>
  <c r="CX1101" i="3"/>
  <c r="CX1087" i="3"/>
  <c r="CX1086" i="3"/>
  <c r="CX1084" i="3"/>
  <c r="CX1088" i="3"/>
  <c r="CX1085" i="3"/>
  <c r="CX1047" i="3"/>
  <c r="CX1051" i="3"/>
  <c r="CX1055" i="3"/>
  <c r="CX1046" i="3"/>
  <c r="CX1050" i="3"/>
  <c r="CX1054" i="3"/>
  <c r="CX1048" i="3"/>
  <c r="CX1052" i="3"/>
  <c r="CX1056" i="3"/>
  <c r="CX1045" i="3"/>
  <c r="CX1057" i="3"/>
  <c r="CX1053" i="3"/>
  <c r="CX1049" i="3"/>
  <c r="AB325" i="1"/>
  <c r="AB319" i="1"/>
  <c r="CZ306" i="1"/>
  <c r="Y306" i="1" s="1"/>
  <c r="CY306" i="1"/>
  <c r="X306" i="1" s="1"/>
  <c r="CP300" i="1"/>
  <c r="O300" i="1" s="1"/>
  <c r="CZ298" i="1"/>
  <c r="Y298" i="1" s="1"/>
  <c r="CY298" i="1"/>
  <c r="X298" i="1" s="1"/>
  <c r="CZ287" i="1"/>
  <c r="Y287" i="1" s="1"/>
  <c r="CY287" i="1"/>
  <c r="X287" i="1" s="1"/>
  <c r="CP283" i="1"/>
  <c r="O283" i="1" s="1"/>
  <c r="CY282" i="1"/>
  <c r="X282" i="1" s="1"/>
  <c r="CZ282" i="1"/>
  <c r="Y282" i="1" s="1"/>
  <c r="GO280" i="1"/>
  <c r="GM280" i="1"/>
  <c r="CY278" i="1"/>
  <c r="X278" i="1" s="1"/>
  <c r="CZ278" i="1"/>
  <c r="Y278" i="1" s="1"/>
  <c r="CP269" i="1"/>
  <c r="O269" i="1" s="1"/>
  <c r="CP268" i="1"/>
  <c r="O268" i="1" s="1"/>
  <c r="CP267" i="1"/>
  <c r="O267" i="1" s="1"/>
  <c r="CY266" i="1"/>
  <c r="X266" i="1" s="1"/>
  <c r="CZ266" i="1"/>
  <c r="Y266" i="1" s="1"/>
  <c r="CP263" i="1"/>
  <c r="O263" i="1" s="1"/>
  <c r="CZ253" i="1"/>
  <c r="Y253" i="1" s="1"/>
  <c r="CX1240" i="3"/>
  <c r="CX1244" i="3"/>
  <c r="CX1242" i="3"/>
  <c r="CX1239" i="3"/>
  <c r="CX1241" i="3"/>
  <c r="CX1246" i="3"/>
  <c r="CX1243" i="3"/>
  <c r="CX1245" i="3"/>
  <c r="I461" i="1"/>
  <c r="S461" i="1" s="1"/>
  <c r="I457" i="1"/>
  <c r="W457" i="1" s="1"/>
  <c r="CX1188" i="3"/>
  <c r="CX1192" i="3"/>
  <c r="CX1196" i="3"/>
  <c r="CX1200" i="3"/>
  <c r="CX1204" i="3"/>
  <c r="CX1190" i="3"/>
  <c r="CX1198" i="3"/>
  <c r="CX1187" i="3"/>
  <c r="CX1189" i="3"/>
  <c r="CX1195" i="3"/>
  <c r="CX1197" i="3"/>
  <c r="CX1203" i="3"/>
  <c r="CX1186" i="3"/>
  <c r="CX1194" i="3"/>
  <c r="CX1202" i="3"/>
  <c r="CX1185" i="3"/>
  <c r="CX1191" i="3"/>
  <c r="CX1193" i="3"/>
  <c r="CX1199" i="3"/>
  <c r="CX1201" i="3"/>
  <c r="GA405" i="1"/>
  <c r="GA250" i="1" s="1"/>
  <c r="CI405" i="1"/>
  <c r="CI250" i="1" s="1"/>
  <c r="CX1106" i="3"/>
  <c r="CX1104" i="3"/>
  <c r="CX1108" i="3"/>
  <c r="CX1103" i="3"/>
  <c r="CX1105" i="3"/>
  <c r="CX1107" i="3"/>
  <c r="CX1091" i="3"/>
  <c r="CX1090" i="3"/>
  <c r="CX1092" i="3"/>
  <c r="CX1093" i="3"/>
  <c r="CX1089" i="3"/>
  <c r="CX1059" i="3"/>
  <c r="CX1063" i="3"/>
  <c r="CX1067" i="3"/>
  <c r="CX1058" i="3"/>
  <c r="CX1062" i="3"/>
  <c r="CX1066" i="3"/>
  <c r="CX1070" i="3"/>
  <c r="CX1060" i="3"/>
  <c r="CX1064" i="3"/>
  <c r="CX1068" i="3"/>
  <c r="CX1061" i="3"/>
  <c r="CX1069" i="3"/>
  <c r="CX1065" i="3"/>
  <c r="AB330" i="1"/>
  <c r="AB323" i="1"/>
  <c r="P321" i="1"/>
  <c r="CP321" i="1" s="1"/>
  <c r="O321" i="1" s="1"/>
  <c r="W318" i="1"/>
  <c r="AJ405" i="1" s="1"/>
  <c r="AJ250" i="1" s="1"/>
  <c r="S318" i="1"/>
  <c r="CP318" i="1" s="1"/>
  <c r="O318" i="1" s="1"/>
  <c r="AB318" i="1"/>
  <c r="AD316" i="1"/>
  <c r="CR316" i="1" s="1"/>
  <c r="Q316" i="1" s="1"/>
  <c r="CS316" i="1"/>
  <c r="R316" i="1" s="1"/>
  <c r="CY316" i="1" s="1"/>
  <c r="X316" i="1" s="1"/>
  <c r="CS315" i="1"/>
  <c r="R315" i="1" s="1"/>
  <c r="CY315" i="1" s="1"/>
  <c r="X315" i="1" s="1"/>
  <c r="AD315" i="1"/>
  <c r="CR315" i="1" s="1"/>
  <c r="Q315" i="1" s="1"/>
  <c r="AB312" i="1"/>
  <c r="CY308" i="1"/>
  <c r="X308" i="1" s="1"/>
  <c r="CZ308" i="1"/>
  <c r="Y308" i="1" s="1"/>
  <c r="CZ307" i="1"/>
  <c r="Y307" i="1" s="1"/>
  <c r="AB301" i="1"/>
  <c r="CZ295" i="1"/>
  <c r="Y295" i="1" s="1"/>
  <c r="CY295" i="1"/>
  <c r="X295" i="1" s="1"/>
  <c r="CP294" i="1"/>
  <c r="O294" i="1" s="1"/>
  <c r="CZ293" i="1"/>
  <c r="Y293" i="1" s="1"/>
  <c r="CY293" i="1"/>
  <c r="X293" i="1" s="1"/>
  <c r="CP288" i="1"/>
  <c r="O288" i="1" s="1"/>
  <c r="CY286" i="1"/>
  <c r="X286" i="1" s="1"/>
  <c r="CZ286" i="1"/>
  <c r="Y286" i="1" s="1"/>
  <c r="CP282" i="1"/>
  <c r="O282" i="1" s="1"/>
  <c r="CY279" i="1"/>
  <c r="X279" i="1" s="1"/>
  <c r="CZ279" i="1"/>
  <c r="Y279" i="1" s="1"/>
  <c r="CY275" i="1"/>
  <c r="X275" i="1" s="1"/>
  <c r="CZ275" i="1"/>
  <c r="Y275" i="1" s="1"/>
  <c r="CY273" i="1"/>
  <c r="X273" i="1" s="1"/>
  <c r="CZ273" i="1"/>
  <c r="Y273" i="1" s="1"/>
  <c r="CP272" i="1"/>
  <c r="O272" i="1" s="1"/>
  <c r="CY270" i="1"/>
  <c r="X270" i="1" s="1"/>
  <c r="CZ270" i="1"/>
  <c r="Y270" i="1" s="1"/>
  <c r="CP266" i="1"/>
  <c r="O266" i="1" s="1"/>
  <c r="CZ264" i="1"/>
  <c r="Y264" i="1" s="1"/>
  <c r="GO264" i="1" s="1"/>
  <c r="CY264" i="1"/>
  <c r="X264" i="1" s="1"/>
  <c r="GM264" i="1" s="1"/>
  <c r="CZ261" i="1"/>
  <c r="Y261" i="1" s="1"/>
  <c r="CY261" i="1"/>
  <c r="X261" i="1" s="1"/>
  <c r="CS313" i="1"/>
  <c r="R313" i="1" s="1"/>
  <c r="CY313" i="1" s="1"/>
  <c r="X313" i="1" s="1"/>
  <c r="AB313" i="1"/>
  <c r="CQ312" i="1"/>
  <c r="P312" i="1" s="1"/>
  <c r="AD312" i="1"/>
  <c r="CR312" i="1" s="1"/>
  <c r="Q312" i="1" s="1"/>
  <c r="CS311" i="1"/>
  <c r="R311" i="1" s="1"/>
  <c r="CY311" i="1" s="1"/>
  <c r="X311" i="1" s="1"/>
  <c r="AB311" i="1"/>
  <c r="CX881" i="3"/>
  <c r="CX885" i="3"/>
  <c r="CX880" i="3"/>
  <c r="CX882" i="3"/>
  <c r="CX879" i="3"/>
  <c r="CX878" i="3"/>
  <c r="CX884" i="3"/>
  <c r="CX886" i="3"/>
  <c r="CX883" i="3"/>
  <c r="CR310" i="1"/>
  <c r="Q310" i="1" s="1"/>
  <c r="CP310" i="1" s="1"/>
  <c r="O310" i="1" s="1"/>
  <c r="CQ309" i="1"/>
  <c r="P309" i="1" s="1"/>
  <c r="CP309" i="1" s="1"/>
  <c r="O309" i="1" s="1"/>
  <c r="AD309" i="1"/>
  <c r="CR309" i="1" s="1"/>
  <c r="Q309" i="1" s="1"/>
  <c r="CR308" i="1"/>
  <c r="Q308" i="1" s="1"/>
  <c r="CP308" i="1" s="1"/>
  <c r="O308" i="1" s="1"/>
  <c r="CS307" i="1"/>
  <c r="R307" i="1" s="1"/>
  <c r="CY307" i="1" s="1"/>
  <c r="X307" i="1" s="1"/>
  <c r="AB307" i="1"/>
  <c r="CQ306" i="1"/>
  <c r="P306" i="1" s="1"/>
  <c r="AD306" i="1"/>
  <c r="CR306" i="1" s="1"/>
  <c r="Q306" i="1" s="1"/>
  <c r="CS305" i="1"/>
  <c r="R305" i="1" s="1"/>
  <c r="CZ305" i="1" s="1"/>
  <c r="Y305" i="1" s="1"/>
  <c r="AB305" i="1"/>
  <c r="CT304" i="1"/>
  <c r="S304" i="1" s="1"/>
  <c r="CQ303" i="1"/>
  <c r="P303" i="1" s="1"/>
  <c r="AD303" i="1"/>
  <c r="CR303" i="1" s="1"/>
  <c r="Q303" i="1" s="1"/>
  <c r="CS302" i="1"/>
  <c r="R302" i="1" s="1"/>
  <c r="CY302" i="1" s="1"/>
  <c r="X302" i="1" s="1"/>
  <c r="AB302" i="1"/>
  <c r="CQ301" i="1"/>
  <c r="P301" i="1" s="1"/>
  <c r="AD301" i="1"/>
  <c r="CR301" i="1" s="1"/>
  <c r="Q301" i="1" s="1"/>
  <c r="CS299" i="1"/>
  <c r="R299" i="1" s="1"/>
  <c r="CZ299" i="1" s="1"/>
  <c r="Y299" i="1" s="1"/>
  <c r="AB299" i="1"/>
  <c r="CQ298" i="1"/>
  <c r="P298" i="1" s="1"/>
  <c r="AD298" i="1"/>
  <c r="CR298" i="1" s="1"/>
  <c r="Q298" i="1" s="1"/>
  <c r="CS297" i="1"/>
  <c r="R297" i="1" s="1"/>
  <c r="CY297" i="1" s="1"/>
  <c r="X297" i="1" s="1"/>
  <c r="AB297" i="1"/>
  <c r="CQ295" i="1"/>
  <c r="P295" i="1" s="1"/>
  <c r="AD295" i="1"/>
  <c r="CR295" i="1" s="1"/>
  <c r="Q295" i="1" s="1"/>
  <c r="CS294" i="1"/>
  <c r="R294" i="1" s="1"/>
  <c r="AE405" i="1" s="1"/>
  <c r="AE250" i="1" s="1"/>
  <c r="AB294" i="1"/>
  <c r="CQ293" i="1"/>
  <c r="P293" i="1" s="1"/>
  <c r="AD293" i="1"/>
  <c r="CR293" i="1" s="1"/>
  <c r="Q293" i="1" s="1"/>
  <c r="CS291" i="1"/>
  <c r="R291" i="1" s="1"/>
  <c r="CZ291" i="1" s="1"/>
  <c r="Y291" i="1" s="1"/>
  <c r="AB291" i="1"/>
  <c r="CQ290" i="1"/>
  <c r="P290" i="1" s="1"/>
  <c r="AD290" i="1"/>
  <c r="CR290" i="1" s="1"/>
  <c r="Q290" i="1" s="1"/>
  <c r="CS289" i="1"/>
  <c r="R289" i="1" s="1"/>
  <c r="CY289" i="1" s="1"/>
  <c r="X289" i="1" s="1"/>
  <c r="AB289" i="1"/>
  <c r="CQ287" i="1"/>
  <c r="P287" i="1" s="1"/>
  <c r="AD287" i="1"/>
  <c r="CR287" i="1" s="1"/>
  <c r="Q287" i="1" s="1"/>
  <c r="CR286" i="1"/>
  <c r="Q286" i="1" s="1"/>
  <c r="CP286" i="1" s="1"/>
  <c r="O286" i="1" s="1"/>
  <c r="AB283" i="1"/>
  <c r="P281" i="1"/>
  <c r="CP281" i="1" s="1"/>
  <c r="O281" i="1" s="1"/>
  <c r="AB279" i="1"/>
  <c r="AD277" i="1"/>
  <c r="CR277" i="1" s="1"/>
  <c r="Q277" i="1" s="1"/>
  <c r="CP277" i="1" s="1"/>
  <c r="O277" i="1" s="1"/>
  <c r="AB274" i="1"/>
  <c r="CR270" i="1"/>
  <c r="Q270" i="1" s="1"/>
  <c r="CP270" i="1" s="1"/>
  <c r="O270" i="1" s="1"/>
  <c r="AB267" i="1"/>
  <c r="P265" i="1"/>
  <c r="CP265" i="1" s="1"/>
  <c r="O265" i="1" s="1"/>
  <c r="AB263" i="1"/>
  <c r="CR262" i="1"/>
  <c r="Q262" i="1" s="1"/>
  <c r="CY259" i="1"/>
  <c r="X259" i="1" s="1"/>
  <c r="W257" i="1"/>
  <c r="EB405" i="1" s="1"/>
  <c r="EB250" i="1" s="1"/>
  <c r="S257" i="1"/>
  <c r="AB255" i="1"/>
  <c r="CR253" i="1"/>
  <c r="Q253" i="1" s="1"/>
  <c r="CP253" i="1" s="1"/>
  <c r="O253" i="1" s="1"/>
  <c r="CP252" i="1"/>
  <c r="O252" i="1" s="1"/>
  <c r="CZ217" i="1"/>
  <c r="Y217" i="1" s="1"/>
  <c r="CY217" i="1"/>
  <c r="X217" i="1" s="1"/>
  <c r="AB296" i="1"/>
  <c r="AB288" i="1"/>
  <c r="CP276" i="1"/>
  <c r="O276" i="1" s="1"/>
  <c r="CY262" i="1"/>
  <c r="X262" i="1" s="1"/>
  <c r="CY253" i="1"/>
  <c r="X253" i="1" s="1"/>
  <c r="CT314" i="1"/>
  <c r="S314" i="1" s="1"/>
  <c r="CT300" i="1"/>
  <c r="S300" i="1" s="1"/>
  <c r="CT292" i="1"/>
  <c r="S292" i="1" s="1"/>
  <c r="CP292" i="1" s="1"/>
  <c r="O292" i="1" s="1"/>
  <c r="AD285" i="1"/>
  <c r="CR285" i="1" s="1"/>
  <c r="Q285" i="1" s="1"/>
  <c r="CP285" i="1" s="1"/>
  <c r="O285" i="1" s="1"/>
  <c r="AB282" i="1"/>
  <c r="CR278" i="1"/>
  <c r="Q278" i="1" s="1"/>
  <c r="CP278" i="1" s="1"/>
  <c r="O278" i="1" s="1"/>
  <c r="AB275" i="1"/>
  <c r="CR273" i="1"/>
  <c r="Q273" i="1" s="1"/>
  <c r="CP273" i="1" s="1"/>
  <c r="O273" i="1" s="1"/>
  <c r="AB271" i="1"/>
  <c r="AD269" i="1"/>
  <c r="CR269" i="1" s="1"/>
  <c r="Q269" i="1" s="1"/>
  <c r="AB266" i="1"/>
  <c r="CZ260" i="1"/>
  <c r="Y260" i="1" s="1"/>
  <c r="AD260" i="1"/>
  <c r="CS259" i="1"/>
  <c r="R259" i="1" s="1"/>
  <c r="CZ259" i="1" s="1"/>
  <c r="Y259" i="1" s="1"/>
  <c r="CP259" i="1"/>
  <c r="O259" i="1" s="1"/>
  <c r="AB258" i="1"/>
  <c r="CS257" i="1"/>
  <c r="R257" i="1" s="1"/>
  <c r="DW405" i="1" s="1"/>
  <c r="DW250" i="1" s="1"/>
  <c r="P257" i="1"/>
  <c r="AB256" i="1"/>
  <c r="CP254" i="1"/>
  <c r="O254" i="1" s="1"/>
  <c r="CY215" i="1"/>
  <c r="X215" i="1" s="1"/>
  <c r="CZ215" i="1"/>
  <c r="Y215" i="1" s="1"/>
  <c r="CX869" i="3"/>
  <c r="CX873" i="3"/>
  <c r="CX877" i="3"/>
  <c r="CX872" i="3"/>
  <c r="CX874" i="3"/>
  <c r="CX871" i="3"/>
  <c r="CX870" i="3"/>
  <c r="CX876" i="3"/>
  <c r="CX875" i="3"/>
  <c r="AB285" i="1"/>
  <c r="CP284" i="1"/>
  <c r="O284" i="1" s="1"/>
  <c r="AB280" i="1"/>
  <c r="AB269" i="1"/>
  <c r="AB264" i="1"/>
  <c r="CP262" i="1"/>
  <c r="O262" i="1" s="1"/>
  <c r="CY252" i="1"/>
  <c r="X252" i="1" s="1"/>
  <c r="CZ252" i="1"/>
  <c r="Y252" i="1" s="1"/>
  <c r="ET219" i="1"/>
  <c r="EP219" i="1"/>
  <c r="EH219" i="1"/>
  <c r="CG219" i="1"/>
  <c r="BC219" i="1"/>
  <c r="CR211" i="1"/>
  <c r="Q211" i="1" s="1"/>
  <c r="AB211" i="1"/>
  <c r="CZ210" i="1"/>
  <c r="Y210" i="1" s="1"/>
  <c r="CY210" i="1"/>
  <c r="X210" i="1" s="1"/>
  <c r="CP206" i="1"/>
  <c r="O206" i="1" s="1"/>
  <c r="CR204" i="1"/>
  <c r="Q204" i="1" s="1"/>
  <c r="AB204" i="1"/>
  <c r="CY203" i="1"/>
  <c r="X203" i="1" s="1"/>
  <c r="CZ203" i="1"/>
  <c r="Y203" i="1" s="1"/>
  <c r="CR201" i="1"/>
  <c r="Q201" i="1" s="1"/>
  <c r="AB201" i="1"/>
  <c r="CZ200" i="1"/>
  <c r="Y200" i="1" s="1"/>
  <c r="CY200" i="1"/>
  <c r="X200" i="1" s="1"/>
  <c r="CY199" i="1"/>
  <c r="X199" i="1" s="1"/>
  <c r="CZ199" i="1"/>
  <c r="Y199" i="1" s="1"/>
  <c r="CZ198" i="1"/>
  <c r="Y198" i="1" s="1"/>
  <c r="CR193" i="1"/>
  <c r="Q193" i="1" s="1"/>
  <c r="AB193" i="1"/>
  <c r="CZ192" i="1"/>
  <c r="Y192" i="1" s="1"/>
  <c r="CY192" i="1"/>
  <c r="X192" i="1" s="1"/>
  <c r="CY191" i="1"/>
  <c r="X191" i="1" s="1"/>
  <c r="CZ191" i="1"/>
  <c r="Y191" i="1" s="1"/>
  <c r="CY186" i="1"/>
  <c r="X186" i="1" s="1"/>
  <c r="CZ186" i="1"/>
  <c r="Y186" i="1" s="1"/>
  <c r="GM186" i="1" s="1"/>
  <c r="CR185" i="1"/>
  <c r="Q185" i="1" s="1"/>
  <c r="AB185" i="1"/>
  <c r="CY184" i="1"/>
  <c r="X184" i="1" s="1"/>
  <c r="GN184" i="1" s="1"/>
  <c r="CZ184" i="1"/>
  <c r="Y184" i="1" s="1"/>
  <c r="AB178" i="1"/>
  <c r="CR178" i="1"/>
  <c r="Q178" i="1" s="1"/>
  <c r="CP177" i="1"/>
  <c r="O177" i="1" s="1"/>
  <c r="CY176" i="1"/>
  <c r="X176" i="1" s="1"/>
  <c r="CZ176" i="1"/>
  <c r="Y176" i="1" s="1"/>
  <c r="U171" i="1"/>
  <c r="GO166" i="1"/>
  <c r="GM166" i="1"/>
  <c r="CY165" i="1"/>
  <c r="X165" i="1" s="1"/>
  <c r="CZ165" i="1"/>
  <c r="Y165" i="1" s="1"/>
  <c r="CJ219" i="1"/>
  <c r="CY148" i="1"/>
  <c r="X148" i="1" s="1"/>
  <c r="CZ148" i="1"/>
  <c r="Y148" i="1" s="1"/>
  <c r="EG219" i="1"/>
  <c r="BB219" i="1"/>
  <c r="AQ219" i="1"/>
  <c r="AD216" i="1"/>
  <c r="CS216" i="1"/>
  <c r="R216" i="1" s="1"/>
  <c r="CY216" i="1" s="1"/>
  <c r="X216" i="1" s="1"/>
  <c r="AB215" i="1"/>
  <c r="CQ215" i="1"/>
  <c r="P215" i="1" s="1"/>
  <c r="CP215" i="1" s="1"/>
  <c r="O215" i="1" s="1"/>
  <c r="CY212" i="1"/>
  <c r="X212" i="1" s="1"/>
  <c r="CZ212" i="1"/>
  <c r="Y212" i="1" s="1"/>
  <c r="CR210" i="1"/>
  <c r="Q210" i="1" s="1"/>
  <c r="CP210" i="1" s="1"/>
  <c r="O210" i="1" s="1"/>
  <c r="AB210" i="1"/>
  <c r="CZ208" i="1"/>
  <c r="Y208" i="1" s="1"/>
  <c r="CY208" i="1"/>
  <c r="X208" i="1" s="1"/>
  <c r="CY207" i="1"/>
  <c r="X207" i="1" s="1"/>
  <c r="CY205" i="1"/>
  <c r="X205" i="1" s="1"/>
  <c r="CZ205" i="1"/>
  <c r="Y205" i="1" s="1"/>
  <c r="CR200" i="1"/>
  <c r="Q200" i="1" s="1"/>
  <c r="AB200" i="1"/>
  <c r="CR198" i="1"/>
  <c r="Q198" i="1" s="1"/>
  <c r="AB198" i="1"/>
  <c r="CY197" i="1"/>
  <c r="X197" i="1" s="1"/>
  <c r="CZ197" i="1"/>
  <c r="Y197" i="1" s="1"/>
  <c r="CP195" i="1"/>
  <c r="O195" i="1" s="1"/>
  <c r="CR192" i="1"/>
  <c r="Q192" i="1" s="1"/>
  <c r="AB192" i="1"/>
  <c r="GO186" i="1"/>
  <c r="CY183" i="1"/>
  <c r="X183" i="1" s="1"/>
  <c r="CZ183" i="1"/>
  <c r="Y183" i="1" s="1"/>
  <c r="CY181" i="1"/>
  <c r="X181" i="1" s="1"/>
  <c r="CZ181" i="1"/>
  <c r="Y181" i="1" s="1"/>
  <c r="CY175" i="1"/>
  <c r="X175" i="1" s="1"/>
  <c r="CZ175" i="1"/>
  <c r="Y175" i="1" s="1"/>
  <c r="CP175" i="1"/>
  <c r="O175" i="1" s="1"/>
  <c r="GO173" i="1"/>
  <c r="GM173" i="1"/>
  <c r="CY163" i="1"/>
  <c r="X163" i="1" s="1"/>
  <c r="CZ163" i="1"/>
  <c r="Y163" i="1" s="1"/>
  <c r="CY160" i="1"/>
  <c r="X160" i="1" s="1"/>
  <c r="CZ160" i="1"/>
  <c r="Y160" i="1" s="1"/>
  <c r="CY144" i="1"/>
  <c r="X144" i="1" s="1"/>
  <c r="CZ144" i="1"/>
  <c r="Y144" i="1" s="1"/>
  <c r="CI26" i="1"/>
  <c r="AZ219" i="1"/>
  <c r="AU219" i="1"/>
  <c r="AP219" i="1"/>
  <c r="V219" i="1"/>
  <c r="CP211" i="1"/>
  <c r="O211" i="1" s="1"/>
  <c r="CR208" i="1"/>
  <c r="Q208" i="1" s="1"/>
  <c r="AB208" i="1"/>
  <c r="CR207" i="1"/>
  <c r="Q207" i="1" s="1"/>
  <c r="CP207" i="1" s="1"/>
  <c r="O207" i="1" s="1"/>
  <c r="AB207" i="1"/>
  <c r="CZ206" i="1"/>
  <c r="Y206" i="1" s="1"/>
  <c r="CY206" i="1"/>
  <c r="X206" i="1" s="1"/>
  <c r="CP204" i="1"/>
  <c r="O204" i="1" s="1"/>
  <c r="CY202" i="1"/>
  <c r="X202" i="1" s="1"/>
  <c r="CZ202" i="1"/>
  <c r="Y202" i="1" s="1"/>
  <c r="CP201" i="1"/>
  <c r="O201" i="1" s="1"/>
  <c r="CP200" i="1"/>
  <c r="O200" i="1" s="1"/>
  <c r="CP193" i="1"/>
  <c r="O193" i="1" s="1"/>
  <c r="CP192" i="1"/>
  <c r="O192" i="1" s="1"/>
  <c r="CY190" i="1"/>
  <c r="X190" i="1" s="1"/>
  <c r="CZ190" i="1"/>
  <c r="Y190" i="1" s="1"/>
  <c r="CR189" i="1"/>
  <c r="Q189" i="1" s="1"/>
  <c r="CP189" i="1" s="1"/>
  <c r="O189" i="1" s="1"/>
  <c r="AB189" i="1"/>
  <c r="CZ188" i="1"/>
  <c r="Y188" i="1" s="1"/>
  <c r="CY188" i="1"/>
  <c r="X188" i="1" s="1"/>
  <c r="CY187" i="1"/>
  <c r="X187" i="1" s="1"/>
  <c r="CZ187" i="1"/>
  <c r="Y187" i="1" s="1"/>
  <c r="CP185" i="1"/>
  <c r="O185" i="1" s="1"/>
  <c r="CP181" i="1"/>
  <c r="O181" i="1" s="1"/>
  <c r="CY179" i="1"/>
  <c r="X179" i="1" s="1"/>
  <c r="CZ179" i="1"/>
  <c r="Y179" i="1" s="1"/>
  <c r="W171" i="1"/>
  <c r="R171" i="1"/>
  <c r="CY171" i="1" s="1"/>
  <c r="X171" i="1" s="1"/>
  <c r="CR168" i="1"/>
  <c r="Q168" i="1" s="1"/>
  <c r="CP168" i="1" s="1"/>
  <c r="O168" i="1" s="1"/>
  <c r="AB168" i="1"/>
  <c r="CY167" i="1"/>
  <c r="X167" i="1" s="1"/>
  <c r="CZ167" i="1"/>
  <c r="Y167" i="1" s="1"/>
  <c r="AB164" i="1"/>
  <c r="CR164" i="1"/>
  <c r="Q164" i="1" s="1"/>
  <c r="CP163" i="1"/>
  <c r="O163" i="1" s="1"/>
  <c r="CY162" i="1"/>
  <c r="X162" i="1" s="1"/>
  <c r="CZ162" i="1"/>
  <c r="Y162" i="1" s="1"/>
  <c r="CY156" i="1"/>
  <c r="X156" i="1" s="1"/>
  <c r="CZ156" i="1"/>
  <c r="Y156" i="1" s="1"/>
  <c r="GA219" i="1"/>
  <c r="EU219" i="1"/>
  <c r="EM219" i="1"/>
  <c r="EI219" i="1"/>
  <c r="CQ217" i="1"/>
  <c r="P217" i="1" s="1"/>
  <c r="CP217" i="1" s="1"/>
  <c r="O217" i="1" s="1"/>
  <c r="CZ216" i="1"/>
  <c r="Y216" i="1" s="1"/>
  <c r="CZ214" i="1"/>
  <c r="Y214" i="1" s="1"/>
  <c r="GM214" i="1" s="1"/>
  <c r="CR213" i="1"/>
  <c r="Q213" i="1" s="1"/>
  <c r="CP213" i="1" s="1"/>
  <c r="O213" i="1" s="1"/>
  <c r="CY211" i="1"/>
  <c r="X211" i="1" s="1"/>
  <c r="CZ211" i="1"/>
  <c r="Y211" i="1" s="1"/>
  <c r="CY209" i="1"/>
  <c r="X209" i="1" s="1"/>
  <c r="CZ209" i="1"/>
  <c r="Y209" i="1" s="1"/>
  <c r="CP208" i="1"/>
  <c r="O208" i="1" s="1"/>
  <c r="CR206" i="1"/>
  <c r="Q206" i="1" s="1"/>
  <c r="AB206" i="1"/>
  <c r="CZ204" i="1"/>
  <c r="Y204" i="1" s="1"/>
  <c r="CP202" i="1"/>
  <c r="O202" i="1" s="1"/>
  <c r="CY201" i="1"/>
  <c r="X201" i="1" s="1"/>
  <c r="CP198" i="1"/>
  <c r="O198" i="1" s="1"/>
  <c r="CY196" i="1"/>
  <c r="X196" i="1" s="1"/>
  <c r="GN196" i="1" s="1"/>
  <c r="CZ196" i="1"/>
  <c r="Y196" i="1" s="1"/>
  <c r="CR195" i="1"/>
  <c r="Q195" i="1" s="1"/>
  <c r="AB195" i="1"/>
  <c r="CY194" i="1"/>
  <c r="X194" i="1" s="1"/>
  <c r="CZ194" i="1"/>
  <c r="Y194" i="1" s="1"/>
  <c r="CZ193" i="1"/>
  <c r="Y193" i="1" s="1"/>
  <c r="CP190" i="1"/>
  <c r="O190" i="1" s="1"/>
  <c r="CR188" i="1"/>
  <c r="Q188" i="1" s="1"/>
  <c r="CP188" i="1" s="1"/>
  <c r="O188" i="1" s="1"/>
  <c r="AB188" i="1"/>
  <c r="CY185" i="1"/>
  <c r="X185" i="1" s="1"/>
  <c r="CZ185" i="1"/>
  <c r="Y185" i="1" s="1"/>
  <c r="CP183" i="1"/>
  <c r="O183" i="1" s="1"/>
  <c r="CY180" i="1"/>
  <c r="X180" i="1" s="1"/>
  <c r="CY178" i="1"/>
  <c r="X178" i="1" s="1"/>
  <c r="CY177" i="1"/>
  <c r="X177" i="1" s="1"/>
  <c r="CZ177" i="1"/>
  <c r="Y177" i="1" s="1"/>
  <c r="CZ174" i="1"/>
  <c r="Y174" i="1" s="1"/>
  <c r="CY174" i="1"/>
  <c r="X174" i="1" s="1"/>
  <c r="V171" i="1"/>
  <c r="Q171" i="1"/>
  <c r="CY161" i="1"/>
  <c r="X161" i="1" s="1"/>
  <c r="CZ161" i="1"/>
  <c r="Y161" i="1" s="1"/>
  <c r="CP161" i="1"/>
  <c r="O161" i="1" s="1"/>
  <c r="CY152" i="1"/>
  <c r="X152" i="1" s="1"/>
  <c r="CZ152" i="1"/>
  <c r="Y152" i="1" s="1"/>
  <c r="CX547" i="3"/>
  <c r="CX551" i="3"/>
  <c r="CX555" i="3"/>
  <c r="CX549" i="3"/>
  <c r="CX546" i="3"/>
  <c r="CX548" i="3"/>
  <c r="CX554" i="3"/>
  <c r="CX545" i="3"/>
  <c r="CX553" i="3"/>
  <c r="CX550" i="3"/>
  <c r="CX552" i="3"/>
  <c r="CZ182" i="1"/>
  <c r="Y182" i="1" s="1"/>
  <c r="AD176" i="1"/>
  <c r="CR176" i="1" s="1"/>
  <c r="Q176" i="1" s="1"/>
  <c r="CP176" i="1" s="1"/>
  <c r="O176" i="1" s="1"/>
  <c r="T175" i="1"/>
  <c r="AB175" i="1"/>
  <c r="U174" i="1"/>
  <c r="Q174" i="1"/>
  <c r="CP174" i="1" s="1"/>
  <c r="O174" i="1" s="1"/>
  <c r="CX473" i="3"/>
  <c r="CX475" i="3"/>
  <c r="CX479" i="3"/>
  <c r="CX483" i="3"/>
  <c r="CX481" i="3"/>
  <c r="CX478" i="3"/>
  <c r="CX480" i="3"/>
  <c r="CX477" i="3"/>
  <c r="CX474" i="3"/>
  <c r="CX476" i="3"/>
  <c r="CX482" i="3"/>
  <c r="AD162" i="1"/>
  <c r="CR162" i="1" s="1"/>
  <c r="Q162" i="1" s="1"/>
  <c r="CP162" i="1" s="1"/>
  <c r="O162" i="1" s="1"/>
  <c r="T161" i="1"/>
  <c r="AB161" i="1"/>
  <c r="U159" i="1"/>
  <c r="CP157" i="1"/>
  <c r="O157" i="1" s="1"/>
  <c r="Q153" i="1"/>
  <c r="AB152" i="1"/>
  <c r="CQ152" i="1"/>
  <c r="P152" i="1" s="1"/>
  <c r="CP152" i="1" s="1"/>
  <c r="O152" i="1" s="1"/>
  <c r="AD150" i="1"/>
  <c r="CS150" i="1"/>
  <c r="R150" i="1" s="1"/>
  <c r="CZ150" i="1" s="1"/>
  <c r="Y150" i="1" s="1"/>
  <c r="W149" i="1"/>
  <c r="S149" i="1"/>
  <c r="AB147" i="1"/>
  <c r="T145" i="1"/>
  <c r="AB145" i="1"/>
  <c r="CR142" i="1"/>
  <c r="Q142" i="1" s="1"/>
  <c r="CP142" i="1" s="1"/>
  <c r="O142" i="1" s="1"/>
  <c r="AB142" i="1"/>
  <c r="CZ141" i="1"/>
  <c r="Y141" i="1" s="1"/>
  <c r="CY141" i="1"/>
  <c r="X141" i="1" s="1"/>
  <c r="T139" i="1"/>
  <c r="V139" i="1"/>
  <c r="R139" i="1"/>
  <c r="CY139" i="1" s="1"/>
  <c r="X139" i="1" s="1"/>
  <c r="CP138" i="1"/>
  <c r="O138" i="1" s="1"/>
  <c r="CP137" i="1"/>
  <c r="O137" i="1" s="1"/>
  <c r="GX135" i="1"/>
  <c r="P135" i="1"/>
  <c r="CP135" i="1" s="1"/>
  <c r="O135" i="1" s="1"/>
  <c r="CR134" i="1"/>
  <c r="Q134" i="1" s="1"/>
  <c r="AB134" i="1"/>
  <c r="CZ133" i="1"/>
  <c r="Y133" i="1" s="1"/>
  <c r="CY133" i="1"/>
  <c r="X133" i="1" s="1"/>
  <c r="T131" i="1"/>
  <c r="V131" i="1"/>
  <c r="R131" i="1"/>
  <c r="CP130" i="1"/>
  <c r="O130" i="1" s="1"/>
  <c r="CY126" i="1"/>
  <c r="X126" i="1" s="1"/>
  <c r="CP123" i="1"/>
  <c r="O123" i="1" s="1"/>
  <c r="U119" i="1"/>
  <c r="S117" i="1"/>
  <c r="GO114" i="1"/>
  <c r="GM114" i="1"/>
  <c r="CY113" i="1"/>
  <c r="X113" i="1" s="1"/>
  <c r="CZ113" i="1"/>
  <c r="Y113" i="1" s="1"/>
  <c r="AB108" i="1"/>
  <c r="CR108" i="1"/>
  <c r="Q108" i="1" s="1"/>
  <c r="CP107" i="1"/>
  <c r="O107" i="1" s="1"/>
  <c r="CY105" i="1"/>
  <c r="X105" i="1" s="1"/>
  <c r="CZ105" i="1"/>
  <c r="Y105" i="1" s="1"/>
  <c r="CS213" i="1"/>
  <c r="R213" i="1" s="1"/>
  <c r="CZ213" i="1" s="1"/>
  <c r="Y213" i="1" s="1"/>
  <c r="CQ212" i="1"/>
  <c r="P212" i="1" s="1"/>
  <c r="CP212" i="1" s="1"/>
  <c r="O212" i="1" s="1"/>
  <c r="CS211" i="1"/>
  <c r="R211" i="1" s="1"/>
  <c r="CQ209" i="1"/>
  <c r="P209" i="1" s="1"/>
  <c r="CP209" i="1" s="1"/>
  <c r="O209" i="1" s="1"/>
  <c r="CS207" i="1"/>
  <c r="R207" i="1" s="1"/>
  <c r="CZ207" i="1" s="1"/>
  <c r="Y207" i="1" s="1"/>
  <c r="CQ205" i="1"/>
  <c r="P205" i="1" s="1"/>
  <c r="CP205" i="1" s="1"/>
  <c r="O205" i="1" s="1"/>
  <c r="CS204" i="1"/>
  <c r="R204" i="1" s="1"/>
  <c r="CY204" i="1" s="1"/>
  <c r="X204" i="1" s="1"/>
  <c r="CQ203" i="1"/>
  <c r="P203" i="1" s="1"/>
  <c r="CP203" i="1" s="1"/>
  <c r="O203" i="1" s="1"/>
  <c r="CS201" i="1"/>
  <c r="R201" i="1" s="1"/>
  <c r="CZ201" i="1" s="1"/>
  <c r="Y201" i="1" s="1"/>
  <c r="CQ199" i="1"/>
  <c r="P199" i="1" s="1"/>
  <c r="CP199" i="1" s="1"/>
  <c r="O199" i="1" s="1"/>
  <c r="CS198" i="1"/>
  <c r="R198" i="1" s="1"/>
  <c r="CY198" i="1" s="1"/>
  <c r="X198" i="1" s="1"/>
  <c r="CQ197" i="1"/>
  <c r="P197" i="1" s="1"/>
  <c r="CP197" i="1" s="1"/>
  <c r="O197" i="1" s="1"/>
  <c r="CS195" i="1"/>
  <c r="R195" i="1" s="1"/>
  <c r="CZ195" i="1" s="1"/>
  <c r="Y195" i="1" s="1"/>
  <c r="CQ194" i="1"/>
  <c r="P194" i="1" s="1"/>
  <c r="CP194" i="1" s="1"/>
  <c r="O194" i="1" s="1"/>
  <c r="CS193" i="1"/>
  <c r="R193" i="1" s="1"/>
  <c r="CY193" i="1" s="1"/>
  <c r="X193" i="1" s="1"/>
  <c r="CQ191" i="1"/>
  <c r="P191" i="1" s="1"/>
  <c r="CP191" i="1" s="1"/>
  <c r="O191" i="1" s="1"/>
  <c r="CS189" i="1"/>
  <c r="R189" i="1" s="1"/>
  <c r="CZ189" i="1" s="1"/>
  <c r="Y189" i="1" s="1"/>
  <c r="CQ187" i="1"/>
  <c r="P187" i="1" s="1"/>
  <c r="CP187" i="1" s="1"/>
  <c r="O187" i="1" s="1"/>
  <c r="CS185" i="1"/>
  <c r="R185" i="1" s="1"/>
  <c r="CX559" i="3"/>
  <c r="CX563" i="3"/>
  <c r="CX557" i="3"/>
  <c r="CX565" i="3"/>
  <c r="CX556" i="3"/>
  <c r="CX562" i="3"/>
  <c r="CX564" i="3"/>
  <c r="CX561" i="3"/>
  <c r="CX558" i="3"/>
  <c r="CX560" i="3"/>
  <c r="CX566" i="3"/>
  <c r="AB180" i="1"/>
  <c r="CQ179" i="1"/>
  <c r="P179" i="1" s="1"/>
  <c r="CP179" i="1" s="1"/>
  <c r="O179" i="1" s="1"/>
  <c r="AB176" i="1"/>
  <c r="CZ172" i="1"/>
  <c r="Y172" i="1" s="1"/>
  <c r="GO172" i="1" s="1"/>
  <c r="CX495" i="3"/>
  <c r="CX499" i="3"/>
  <c r="CX503" i="3"/>
  <c r="CX507" i="3"/>
  <c r="CX497" i="3"/>
  <c r="CX505" i="3"/>
  <c r="CX496" i="3"/>
  <c r="CX502" i="3"/>
  <c r="CX504" i="3"/>
  <c r="CX501" i="3"/>
  <c r="CX498" i="3"/>
  <c r="CX500" i="3"/>
  <c r="CX506" i="3"/>
  <c r="AB170" i="1"/>
  <c r="CQ169" i="1"/>
  <c r="W168" i="1"/>
  <c r="S168" i="1"/>
  <c r="P167" i="1"/>
  <c r="CP167" i="1" s="1"/>
  <c r="O167" i="1" s="1"/>
  <c r="CQ165" i="1"/>
  <c r="P165" i="1" s="1"/>
  <c r="CP165" i="1" s="1"/>
  <c r="O165" i="1" s="1"/>
  <c r="AB162" i="1"/>
  <c r="AB157" i="1"/>
  <c r="U155" i="1"/>
  <c r="CP153" i="1"/>
  <c r="O153" i="1" s="1"/>
  <c r="GX151" i="1"/>
  <c r="Q149" i="1"/>
  <c r="AB148" i="1"/>
  <c r="CQ148" i="1"/>
  <c r="P148" i="1" s="1"/>
  <c r="CP148" i="1" s="1"/>
  <c r="O148" i="1" s="1"/>
  <c r="AD146" i="1"/>
  <c r="CS146" i="1"/>
  <c r="R146" i="1" s="1"/>
  <c r="CZ146" i="1" s="1"/>
  <c r="Y146" i="1" s="1"/>
  <c r="S145" i="1"/>
  <c r="W143" i="1"/>
  <c r="CR141" i="1"/>
  <c r="Q141" i="1" s="1"/>
  <c r="AB141" i="1"/>
  <c r="CZ139" i="1"/>
  <c r="Y139" i="1" s="1"/>
  <c r="CZ138" i="1"/>
  <c r="Y138" i="1" s="1"/>
  <c r="CR133" i="1"/>
  <c r="Q133" i="1" s="1"/>
  <c r="AB133" i="1"/>
  <c r="CR132" i="1"/>
  <c r="Q132" i="1" s="1"/>
  <c r="CP132" i="1" s="1"/>
  <c r="O132" i="1" s="1"/>
  <c r="AB132" i="1"/>
  <c r="CY131" i="1"/>
  <c r="X131" i="1" s="1"/>
  <c r="CZ131" i="1"/>
  <c r="Y131" i="1" s="1"/>
  <c r="CY130" i="1"/>
  <c r="X130" i="1" s="1"/>
  <c r="CR128" i="1"/>
  <c r="Q128" i="1" s="1"/>
  <c r="AB128" i="1"/>
  <c r="CY127" i="1"/>
  <c r="X127" i="1" s="1"/>
  <c r="CZ127" i="1"/>
  <c r="Y127" i="1" s="1"/>
  <c r="CR126" i="1"/>
  <c r="Q126" i="1" s="1"/>
  <c r="AB126" i="1"/>
  <c r="CZ125" i="1"/>
  <c r="Y125" i="1" s="1"/>
  <c r="CY125" i="1"/>
  <c r="X125" i="1" s="1"/>
  <c r="CY124" i="1"/>
  <c r="X124" i="1" s="1"/>
  <c r="CZ124" i="1"/>
  <c r="Y124" i="1" s="1"/>
  <c r="CP122" i="1"/>
  <c r="O122" i="1" s="1"/>
  <c r="GO121" i="1"/>
  <c r="GM121" i="1"/>
  <c r="CY119" i="1"/>
  <c r="X119" i="1" s="1"/>
  <c r="CZ119" i="1"/>
  <c r="Y119" i="1" s="1"/>
  <c r="CY112" i="1"/>
  <c r="X112" i="1" s="1"/>
  <c r="CY111" i="1"/>
  <c r="X111" i="1" s="1"/>
  <c r="CZ111" i="1"/>
  <c r="Y111" i="1" s="1"/>
  <c r="CY106" i="1"/>
  <c r="X106" i="1" s="1"/>
  <c r="CY103" i="1"/>
  <c r="X103" i="1" s="1"/>
  <c r="CZ103" i="1"/>
  <c r="Y103" i="1" s="1"/>
  <c r="CX611" i="3"/>
  <c r="CX615" i="3"/>
  <c r="CX610" i="3"/>
  <c r="CX612" i="3"/>
  <c r="CX609" i="3"/>
  <c r="CX614" i="3"/>
  <c r="CX616" i="3"/>
  <c r="CX613" i="3"/>
  <c r="CZ180" i="1"/>
  <c r="Y180" i="1" s="1"/>
  <c r="CP178" i="1"/>
  <c r="O178" i="1" s="1"/>
  <c r="P171" i="1"/>
  <c r="CZ170" i="1"/>
  <c r="Y170" i="1" s="1"/>
  <c r="CP164" i="1"/>
  <c r="O164" i="1" s="1"/>
  <c r="AB160" i="1"/>
  <c r="CQ160" i="1"/>
  <c r="P160" i="1" s="1"/>
  <c r="CP160" i="1" s="1"/>
  <c r="O160" i="1" s="1"/>
  <c r="W159" i="1"/>
  <c r="AD158" i="1"/>
  <c r="CS158" i="1"/>
  <c r="R158" i="1" s="1"/>
  <c r="CZ158" i="1" s="1"/>
  <c r="Y158" i="1" s="1"/>
  <c r="CZ157" i="1"/>
  <c r="Y157" i="1" s="1"/>
  <c r="CY157" i="1"/>
  <c r="X157" i="1" s="1"/>
  <c r="CY154" i="1"/>
  <c r="X154" i="1" s="1"/>
  <c r="S151" i="1"/>
  <c r="CP149" i="1"/>
  <c r="O149" i="1" s="1"/>
  <c r="AB144" i="1"/>
  <c r="CQ144" i="1"/>
  <c r="P144" i="1" s="1"/>
  <c r="CP144" i="1" s="1"/>
  <c r="O144" i="1" s="1"/>
  <c r="T143" i="1"/>
  <c r="V143" i="1"/>
  <c r="R143" i="1"/>
  <c r="CP141" i="1"/>
  <c r="O141" i="1" s="1"/>
  <c r="CR138" i="1"/>
  <c r="Q138" i="1" s="1"/>
  <c r="AB138" i="1"/>
  <c r="CZ137" i="1"/>
  <c r="Y137" i="1" s="1"/>
  <c r="CY137" i="1"/>
  <c r="X137" i="1" s="1"/>
  <c r="CP134" i="1"/>
  <c r="O134" i="1" s="1"/>
  <c r="CP133" i="1"/>
  <c r="O133" i="1" s="1"/>
  <c r="CP131" i="1"/>
  <c r="O131" i="1" s="1"/>
  <c r="CR130" i="1"/>
  <c r="Q130" i="1" s="1"/>
  <c r="AB130" i="1"/>
  <c r="CZ129" i="1"/>
  <c r="Y129" i="1" s="1"/>
  <c r="CY129" i="1"/>
  <c r="X129" i="1" s="1"/>
  <c r="CP127" i="1"/>
  <c r="O127" i="1" s="1"/>
  <c r="CR125" i="1"/>
  <c r="Q125" i="1" s="1"/>
  <c r="AB125" i="1"/>
  <c r="CR116" i="1"/>
  <c r="Q116" i="1" s="1"/>
  <c r="AB116" i="1"/>
  <c r="CY115" i="1"/>
  <c r="X115" i="1" s="1"/>
  <c r="CZ115" i="1"/>
  <c r="Y115" i="1" s="1"/>
  <c r="AB112" i="1"/>
  <c r="CR112" i="1"/>
  <c r="Q112" i="1" s="1"/>
  <c r="CP111" i="1"/>
  <c r="O111" i="1" s="1"/>
  <c r="CY109" i="1"/>
  <c r="X109" i="1" s="1"/>
  <c r="CZ109" i="1"/>
  <c r="Y109" i="1" s="1"/>
  <c r="CZ104" i="1"/>
  <c r="Y104" i="1" s="1"/>
  <c r="CY104" i="1"/>
  <c r="X104" i="1" s="1"/>
  <c r="CX619" i="3"/>
  <c r="CX623" i="3"/>
  <c r="CX618" i="3"/>
  <c r="CX620" i="3"/>
  <c r="CX617" i="3"/>
  <c r="CX622" i="3"/>
  <c r="CX624" i="3"/>
  <c r="CX621" i="3"/>
  <c r="AD182" i="1"/>
  <c r="CR182" i="1" s="1"/>
  <c r="Q182" i="1" s="1"/>
  <c r="CP182" i="1" s="1"/>
  <c r="O182" i="1" s="1"/>
  <c r="AB181" i="1"/>
  <c r="U180" i="1"/>
  <c r="Q180" i="1"/>
  <c r="CP180" i="1" s="1"/>
  <c r="O180" i="1" s="1"/>
  <c r="AB177" i="1"/>
  <c r="AB173" i="1"/>
  <c r="T171" i="1"/>
  <c r="AB171" i="1"/>
  <c r="U170" i="1"/>
  <c r="Q170" i="1"/>
  <c r="CP170" i="1" s="1"/>
  <c r="O170" i="1" s="1"/>
  <c r="CX487" i="3"/>
  <c r="CX491" i="3"/>
  <c r="CX489" i="3"/>
  <c r="CX486" i="3"/>
  <c r="CX488" i="3"/>
  <c r="CX494" i="3"/>
  <c r="CX485" i="3"/>
  <c r="CX493" i="3"/>
  <c r="CX484" i="3"/>
  <c r="CX490" i="3"/>
  <c r="CX492" i="3"/>
  <c r="I169" i="1"/>
  <c r="AB163" i="1"/>
  <c r="GX159" i="1"/>
  <c r="V159" i="1"/>
  <c r="R159" i="1"/>
  <c r="AB156" i="1"/>
  <c r="CQ156" i="1"/>
  <c r="P156" i="1" s="1"/>
  <c r="CP156" i="1" s="1"/>
  <c r="O156" i="1" s="1"/>
  <c r="AD154" i="1"/>
  <c r="CS154" i="1"/>
  <c r="R154" i="1" s="1"/>
  <c r="CZ154" i="1" s="1"/>
  <c r="Y154" i="1" s="1"/>
  <c r="CZ153" i="1"/>
  <c r="Y153" i="1" s="1"/>
  <c r="CY153" i="1"/>
  <c r="X153" i="1" s="1"/>
  <c r="AB151" i="1"/>
  <c r="CP145" i="1"/>
  <c r="O145" i="1" s="1"/>
  <c r="GX143" i="1"/>
  <c r="S143" i="1"/>
  <c r="Q143" i="1"/>
  <c r="CY140" i="1"/>
  <c r="X140" i="1" s="1"/>
  <c r="CZ140" i="1"/>
  <c r="Y140" i="1" s="1"/>
  <c r="CR137" i="1"/>
  <c r="Q137" i="1" s="1"/>
  <c r="AB137" i="1"/>
  <c r="CR136" i="1"/>
  <c r="Q136" i="1" s="1"/>
  <c r="CP136" i="1" s="1"/>
  <c r="O136" i="1" s="1"/>
  <c r="AB136" i="1"/>
  <c r="CY135" i="1"/>
  <c r="X135" i="1" s="1"/>
  <c r="CZ135" i="1"/>
  <c r="Y135" i="1" s="1"/>
  <c r="CR129" i="1"/>
  <c r="Q129" i="1" s="1"/>
  <c r="CP129" i="1" s="1"/>
  <c r="O129" i="1" s="1"/>
  <c r="AB129" i="1"/>
  <c r="CP128" i="1"/>
  <c r="O128" i="1" s="1"/>
  <c r="CP126" i="1"/>
  <c r="O126" i="1" s="1"/>
  <c r="CP125" i="1"/>
  <c r="O125" i="1" s="1"/>
  <c r="CY123" i="1"/>
  <c r="X123" i="1" s="1"/>
  <c r="CZ123" i="1"/>
  <c r="Y123" i="1" s="1"/>
  <c r="CR122" i="1"/>
  <c r="Q122" i="1" s="1"/>
  <c r="AB122" i="1"/>
  <c r="Q117" i="1"/>
  <c r="CY107" i="1"/>
  <c r="X107" i="1" s="1"/>
  <c r="CZ107" i="1"/>
  <c r="Y107" i="1" s="1"/>
  <c r="GM102" i="1"/>
  <c r="CZ100" i="1"/>
  <c r="Y100" i="1" s="1"/>
  <c r="CX511" i="3"/>
  <c r="CX515" i="3"/>
  <c r="CX519" i="3"/>
  <c r="CX513" i="3"/>
  <c r="CX510" i="3"/>
  <c r="CX512" i="3"/>
  <c r="CX518" i="3"/>
  <c r="CX520" i="3"/>
  <c r="CX509" i="3"/>
  <c r="CX517" i="3"/>
  <c r="CX508" i="3"/>
  <c r="CX514" i="3"/>
  <c r="CX516" i="3"/>
  <c r="I159" i="1"/>
  <c r="P159" i="1" s="1"/>
  <c r="I155" i="1"/>
  <c r="R155" i="1" s="1"/>
  <c r="I151" i="1"/>
  <c r="W151" i="1" s="1"/>
  <c r="I147" i="1"/>
  <c r="P147" i="1" s="1"/>
  <c r="I143" i="1"/>
  <c r="P143" i="1" s="1"/>
  <c r="CP143" i="1" s="1"/>
  <c r="O143" i="1" s="1"/>
  <c r="V117" i="1"/>
  <c r="R117" i="1"/>
  <c r="CX298" i="3"/>
  <c r="CX302" i="3"/>
  <c r="CX306" i="3"/>
  <c r="CX310" i="3"/>
  <c r="CX297" i="3"/>
  <c r="CX301" i="3"/>
  <c r="CX305" i="3"/>
  <c r="CX309" i="3"/>
  <c r="CX300" i="3"/>
  <c r="CX304" i="3"/>
  <c r="CX308" i="3"/>
  <c r="CX312" i="3"/>
  <c r="CX299" i="3"/>
  <c r="CX303" i="3"/>
  <c r="CX307" i="3"/>
  <c r="CX311" i="3"/>
  <c r="CX272" i="3"/>
  <c r="CX273" i="3"/>
  <c r="CX277" i="3"/>
  <c r="CX281" i="3"/>
  <c r="CX276" i="3"/>
  <c r="CX278" i="3"/>
  <c r="CX271" i="3"/>
  <c r="CX275" i="3"/>
  <c r="CX283" i="3"/>
  <c r="CX274" i="3"/>
  <c r="CX280" i="3"/>
  <c r="CX282" i="3"/>
  <c r="CX279" i="3"/>
  <c r="CY102" i="1"/>
  <c r="X102" i="1" s="1"/>
  <c r="GO102" i="1" s="1"/>
  <c r="AB101" i="1"/>
  <c r="CP99" i="1"/>
  <c r="O99" i="1" s="1"/>
  <c r="CY97" i="1"/>
  <c r="X97" i="1" s="1"/>
  <c r="CZ97" i="1"/>
  <c r="Y97" i="1" s="1"/>
  <c r="GM97" i="1" s="1"/>
  <c r="CP95" i="1"/>
  <c r="O95" i="1" s="1"/>
  <c r="CR93" i="1"/>
  <c r="Q93" i="1" s="1"/>
  <c r="AB93" i="1"/>
  <c r="CZ89" i="1"/>
  <c r="Y89" i="1" s="1"/>
  <c r="CY89" i="1"/>
  <c r="X89" i="1" s="1"/>
  <c r="CY88" i="1"/>
  <c r="X88" i="1" s="1"/>
  <c r="CZ88" i="1"/>
  <c r="Y88" i="1" s="1"/>
  <c r="CR86" i="1"/>
  <c r="Q86" i="1" s="1"/>
  <c r="AB86" i="1"/>
  <c r="AB83" i="1"/>
  <c r="CR83" i="1"/>
  <c r="Q83" i="1" s="1"/>
  <c r="CP80" i="1"/>
  <c r="O80" i="1" s="1"/>
  <c r="CZ77" i="1"/>
  <c r="Y77" i="1" s="1"/>
  <c r="CY77" i="1"/>
  <c r="X77" i="1" s="1"/>
  <c r="CZ74" i="1"/>
  <c r="Y74" i="1" s="1"/>
  <c r="CY74" i="1"/>
  <c r="X74" i="1" s="1"/>
  <c r="CY72" i="1"/>
  <c r="X72" i="1" s="1"/>
  <c r="CZ72" i="1"/>
  <c r="Y72" i="1" s="1"/>
  <c r="CP72" i="1"/>
  <c r="O72" i="1" s="1"/>
  <c r="AB67" i="1"/>
  <c r="CR67" i="1"/>
  <c r="Q67" i="1" s="1"/>
  <c r="CP67" i="1" s="1"/>
  <c r="O67" i="1" s="1"/>
  <c r="CS142" i="1"/>
  <c r="R142" i="1" s="1"/>
  <c r="CY142" i="1" s="1"/>
  <c r="X142" i="1" s="1"/>
  <c r="CQ140" i="1"/>
  <c r="P140" i="1" s="1"/>
  <c r="CP140" i="1" s="1"/>
  <c r="O140" i="1" s="1"/>
  <c r="CS138" i="1"/>
  <c r="R138" i="1" s="1"/>
  <c r="CY138" i="1" s="1"/>
  <c r="X138" i="1" s="1"/>
  <c r="CS136" i="1"/>
  <c r="R136" i="1" s="1"/>
  <c r="CZ136" i="1" s="1"/>
  <c r="Y136" i="1" s="1"/>
  <c r="CX425" i="3"/>
  <c r="CX429" i="3"/>
  <c r="CX433" i="3"/>
  <c r="CX437" i="3"/>
  <c r="CX424" i="3"/>
  <c r="CX428" i="3"/>
  <c r="CX432" i="3"/>
  <c r="CX436" i="3"/>
  <c r="CX440" i="3"/>
  <c r="CX423" i="3"/>
  <c r="CX427" i="3"/>
  <c r="CX431" i="3"/>
  <c r="CX435" i="3"/>
  <c r="CX439" i="3"/>
  <c r="CX434" i="3"/>
  <c r="CX430" i="3"/>
  <c r="CX426" i="3"/>
  <c r="CX438" i="3"/>
  <c r="CS134" i="1"/>
  <c r="R134" i="1" s="1"/>
  <c r="CZ134" i="1" s="1"/>
  <c r="Y134" i="1" s="1"/>
  <c r="CS132" i="1"/>
  <c r="R132" i="1" s="1"/>
  <c r="CY132" i="1" s="1"/>
  <c r="X132" i="1" s="1"/>
  <c r="CX393" i="3"/>
  <c r="CX397" i="3"/>
  <c r="CX401" i="3"/>
  <c r="CX405" i="3"/>
  <c r="CX396" i="3"/>
  <c r="CX400" i="3"/>
  <c r="CX404" i="3"/>
  <c r="CX395" i="3"/>
  <c r="CX399" i="3"/>
  <c r="CX403" i="3"/>
  <c r="CX407" i="3"/>
  <c r="CX402" i="3"/>
  <c r="CX398" i="3"/>
  <c r="CX394" i="3"/>
  <c r="CX406" i="3"/>
  <c r="CS130" i="1"/>
  <c r="R130" i="1" s="1"/>
  <c r="CZ130" i="1" s="1"/>
  <c r="Y130" i="1" s="1"/>
  <c r="CS128" i="1"/>
  <c r="R128" i="1" s="1"/>
  <c r="CY128" i="1" s="1"/>
  <c r="X128" i="1" s="1"/>
  <c r="CX369" i="3"/>
  <c r="CX373" i="3"/>
  <c r="CX377" i="3"/>
  <c r="CX372" i="3"/>
  <c r="CX376" i="3"/>
  <c r="CX380" i="3"/>
  <c r="CX371" i="3"/>
  <c r="CX375" i="3"/>
  <c r="CX379" i="3"/>
  <c r="CX370" i="3"/>
  <c r="CX378" i="3"/>
  <c r="CX374" i="3"/>
  <c r="CS126" i="1"/>
  <c r="R126" i="1" s="1"/>
  <c r="CZ126" i="1" s="1"/>
  <c r="Y126" i="1" s="1"/>
  <c r="CQ124" i="1"/>
  <c r="P124" i="1" s="1"/>
  <c r="CP124" i="1" s="1"/>
  <c r="O124" i="1" s="1"/>
  <c r="CS122" i="1"/>
  <c r="R122" i="1" s="1"/>
  <c r="CZ122" i="1" s="1"/>
  <c r="Y122" i="1" s="1"/>
  <c r="CZ120" i="1"/>
  <c r="Y120" i="1" s="1"/>
  <c r="GO120" i="1" s="1"/>
  <c r="CX330" i="3"/>
  <c r="CX334" i="3"/>
  <c r="CX338" i="3"/>
  <c r="CX342" i="3"/>
  <c r="CX346" i="3"/>
  <c r="CX329" i="3"/>
  <c r="CX333" i="3"/>
  <c r="CX337" i="3"/>
  <c r="CX341" i="3"/>
  <c r="CX345" i="3"/>
  <c r="CX332" i="3"/>
  <c r="CX336" i="3"/>
  <c r="CX340" i="3"/>
  <c r="CX344" i="3"/>
  <c r="CX348" i="3"/>
  <c r="CX331" i="3"/>
  <c r="CX335" i="3"/>
  <c r="CX339" i="3"/>
  <c r="CX343" i="3"/>
  <c r="CX347" i="3"/>
  <c r="AB118" i="1"/>
  <c r="CQ117" i="1"/>
  <c r="P117" i="1" s="1"/>
  <c r="CP117" i="1" s="1"/>
  <c r="O117" i="1" s="1"/>
  <c r="W116" i="1"/>
  <c r="S116" i="1"/>
  <c r="P115" i="1"/>
  <c r="CP115" i="1" s="1"/>
  <c r="O115" i="1" s="1"/>
  <c r="CQ113" i="1"/>
  <c r="P113" i="1" s="1"/>
  <c r="CP113" i="1" s="1"/>
  <c r="O113" i="1" s="1"/>
  <c r="AB110" i="1"/>
  <c r="CQ109" i="1"/>
  <c r="P109" i="1" s="1"/>
  <c r="CP109" i="1" s="1"/>
  <c r="O109" i="1" s="1"/>
  <c r="AB106" i="1"/>
  <c r="CQ105" i="1"/>
  <c r="P105" i="1" s="1"/>
  <c r="CP105" i="1" s="1"/>
  <c r="O105" i="1" s="1"/>
  <c r="CQ104" i="1"/>
  <c r="P104" i="1" s="1"/>
  <c r="CP104" i="1" s="1"/>
  <c r="O104" i="1" s="1"/>
  <c r="P103" i="1"/>
  <c r="CP103" i="1" s="1"/>
  <c r="O103" i="1" s="1"/>
  <c r="AB99" i="1"/>
  <c r="CY98" i="1"/>
  <c r="X98" i="1" s="1"/>
  <c r="CZ98" i="1"/>
  <c r="Y98" i="1" s="1"/>
  <c r="GO97" i="1"/>
  <c r="CP93" i="1"/>
  <c r="O93" i="1" s="1"/>
  <c r="CY91" i="1"/>
  <c r="X91" i="1" s="1"/>
  <c r="CZ91" i="1"/>
  <c r="Y91" i="1" s="1"/>
  <c r="CR89" i="1"/>
  <c r="Q89" i="1" s="1"/>
  <c r="CP89" i="1" s="1"/>
  <c r="O89" i="1" s="1"/>
  <c r="AB89" i="1"/>
  <c r="CP86" i="1"/>
  <c r="O86" i="1" s="1"/>
  <c r="CY70" i="1"/>
  <c r="X70" i="1" s="1"/>
  <c r="CX441" i="3"/>
  <c r="CX445" i="3"/>
  <c r="CX449" i="3"/>
  <c r="CX453" i="3"/>
  <c r="CX457" i="3"/>
  <c r="CX444" i="3"/>
  <c r="CX443" i="3"/>
  <c r="CX447" i="3"/>
  <c r="CX451" i="3"/>
  <c r="CX455" i="3"/>
  <c r="CX458" i="3"/>
  <c r="CX446" i="3"/>
  <c r="CX448" i="3"/>
  <c r="CX442" i="3"/>
  <c r="CX450" i="3"/>
  <c r="CX452" i="3"/>
  <c r="CX454" i="3"/>
  <c r="CX456" i="3"/>
  <c r="CX409" i="3"/>
  <c r="CX413" i="3"/>
  <c r="CX417" i="3"/>
  <c r="CX421" i="3"/>
  <c r="CX408" i="3"/>
  <c r="CX412" i="3"/>
  <c r="CX416" i="3"/>
  <c r="CX420" i="3"/>
  <c r="CX411" i="3"/>
  <c r="CX415" i="3"/>
  <c r="CX419" i="3"/>
  <c r="CX418" i="3"/>
  <c r="CX414" i="3"/>
  <c r="CX410" i="3"/>
  <c r="CX422" i="3"/>
  <c r="CX381" i="3"/>
  <c r="CX385" i="3"/>
  <c r="CX389" i="3"/>
  <c r="CX384" i="3"/>
  <c r="CX388" i="3"/>
  <c r="CX392" i="3"/>
  <c r="CX383" i="3"/>
  <c r="CX387" i="3"/>
  <c r="CX391" i="3"/>
  <c r="CX386" i="3"/>
  <c r="CX382" i="3"/>
  <c r="CX390" i="3"/>
  <c r="P119" i="1"/>
  <c r="CP119" i="1" s="1"/>
  <c r="O119" i="1" s="1"/>
  <c r="CZ118" i="1"/>
  <c r="Y118" i="1" s="1"/>
  <c r="CP112" i="1"/>
  <c r="O112" i="1" s="1"/>
  <c r="CZ110" i="1"/>
  <c r="Y110" i="1" s="1"/>
  <c r="CP108" i="1"/>
  <c r="O108" i="1" s="1"/>
  <c r="CZ106" i="1"/>
  <c r="Y106" i="1" s="1"/>
  <c r="AD100" i="1"/>
  <c r="CS100" i="1"/>
  <c r="R100" i="1" s="1"/>
  <c r="CY100" i="1" s="1"/>
  <c r="X100" i="1" s="1"/>
  <c r="CZ99" i="1"/>
  <c r="Y99" i="1" s="1"/>
  <c r="CY99" i="1"/>
  <c r="X99" i="1" s="1"/>
  <c r="CR96" i="1"/>
  <c r="Q96" i="1" s="1"/>
  <c r="CP96" i="1" s="1"/>
  <c r="O96" i="1" s="1"/>
  <c r="AB96" i="1"/>
  <c r="CZ95" i="1"/>
  <c r="Y95" i="1" s="1"/>
  <c r="CY95" i="1"/>
  <c r="X95" i="1" s="1"/>
  <c r="CY94" i="1"/>
  <c r="X94" i="1" s="1"/>
  <c r="CZ94" i="1"/>
  <c r="Y94" i="1" s="1"/>
  <c r="GM91" i="1"/>
  <c r="GO91" i="1"/>
  <c r="CY90" i="1"/>
  <c r="X90" i="1" s="1"/>
  <c r="CZ90" i="1"/>
  <c r="Y90" i="1" s="1"/>
  <c r="CY87" i="1"/>
  <c r="X87" i="1" s="1"/>
  <c r="CZ87" i="1"/>
  <c r="Y87" i="1" s="1"/>
  <c r="CY84" i="1"/>
  <c r="X84" i="1" s="1"/>
  <c r="CZ84" i="1"/>
  <c r="Y84" i="1" s="1"/>
  <c r="CR81" i="1"/>
  <c r="Q81" i="1" s="1"/>
  <c r="CP81" i="1" s="1"/>
  <c r="O81" i="1" s="1"/>
  <c r="AB81" i="1"/>
  <c r="CY80" i="1"/>
  <c r="X80" i="1" s="1"/>
  <c r="CZ80" i="1"/>
  <c r="Y80" i="1" s="1"/>
  <c r="CP76" i="1"/>
  <c r="O76" i="1" s="1"/>
  <c r="GO73" i="1"/>
  <c r="GM73" i="1"/>
  <c r="CZ71" i="1"/>
  <c r="Y71" i="1" s="1"/>
  <c r="CY71" i="1"/>
  <c r="X71" i="1" s="1"/>
  <c r="AB70" i="1"/>
  <c r="CR70" i="1"/>
  <c r="Q70" i="1" s="1"/>
  <c r="CY68" i="1"/>
  <c r="X68" i="1" s="1"/>
  <c r="CZ68" i="1"/>
  <c r="Y68" i="1" s="1"/>
  <c r="CR65" i="1"/>
  <c r="Q65" i="1" s="1"/>
  <c r="CP65" i="1" s="1"/>
  <c r="O65" i="1" s="1"/>
  <c r="AB65" i="1"/>
  <c r="AB121" i="1"/>
  <c r="T119" i="1"/>
  <c r="AB119" i="1"/>
  <c r="U118" i="1"/>
  <c r="Q118" i="1"/>
  <c r="CP118" i="1" s="1"/>
  <c r="O118" i="1" s="1"/>
  <c r="CX314" i="3"/>
  <c r="CX318" i="3"/>
  <c r="CX322" i="3"/>
  <c r="CX326" i="3"/>
  <c r="CX313" i="3"/>
  <c r="CX317" i="3"/>
  <c r="CX321" i="3"/>
  <c r="CX325" i="3"/>
  <c r="CX316" i="3"/>
  <c r="CX320" i="3"/>
  <c r="CX324" i="3"/>
  <c r="CX328" i="3"/>
  <c r="CX315" i="3"/>
  <c r="CX319" i="3"/>
  <c r="CX323" i="3"/>
  <c r="CX327" i="3"/>
  <c r="I117" i="1"/>
  <c r="AB111" i="1"/>
  <c r="U110" i="1"/>
  <c r="Q110" i="1"/>
  <c r="CP110" i="1" s="1"/>
  <c r="O110" i="1" s="1"/>
  <c r="AB107" i="1"/>
  <c r="U106" i="1"/>
  <c r="Q106" i="1"/>
  <c r="CP106" i="1" s="1"/>
  <c r="O106" i="1" s="1"/>
  <c r="CZ101" i="1"/>
  <c r="Y101" i="1" s="1"/>
  <c r="CP101" i="1"/>
  <c r="O101" i="1" s="1"/>
  <c r="CR95" i="1"/>
  <c r="Q95" i="1" s="1"/>
  <c r="AB95" i="1"/>
  <c r="CP94" i="1"/>
  <c r="O94" i="1" s="1"/>
  <c r="CZ93" i="1"/>
  <c r="Y93" i="1" s="1"/>
  <c r="CY93" i="1"/>
  <c r="X93" i="1" s="1"/>
  <c r="CY92" i="1"/>
  <c r="X92" i="1" s="1"/>
  <c r="CZ92" i="1"/>
  <c r="Y92" i="1" s="1"/>
  <c r="CP87" i="1"/>
  <c r="O87" i="1" s="1"/>
  <c r="CZ86" i="1"/>
  <c r="Y86" i="1" s="1"/>
  <c r="CY86" i="1"/>
  <c r="X86" i="1" s="1"/>
  <c r="CP78" i="1"/>
  <c r="O78" i="1" s="1"/>
  <c r="CP75" i="1"/>
  <c r="O75" i="1" s="1"/>
  <c r="CP71" i="1"/>
  <c r="O71" i="1" s="1"/>
  <c r="CY65" i="1"/>
  <c r="X65" i="1" s="1"/>
  <c r="CZ65" i="1"/>
  <c r="Y65" i="1" s="1"/>
  <c r="CX350" i="3"/>
  <c r="CX354" i="3"/>
  <c r="CX358" i="3"/>
  <c r="CX362" i="3"/>
  <c r="CX366" i="3"/>
  <c r="CX349" i="3"/>
  <c r="CX353" i="3"/>
  <c r="CX357" i="3"/>
  <c r="CX361" i="3"/>
  <c r="CX365" i="3"/>
  <c r="CX352" i="3"/>
  <c r="CX356" i="3"/>
  <c r="CX360" i="3"/>
  <c r="CX364" i="3"/>
  <c r="CX368" i="3"/>
  <c r="CX351" i="3"/>
  <c r="CX355" i="3"/>
  <c r="CX359" i="3"/>
  <c r="CX363" i="3"/>
  <c r="CX367" i="3"/>
  <c r="CX285" i="3"/>
  <c r="CX284" i="3"/>
  <c r="CX286" i="3"/>
  <c r="CX290" i="3"/>
  <c r="CX294" i="3"/>
  <c r="CX289" i="3"/>
  <c r="CX293" i="3"/>
  <c r="CX288" i="3"/>
  <c r="CX292" i="3"/>
  <c r="CX296" i="3"/>
  <c r="CX287" i="3"/>
  <c r="CX291" i="3"/>
  <c r="CX295" i="3"/>
  <c r="CX232" i="3"/>
  <c r="CX236" i="3"/>
  <c r="CX240" i="3"/>
  <c r="CX229" i="3"/>
  <c r="CX233" i="3"/>
  <c r="CX237" i="3"/>
  <c r="CX241" i="3"/>
  <c r="CX230" i="3"/>
  <c r="CX234" i="3"/>
  <c r="CX238" i="3"/>
  <c r="CX242" i="3"/>
  <c r="CX231" i="3"/>
  <c r="CX235" i="3"/>
  <c r="CX239" i="3"/>
  <c r="CZ78" i="1"/>
  <c r="Y78" i="1" s="1"/>
  <c r="CZ76" i="1"/>
  <c r="Y76" i="1" s="1"/>
  <c r="CZ75" i="1"/>
  <c r="Y75" i="1" s="1"/>
  <c r="T72" i="1"/>
  <c r="AG219" i="1" s="1"/>
  <c r="AB72" i="1"/>
  <c r="CS64" i="1"/>
  <c r="R64" i="1" s="1"/>
  <c r="CZ64" i="1" s="1"/>
  <c r="Y64" i="1" s="1"/>
  <c r="AD64" i="1"/>
  <c r="CR64" i="1" s="1"/>
  <c r="Q64" i="1" s="1"/>
  <c r="CZ62" i="1"/>
  <c r="Y62" i="1" s="1"/>
  <c r="W61" i="1"/>
  <c r="S61" i="1"/>
  <c r="AB61" i="1"/>
  <c r="CP58" i="1"/>
  <c r="O58" i="1" s="1"/>
  <c r="CY47" i="1"/>
  <c r="X47" i="1" s="1"/>
  <c r="CZ47" i="1"/>
  <c r="Y47" i="1" s="1"/>
  <c r="GO44" i="1"/>
  <c r="CY41" i="1"/>
  <c r="X41" i="1" s="1"/>
  <c r="CZ41" i="1"/>
  <c r="Y41" i="1" s="1"/>
  <c r="GO41" i="1" s="1"/>
  <c r="CQ98" i="1"/>
  <c r="P98" i="1" s="1"/>
  <c r="CP98" i="1" s="1"/>
  <c r="O98" i="1" s="1"/>
  <c r="CS96" i="1"/>
  <c r="R96" i="1" s="1"/>
  <c r="CY96" i="1" s="1"/>
  <c r="X96" i="1" s="1"/>
  <c r="CQ92" i="1"/>
  <c r="P92" i="1" s="1"/>
  <c r="CP92" i="1" s="1"/>
  <c r="O92" i="1" s="1"/>
  <c r="CQ90" i="1"/>
  <c r="P90" i="1" s="1"/>
  <c r="CP90" i="1" s="1"/>
  <c r="O90" i="1" s="1"/>
  <c r="CQ88" i="1"/>
  <c r="P88" i="1" s="1"/>
  <c r="CP88" i="1" s="1"/>
  <c r="O88" i="1" s="1"/>
  <c r="AB85" i="1"/>
  <c r="CQ84" i="1"/>
  <c r="P84" i="1" s="1"/>
  <c r="CP84" i="1" s="1"/>
  <c r="O84" i="1" s="1"/>
  <c r="W81" i="1"/>
  <c r="S81" i="1"/>
  <c r="CZ79" i="1"/>
  <c r="Y79" i="1" s="1"/>
  <c r="GO79" i="1" s="1"/>
  <c r="CQ77" i="1"/>
  <c r="P77" i="1" s="1"/>
  <c r="CP77" i="1" s="1"/>
  <c r="O77" i="1" s="1"/>
  <c r="CQ74" i="1"/>
  <c r="P74" i="1" s="1"/>
  <c r="CP74" i="1" s="1"/>
  <c r="O74" i="1" s="1"/>
  <c r="CQ68" i="1"/>
  <c r="P68" i="1" s="1"/>
  <c r="CP68" i="1" s="1"/>
  <c r="O68" i="1" s="1"/>
  <c r="AB64" i="1"/>
  <c r="CQ64" i="1"/>
  <c r="P64" i="1" s="1"/>
  <c r="CY64" i="1"/>
  <c r="X64" i="1" s="1"/>
  <c r="CY63" i="1"/>
  <c r="X63" i="1" s="1"/>
  <c r="CP63" i="1"/>
  <c r="O63" i="1" s="1"/>
  <c r="CY59" i="1"/>
  <c r="X59" i="1" s="1"/>
  <c r="CZ59" i="1"/>
  <c r="Y59" i="1" s="1"/>
  <c r="CY58" i="1"/>
  <c r="X58" i="1" s="1"/>
  <c r="CZ58" i="1"/>
  <c r="Y58" i="1" s="1"/>
  <c r="CZ85" i="1"/>
  <c r="Y85" i="1" s="1"/>
  <c r="CP83" i="1"/>
  <c r="O83" i="1" s="1"/>
  <c r="CZ82" i="1"/>
  <c r="Y82" i="1" s="1"/>
  <c r="GM82" i="1" s="1"/>
  <c r="CP70" i="1"/>
  <c r="O70" i="1" s="1"/>
  <c r="CZ69" i="1"/>
  <c r="Y69" i="1" s="1"/>
  <c r="CZ66" i="1"/>
  <c r="Y66" i="1" s="1"/>
  <c r="GO66" i="1" s="1"/>
  <c r="AB63" i="1"/>
  <c r="CR62" i="1"/>
  <c r="Q62" i="1" s="1"/>
  <c r="CP62" i="1" s="1"/>
  <c r="O62" i="1" s="1"/>
  <c r="AB62" i="1"/>
  <c r="CP59" i="1"/>
  <c r="O59" i="1" s="1"/>
  <c r="CY55" i="1"/>
  <c r="X55" i="1" s="1"/>
  <c r="CZ55" i="1"/>
  <c r="Y55" i="1" s="1"/>
  <c r="CY52" i="1"/>
  <c r="X52" i="1" s="1"/>
  <c r="CZ52" i="1"/>
  <c r="Y52" i="1" s="1"/>
  <c r="GO48" i="1"/>
  <c r="CZ46" i="1"/>
  <c r="Y46" i="1" s="1"/>
  <c r="CY46" i="1"/>
  <c r="X46" i="1" s="1"/>
  <c r="CX216" i="3"/>
  <c r="CX220" i="3"/>
  <c r="CX224" i="3"/>
  <c r="CX228" i="3"/>
  <c r="CX217" i="3"/>
  <c r="CX221" i="3"/>
  <c r="CX225" i="3"/>
  <c r="CX218" i="3"/>
  <c r="CX222" i="3"/>
  <c r="CX226" i="3"/>
  <c r="CX215" i="3"/>
  <c r="CX219" i="3"/>
  <c r="CX223" i="3"/>
  <c r="CX227" i="3"/>
  <c r="U85" i="1"/>
  <c r="Q85" i="1"/>
  <c r="CP85" i="1" s="1"/>
  <c r="O85" i="1" s="1"/>
  <c r="AD76" i="1"/>
  <c r="CR76" i="1" s="1"/>
  <c r="Q76" i="1" s="1"/>
  <c r="AB73" i="1"/>
  <c r="U69" i="1"/>
  <c r="Q69" i="1"/>
  <c r="CP69" i="1" s="1"/>
  <c r="O69" i="1" s="1"/>
  <c r="CP61" i="1"/>
  <c r="O61" i="1" s="1"/>
  <c r="CQ60" i="1"/>
  <c r="P60" i="1" s="1"/>
  <c r="CP60" i="1" s="1"/>
  <c r="O60" i="1" s="1"/>
  <c r="AB60" i="1"/>
  <c r="GM41" i="1"/>
  <c r="CS60" i="1"/>
  <c r="R60" i="1" s="1"/>
  <c r="CY60" i="1" s="1"/>
  <c r="X60" i="1" s="1"/>
  <c r="AB59" i="1"/>
  <c r="AD57" i="1"/>
  <c r="CR57" i="1" s="1"/>
  <c r="Q57" i="1" s="1"/>
  <c r="CP57" i="1" s="1"/>
  <c r="O57" i="1" s="1"/>
  <c r="U55" i="1"/>
  <c r="CY54" i="1"/>
  <c r="X54" i="1" s="1"/>
  <c r="AD53" i="1"/>
  <c r="CR53" i="1" s="1"/>
  <c r="Q53" i="1" s="1"/>
  <c r="CT50" i="1"/>
  <c r="S50" i="1" s="1"/>
  <c r="AD45" i="1"/>
  <c r="CR45" i="1" s="1"/>
  <c r="Q45" i="1" s="1"/>
  <c r="CP45" i="1" s="1"/>
  <c r="O45" i="1" s="1"/>
  <c r="CY45" i="1"/>
  <c r="X45" i="1" s="1"/>
  <c r="CZ45" i="1"/>
  <c r="Y45" i="1" s="1"/>
  <c r="CY44" i="1"/>
  <c r="X44" i="1" s="1"/>
  <c r="GM44" i="1" s="1"/>
  <c r="CZ44" i="1"/>
  <c r="Y44" i="1" s="1"/>
  <c r="P42" i="1"/>
  <c r="CP42" i="1" s="1"/>
  <c r="O42" i="1" s="1"/>
  <c r="AB39" i="1"/>
  <c r="AB36" i="1"/>
  <c r="CQ36" i="1"/>
  <c r="P36" i="1" s="1"/>
  <c r="GO34" i="1"/>
  <c r="CZ57" i="1"/>
  <c r="Y57" i="1" s="1"/>
  <c r="AB57" i="1"/>
  <c r="CP56" i="1"/>
  <c r="O56" i="1" s="1"/>
  <c r="AB53" i="1"/>
  <c r="AB52" i="1"/>
  <c r="CQ52" i="1"/>
  <c r="P52" i="1" s="1"/>
  <c r="CP52" i="1" s="1"/>
  <c r="O52" i="1" s="1"/>
  <c r="CS51" i="1"/>
  <c r="R51" i="1" s="1"/>
  <c r="CY51" i="1" s="1"/>
  <c r="X51" i="1" s="1"/>
  <c r="GM48" i="1"/>
  <c r="U47" i="1"/>
  <c r="V47" i="1"/>
  <c r="Q47" i="1"/>
  <c r="AB46" i="1"/>
  <c r="CS43" i="1"/>
  <c r="R43" i="1" s="1"/>
  <c r="CY43" i="1" s="1"/>
  <c r="X43" i="1" s="1"/>
  <c r="AD43" i="1"/>
  <c r="CR43" i="1" s="1"/>
  <c r="Q43" i="1" s="1"/>
  <c r="CP43" i="1" s="1"/>
  <c r="O43" i="1" s="1"/>
  <c r="CY40" i="1"/>
  <c r="X40" i="1" s="1"/>
  <c r="CZ40" i="1"/>
  <c r="Y40" i="1" s="1"/>
  <c r="CY39" i="1"/>
  <c r="X39" i="1" s="1"/>
  <c r="GO39" i="1" s="1"/>
  <c r="CZ39" i="1"/>
  <c r="Y39" i="1" s="1"/>
  <c r="CY35" i="1"/>
  <c r="X35" i="1" s="1"/>
  <c r="CZ35" i="1"/>
  <c r="Y35" i="1" s="1"/>
  <c r="P55" i="1"/>
  <c r="CP55" i="1" s="1"/>
  <c r="O55" i="1" s="1"/>
  <c r="CQ54" i="1"/>
  <c r="P54" i="1" s="1"/>
  <c r="CP54" i="1" s="1"/>
  <c r="O54" i="1" s="1"/>
  <c r="AD49" i="1"/>
  <c r="CR49" i="1" s="1"/>
  <c r="Q49" i="1" s="1"/>
  <c r="CP49" i="1" s="1"/>
  <c r="O49" i="1" s="1"/>
  <c r="CY49" i="1"/>
  <c r="X49" i="1" s="1"/>
  <c r="CZ49" i="1"/>
  <c r="Y49" i="1" s="1"/>
  <c r="CP40" i="1"/>
  <c r="O40" i="1" s="1"/>
  <c r="CZ36" i="1"/>
  <c r="Y36" i="1" s="1"/>
  <c r="CY36" i="1"/>
  <c r="X36" i="1" s="1"/>
  <c r="CP53" i="1"/>
  <c r="O53" i="1" s="1"/>
  <c r="CZ38" i="1"/>
  <c r="Y38" i="1" s="1"/>
  <c r="CY38" i="1"/>
  <c r="X38" i="1" s="1"/>
  <c r="CQ37" i="1"/>
  <c r="P37" i="1" s="1"/>
  <c r="P51" i="1"/>
  <c r="CP51" i="1" s="1"/>
  <c r="O51" i="1" s="1"/>
  <c r="P47" i="1"/>
  <c r="AB45" i="1"/>
  <c r="AB40" i="1"/>
  <c r="CX36" i="3"/>
  <c r="CX35" i="3"/>
  <c r="CX39" i="3"/>
  <c r="CX38" i="3"/>
  <c r="CX37" i="3"/>
  <c r="CY34" i="1"/>
  <c r="X34" i="1" s="1"/>
  <c r="GM34" i="1" s="1"/>
  <c r="AD33" i="1"/>
  <c r="CR33" i="1" s="1"/>
  <c r="Q33" i="1" s="1"/>
  <c r="CP32" i="1"/>
  <c r="O32" i="1" s="1"/>
  <c r="AB31" i="1"/>
  <c r="CP29" i="1"/>
  <c r="O29" i="1" s="1"/>
  <c r="AB28" i="1"/>
  <c r="T51" i="1"/>
  <c r="AB51" i="1"/>
  <c r="U50" i="1"/>
  <c r="Q50" i="1"/>
  <c r="CP50" i="1" s="1"/>
  <c r="O50" i="1" s="1"/>
  <c r="T47" i="1"/>
  <c r="AB47" i="1"/>
  <c r="U46" i="1"/>
  <c r="Q46" i="1"/>
  <c r="CP46" i="1" s="1"/>
  <c r="O46" i="1" s="1"/>
  <c r="W42" i="1"/>
  <c r="AJ219" i="1" s="1"/>
  <c r="S42" i="1"/>
  <c r="AD37" i="1"/>
  <c r="CR37" i="1" s="1"/>
  <c r="Q37" i="1" s="1"/>
  <c r="U36" i="1"/>
  <c r="Q36" i="1"/>
  <c r="P35" i="1"/>
  <c r="AB33" i="1"/>
  <c r="AB32" i="1"/>
  <c r="AB29" i="1"/>
  <c r="CZ32" i="1"/>
  <c r="Y32" i="1" s="1"/>
  <c r="CY32" i="1"/>
  <c r="X32" i="1" s="1"/>
  <c r="AD30" i="1"/>
  <c r="CS30" i="1"/>
  <c r="R30" i="1" s="1"/>
  <c r="CZ29" i="1"/>
  <c r="Y29" i="1" s="1"/>
  <c r="CY29" i="1"/>
  <c r="X29" i="1" s="1"/>
  <c r="U38" i="1"/>
  <c r="Q38" i="1"/>
  <c r="CP38" i="1" s="1"/>
  <c r="O38" i="1" s="1"/>
  <c r="AB34" i="1"/>
  <c r="CZ31" i="1"/>
  <c r="Y31" i="1" s="1"/>
  <c r="CP31" i="1"/>
  <c r="O31" i="1" s="1"/>
  <c r="CZ28" i="1"/>
  <c r="Y28" i="1" s="1"/>
  <c r="CP28" i="1"/>
  <c r="O28" i="1" s="1"/>
  <c r="CX40" i="3"/>
  <c r="CX44" i="3"/>
  <c r="CX43" i="3"/>
  <c r="CX42" i="3"/>
  <c r="CX41" i="3"/>
  <c r="G19" i="5" l="1"/>
  <c r="J649" i="5"/>
  <c r="J376" i="5"/>
  <c r="J785" i="5"/>
  <c r="G649" i="5"/>
  <c r="J786" i="5"/>
  <c r="G785" i="5"/>
  <c r="G20" i="5"/>
  <c r="G18" i="5"/>
  <c r="G376" i="5"/>
  <c r="G786" i="5"/>
  <c r="GO38" i="1"/>
  <c r="GM38" i="1"/>
  <c r="GO49" i="1"/>
  <c r="GM49" i="1"/>
  <c r="GO45" i="1"/>
  <c r="GM45" i="1"/>
  <c r="GM85" i="1"/>
  <c r="GO85" i="1"/>
  <c r="GM106" i="1"/>
  <c r="GO106" i="1"/>
  <c r="GO308" i="1"/>
  <c r="GM308" i="1"/>
  <c r="GO57" i="1"/>
  <c r="GM57" i="1"/>
  <c r="GO62" i="1"/>
  <c r="GM62" i="1"/>
  <c r="GM65" i="1"/>
  <c r="GO65" i="1"/>
  <c r="GO182" i="1"/>
  <c r="GM182" i="1"/>
  <c r="GO188" i="1"/>
  <c r="GM188" i="1"/>
  <c r="GM180" i="1"/>
  <c r="GO180" i="1"/>
  <c r="GM139" i="1"/>
  <c r="GO139" i="1"/>
  <c r="GO277" i="1"/>
  <c r="GM277" i="1"/>
  <c r="GO322" i="1"/>
  <c r="GM322" i="1"/>
  <c r="GM110" i="1"/>
  <c r="GO110" i="1"/>
  <c r="GM118" i="1"/>
  <c r="GO118" i="1"/>
  <c r="GO89" i="1"/>
  <c r="GM89" i="1"/>
  <c r="GO162" i="1"/>
  <c r="GM162" i="1"/>
  <c r="GM174" i="1"/>
  <c r="GO174" i="1"/>
  <c r="GO176" i="1"/>
  <c r="GM176" i="1"/>
  <c r="GO285" i="1"/>
  <c r="GM285" i="1"/>
  <c r="GM253" i="1"/>
  <c r="GO253" i="1"/>
  <c r="GM307" i="1"/>
  <c r="GO307" i="1"/>
  <c r="GO310" i="1"/>
  <c r="GM310" i="1"/>
  <c r="GO456" i="1"/>
  <c r="GM456" i="1"/>
  <c r="GM46" i="1"/>
  <c r="GO46" i="1"/>
  <c r="GM69" i="1"/>
  <c r="GO69" i="1"/>
  <c r="GM67" i="1"/>
  <c r="GO67" i="1"/>
  <c r="GO129" i="1"/>
  <c r="GM129" i="1"/>
  <c r="GM170" i="1"/>
  <c r="GO170" i="1"/>
  <c r="GM207" i="1"/>
  <c r="GO207" i="1"/>
  <c r="GO210" i="1"/>
  <c r="GM210" i="1"/>
  <c r="GO327" i="1"/>
  <c r="GM327" i="1"/>
  <c r="GO342" i="1"/>
  <c r="GM342" i="1"/>
  <c r="GN374" i="1"/>
  <c r="GM374" i="1"/>
  <c r="GM476" i="1"/>
  <c r="GO476" i="1"/>
  <c r="AG26" i="1"/>
  <c r="T219" i="1"/>
  <c r="AJ26" i="1"/>
  <c r="W219" i="1"/>
  <c r="GM39" i="1"/>
  <c r="CZ60" i="1"/>
  <c r="Y60" i="1" s="1"/>
  <c r="AH219" i="1"/>
  <c r="AB43" i="1"/>
  <c r="AB49" i="1"/>
  <c r="AB37" i="1"/>
  <c r="GO40" i="1"/>
  <c r="GM40" i="1"/>
  <c r="GO54" i="1"/>
  <c r="GM54" i="1"/>
  <c r="GM83" i="1"/>
  <c r="GO83" i="1"/>
  <c r="CP64" i="1"/>
  <c r="O64" i="1" s="1"/>
  <c r="GO77" i="1"/>
  <c r="GM77" i="1"/>
  <c r="GO84" i="1"/>
  <c r="GM84" i="1"/>
  <c r="GO92" i="1"/>
  <c r="GM92" i="1"/>
  <c r="GO75" i="1"/>
  <c r="GM75" i="1"/>
  <c r="GM87" i="1"/>
  <c r="GO87" i="1"/>
  <c r="GO101" i="1"/>
  <c r="GM101" i="1"/>
  <c r="GX117" i="1"/>
  <c r="U117" i="1"/>
  <c r="DZ219" i="1" s="1"/>
  <c r="W117" i="1"/>
  <c r="GO93" i="1"/>
  <c r="GM93" i="1"/>
  <c r="GM115" i="1"/>
  <c r="GO115" i="1"/>
  <c r="GO140" i="1"/>
  <c r="GM140" i="1"/>
  <c r="GM66" i="1"/>
  <c r="GM80" i="1"/>
  <c r="GO80" i="1"/>
  <c r="T117" i="1"/>
  <c r="CY134" i="1"/>
  <c r="X134" i="1" s="1"/>
  <c r="U143" i="1"/>
  <c r="CY150" i="1"/>
  <c r="X150" i="1" s="1"/>
  <c r="GM111" i="1"/>
  <c r="GO111" i="1"/>
  <c r="CY122" i="1"/>
  <c r="X122" i="1" s="1"/>
  <c r="GM131" i="1"/>
  <c r="GO131" i="1"/>
  <c r="CY136" i="1"/>
  <c r="X136" i="1" s="1"/>
  <c r="GM136" i="1" s="1"/>
  <c r="GO144" i="1"/>
  <c r="GM144" i="1"/>
  <c r="GX147" i="1"/>
  <c r="U151" i="1"/>
  <c r="GM160" i="1"/>
  <c r="GO160" i="1"/>
  <c r="CP171" i="1"/>
  <c r="O171" i="1" s="1"/>
  <c r="CZ145" i="1"/>
  <c r="Y145" i="1" s="1"/>
  <c r="CY145" i="1"/>
  <c r="X145" i="1" s="1"/>
  <c r="GO148" i="1"/>
  <c r="GM148" i="1"/>
  <c r="V151" i="1"/>
  <c r="Q155" i="1"/>
  <c r="CY158" i="1"/>
  <c r="X158" i="1" s="1"/>
  <c r="CY168" i="1"/>
  <c r="X168" i="1" s="1"/>
  <c r="GO168" i="1" s="1"/>
  <c r="CZ168" i="1"/>
  <c r="Y168" i="1" s="1"/>
  <c r="GO152" i="1"/>
  <c r="GM152" i="1"/>
  <c r="V155" i="1"/>
  <c r="Q159" i="1"/>
  <c r="CP159" i="1" s="1"/>
  <c r="O159" i="1" s="1"/>
  <c r="AB182" i="1"/>
  <c r="T155" i="1"/>
  <c r="GM217" i="1"/>
  <c r="GO217" i="1"/>
  <c r="GA26" i="1"/>
  <c r="ER219" i="1"/>
  <c r="T159" i="1"/>
  <c r="GM185" i="1"/>
  <c r="GN185" i="1"/>
  <c r="CY195" i="1"/>
  <c r="X195" i="1" s="1"/>
  <c r="AU26" i="1"/>
  <c r="F238" i="1"/>
  <c r="GM172" i="1"/>
  <c r="GM175" i="1"/>
  <c r="GO175" i="1"/>
  <c r="GM184" i="1"/>
  <c r="CY189" i="1"/>
  <c r="X189" i="1" s="1"/>
  <c r="GM189" i="1" s="1"/>
  <c r="CY213" i="1"/>
  <c r="X213" i="1" s="1"/>
  <c r="GM213" i="1" s="1"/>
  <c r="AB216" i="1"/>
  <c r="CR216" i="1"/>
  <c r="Q216" i="1" s="1"/>
  <c r="CP216" i="1" s="1"/>
  <c r="O216" i="1" s="1"/>
  <c r="CJ26" i="1"/>
  <c r="BA219" i="1"/>
  <c r="GM196" i="1"/>
  <c r="EP26" i="1"/>
  <c r="P226" i="1"/>
  <c r="CP257" i="1"/>
  <c r="O257" i="1" s="1"/>
  <c r="DT405" i="1" s="1"/>
  <c r="DT250" i="1" s="1"/>
  <c r="DU405" i="1"/>
  <c r="GM278" i="1"/>
  <c r="GO278" i="1"/>
  <c r="CY300" i="1"/>
  <c r="X300" i="1" s="1"/>
  <c r="GM300" i="1" s="1"/>
  <c r="CZ300" i="1"/>
  <c r="Y300" i="1" s="1"/>
  <c r="GO214" i="1"/>
  <c r="AB277" i="1"/>
  <c r="CY257" i="1"/>
  <c r="X257" i="1" s="1"/>
  <c r="EC405" i="1" s="1"/>
  <c r="EC250" i="1" s="1"/>
  <c r="CZ257" i="1"/>
  <c r="Y257" i="1" s="1"/>
  <c r="DX405" i="1"/>
  <c r="DX250" i="1" s="1"/>
  <c r="CY304" i="1"/>
  <c r="X304" i="1" s="1"/>
  <c r="CZ304" i="1"/>
  <c r="Y304" i="1" s="1"/>
  <c r="CP306" i="1"/>
  <c r="O306" i="1" s="1"/>
  <c r="GO282" i="1"/>
  <c r="GM282" i="1"/>
  <c r="CY299" i="1"/>
  <c r="X299" i="1" s="1"/>
  <c r="CY305" i="1"/>
  <c r="X305" i="1" s="1"/>
  <c r="GM267" i="1"/>
  <c r="GO267" i="1"/>
  <c r="CY291" i="1"/>
  <c r="X291" i="1" s="1"/>
  <c r="CZ302" i="1"/>
  <c r="Y302" i="1" s="1"/>
  <c r="CZ311" i="1"/>
  <c r="Y311" i="1" s="1"/>
  <c r="GO345" i="1"/>
  <c r="GM345" i="1"/>
  <c r="GO353" i="1"/>
  <c r="GM353" i="1"/>
  <c r="GO359" i="1"/>
  <c r="GM359" i="1"/>
  <c r="GM367" i="1"/>
  <c r="GN367" i="1"/>
  <c r="GM371" i="1"/>
  <c r="GN371" i="1"/>
  <c r="F383" i="1"/>
  <c r="AX363" i="1"/>
  <c r="AX405" i="1"/>
  <c r="P383" i="1"/>
  <c r="EP363" i="1"/>
  <c r="EP405" i="1"/>
  <c r="CP438" i="1"/>
  <c r="O438" i="1" s="1"/>
  <c r="GO443" i="1"/>
  <c r="GM443" i="1"/>
  <c r="GO447" i="1"/>
  <c r="GM447" i="1"/>
  <c r="GO453" i="1"/>
  <c r="GM453" i="1"/>
  <c r="GM256" i="1"/>
  <c r="GO256" i="1"/>
  <c r="CZ294" i="1"/>
  <c r="Y294" i="1" s="1"/>
  <c r="AB309" i="1"/>
  <c r="AB315" i="1"/>
  <c r="CP320" i="1"/>
  <c r="O320" i="1" s="1"/>
  <c r="AU363" i="1"/>
  <c r="AU405" i="1"/>
  <c r="F395" i="1"/>
  <c r="EM363" i="1"/>
  <c r="EM405" i="1"/>
  <c r="P395" i="1"/>
  <c r="CY351" i="1"/>
  <c r="X351" i="1" s="1"/>
  <c r="AC376" i="1"/>
  <c r="GB363" i="1"/>
  <c r="ES376" i="1"/>
  <c r="GM451" i="1"/>
  <c r="GO451" i="1"/>
  <c r="Q457" i="1"/>
  <c r="GM458" i="1"/>
  <c r="GO458" i="1"/>
  <c r="V461" i="1"/>
  <c r="CZ315" i="1"/>
  <c r="Y315" i="1" s="1"/>
  <c r="GM348" i="1"/>
  <c r="GO348" i="1"/>
  <c r="T376" i="1"/>
  <c r="AG363" i="1"/>
  <c r="GO454" i="1"/>
  <c r="GM454" i="1"/>
  <c r="U466" i="1"/>
  <c r="GM323" i="1"/>
  <c r="GO323" i="1"/>
  <c r="GM328" i="1"/>
  <c r="CZ343" i="1"/>
  <c r="Y343" i="1" s="1"/>
  <c r="GM343" i="1" s="1"/>
  <c r="GO346" i="1"/>
  <c r="GM346" i="1"/>
  <c r="GO356" i="1"/>
  <c r="GM356" i="1"/>
  <c r="CY358" i="1"/>
  <c r="X358" i="1" s="1"/>
  <c r="GM358" i="1" s="1"/>
  <c r="U376" i="1"/>
  <c r="AH363" i="1"/>
  <c r="CZ369" i="1"/>
  <c r="Y369" i="1" s="1"/>
  <c r="GM369" i="1" s="1"/>
  <c r="GM332" i="1"/>
  <c r="GO332" i="1"/>
  <c r="CZ339" i="1"/>
  <c r="Y339" i="1" s="1"/>
  <c r="GM339" i="1" s="1"/>
  <c r="CY365" i="1"/>
  <c r="X365" i="1" s="1"/>
  <c r="AK376" i="1" s="1"/>
  <c r="ED376" i="1"/>
  <c r="CZ451" i="1"/>
  <c r="Y451" i="1" s="1"/>
  <c r="AB455" i="1"/>
  <c r="CR455" i="1"/>
  <c r="Q455" i="1" s="1"/>
  <c r="CP455" i="1" s="1"/>
  <c r="O455" i="1" s="1"/>
  <c r="P466" i="1"/>
  <c r="GO475" i="1"/>
  <c r="GM475" i="1"/>
  <c r="GO499" i="1"/>
  <c r="GM499" i="1"/>
  <c r="GO507" i="1"/>
  <c r="GM507" i="1"/>
  <c r="AU436" i="1"/>
  <c r="F532" i="1"/>
  <c r="EM436" i="1"/>
  <c r="P532" i="1"/>
  <c r="V466" i="1"/>
  <c r="CY473" i="1"/>
  <c r="X473" i="1" s="1"/>
  <c r="CZ473" i="1"/>
  <c r="Y473" i="1" s="1"/>
  <c r="CY493" i="1"/>
  <c r="X493" i="1" s="1"/>
  <c r="V474" i="1"/>
  <c r="S478" i="1"/>
  <c r="CY489" i="1"/>
  <c r="X489" i="1" s="1"/>
  <c r="CY469" i="1"/>
  <c r="X469" i="1" s="1"/>
  <c r="GM469" i="1" s="1"/>
  <c r="W474" i="1"/>
  <c r="GX477" i="1"/>
  <c r="CZ497" i="1"/>
  <c r="Y497" i="1" s="1"/>
  <c r="GN508" i="1"/>
  <c r="CB513" i="1" s="1"/>
  <c r="S474" i="1"/>
  <c r="V477" i="1"/>
  <c r="GO486" i="1"/>
  <c r="GM486" i="1"/>
  <c r="CY505" i="1"/>
  <c r="X505" i="1" s="1"/>
  <c r="GM510" i="1"/>
  <c r="GN510" i="1"/>
  <c r="R478" i="1"/>
  <c r="GM489" i="1"/>
  <c r="GO489" i="1"/>
  <c r="CZ509" i="1"/>
  <c r="Y509" i="1" s="1"/>
  <c r="GM55" i="1"/>
  <c r="GO55" i="1"/>
  <c r="GM60" i="1"/>
  <c r="GO60" i="1"/>
  <c r="GM63" i="1"/>
  <c r="GO63" i="1"/>
  <c r="GM58" i="1"/>
  <c r="GO58" i="1"/>
  <c r="GM94" i="1"/>
  <c r="GO94" i="1"/>
  <c r="GO76" i="1"/>
  <c r="GM76" i="1"/>
  <c r="AB100" i="1"/>
  <c r="CR100" i="1"/>
  <c r="Q100" i="1" s="1"/>
  <c r="CP100" i="1" s="1"/>
  <c r="O100" i="1" s="1"/>
  <c r="GM112" i="1"/>
  <c r="GO112" i="1"/>
  <c r="CZ96" i="1"/>
  <c r="Y96" i="1" s="1"/>
  <c r="GM96" i="1" s="1"/>
  <c r="GM103" i="1"/>
  <c r="GO103" i="1"/>
  <c r="GO109" i="1"/>
  <c r="GM109" i="1"/>
  <c r="CY116" i="1"/>
  <c r="X116" i="1" s="1"/>
  <c r="CZ116" i="1"/>
  <c r="Y116" i="1" s="1"/>
  <c r="GO82" i="1"/>
  <c r="GO95" i="1"/>
  <c r="GM95" i="1"/>
  <c r="GM99" i="1"/>
  <c r="GO99" i="1"/>
  <c r="GO125" i="1"/>
  <c r="GM125" i="1"/>
  <c r="CZ142" i="1"/>
  <c r="Y142" i="1" s="1"/>
  <c r="GM142" i="1" s="1"/>
  <c r="CY143" i="1"/>
  <c r="X143" i="1" s="1"/>
  <c r="GO143" i="1" s="1"/>
  <c r="CZ143" i="1"/>
  <c r="Y143" i="1" s="1"/>
  <c r="Q147" i="1"/>
  <c r="AB154" i="1"/>
  <c r="CR154" i="1"/>
  <c r="Q154" i="1" s="1"/>
  <c r="CP154" i="1" s="1"/>
  <c r="O154" i="1" s="1"/>
  <c r="GX169" i="1"/>
  <c r="U169" i="1"/>
  <c r="W169" i="1"/>
  <c r="GO133" i="1"/>
  <c r="GM133" i="1"/>
  <c r="GM178" i="1"/>
  <c r="GO178" i="1"/>
  <c r="CP116" i="1"/>
  <c r="O116" i="1" s="1"/>
  <c r="GM120" i="1"/>
  <c r="GM122" i="1"/>
  <c r="GO122" i="1"/>
  <c r="GO187" i="1"/>
  <c r="GM187" i="1"/>
  <c r="GM194" i="1"/>
  <c r="GN194" i="1"/>
  <c r="GM199" i="1"/>
  <c r="GN199" i="1"/>
  <c r="GO205" i="1"/>
  <c r="GM205" i="1"/>
  <c r="GO212" i="1"/>
  <c r="GM212" i="1"/>
  <c r="CY117" i="1"/>
  <c r="X117" i="1" s="1"/>
  <c r="CZ117" i="1"/>
  <c r="Y117" i="1" s="1"/>
  <c r="GM130" i="1"/>
  <c r="GO130" i="1"/>
  <c r="CZ132" i="1"/>
  <c r="Y132" i="1" s="1"/>
  <c r="GM132" i="1" s="1"/>
  <c r="GO137" i="1"/>
  <c r="GM137" i="1"/>
  <c r="CY146" i="1"/>
  <c r="X146" i="1" s="1"/>
  <c r="GX155" i="1"/>
  <c r="R169" i="1"/>
  <c r="P151" i="1"/>
  <c r="Q169" i="1"/>
  <c r="GM183" i="1"/>
  <c r="GO183" i="1"/>
  <c r="EI26" i="1"/>
  <c r="P229" i="1"/>
  <c r="T147" i="1"/>
  <c r="DY219" i="1" s="1"/>
  <c r="GN192" i="1"/>
  <c r="GM192" i="1"/>
  <c r="GN200" i="1"/>
  <c r="GM200" i="1"/>
  <c r="GM204" i="1"/>
  <c r="GO204" i="1"/>
  <c r="GM211" i="1"/>
  <c r="GO211" i="1"/>
  <c r="AZ26" i="1"/>
  <c r="F230" i="1"/>
  <c r="T151" i="1"/>
  <c r="GO215" i="1"/>
  <c r="GM215" i="1"/>
  <c r="AQ26" i="1"/>
  <c r="F229" i="1"/>
  <c r="S169" i="1"/>
  <c r="GO206" i="1"/>
  <c r="GM206" i="1"/>
  <c r="BC26" i="1"/>
  <c r="F235" i="1"/>
  <c r="ET26" i="1"/>
  <c r="P232" i="1"/>
  <c r="ET542" i="1"/>
  <c r="GM262" i="1"/>
  <c r="GO262" i="1"/>
  <c r="GO284" i="1"/>
  <c r="GM284" i="1"/>
  <c r="AB260" i="1"/>
  <c r="CR260" i="1"/>
  <c r="Q260" i="1" s="1"/>
  <c r="CZ314" i="1"/>
  <c r="Y314" i="1" s="1"/>
  <c r="CY314" i="1"/>
  <c r="X314" i="1" s="1"/>
  <c r="GO252" i="1"/>
  <c r="GM252" i="1"/>
  <c r="GM265" i="1"/>
  <c r="GO265" i="1"/>
  <c r="GM286" i="1"/>
  <c r="GO286" i="1"/>
  <c r="GO309" i="1"/>
  <c r="GM309" i="1"/>
  <c r="GM272" i="1"/>
  <c r="GO272" i="1"/>
  <c r="CZ297" i="1"/>
  <c r="Y297" i="1" s="1"/>
  <c r="GO297" i="1" s="1"/>
  <c r="GM321" i="1"/>
  <c r="GO321" i="1"/>
  <c r="GO263" i="1"/>
  <c r="GM263" i="1"/>
  <c r="GO268" i="1"/>
  <c r="GM268" i="1"/>
  <c r="GM283" i="1"/>
  <c r="GO283" i="1"/>
  <c r="CZ289" i="1"/>
  <c r="Y289" i="1" s="1"/>
  <c r="ED405" i="1" s="1"/>
  <c r="ED250" i="1" s="1"/>
  <c r="AB293" i="1"/>
  <c r="GO300" i="1"/>
  <c r="GO317" i="1"/>
  <c r="GM317" i="1"/>
  <c r="GO333" i="1"/>
  <c r="GM333" i="1"/>
  <c r="GM373" i="1"/>
  <c r="GN373" i="1"/>
  <c r="F389" i="1"/>
  <c r="BB363" i="1"/>
  <c r="BB405" i="1"/>
  <c r="P389" i="1"/>
  <c r="ET363" i="1"/>
  <c r="ET405" i="1"/>
  <c r="CZ444" i="1"/>
  <c r="Y444" i="1" s="1"/>
  <c r="CY444" i="1"/>
  <c r="X444" i="1" s="1"/>
  <c r="GO444" i="1" s="1"/>
  <c r="GO261" i="1"/>
  <c r="GM261" i="1"/>
  <c r="GM275" i="1"/>
  <c r="GO275" i="1"/>
  <c r="CY294" i="1"/>
  <c r="X294" i="1" s="1"/>
  <c r="GM302" i="1"/>
  <c r="GO302" i="1"/>
  <c r="AB316" i="1"/>
  <c r="CY319" i="1"/>
  <c r="X319" i="1" s="1"/>
  <c r="GM319" i="1" s="1"/>
  <c r="BC363" i="1"/>
  <c r="BC405" i="1"/>
  <c r="BC542" i="1" s="1"/>
  <c r="F392" i="1"/>
  <c r="EU363" i="1"/>
  <c r="P392" i="1"/>
  <c r="EU405" i="1"/>
  <c r="GO335" i="1"/>
  <c r="GM352" i="1"/>
  <c r="GO352" i="1"/>
  <c r="AB376" i="1"/>
  <c r="CJ363" i="1"/>
  <c r="BA376" i="1"/>
  <c r="U457" i="1"/>
  <c r="GX461" i="1"/>
  <c r="GO330" i="1"/>
  <c r="GM330" i="1"/>
  <c r="GO350" i="1"/>
  <c r="GM350" i="1"/>
  <c r="DH376" i="1"/>
  <c r="FX376" i="1"/>
  <c r="DU363" i="1"/>
  <c r="FZ376" i="1"/>
  <c r="FW376" i="1"/>
  <c r="CZ445" i="1"/>
  <c r="Y445" i="1" s="1"/>
  <c r="GM445" i="1" s="1"/>
  <c r="AB460" i="1"/>
  <c r="CR460" i="1"/>
  <c r="Q460" i="1" s="1"/>
  <c r="CP460" i="1" s="1"/>
  <c r="O460" i="1" s="1"/>
  <c r="GM464" i="1"/>
  <c r="GO464" i="1"/>
  <c r="GO467" i="1"/>
  <c r="GM467" i="1"/>
  <c r="GO448" i="1"/>
  <c r="GM448" i="1"/>
  <c r="GM463" i="1"/>
  <c r="GO463" i="1"/>
  <c r="CZ335" i="1"/>
  <c r="Y335" i="1" s="1"/>
  <c r="GM335" i="1" s="1"/>
  <c r="AJ363" i="1"/>
  <c r="W376" i="1"/>
  <c r="EB363" i="1"/>
  <c r="DO376" i="1"/>
  <c r="CZ442" i="1"/>
  <c r="Y442" i="1" s="1"/>
  <c r="GM442" i="1" s="1"/>
  <c r="P457" i="1"/>
  <c r="GO487" i="1"/>
  <c r="GM487" i="1"/>
  <c r="BC436" i="1"/>
  <c r="F529" i="1"/>
  <c r="EU436" i="1"/>
  <c r="P529" i="1"/>
  <c r="FY436" i="1"/>
  <c r="EP513" i="1"/>
  <c r="EP542" i="1" s="1"/>
  <c r="U477" i="1"/>
  <c r="S466" i="1"/>
  <c r="AF513" i="1" s="1"/>
  <c r="GO469" i="1"/>
  <c r="GX478" i="1"/>
  <c r="GM488" i="1"/>
  <c r="GO488" i="1"/>
  <c r="Q474" i="1"/>
  <c r="T478" i="1"/>
  <c r="GX474" i="1"/>
  <c r="T477" i="1"/>
  <c r="CP481" i="1"/>
  <c r="O481" i="1" s="1"/>
  <c r="CZ501" i="1"/>
  <c r="Y501" i="1" s="1"/>
  <c r="GM501" i="1" s="1"/>
  <c r="GM504" i="1"/>
  <c r="GO504" i="1"/>
  <c r="W478" i="1"/>
  <c r="CY481" i="1"/>
  <c r="X481" i="1" s="1"/>
  <c r="CZ481" i="1"/>
  <c r="Y481" i="1" s="1"/>
  <c r="GM485" i="1"/>
  <c r="GO485" i="1"/>
  <c r="GO494" i="1"/>
  <c r="GM494" i="1"/>
  <c r="GO28" i="1"/>
  <c r="GM28" i="1"/>
  <c r="GM32" i="1"/>
  <c r="GO32" i="1"/>
  <c r="GO42" i="1"/>
  <c r="CP35" i="1"/>
  <c r="O35" i="1" s="1"/>
  <c r="CZ42" i="1"/>
  <c r="Y42" i="1" s="1"/>
  <c r="CY42" i="1"/>
  <c r="X42" i="1" s="1"/>
  <c r="GM42" i="1" s="1"/>
  <c r="AF219" i="1"/>
  <c r="GM29" i="1"/>
  <c r="GO29" i="1"/>
  <c r="GM52" i="1"/>
  <c r="GO52" i="1"/>
  <c r="CP36" i="1"/>
  <c r="O36" i="1" s="1"/>
  <c r="AC219" i="1"/>
  <c r="GO59" i="1"/>
  <c r="GM59" i="1"/>
  <c r="GM70" i="1"/>
  <c r="GO70" i="1"/>
  <c r="GO68" i="1"/>
  <c r="GM68" i="1"/>
  <c r="CY81" i="1"/>
  <c r="X81" i="1" s="1"/>
  <c r="GM81" i="1" s="1"/>
  <c r="CZ81" i="1"/>
  <c r="Y81" i="1" s="1"/>
  <c r="GO88" i="1"/>
  <c r="GM88" i="1"/>
  <c r="GO98" i="1"/>
  <c r="GM98" i="1"/>
  <c r="CZ51" i="1"/>
  <c r="Y51" i="1" s="1"/>
  <c r="GO104" i="1"/>
  <c r="GM104" i="1"/>
  <c r="GM79" i="1"/>
  <c r="GM126" i="1"/>
  <c r="GO126" i="1"/>
  <c r="U147" i="1"/>
  <c r="W155" i="1"/>
  <c r="GM134" i="1"/>
  <c r="GO134" i="1"/>
  <c r="R147" i="1"/>
  <c r="AB158" i="1"/>
  <c r="CR158" i="1"/>
  <c r="Q158" i="1" s="1"/>
  <c r="CP158" i="1" s="1"/>
  <c r="O158" i="1" s="1"/>
  <c r="GM164" i="1"/>
  <c r="GO164" i="1"/>
  <c r="AB146" i="1"/>
  <c r="CR146" i="1"/>
  <c r="Q146" i="1" s="1"/>
  <c r="CP146" i="1" s="1"/>
  <c r="O146" i="1" s="1"/>
  <c r="GM153" i="1"/>
  <c r="GO153" i="1"/>
  <c r="S155" i="1"/>
  <c r="GO165" i="1"/>
  <c r="GM165" i="1"/>
  <c r="P169" i="1"/>
  <c r="CP169" i="1" s="1"/>
  <c r="O169" i="1" s="1"/>
  <c r="GM107" i="1"/>
  <c r="GO107" i="1"/>
  <c r="CZ128" i="1"/>
  <c r="Y128" i="1" s="1"/>
  <c r="GM138" i="1"/>
  <c r="GO138" i="1"/>
  <c r="AB150" i="1"/>
  <c r="CR150" i="1"/>
  <c r="Q150" i="1" s="1"/>
  <c r="CP150" i="1" s="1"/>
  <c r="O150" i="1" s="1"/>
  <c r="GM157" i="1"/>
  <c r="GO157" i="1"/>
  <c r="S159" i="1"/>
  <c r="V169" i="1"/>
  <c r="GM161" i="1"/>
  <c r="GO161" i="1"/>
  <c r="T169" i="1"/>
  <c r="GM190" i="1"/>
  <c r="GN190" i="1"/>
  <c r="CB219" i="1" s="1"/>
  <c r="GM202" i="1"/>
  <c r="GN202" i="1"/>
  <c r="EM26" i="1"/>
  <c r="P238" i="1"/>
  <c r="EM542" i="1"/>
  <c r="GM193" i="1"/>
  <c r="GN193" i="1"/>
  <c r="GM201" i="1"/>
  <c r="GN201" i="1"/>
  <c r="V26" i="1"/>
  <c r="F242" i="1"/>
  <c r="P155" i="1"/>
  <c r="CP155" i="1" s="1"/>
  <c r="O155" i="1" s="1"/>
  <c r="CZ171" i="1"/>
  <c r="Y171" i="1" s="1"/>
  <c r="BB26" i="1"/>
  <c r="F232" i="1"/>
  <c r="BB542" i="1"/>
  <c r="GM177" i="1"/>
  <c r="GO177" i="1"/>
  <c r="CG26" i="1"/>
  <c r="AX219" i="1"/>
  <c r="GO254" i="1"/>
  <c r="GM254" i="1"/>
  <c r="GM273" i="1"/>
  <c r="GO273" i="1"/>
  <c r="DV405" i="1"/>
  <c r="DV250" i="1" s="1"/>
  <c r="GO266" i="1"/>
  <c r="GM266" i="1"/>
  <c r="GM294" i="1"/>
  <c r="GO294" i="1"/>
  <c r="AB303" i="1"/>
  <c r="GO269" i="1"/>
  <c r="GM269" i="1"/>
  <c r="AB295" i="1"/>
  <c r="GM304" i="1"/>
  <c r="GO304" i="1"/>
  <c r="CZ313" i="1"/>
  <c r="Y313" i="1" s="1"/>
  <c r="GO313" i="1" s="1"/>
  <c r="GO341" i="1"/>
  <c r="GM341" i="1"/>
  <c r="GO349" i="1"/>
  <c r="GM349" i="1"/>
  <c r="GO357" i="1"/>
  <c r="GM357" i="1"/>
  <c r="F385" i="1"/>
  <c r="AP363" i="1"/>
  <c r="AP405" i="1"/>
  <c r="P385" i="1"/>
  <c r="EH363" i="1"/>
  <c r="EH405" i="1"/>
  <c r="AO250" i="1"/>
  <c r="F409" i="1"/>
  <c r="AO542" i="1"/>
  <c r="CP441" i="1"/>
  <c r="O441" i="1" s="1"/>
  <c r="GO450" i="1"/>
  <c r="GM450" i="1"/>
  <c r="GO279" i="1"/>
  <c r="GM279" i="1"/>
  <c r="GM296" i="1"/>
  <c r="GO296" i="1"/>
  <c r="GM311" i="1"/>
  <c r="GO311" i="1"/>
  <c r="CP314" i="1"/>
  <c r="O314" i="1" s="1"/>
  <c r="CP316" i="1"/>
  <c r="O316" i="1" s="1"/>
  <c r="CI363" i="1"/>
  <c r="AZ376" i="1"/>
  <c r="GA363" i="1"/>
  <c r="ER376" i="1"/>
  <c r="GM324" i="1"/>
  <c r="GO324" i="1"/>
  <c r="CZ355" i="1"/>
  <c r="Y355" i="1" s="1"/>
  <c r="GM355" i="1" s="1"/>
  <c r="DL376" i="1"/>
  <c r="DY363" i="1"/>
  <c r="GM368" i="1"/>
  <c r="GN368" i="1"/>
  <c r="R457" i="1"/>
  <c r="DW513" i="1" s="1"/>
  <c r="Q461" i="1"/>
  <c r="GM462" i="1"/>
  <c r="GO462" i="1"/>
  <c r="Q466" i="1"/>
  <c r="AD513" i="1" s="1"/>
  <c r="CZ316" i="1"/>
  <c r="Y316" i="1" s="1"/>
  <c r="GM326" i="1"/>
  <c r="GO326" i="1"/>
  <c r="GM334" i="1"/>
  <c r="GO334" i="1"/>
  <c r="CZ347" i="1"/>
  <c r="Y347" i="1" s="1"/>
  <c r="GM347" i="1" s="1"/>
  <c r="GM351" i="1"/>
  <c r="GO351" i="1"/>
  <c r="GN366" i="1"/>
  <c r="DT376" i="1"/>
  <c r="GM366" i="1"/>
  <c r="CZ449" i="1"/>
  <c r="Y449" i="1" s="1"/>
  <c r="GM449" i="1" s="1"/>
  <c r="CG436" i="1"/>
  <c r="AX513" i="1"/>
  <c r="GO329" i="1"/>
  <c r="AD376" i="1"/>
  <c r="DV376" i="1"/>
  <c r="CZ439" i="1"/>
  <c r="Y439" i="1" s="1"/>
  <c r="V457" i="1"/>
  <c r="EA513" i="1" s="1"/>
  <c r="T466" i="1"/>
  <c r="AG513" i="1" s="1"/>
  <c r="CZ331" i="1"/>
  <c r="Y331" i="1" s="1"/>
  <c r="GM331" i="1" s="1"/>
  <c r="GM340" i="1"/>
  <c r="GO340" i="1"/>
  <c r="AF363" i="1"/>
  <c r="S376" i="1"/>
  <c r="EC376" i="1"/>
  <c r="GM452" i="1"/>
  <c r="GO452" i="1"/>
  <c r="GO471" i="1"/>
  <c r="GM471" i="1"/>
  <c r="GO483" i="1"/>
  <c r="GM483" i="1"/>
  <c r="GO495" i="1"/>
  <c r="GM495" i="1"/>
  <c r="GO503" i="1"/>
  <c r="GM503" i="1"/>
  <c r="GN511" i="1"/>
  <c r="GM511" i="1"/>
  <c r="CI436" i="1"/>
  <c r="AZ513" i="1"/>
  <c r="GA436" i="1"/>
  <c r="ER513" i="1"/>
  <c r="U478" i="1"/>
  <c r="GO502" i="1"/>
  <c r="GM502" i="1"/>
  <c r="W466" i="1"/>
  <c r="AJ513" i="1" s="1"/>
  <c r="GM470" i="1"/>
  <c r="GO470" i="1"/>
  <c r="P477" i="1"/>
  <c r="GM480" i="1"/>
  <c r="GO480" i="1"/>
  <c r="GM497" i="1"/>
  <c r="GO497" i="1"/>
  <c r="S457" i="1"/>
  <c r="GM468" i="1"/>
  <c r="GO468" i="1"/>
  <c r="U474" i="1"/>
  <c r="GM473" i="1"/>
  <c r="GO473" i="1"/>
  <c r="P478" i="1"/>
  <c r="CP478" i="1" s="1"/>
  <c r="O478" i="1" s="1"/>
  <c r="GO490" i="1"/>
  <c r="GM490" i="1"/>
  <c r="T474" i="1"/>
  <c r="GO500" i="1"/>
  <c r="GM500" i="1"/>
  <c r="GM51" i="1"/>
  <c r="GO51" i="1"/>
  <c r="GO53" i="1"/>
  <c r="GM53" i="1"/>
  <c r="GM56" i="1"/>
  <c r="GO56" i="1"/>
  <c r="GO78" i="1"/>
  <c r="GM78" i="1"/>
  <c r="CZ30" i="1"/>
  <c r="Y30" i="1" s="1"/>
  <c r="AL219" i="1" s="1"/>
  <c r="AE219" i="1"/>
  <c r="CP33" i="1"/>
  <c r="O33" i="1" s="1"/>
  <c r="GO31" i="1"/>
  <c r="GM31" i="1"/>
  <c r="AB30" i="1"/>
  <c r="CR30" i="1"/>
  <c r="Q30" i="1" s="1"/>
  <c r="CY30" i="1"/>
  <c r="X30" i="1" s="1"/>
  <c r="CP47" i="1"/>
  <c r="O47" i="1" s="1"/>
  <c r="CP37" i="1"/>
  <c r="O37" i="1" s="1"/>
  <c r="CZ50" i="1"/>
  <c r="Y50" i="1" s="1"/>
  <c r="CY50" i="1"/>
  <c r="X50" i="1" s="1"/>
  <c r="GM50" i="1" s="1"/>
  <c r="CZ43" i="1"/>
  <c r="Y43" i="1" s="1"/>
  <c r="GO74" i="1"/>
  <c r="GM74" i="1"/>
  <c r="GO90" i="1"/>
  <c r="GM90" i="1"/>
  <c r="CY61" i="1"/>
  <c r="X61" i="1" s="1"/>
  <c r="GM61" i="1" s="1"/>
  <c r="CZ61" i="1"/>
  <c r="Y61" i="1" s="1"/>
  <c r="AB76" i="1"/>
  <c r="GM71" i="1"/>
  <c r="GO71" i="1"/>
  <c r="GM108" i="1"/>
  <c r="GO108" i="1"/>
  <c r="GM119" i="1"/>
  <c r="GO119" i="1"/>
  <c r="GO86" i="1"/>
  <c r="GM86" i="1"/>
  <c r="GO105" i="1"/>
  <c r="GM105" i="1"/>
  <c r="GO113" i="1"/>
  <c r="GM113" i="1"/>
  <c r="GO117" i="1"/>
  <c r="GM117" i="1"/>
  <c r="GO124" i="1"/>
  <c r="GM124" i="1"/>
  <c r="GM72" i="1"/>
  <c r="GO72" i="1"/>
  <c r="GM128" i="1"/>
  <c r="GO128" i="1"/>
  <c r="GM145" i="1"/>
  <c r="GO145" i="1"/>
  <c r="S147" i="1"/>
  <c r="CP147" i="1" s="1"/>
  <c r="O147" i="1" s="1"/>
  <c r="GO156" i="1"/>
  <c r="GM156" i="1"/>
  <c r="GM127" i="1"/>
  <c r="GO127" i="1"/>
  <c r="GO141" i="1"/>
  <c r="GM141" i="1"/>
  <c r="V147" i="1"/>
  <c r="EA219" i="1" s="1"/>
  <c r="Q151" i="1"/>
  <c r="DV219" i="1" s="1"/>
  <c r="W147" i="1"/>
  <c r="EB219" i="1" s="1"/>
  <c r="R151" i="1"/>
  <c r="CZ151" i="1" s="1"/>
  <c r="Y151" i="1" s="1"/>
  <c r="GM167" i="1"/>
  <c r="GO167" i="1"/>
  <c r="GO179" i="1"/>
  <c r="GM179" i="1"/>
  <c r="GM191" i="1"/>
  <c r="GN191" i="1"/>
  <c r="GM197" i="1"/>
  <c r="GN197" i="1"/>
  <c r="GM203" i="1"/>
  <c r="GN203" i="1"/>
  <c r="GO209" i="1"/>
  <c r="GM209" i="1"/>
  <c r="GM123" i="1"/>
  <c r="GO123" i="1"/>
  <c r="GM135" i="1"/>
  <c r="GO135" i="1"/>
  <c r="CZ149" i="1"/>
  <c r="Y149" i="1" s="1"/>
  <c r="CY149" i="1"/>
  <c r="X149" i="1" s="1"/>
  <c r="GO149" i="1" s="1"/>
  <c r="GM198" i="1"/>
  <c r="GN198" i="1"/>
  <c r="GO208" i="1"/>
  <c r="GM208" i="1"/>
  <c r="EU26" i="1"/>
  <c r="P235" i="1"/>
  <c r="EU542" i="1"/>
  <c r="GM163" i="1"/>
  <c r="GO163" i="1"/>
  <c r="GM181" i="1"/>
  <c r="GO181" i="1"/>
  <c r="AP26" i="1"/>
  <c r="F228" i="1"/>
  <c r="AP542" i="1"/>
  <c r="GM195" i="1"/>
  <c r="GN195" i="1"/>
  <c r="EG26" i="1"/>
  <c r="P223" i="1"/>
  <c r="EG542" i="1"/>
  <c r="EH26" i="1"/>
  <c r="P228" i="1"/>
  <c r="EH542" i="1"/>
  <c r="GM259" i="1"/>
  <c r="GO259" i="1"/>
  <c r="CY292" i="1"/>
  <c r="X292" i="1" s="1"/>
  <c r="GM292" i="1" s="1"/>
  <c r="CZ292" i="1"/>
  <c r="Y292" i="1" s="1"/>
  <c r="AL405" i="1" s="1"/>
  <c r="AL250" i="1" s="1"/>
  <c r="AF405" i="1"/>
  <c r="AF250" i="1" s="1"/>
  <c r="GM276" i="1"/>
  <c r="GO276" i="1"/>
  <c r="GM270" i="1"/>
  <c r="GO270" i="1"/>
  <c r="GM281" i="1"/>
  <c r="GO281" i="1"/>
  <c r="CP287" i="1"/>
  <c r="O287" i="1" s="1"/>
  <c r="CP290" i="1"/>
  <c r="O290" i="1" s="1"/>
  <c r="AC405" i="1"/>
  <c r="CP293" i="1"/>
  <c r="O293" i="1" s="1"/>
  <c r="CP295" i="1"/>
  <c r="O295" i="1" s="1"/>
  <c r="CP298" i="1"/>
  <c r="O298" i="1" s="1"/>
  <c r="CP301" i="1"/>
  <c r="O301" i="1" s="1"/>
  <c r="CP303" i="1"/>
  <c r="O303" i="1" s="1"/>
  <c r="CP312" i="1"/>
  <c r="O312" i="1" s="1"/>
  <c r="GM288" i="1"/>
  <c r="GO288" i="1"/>
  <c r="CZ318" i="1"/>
  <c r="Y318" i="1" s="1"/>
  <c r="CY318" i="1"/>
  <c r="X318" i="1" s="1"/>
  <c r="GM318" i="1" s="1"/>
  <c r="T461" i="1"/>
  <c r="P461" i="1"/>
  <c r="CP461" i="1" s="1"/>
  <c r="O461" i="1" s="1"/>
  <c r="AB287" i="1"/>
  <c r="GM291" i="1"/>
  <c r="GO291" i="1"/>
  <c r="AB298" i="1"/>
  <c r="AB306" i="1"/>
  <c r="GO337" i="1"/>
  <c r="GM337" i="1"/>
  <c r="AE363" i="1"/>
  <c r="R376" i="1"/>
  <c r="AT363" i="1"/>
  <c r="F394" i="1"/>
  <c r="P394" i="1"/>
  <c r="EL363" i="1"/>
  <c r="EG250" i="1"/>
  <c r="P409" i="1"/>
  <c r="AE513" i="1"/>
  <c r="CZ446" i="1"/>
  <c r="Y446" i="1" s="1"/>
  <c r="CY446" i="1"/>
  <c r="X446" i="1" s="1"/>
  <c r="AB290" i="1"/>
  <c r="CP315" i="1"/>
  <c r="O315" i="1" s="1"/>
  <c r="AQ363" i="1"/>
  <c r="AQ405" i="1"/>
  <c r="F386" i="1"/>
  <c r="EI363" i="1"/>
  <c r="P386" i="1"/>
  <c r="EI405" i="1"/>
  <c r="EI542" i="1" s="1"/>
  <c r="GO325" i="1"/>
  <c r="GM325" i="1"/>
  <c r="DW363" i="1"/>
  <c r="DJ376" i="1"/>
  <c r="GN370" i="1"/>
  <c r="GM370" i="1"/>
  <c r="GM440" i="1"/>
  <c r="GO440" i="1"/>
  <c r="GX457" i="1"/>
  <c r="GB513" i="1" s="1"/>
  <c r="U461" i="1"/>
  <c r="GM338" i="1"/>
  <c r="GO338" i="1"/>
  <c r="DM376" i="1"/>
  <c r="DZ363" i="1"/>
  <c r="DV513" i="1"/>
  <c r="CP446" i="1"/>
  <c r="O446" i="1" s="1"/>
  <c r="R461" i="1"/>
  <c r="CZ461" i="1" s="1"/>
  <c r="Y461" i="1" s="1"/>
  <c r="AI363" i="1"/>
  <c r="V376" i="1"/>
  <c r="EA363" i="1"/>
  <c r="DN376" i="1"/>
  <c r="CY439" i="1"/>
  <c r="X439" i="1" s="1"/>
  <c r="GM459" i="1"/>
  <c r="GO459" i="1"/>
  <c r="GX466" i="1"/>
  <c r="CJ513" i="1" s="1"/>
  <c r="GM336" i="1"/>
  <c r="GO336" i="1"/>
  <c r="CZ365" i="1"/>
  <c r="Y365" i="1" s="1"/>
  <c r="AL376" i="1" s="1"/>
  <c r="DX363" i="1"/>
  <c r="DK376" i="1"/>
  <c r="GM372" i="1"/>
  <c r="GN372" i="1"/>
  <c r="T457" i="1"/>
  <c r="GO465" i="1"/>
  <c r="GM465" i="1"/>
  <c r="GO479" i="1"/>
  <c r="GM479" i="1"/>
  <c r="GO491" i="1"/>
  <c r="GM491" i="1"/>
  <c r="AQ436" i="1"/>
  <c r="F523" i="1"/>
  <c r="EI436" i="1"/>
  <c r="P523" i="1"/>
  <c r="GO492" i="1"/>
  <c r="GM492" i="1"/>
  <c r="GO498" i="1"/>
  <c r="GM498" i="1"/>
  <c r="GM472" i="1"/>
  <c r="GO472" i="1"/>
  <c r="P474" i="1"/>
  <c r="CP474" i="1" s="1"/>
  <c r="O474" i="1" s="1"/>
  <c r="W477" i="1"/>
  <c r="GM493" i="1"/>
  <c r="GO493" i="1"/>
  <c r="GO506" i="1"/>
  <c r="GM506" i="1"/>
  <c r="W461" i="1"/>
  <c r="EB513" i="1" s="1"/>
  <c r="S477" i="1"/>
  <c r="GM496" i="1"/>
  <c r="GO496" i="1"/>
  <c r="V478" i="1"/>
  <c r="GO484" i="1"/>
  <c r="GM484" i="1"/>
  <c r="GM509" i="1"/>
  <c r="GN509" i="1"/>
  <c r="FT513" i="1" s="1"/>
  <c r="EB26" i="1" l="1"/>
  <c r="DO219" i="1"/>
  <c r="DV26" i="1"/>
  <c r="DI219" i="1"/>
  <c r="AG436" i="1"/>
  <c r="T513" i="1"/>
  <c r="AD436" i="1"/>
  <c r="Q513" i="1"/>
  <c r="DW436" i="1"/>
  <c r="DJ513" i="1"/>
  <c r="BC22" i="1"/>
  <c r="F558" i="1"/>
  <c r="BC574" i="1"/>
  <c r="EB436" i="1"/>
  <c r="DO513" i="1"/>
  <c r="EI22" i="1"/>
  <c r="EI574" i="1"/>
  <c r="P552" i="1"/>
  <c r="CJ436" i="1"/>
  <c r="BA513" i="1"/>
  <c r="EA26" i="1"/>
  <c r="DN219" i="1"/>
  <c r="EP22" i="1"/>
  <c r="P549" i="1"/>
  <c r="EP574" i="1"/>
  <c r="CB26" i="1"/>
  <c r="AS219" i="1"/>
  <c r="DY26" i="1"/>
  <c r="DL219" i="1"/>
  <c r="AL26" i="1"/>
  <c r="Y219" i="1"/>
  <c r="AF436" i="1"/>
  <c r="S513" i="1"/>
  <c r="DZ26" i="1"/>
  <c r="DM219" i="1"/>
  <c r="DK363" i="1"/>
  <c r="DK405" i="1"/>
  <c r="P391" i="1"/>
  <c r="GO315" i="1"/>
  <c r="GM315" i="1"/>
  <c r="AE436" i="1"/>
  <c r="R513" i="1"/>
  <c r="GO312" i="1"/>
  <c r="GM312" i="1"/>
  <c r="GO295" i="1"/>
  <c r="GM295" i="1"/>
  <c r="GO287" i="1"/>
  <c r="GM287" i="1"/>
  <c r="AK405" i="1"/>
  <c r="AK250" i="1" s="1"/>
  <c r="EG22" i="1"/>
  <c r="EG574" i="1"/>
  <c r="P546" i="1"/>
  <c r="EU22" i="1"/>
  <c r="P558" i="1"/>
  <c r="EU574" i="1"/>
  <c r="AD219" i="1"/>
  <c r="CP30" i="1"/>
  <c r="O30" i="1" s="1"/>
  <c r="DW219" i="1"/>
  <c r="CY457" i="1"/>
  <c r="X457" i="1" s="1"/>
  <c r="EC513" i="1" s="1"/>
  <c r="CZ457" i="1"/>
  <c r="Y457" i="1" s="1"/>
  <c r="DX513" i="1"/>
  <c r="AJ436" i="1"/>
  <c r="W513" i="1"/>
  <c r="ER436" i="1"/>
  <c r="P524" i="1"/>
  <c r="Q376" i="1"/>
  <c r="AD363" i="1"/>
  <c r="GO441" i="1"/>
  <c r="GM441" i="1"/>
  <c r="EH250" i="1"/>
  <c r="P414" i="1"/>
  <c r="GM150" i="1"/>
  <c r="GO150" i="1"/>
  <c r="AC26" i="1"/>
  <c r="P219" i="1"/>
  <c r="CF219" i="1"/>
  <c r="CH219" i="1"/>
  <c r="CE219" i="1"/>
  <c r="AF26" i="1"/>
  <c r="S219" i="1"/>
  <c r="GM35" i="1"/>
  <c r="GO35" i="1"/>
  <c r="W363" i="1"/>
  <c r="W405" i="1"/>
  <c r="F400" i="1"/>
  <c r="GO347" i="1"/>
  <c r="FX363" i="1"/>
  <c r="EO376" i="1"/>
  <c r="AB363" i="1"/>
  <c r="O376" i="1"/>
  <c r="GM313" i="1"/>
  <c r="ET250" i="1"/>
  <c r="P418" i="1"/>
  <c r="GM149" i="1"/>
  <c r="U363" i="1"/>
  <c r="U405" i="1"/>
  <c r="F398" i="1"/>
  <c r="P396" i="1"/>
  <c r="ES363" i="1"/>
  <c r="ES405" i="1"/>
  <c r="AU250" i="1"/>
  <c r="F424" i="1"/>
  <c r="EP250" i="1"/>
  <c r="P412" i="1"/>
  <c r="GM305" i="1"/>
  <c r="GO305" i="1"/>
  <c r="GO306" i="1"/>
  <c r="GM306" i="1"/>
  <c r="DU250" i="1"/>
  <c r="FW405" i="1"/>
  <c r="FW250" i="1" s="1"/>
  <c r="FX405" i="1"/>
  <c r="FX250" i="1" s="1"/>
  <c r="FZ405" i="1"/>
  <c r="FZ250" i="1" s="1"/>
  <c r="GM216" i="1"/>
  <c r="GO216" i="1"/>
  <c r="AU542" i="1"/>
  <c r="FT219" i="1"/>
  <c r="GO64" i="1"/>
  <c r="GM64" i="1"/>
  <c r="W26" i="1"/>
  <c r="F243" i="1"/>
  <c r="W542" i="1"/>
  <c r="GO343" i="1"/>
  <c r="CY461" i="1"/>
  <c r="X461" i="1" s="1"/>
  <c r="GO142" i="1"/>
  <c r="GO136" i="1"/>
  <c r="GM168" i="1"/>
  <c r="GO339" i="1"/>
  <c r="GO449" i="1"/>
  <c r="GO501" i="1"/>
  <c r="GO213" i="1"/>
  <c r="GO132" i="1"/>
  <c r="GO319" i="1"/>
  <c r="GO292" i="1"/>
  <c r="GO50" i="1"/>
  <c r="CY477" i="1"/>
  <c r="X477" i="1" s="1"/>
  <c r="CZ477" i="1"/>
  <c r="Y477" i="1" s="1"/>
  <c r="DY513" i="1"/>
  <c r="P399" i="1"/>
  <c r="DN363" i="1"/>
  <c r="DN405" i="1"/>
  <c r="P398" i="1"/>
  <c r="DM363" i="1"/>
  <c r="DM405" i="1"/>
  <c r="GB436" i="1"/>
  <c r="ES513" i="1"/>
  <c r="R363" i="1"/>
  <c r="F390" i="1"/>
  <c r="R405" i="1"/>
  <c r="GO303" i="1"/>
  <c r="GM303" i="1"/>
  <c r="GO293" i="1"/>
  <c r="GM293" i="1"/>
  <c r="EH22" i="1"/>
  <c r="P551" i="1"/>
  <c r="V16" i="2" s="1"/>
  <c r="V18" i="2" s="1"/>
  <c r="EH574" i="1"/>
  <c r="AP22" i="1"/>
  <c r="AP574" i="1"/>
  <c r="F551" i="1"/>
  <c r="G16" i="2" s="1"/>
  <c r="G18" i="2" s="1"/>
  <c r="GO37" i="1"/>
  <c r="GM37" i="1"/>
  <c r="GO33" i="1"/>
  <c r="GM33" i="1"/>
  <c r="CP477" i="1"/>
  <c r="O477" i="1" s="1"/>
  <c r="EA436" i="1"/>
  <c r="DN513" i="1"/>
  <c r="FS376" i="1"/>
  <c r="GO331" i="1"/>
  <c r="ER363" i="1"/>
  <c r="ER405" i="1"/>
  <c r="P387" i="1"/>
  <c r="GM316" i="1"/>
  <c r="GO316" i="1"/>
  <c r="AO22" i="1"/>
  <c r="AO574" i="1"/>
  <c r="F546" i="1"/>
  <c r="CZ159" i="1"/>
  <c r="Y159" i="1" s="1"/>
  <c r="CY159" i="1"/>
  <c r="X159" i="1" s="1"/>
  <c r="GO159" i="1" s="1"/>
  <c r="GM146" i="1"/>
  <c r="GO146" i="1"/>
  <c r="GM158" i="1"/>
  <c r="GO158" i="1"/>
  <c r="GM36" i="1"/>
  <c r="GO36" i="1"/>
  <c r="CZ466" i="1"/>
  <c r="Y466" i="1" s="1"/>
  <c r="AL513" i="1" s="1"/>
  <c r="CY466" i="1"/>
  <c r="X466" i="1" s="1"/>
  <c r="AK513" i="1" s="1"/>
  <c r="FW363" i="1"/>
  <c r="EN376" i="1"/>
  <c r="DH363" i="1"/>
  <c r="DH405" i="1"/>
  <c r="P379" i="1"/>
  <c r="DZ513" i="1"/>
  <c r="GN365" i="1"/>
  <c r="ET22" i="1"/>
  <c r="ET574" i="1"/>
  <c r="P555" i="1"/>
  <c r="CY169" i="1"/>
  <c r="X169" i="1" s="1"/>
  <c r="CZ169" i="1"/>
  <c r="Y169" i="1" s="1"/>
  <c r="CY151" i="1"/>
  <c r="X151" i="1" s="1"/>
  <c r="GM100" i="1"/>
  <c r="GO100" i="1"/>
  <c r="CY478" i="1"/>
  <c r="X478" i="1" s="1"/>
  <c r="CZ478" i="1"/>
  <c r="Y478" i="1" s="1"/>
  <c r="CP466" i="1"/>
  <c r="O466" i="1" s="1"/>
  <c r="DQ376" i="1"/>
  <c r="ED363" i="1"/>
  <c r="EM250" i="1"/>
  <c r="P424" i="1"/>
  <c r="GO299" i="1"/>
  <c r="GM299" i="1"/>
  <c r="GM257" i="1"/>
  <c r="GO257" i="1"/>
  <c r="FU405" i="1"/>
  <c r="GO189" i="1"/>
  <c r="GM143" i="1"/>
  <c r="GM43" i="1"/>
  <c r="DV436" i="1"/>
  <c r="DI513" i="1"/>
  <c r="FT436" i="1"/>
  <c r="EK513" i="1"/>
  <c r="Y376" i="1"/>
  <c r="AL363" i="1"/>
  <c r="GO446" i="1"/>
  <c r="GM446" i="1"/>
  <c r="P390" i="1"/>
  <c r="DJ363" i="1"/>
  <c r="DJ405" i="1"/>
  <c r="EI250" i="1"/>
  <c r="P415" i="1"/>
  <c r="AQ250" i="1"/>
  <c r="F415" i="1"/>
  <c r="GO461" i="1"/>
  <c r="GM461" i="1"/>
  <c r="GO301" i="1"/>
  <c r="GM301" i="1"/>
  <c r="AC250" i="1"/>
  <c r="CE405" i="1"/>
  <c r="CE250" i="1" s="1"/>
  <c r="CF405" i="1"/>
  <c r="CF250" i="1" s="1"/>
  <c r="CH405" i="1"/>
  <c r="CH250" i="1" s="1"/>
  <c r="GM47" i="1"/>
  <c r="GO47" i="1"/>
  <c r="GO478" i="1"/>
  <c r="GM478" i="1"/>
  <c r="AZ436" i="1"/>
  <c r="F524" i="1"/>
  <c r="DP376" i="1"/>
  <c r="EC363" i="1"/>
  <c r="ED513" i="1"/>
  <c r="AX436" i="1"/>
  <c r="F520" i="1"/>
  <c r="DT363" i="1"/>
  <c r="DG376" i="1"/>
  <c r="GO439" i="1"/>
  <c r="GO314" i="1"/>
  <c r="GM314" i="1"/>
  <c r="AX26" i="1"/>
  <c r="F226" i="1"/>
  <c r="AX542" i="1"/>
  <c r="BB22" i="1"/>
  <c r="F555" i="1"/>
  <c r="BB574" i="1"/>
  <c r="EM22" i="1"/>
  <c r="EM574" i="1"/>
  <c r="P561" i="1"/>
  <c r="CZ155" i="1"/>
  <c r="Y155" i="1" s="1"/>
  <c r="GO155" i="1" s="1"/>
  <c r="CY155" i="1"/>
  <c r="X155" i="1" s="1"/>
  <c r="GO61" i="1"/>
  <c r="DO363" i="1"/>
  <c r="P400" i="1"/>
  <c r="DO405" i="1"/>
  <c r="GO460" i="1"/>
  <c r="GM460" i="1"/>
  <c r="FZ363" i="1"/>
  <c r="EQ376" i="1"/>
  <c r="GO355" i="1"/>
  <c r="BA363" i="1"/>
  <c r="BA405" i="1"/>
  <c r="F396" i="1"/>
  <c r="GM365" i="1"/>
  <c r="CA376" i="1" s="1"/>
  <c r="AQ542" i="1"/>
  <c r="CP151" i="1"/>
  <c r="O151" i="1" s="1"/>
  <c r="GM116" i="1"/>
  <c r="GO116" i="1"/>
  <c r="GM154" i="1"/>
  <c r="GO154" i="1"/>
  <c r="GM505" i="1"/>
  <c r="GO505" i="1"/>
  <c r="CY474" i="1"/>
  <c r="X474" i="1" s="1"/>
  <c r="GO474" i="1" s="1"/>
  <c r="CZ474" i="1"/>
  <c r="Y474" i="1" s="1"/>
  <c r="AI513" i="1"/>
  <c r="GM455" i="1"/>
  <c r="GO455" i="1"/>
  <c r="X376" i="1"/>
  <c r="AK363" i="1"/>
  <c r="AH513" i="1"/>
  <c r="T363" i="1"/>
  <c r="F397" i="1"/>
  <c r="T405" i="1"/>
  <c r="T542" i="1" s="1"/>
  <c r="P376" i="1"/>
  <c r="CF376" i="1"/>
  <c r="AC363" i="1"/>
  <c r="CH376" i="1"/>
  <c r="CE376" i="1"/>
  <c r="GM320" i="1"/>
  <c r="GO320" i="1"/>
  <c r="AC513" i="1"/>
  <c r="GO289" i="1"/>
  <c r="BA26" i="1"/>
  <c r="F239" i="1"/>
  <c r="BA542" i="1"/>
  <c r="GM171" i="1"/>
  <c r="GO171" i="1"/>
  <c r="GB219" i="1"/>
  <c r="T26" i="1"/>
  <c r="F240" i="1"/>
  <c r="GN369" i="1"/>
  <c r="GO318" i="1"/>
  <c r="GO442" i="1"/>
  <c r="GO358" i="1"/>
  <c r="GO445" i="1"/>
  <c r="GM297" i="1"/>
  <c r="GO81" i="1"/>
  <c r="GM444" i="1"/>
  <c r="GO43" i="1"/>
  <c r="GO96" i="1"/>
  <c r="F399" i="1"/>
  <c r="V363" i="1"/>
  <c r="V405" i="1"/>
  <c r="GO298" i="1"/>
  <c r="GM298" i="1"/>
  <c r="GO290" i="1"/>
  <c r="GM290" i="1"/>
  <c r="CZ147" i="1"/>
  <c r="Y147" i="1" s="1"/>
  <c r="ED219" i="1" s="1"/>
  <c r="CY147" i="1"/>
  <c r="X147" i="1" s="1"/>
  <c r="GO147" i="1" s="1"/>
  <c r="DX219" i="1"/>
  <c r="AK219" i="1"/>
  <c r="AE26" i="1"/>
  <c r="R219" i="1"/>
  <c r="S363" i="1"/>
  <c r="S405" i="1"/>
  <c r="F391" i="1"/>
  <c r="DI376" i="1"/>
  <c r="DV363" i="1"/>
  <c r="FT376" i="1"/>
  <c r="GM439" i="1"/>
  <c r="DL363" i="1"/>
  <c r="DL405" i="1"/>
  <c r="P397" i="1"/>
  <c r="AZ363" i="1"/>
  <c r="F387" i="1"/>
  <c r="AZ405" i="1"/>
  <c r="DU513" i="1"/>
  <c r="AP250" i="1"/>
  <c r="F414" i="1"/>
  <c r="GO169" i="1"/>
  <c r="GM169" i="1"/>
  <c r="DU219" i="1"/>
  <c r="GM481" i="1"/>
  <c r="GO481" i="1"/>
  <c r="EP436" i="1"/>
  <c r="P520" i="1"/>
  <c r="CP457" i="1"/>
  <c r="O457" i="1" s="1"/>
  <c r="EU250" i="1"/>
  <c r="P421" i="1"/>
  <c r="BC250" i="1"/>
  <c r="F421" i="1"/>
  <c r="BB250" i="1"/>
  <c r="F418" i="1"/>
  <c r="AD405" i="1"/>
  <c r="AD250" i="1" s="1"/>
  <c r="CP260" i="1"/>
  <c r="O260" i="1" s="1"/>
  <c r="CB436" i="1"/>
  <c r="AS513" i="1"/>
  <c r="GO438" i="1"/>
  <c r="GM438" i="1"/>
  <c r="AB513" i="1"/>
  <c r="AX250" i="1"/>
  <c r="F412" i="1"/>
  <c r="GM289" i="1"/>
  <c r="FS405" i="1" s="1"/>
  <c r="FS250" i="1" s="1"/>
  <c r="ER26" i="1"/>
  <c r="P230" i="1"/>
  <c r="ER542" i="1"/>
  <c r="AH26" i="1"/>
  <c r="U219" i="1"/>
  <c r="T22" i="1" l="1"/>
  <c r="T574" i="1"/>
  <c r="F563" i="1"/>
  <c r="FU219" i="1"/>
  <c r="ED26" i="1"/>
  <c r="DQ219" i="1"/>
  <c r="AL436" i="1"/>
  <c r="Y513" i="1"/>
  <c r="EC436" i="1"/>
  <c r="DP513" i="1"/>
  <c r="AK436" i="1"/>
  <c r="X513" i="1"/>
  <c r="ER22" i="1"/>
  <c r="P553" i="1"/>
  <c r="ER574" i="1"/>
  <c r="GB26" i="1"/>
  <c r="ES219" i="1"/>
  <c r="X363" i="1"/>
  <c r="F401" i="1"/>
  <c r="X405" i="1"/>
  <c r="GO151" i="1"/>
  <c r="GM151" i="1"/>
  <c r="EQ363" i="1"/>
  <c r="P384" i="1"/>
  <c r="EQ405" i="1"/>
  <c r="DO250" i="1"/>
  <c r="P429" i="1"/>
  <c r="EM18" i="1"/>
  <c r="P593" i="1"/>
  <c r="BB18" i="1"/>
  <c r="F587" i="1"/>
  <c r="U26" i="1"/>
  <c r="F241" i="1"/>
  <c r="U542" i="1"/>
  <c r="AB436" i="1"/>
  <c r="O513" i="1"/>
  <c r="DU26" i="1"/>
  <c r="FW219" i="1"/>
  <c r="DH219" i="1"/>
  <c r="FX219" i="1"/>
  <c r="FZ219" i="1"/>
  <c r="P388" i="1"/>
  <c r="DI363" i="1"/>
  <c r="DI405" i="1"/>
  <c r="R26" i="1"/>
  <c r="F233" i="1"/>
  <c r="R542" i="1"/>
  <c r="CF363" i="1"/>
  <c r="AW376" i="1"/>
  <c r="AQ22" i="1"/>
  <c r="AQ574" i="1"/>
  <c r="F552" i="1"/>
  <c r="BA250" i="1"/>
  <c r="F425" i="1"/>
  <c r="DG363" i="1"/>
  <c r="P378" i="1"/>
  <c r="DG405" i="1"/>
  <c r="ED436" i="1"/>
  <c r="DQ513" i="1"/>
  <c r="EK436" i="1"/>
  <c r="P530" i="1"/>
  <c r="GM466" i="1"/>
  <c r="GO466" i="1"/>
  <c r="DZ436" i="1"/>
  <c r="DM513" i="1"/>
  <c r="EN363" i="1"/>
  <c r="EN405" i="1"/>
  <c r="P381" i="1"/>
  <c r="DT219" i="1"/>
  <c r="R250" i="1"/>
  <c r="F419" i="1"/>
  <c r="DN250" i="1"/>
  <c r="P428" i="1"/>
  <c r="CE26" i="1"/>
  <c r="AV219" i="1"/>
  <c r="Q363" i="1"/>
  <c r="Q405" i="1"/>
  <c r="F388" i="1"/>
  <c r="DW26" i="1"/>
  <c r="DJ219" i="1"/>
  <c r="R436" i="1"/>
  <c r="F527" i="1"/>
  <c r="GM474" i="1"/>
  <c r="GM159" i="1"/>
  <c r="EP18" i="1"/>
  <c r="P581" i="1"/>
  <c r="EI18" i="1"/>
  <c r="P584" i="1"/>
  <c r="BC18" i="1"/>
  <c r="F590" i="1"/>
  <c r="AS436" i="1"/>
  <c r="F530" i="1"/>
  <c r="AZ250" i="1"/>
  <c r="F416" i="1"/>
  <c r="AZ542" i="1"/>
  <c r="DL250" i="1"/>
  <c r="P426" i="1"/>
  <c r="CA513" i="1"/>
  <c r="GO260" i="1"/>
  <c r="CC405" i="1" s="1"/>
  <c r="GM260" i="1"/>
  <c r="CA405" i="1" s="1"/>
  <c r="CA250" i="1" s="1"/>
  <c r="AB405" i="1"/>
  <c r="AB250" i="1" s="1"/>
  <c r="CE363" i="1"/>
  <c r="AV376" i="1"/>
  <c r="P363" i="1"/>
  <c r="F379" i="1"/>
  <c r="P405" i="1"/>
  <c r="AH436" i="1"/>
  <c r="U513" i="1"/>
  <c r="GM155" i="1"/>
  <c r="DJ250" i="1"/>
  <c r="P419" i="1"/>
  <c r="ET18" i="1"/>
  <c r="P587" i="1"/>
  <c r="GM477" i="1"/>
  <c r="GO477" i="1"/>
  <c r="EH18" i="1"/>
  <c r="P583" i="1"/>
  <c r="DM250" i="1"/>
  <c r="P427" i="1"/>
  <c r="FT26" i="1"/>
  <c r="EK219" i="1"/>
  <c r="ES250" i="1"/>
  <c r="P425" i="1"/>
  <c r="U250" i="1"/>
  <c r="F427" i="1"/>
  <c r="P382" i="1"/>
  <c r="EO363" i="1"/>
  <c r="EO405" i="1"/>
  <c r="W250" i="1"/>
  <c r="F429" i="1"/>
  <c r="CH26" i="1"/>
  <c r="AY219" i="1"/>
  <c r="DX436" i="1"/>
  <c r="DK513" i="1"/>
  <c r="GM30" i="1"/>
  <c r="CA219" i="1" s="1"/>
  <c r="GO30" i="1"/>
  <c r="CC219" i="1" s="1"/>
  <c r="AB219" i="1"/>
  <c r="Y26" i="1"/>
  <c r="F245" i="1"/>
  <c r="AS26" i="1"/>
  <c r="F236" i="1"/>
  <c r="BA436" i="1"/>
  <c r="F533" i="1"/>
  <c r="Q436" i="1"/>
  <c r="F525" i="1"/>
  <c r="GM147" i="1"/>
  <c r="FS219" i="1" s="1"/>
  <c r="DO26" i="1"/>
  <c r="P243" i="1"/>
  <c r="DO542" i="1"/>
  <c r="CC513" i="1"/>
  <c r="GO457" i="1"/>
  <c r="FU513" i="1" s="1"/>
  <c r="GM457" i="1"/>
  <c r="FS513" i="1" s="1"/>
  <c r="DT513" i="1"/>
  <c r="DU436" i="1"/>
  <c r="DH513" i="1"/>
  <c r="FX513" i="1"/>
  <c r="FW513" i="1"/>
  <c r="FZ513" i="1"/>
  <c r="FT363" i="1"/>
  <c r="EK376" i="1"/>
  <c r="S250" i="1"/>
  <c r="F420" i="1"/>
  <c r="AK26" i="1"/>
  <c r="X219" i="1"/>
  <c r="V250" i="1"/>
  <c r="F428" i="1"/>
  <c r="V542" i="1"/>
  <c r="BA22" i="1"/>
  <c r="BA574" i="1"/>
  <c r="F562" i="1"/>
  <c r="AC436" i="1"/>
  <c r="P513" i="1"/>
  <c r="CF513" i="1"/>
  <c r="CH513" i="1"/>
  <c r="CE513" i="1"/>
  <c r="CH363" i="1"/>
  <c r="AY376" i="1"/>
  <c r="T250" i="1"/>
  <c r="F426" i="1"/>
  <c r="AI436" i="1"/>
  <c r="V513" i="1"/>
  <c r="CA363" i="1"/>
  <c r="AR376" i="1"/>
  <c r="AX22" i="1"/>
  <c r="F549" i="1"/>
  <c r="AX574" i="1"/>
  <c r="DP363" i="1"/>
  <c r="DP405" i="1"/>
  <c r="P401" i="1"/>
  <c r="DI436" i="1"/>
  <c r="P525" i="1"/>
  <c r="DH250" i="1"/>
  <c r="P408" i="1"/>
  <c r="AO18" i="1"/>
  <c r="F578" i="1"/>
  <c r="FS363" i="1"/>
  <c r="EJ376" i="1"/>
  <c r="EC219" i="1"/>
  <c r="AU22" i="1"/>
  <c r="AU574" i="1"/>
  <c r="F561" i="1"/>
  <c r="H16" i="2" s="1"/>
  <c r="H18" i="2" s="1"/>
  <c r="S26" i="1"/>
  <c r="F234" i="1"/>
  <c r="S542" i="1"/>
  <c r="CF26" i="1"/>
  <c r="AW219" i="1"/>
  <c r="AD26" i="1"/>
  <c r="Q219" i="1"/>
  <c r="DK250" i="1"/>
  <c r="P420" i="1"/>
  <c r="DM26" i="1"/>
  <c r="P241" i="1"/>
  <c r="DM542" i="1"/>
  <c r="S436" i="1"/>
  <c r="F528" i="1"/>
  <c r="DO436" i="1"/>
  <c r="P537" i="1"/>
  <c r="DX26" i="1"/>
  <c r="DK219" i="1"/>
  <c r="Y363" i="1"/>
  <c r="Y405" i="1"/>
  <c r="F402" i="1"/>
  <c r="FU250" i="1"/>
  <c r="EL405" i="1"/>
  <c r="P402" i="1"/>
  <c r="DQ363" i="1"/>
  <c r="DQ405" i="1"/>
  <c r="CB376" i="1"/>
  <c r="ER250" i="1"/>
  <c r="P416" i="1"/>
  <c r="DN436" i="1"/>
  <c r="P536" i="1"/>
  <c r="AP18" i="1"/>
  <c r="F583" i="1"/>
  <c r="ES436" i="1"/>
  <c r="P533" i="1"/>
  <c r="DY436" i="1"/>
  <c r="DL513" i="1"/>
  <c r="W22" i="1"/>
  <c r="W574" i="1"/>
  <c r="F566" i="1"/>
  <c r="O363" i="1"/>
  <c r="O405" i="1"/>
  <c r="F378" i="1"/>
  <c r="P26" i="1"/>
  <c r="F222" i="1"/>
  <c r="P542" i="1"/>
  <c r="W436" i="1"/>
  <c r="F537" i="1"/>
  <c r="EU18" i="1"/>
  <c r="P590" i="1"/>
  <c r="EG18" i="1"/>
  <c r="P578" i="1"/>
  <c r="DL26" i="1"/>
  <c r="P240" i="1"/>
  <c r="DL542" i="1"/>
  <c r="DN26" i="1"/>
  <c r="P242" i="1"/>
  <c r="DN542" i="1"/>
  <c r="DJ436" i="1"/>
  <c r="P527" i="1"/>
  <c r="T436" i="1"/>
  <c r="F534" i="1"/>
  <c r="DI26" i="1"/>
  <c r="P231" i="1"/>
  <c r="DI542" i="1"/>
  <c r="FS436" i="1" l="1"/>
  <c r="EJ513" i="1"/>
  <c r="FU436" i="1"/>
  <c r="EL513" i="1"/>
  <c r="DL22" i="1"/>
  <c r="DL574" i="1"/>
  <c r="P563" i="1"/>
  <c r="W18" i="1"/>
  <c r="F598" i="1"/>
  <c r="DN22" i="1"/>
  <c r="P565" i="1"/>
  <c r="DN574" i="1"/>
  <c r="P22" i="1"/>
  <c r="P574" i="1"/>
  <c r="F545" i="1"/>
  <c r="O250" i="1"/>
  <c r="F407" i="1"/>
  <c r="DQ250" i="1"/>
  <c r="P431" i="1"/>
  <c r="S22" i="1"/>
  <c r="S574" i="1"/>
  <c r="F557" i="1"/>
  <c r="J16" i="2" s="1"/>
  <c r="J18" i="2" s="1"/>
  <c r="AU18" i="1"/>
  <c r="F593" i="1"/>
  <c r="DP250" i="1"/>
  <c r="P430" i="1"/>
  <c r="V436" i="1"/>
  <c r="F536" i="1"/>
  <c r="AY363" i="1"/>
  <c r="AY405" i="1"/>
  <c r="F384" i="1"/>
  <c r="CF436" i="1"/>
  <c r="AW513" i="1"/>
  <c r="BA18" i="1"/>
  <c r="F594" i="1"/>
  <c r="FW436" i="1"/>
  <c r="EN513" i="1"/>
  <c r="DT436" i="1"/>
  <c r="DG513" i="1"/>
  <c r="DO22" i="1"/>
  <c r="DO574" i="1"/>
  <c r="P566" i="1"/>
  <c r="CA26" i="1"/>
  <c r="AR219" i="1"/>
  <c r="AV363" i="1"/>
  <c r="F381" i="1"/>
  <c r="AV405" i="1"/>
  <c r="DJ26" i="1"/>
  <c r="P233" i="1"/>
  <c r="DJ542" i="1"/>
  <c r="DI250" i="1"/>
  <c r="P417" i="1"/>
  <c r="FX26" i="1"/>
  <c r="EO219" i="1"/>
  <c r="O436" i="1"/>
  <c r="F515" i="1"/>
  <c r="X250" i="1"/>
  <c r="F430" i="1"/>
  <c r="X436" i="1"/>
  <c r="F538" i="1"/>
  <c r="Y436" i="1"/>
  <c r="F539" i="1"/>
  <c r="FU26" i="1"/>
  <c r="EL219" i="1"/>
  <c r="CB363" i="1"/>
  <c r="AS376" i="1"/>
  <c r="Q26" i="1"/>
  <c r="F231" i="1"/>
  <c r="Q542" i="1"/>
  <c r="DI22" i="1"/>
  <c r="P554" i="1"/>
  <c r="DI574" i="1"/>
  <c r="DL436" i="1"/>
  <c r="P534" i="1"/>
  <c r="DK26" i="1"/>
  <c r="P234" i="1"/>
  <c r="DK542" i="1"/>
  <c r="P436" i="1"/>
  <c r="F516" i="1"/>
  <c r="X26" i="1"/>
  <c r="F244" i="1"/>
  <c r="X542" i="1"/>
  <c r="EK363" i="1"/>
  <c r="P393" i="1"/>
  <c r="EK405" i="1"/>
  <c r="FX436" i="1"/>
  <c r="EO513" i="1"/>
  <c r="DK436" i="1"/>
  <c r="P528" i="1"/>
  <c r="P250" i="1"/>
  <c r="F408" i="1"/>
  <c r="CC250" i="1"/>
  <c r="AT405" i="1"/>
  <c r="AZ22" i="1"/>
  <c r="AZ574" i="1"/>
  <c r="F553" i="1"/>
  <c r="AV26" i="1"/>
  <c r="F224" i="1"/>
  <c r="AV542" i="1"/>
  <c r="EN250" i="1"/>
  <c r="P410" i="1"/>
  <c r="DQ436" i="1"/>
  <c r="P539" i="1"/>
  <c r="AQ18" i="1"/>
  <c r="F584" i="1"/>
  <c r="R22" i="1"/>
  <c r="R574" i="1"/>
  <c r="F556" i="1"/>
  <c r="DH26" i="1"/>
  <c r="P222" i="1"/>
  <c r="DH542" i="1"/>
  <c r="ER18" i="1"/>
  <c r="P585" i="1"/>
  <c r="Y250" i="1"/>
  <c r="F431" i="1"/>
  <c r="AW26" i="1"/>
  <c r="F225" i="1"/>
  <c r="AX18" i="1"/>
  <c r="F581" i="1"/>
  <c r="AR363" i="1"/>
  <c r="F403" i="1"/>
  <c r="AR405" i="1"/>
  <c r="CE436" i="1"/>
  <c r="AV513" i="1"/>
  <c r="V22" i="1"/>
  <c r="V574" i="1"/>
  <c r="F565" i="1"/>
  <c r="DH436" i="1"/>
  <c r="P516" i="1"/>
  <c r="AB26" i="1"/>
  <c r="O219" i="1"/>
  <c r="EK26" i="1"/>
  <c r="P236" i="1"/>
  <c r="EK542" i="1"/>
  <c r="CA436" i="1"/>
  <c r="AR513" i="1"/>
  <c r="FW26" i="1"/>
  <c r="EN219" i="1"/>
  <c r="U22" i="1"/>
  <c r="F564" i="1"/>
  <c r="U574" i="1"/>
  <c r="DP436" i="1"/>
  <c r="P538" i="1"/>
  <c r="DQ26" i="1"/>
  <c r="P245" i="1"/>
  <c r="DQ542" i="1"/>
  <c r="T18" i="1"/>
  <c r="F595" i="1"/>
  <c r="EC26" i="1"/>
  <c r="DP219" i="1"/>
  <c r="EL250" i="1"/>
  <c r="P423" i="1"/>
  <c r="DM22" i="1"/>
  <c r="DM574" i="1"/>
  <c r="P564" i="1"/>
  <c r="EJ363" i="1"/>
  <c r="EJ405" i="1"/>
  <c r="P403" i="1"/>
  <c r="CH436" i="1"/>
  <c r="AY513" i="1"/>
  <c r="FZ436" i="1"/>
  <c r="EQ513" i="1"/>
  <c r="CC436" i="1"/>
  <c r="AT513" i="1"/>
  <c r="FS26" i="1"/>
  <c r="EJ219" i="1"/>
  <c r="Y542" i="1"/>
  <c r="CC26" i="1"/>
  <c r="AT219" i="1"/>
  <c r="AY26" i="1"/>
  <c r="F227" i="1"/>
  <c r="EO250" i="1"/>
  <c r="P411" i="1"/>
  <c r="U436" i="1"/>
  <c r="F535" i="1"/>
  <c r="Q250" i="1"/>
  <c r="F417" i="1"/>
  <c r="DT26" i="1"/>
  <c r="DG219" i="1"/>
  <c r="DM436" i="1"/>
  <c r="P535" i="1"/>
  <c r="DG250" i="1"/>
  <c r="P407" i="1"/>
  <c r="AW363" i="1"/>
  <c r="AW405" i="1"/>
  <c r="AW542" i="1" s="1"/>
  <c r="F382" i="1"/>
  <c r="FZ26" i="1"/>
  <c r="EQ219" i="1"/>
  <c r="EQ250" i="1"/>
  <c r="P413" i="1"/>
  <c r="ES26" i="1"/>
  <c r="P239" i="1"/>
  <c r="ES542" i="1"/>
  <c r="AW22" i="1" l="1"/>
  <c r="AW574" i="1"/>
  <c r="F548" i="1"/>
  <c r="ES22" i="1"/>
  <c r="P562" i="1"/>
  <c r="W16" i="2" s="1"/>
  <c r="W18" i="2" s="1"/>
  <c r="ES574" i="1"/>
  <c r="DQ22" i="1"/>
  <c r="P568" i="1"/>
  <c r="DQ574" i="1"/>
  <c r="AR250" i="1"/>
  <c r="F432" i="1"/>
  <c r="DH22" i="1"/>
  <c r="DH574" i="1"/>
  <c r="P545" i="1"/>
  <c r="AZ18" i="1"/>
  <c r="F585" i="1"/>
  <c r="AT26" i="1"/>
  <c r="F237" i="1"/>
  <c r="AT542" i="1"/>
  <c r="EJ250" i="1"/>
  <c r="P432" i="1"/>
  <c r="U18" i="1"/>
  <c r="F596" i="1"/>
  <c r="X22" i="1"/>
  <c r="F567" i="1"/>
  <c r="X574" i="1"/>
  <c r="F393" i="1"/>
  <c r="AS363" i="1"/>
  <c r="AS405" i="1"/>
  <c r="EO26" i="1"/>
  <c r="P225" i="1"/>
  <c r="EO542" i="1"/>
  <c r="DJ22" i="1"/>
  <c r="DJ574" i="1"/>
  <c r="P556" i="1"/>
  <c r="AY250" i="1"/>
  <c r="F413" i="1"/>
  <c r="P18" i="1"/>
  <c r="F577" i="1"/>
  <c r="DL18" i="1"/>
  <c r="P595" i="1"/>
  <c r="EJ436" i="1"/>
  <c r="P540" i="1"/>
  <c r="DG26" i="1"/>
  <c r="P221" i="1"/>
  <c r="DG542" i="1"/>
  <c r="AY542" i="1"/>
  <c r="AT436" i="1"/>
  <c r="F531" i="1"/>
  <c r="AY436" i="1"/>
  <c r="F521" i="1"/>
  <c r="AR436" i="1"/>
  <c r="F540" i="1"/>
  <c r="AV436" i="1"/>
  <c r="F518" i="1"/>
  <c r="AT250" i="1"/>
  <c r="F423" i="1"/>
  <c r="EK250" i="1"/>
  <c r="P422" i="1"/>
  <c r="DK22" i="1"/>
  <c r="P557" i="1"/>
  <c r="Y16" i="2" s="1"/>
  <c r="Y18" i="2" s="1"/>
  <c r="DK574" i="1"/>
  <c r="Q22" i="1"/>
  <c r="F554" i="1"/>
  <c r="Q574" i="1"/>
  <c r="DO18" i="1"/>
  <c r="P598" i="1"/>
  <c r="EN436" i="1"/>
  <c r="P518" i="1"/>
  <c r="AW436" i="1"/>
  <c r="F519" i="1"/>
  <c r="S18" i="1"/>
  <c r="F589" i="1"/>
  <c r="Y22" i="1"/>
  <c r="F568" i="1"/>
  <c r="Y574" i="1"/>
  <c r="O26" i="1"/>
  <c r="F221" i="1"/>
  <c r="O542" i="1"/>
  <c r="DI18" i="1"/>
  <c r="P586" i="1"/>
  <c r="EL26" i="1"/>
  <c r="P237" i="1"/>
  <c r="EL542" i="1"/>
  <c r="AR26" i="1"/>
  <c r="F246" i="1"/>
  <c r="AR542" i="1"/>
  <c r="DN18" i="1"/>
  <c r="P597" i="1"/>
  <c r="EL436" i="1"/>
  <c r="P531" i="1"/>
  <c r="EQ436" i="1"/>
  <c r="P521" i="1"/>
  <c r="EK22" i="1"/>
  <c r="P559" i="1"/>
  <c r="T16" i="2" s="1"/>
  <c r="EK574" i="1"/>
  <c r="V18" i="1"/>
  <c r="F597" i="1"/>
  <c r="R18" i="1"/>
  <c r="F588" i="1"/>
  <c r="EO436" i="1"/>
  <c r="P519" i="1"/>
  <c r="AV250" i="1"/>
  <c r="F410" i="1"/>
  <c r="DG436" i="1"/>
  <c r="P515" i="1"/>
  <c r="DM18" i="1"/>
  <c r="P596" i="1"/>
  <c r="EN26" i="1"/>
  <c r="P224" i="1"/>
  <c r="EN542" i="1"/>
  <c r="EQ26" i="1"/>
  <c r="P227" i="1"/>
  <c r="EQ542" i="1"/>
  <c r="AW250" i="1"/>
  <c r="F411" i="1"/>
  <c r="EJ26" i="1"/>
  <c r="P246" i="1"/>
  <c r="EJ542" i="1"/>
  <c r="DP26" i="1"/>
  <c r="P244" i="1"/>
  <c r="DP542" i="1"/>
  <c r="AV22" i="1"/>
  <c r="AV574" i="1"/>
  <c r="F547" i="1"/>
  <c r="EJ22" i="1" l="1"/>
  <c r="P569" i="1"/>
  <c r="P570" i="1" s="1"/>
  <c r="EJ574" i="1"/>
  <c r="T18" i="2"/>
  <c r="O22" i="1"/>
  <c r="F544" i="1"/>
  <c r="O574" i="1"/>
  <c r="Q18" i="1"/>
  <c r="F586" i="1"/>
  <c r="AS250" i="1"/>
  <c r="F422" i="1"/>
  <c r="AS542" i="1"/>
  <c r="DH18" i="1"/>
  <c r="P577" i="1"/>
  <c r="DQ18" i="1"/>
  <c r="P600" i="1"/>
  <c r="AV18" i="1"/>
  <c r="F579" i="1"/>
  <c r="EK18" i="1"/>
  <c r="P591" i="1"/>
  <c r="EL22" i="1"/>
  <c r="P560" i="1"/>
  <c r="U16" i="2" s="1"/>
  <c r="U18" i="2" s="1"/>
  <c r="EL574" i="1"/>
  <c r="Y18" i="1"/>
  <c r="F600" i="1"/>
  <c r="EO22" i="1"/>
  <c r="EO574" i="1"/>
  <c r="P548" i="1"/>
  <c r="EN22" i="1"/>
  <c r="P547" i="1"/>
  <c r="EN574" i="1"/>
  <c r="AR22" i="1"/>
  <c r="AR574" i="1"/>
  <c r="F569" i="1"/>
  <c r="F570" i="1" s="1"/>
  <c r="AY22" i="1"/>
  <c r="F550" i="1"/>
  <c r="AY574" i="1"/>
  <c r="AT22" i="1"/>
  <c r="AT574" i="1"/>
  <c r="F560" i="1"/>
  <c r="F16" i="2" s="1"/>
  <c r="F18" i="2" s="1"/>
  <c r="DP22" i="1"/>
  <c r="DP574" i="1"/>
  <c r="P567" i="1"/>
  <c r="EQ22" i="1"/>
  <c r="P550" i="1"/>
  <c r="EQ574" i="1"/>
  <c r="DK18" i="1"/>
  <c r="P589" i="1"/>
  <c r="DG22" i="1"/>
  <c r="P544" i="1"/>
  <c r="DG574" i="1"/>
  <c r="DJ18" i="1"/>
  <c r="P588" i="1"/>
  <c r="X18" i="1"/>
  <c r="F599" i="1"/>
  <c r="ES18" i="1"/>
  <c r="P594" i="1"/>
  <c r="AW18" i="1"/>
  <c r="F580" i="1"/>
  <c r="EQ18" i="1" l="1"/>
  <c r="P582" i="1"/>
  <c r="DP18" i="1"/>
  <c r="P599" i="1"/>
  <c r="F571" i="1"/>
  <c r="F572" i="1" s="1"/>
  <c r="EJ18" i="1"/>
  <c r="P601" i="1"/>
  <c r="P602" i="1" s="1"/>
  <c r="AY18" i="1"/>
  <c r="F582" i="1"/>
  <c r="AR18" i="1"/>
  <c r="F601" i="1"/>
  <c r="F602" i="1" s="1"/>
  <c r="P571" i="1"/>
  <c r="P572" i="1"/>
  <c r="AS22" i="1"/>
  <c r="AS574" i="1"/>
  <c r="F559" i="1"/>
  <c r="E16" i="2" s="1"/>
  <c r="DG18" i="1"/>
  <c r="P576" i="1"/>
  <c r="AT18" i="1"/>
  <c r="F592" i="1"/>
  <c r="EN18" i="1"/>
  <c r="P579" i="1"/>
  <c r="EO18" i="1"/>
  <c r="P580" i="1"/>
  <c r="EL18" i="1"/>
  <c r="P592" i="1"/>
  <c r="O18" i="1"/>
  <c r="F576" i="1"/>
  <c r="X16" i="2"/>
  <c r="X18" i="2" s="1"/>
  <c r="I16" i="2" l="1"/>
  <c r="I18" i="2" s="1"/>
  <c r="E18" i="2"/>
  <c r="AS18" i="1"/>
  <c r="F591" i="1"/>
  <c r="F603" i="1"/>
  <c r="F604" i="1" s="1"/>
  <c r="P603" i="1"/>
  <c r="P604" i="1" s="1"/>
</calcChain>
</file>

<file path=xl/sharedStrings.xml><?xml version="1.0" encoding="utf-8"?>
<sst xmlns="http://schemas.openxmlformats.org/spreadsheetml/2006/main" count="30650" uniqueCount="1372">
  <si>
    <t>Smeta.RU  (495) 974-1589</t>
  </si>
  <si>
    <t>_PS_</t>
  </si>
  <si>
    <t>Smeta.RU</t>
  </si>
  <si>
    <t/>
  </si>
  <si>
    <t>Новый объект</t>
  </si>
  <si>
    <t>Создание автоматической системы пожаротушения по адресу : г. Москва, Каширское шоссе, д.31,стр.16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</si>
  <si>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</si>
  <si>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</si>
  <si>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</si>
  <si>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</si>
  <si>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</si>
  <si>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</si>
  <si>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</si>
  <si>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Строительно-монтажные работы. Серверная</t>
  </si>
  <si>
    <t>1</t>
  </si>
  <si>
    <t>м10-08-001-10</t>
  </si>
  <si>
    <t>Приборы приемно-контрольные объектовые на 1 луч</t>
  </si>
  <si>
    <t>ШТ</t>
  </si>
  <si>
    <t>ФЕРм-2001, м10-08-001-10, приказ Минстроя России №1039/пр от 30.12.2016г.</t>
  </si>
  <si>
    <t>)*1,35</t>
  </si>
  <si>
    <t>Монтажные работы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</si>
  <si>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</si>
  <si>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</si>
  <si>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Поправка: Прил.2, Табл.2, п. 1.2</t>
  </si>
  <si>
    <t>1,1</t>
  </si>
  <si>
    <t>61.2.06.01-0007</t>
  </si>
  <si>
    <t>Прибор приемно-контрольный и управления автоматическими средствами пожаротушения и оповещателями, марка "С2000- АСПТ"</t>
  </si>
  <si>
    <t>шт.</t>
  </si>
  <si>
    <t>ФССЦ-2001, 61.2.06.01-0007, приказ Минстроя России №1039/пр от 30.12.2016г.</t>
  </si>
  <si>
    <t>2</t>
  </si>
  <si>
    <t>м10-04-077-15</t>
  </si>
  <si>
    <t>Пульт служебной связи и контроля</t>
  </si>
  <si>
    <t>ФЕРм-2001, м10-04-077-15,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</si>
  <si>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</si>
  <si>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2,1</t>
  </si>
  <si>
    <t>61.2.04.10-0004</t>
  </si>
  <si>
    <t>Пульт контроля и управления охранно-пожарный, марка "С2000- М"</t>
  </si>
  <si>
    <t>ФССЦ-2001, 61.2.04.10-0004,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</si>
  <si>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</si>
  <si>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3</t>
  </si>
  <si>
    <t>м10-01-003-06</t>
  </si>
  <si>
    <t>Блок релейный</t>
  </si>
  <si>
    <t>10 ШТ</t>
  </si>
  <si>
    <t>ФЕРм-2001, м10-01-003-06, приказ Минстроя России №1039/пр от 30.12.2016г.</t>
  </si>
  <si>
    <t>Поправка: Прил.2, Табл.3, п. 6</t>
  </si>
  <si>
    <t>3,1</t>
  </si>
  <si>
    <t>61.2.07.02-0079</t>
  </si>
  <si>
    <t>Блок сигнально-пусковой (релейный блок), марка "С2000-СП1"</t>
  </si>
  <si>
    <t>ФССЦ-2001, 61.2.07.02-0079, приказ Минстроя России №1039/пр от 30.12.2016г.</t>
  </si>
  <si>
    <t>4</t>
  </si>
  <si>
    <t>м10-08-001-12</t>
  </si>
  <si>
    <t>Устройства промежуточные на количество лучей 5</t>
  </si>
  <si>
    <t>ФЕРм-2001, м10-08-001-12, приказ Минстроя России №1039/пр от 30.12.2016г.</t>
  </si>
  <si>
    <t>4,1</t>
  </si>
  <si>
    <t>61.2.07.02-0028</t>
  </si>
  <si>
    <t>Блок индикации и управления пожаротушением, марка "С2000- ПТ"</t>
  </si>
  <si>
    <t>ФССЦ-2001, 61.2.07.02-0028, приказ Минстроя России №1039/пр от 30.12.2016г.</t>
  </si>
  <si>
    <t>5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</si>
  <si>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</si>
  <si>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</si>
  <si>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</si>
  <si>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5,1</t>
  </si>
  <si>
    <t>61.1.04.03-0011</t>
  </si>
  <si>
    <t>Преобразователь интерфейса, марка "С2000-ПИ"</t>
  </si>
  <si>
    <t>ФССЦ-2001, 61.1.04.03-0011, приказ Минстроя России №1039/пр от 30.12.2016г.</t>
  </si>
  <si>
    <t>5,2</t>
  </si>
  <si>
    <t>61.2.06.01-0011</t>
  </si>
  <si>
    <t>Прибор приемно-контрольный охранно-пожарный, марка "C2000-Ethernet"</t>
  </si>
  <si>
    <t>ФССЦ-2001, 61.2.06.01-0011, приказ Минстроя России №1039/пр от 30.12.2016г.</t>
  </si>
  <si>
    <t>5,3</t>
  </si>
  <si>
    <t>62.4.02.02-0042</t>
  </si>
  <si>
    <t>Источник резервного питания, марка "РИП 24" исп. 01</t>
  </si>
  <si>
    <t>ФССЦ-2001, 62.4.02.02-0042, приказ Минстроя России №1039/пр от 30.12.2016г.</t>
  </si>
  <si>
    <t>6</t>
  </si>
  <si>
    <t>м08-01-121-01</t>
  </si>
  <si>
    <t>Аккумулятор кислотный стационарный, тип С-1, СК-1</t>
  </si>
  <si>
    <t>ФЕРм-2001, м08-01-121-01,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</si>
  <si>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</si>
  <si>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</si>
  <si>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6,1</t>
  </si>
  <si>
    <t>62.4.01.01-0006</t>
  </si>
  <si>
    <t>Батарея аккумуляторная АКБ-17 12В/17 А/ч</t>
  </si>
  <si>
    <t>ФССЦ-2001, 62.4.01.01-0006, приказ Минстроя России №1039/пр от 30.12.2016г.</t>
  </si>
  <si>
    <t>6,2</t>
  </si>
  <si>
    <t>62.4.01.01-0003</t>
  </si>
  <si>
    <t>Батарея аккумуляторная АКБ-4 12В/4,5 А/ч</t>
  </si>
  <si>
    <t>ФССЦ-2001, 62.4.01.01-0003, приказ Минстроя России №1039/пр от 30.12.2016г.</t>
  </si>
  <si>
    <t>7</t>
  </si>
  <si>
    <t>м10-08-003-07</t>
  </si>
  <si>
    <t>Устройство оптико-(фото)электрическое, комплект преобразователей (излучатель, фотоприемник)</t>
  </si>
  <si>
    <t>КОМПЛ</t>
  </si>
  <si>
    <t>ФЕРм-2001, м10-08-003-07, приказ Минстроя России №1039/пр от 30.12.2016г.</t>
  </si>
  <si>
    <t>7,1</t>
  </si>
  <si>
    <t>61.2.07.08-0003</t>
  </si>
  <si>
    <t>Считыватель -2 прим.</t>
  </si>
  <si>
    <t>10 шт.</t>
  </si>
  <si>
    <t>ФССЦ-2001, 61.2.07.08-0003, приказ Минстроя России №1039/пр от 30.12.2016г.</t>
  </si>
  <si>
    <t>8</t>
  </si>
  <si>
    <t>м10-04-101-15</t>
  </si>
  <si>
    <t>Транспарант световой (табло)</t>
  </si>
  <si>
    <t>ФЕРм-2001, м10-04-101-15, приказ Минстроя России №1039/пр от 30.12.2016г.</t>
  </si>
  <si>
    <t>8,1</t>
  </si>
  <si>
    <t>61.2.04.07-0010</t>
  </si>
  <si>
    <t>Оповещатель световой КОП-25П</t>
  </si>
  <si>
    <t>ФССЦ-2001, 61.2.04.07-0010, приказ Минстроя России №1039/пр от 30.12.2016г.</t>
  </si>
  <si>
    <t>9</t>
  </si>
  <si>
    <t>м08-01-081-02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</si>
  <si>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6</t>
  </si>
  <si>
    <t>ФЕРм-2001, м08-01-081-02, приказ Минстроя России №1039/пр от 30.12.2016г.</t>
  </si>
  <si>
    <t>9,1</t>
  </si>
  <si>
    <t>61.2.04.03-0007</t>
  </si>
  <si>
    <t>Ключ Touch Memori с держателем</t>
  </si>
  <si>
    <t>ФССЦ-2001, 61.2.04.03-0007, приказ Минстроя России №1039/пр от 30.12.2016г.</t>
  </si>
  <si>
    <t>10</t>
  </si>
  <si>
    <t>м10-04-101-07</t>
  </si>
  <si>
    <t>Громкоговоритель или звуковая колонка в помещении</t>
  </si>
  <si>
    <t>ФЕРм-2001, м10-04-101-07, приказ Минстроя России №1039/пр от 30.12.2016г.</t>
  </si>
  <si>
    <t>10,1</t>
  </si>
  <si>
    <t>61.2.04.05-0013</t>
  </si>
  <si>
    <t>Оповещатель звуковой, марка "Маяк-24-ЗМ"</t>
  </si>
  <si>
    <t>ФССЦ-2001, 61.2.04.05-0013, приказ Минстроя России №1039/пр от 30.12.2016г.</t>
  </si>
  <si>
    <t>11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</si>
  <si>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</si>
  <si>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</si>
  <si>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</si>
  <si>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11,1</t>
  </si>
  <si>
    <t>20.5.02.07-0002</t>
  </si>
  <si>
    <t>Коробка распаечная с десятью  клеммами размером  пластиковая RD9041 прим.</t>
  </si>
  <si>
    <t>ФССЦ-2001, 20.5.02.07-0002, приказ Минстроя России №1039/пр от 30.12.2016г.</t>
  </si>
  <si>
    <t>12</t>
  </si>
  <si>
    <t>м10-08-002-04</t>
  </si>
  <si>
    <t>Извещатель ОС автоматический контактный, магнитоконтактный на открывание окон, дверей</t>
  </si>
  <si>
    <t>ФЕРм-2001, м10-08-002-04, приказ Минстроя России №1039/пр от 30.12.2016г.</t>
  </si>
  <si>
    <t>12,1</t>
  </si>
  <si>
    <t>61.2.01.05-0040</t>
  </si>
  <si>
    <t>Извещатель охранный контактный ИО 102-26 исп. 04</t>
  </si>
  <si>
    <t>ФССЦ-2001, 61.2.01.05-0040, приказ Минстроя России №1039/пр от 30.12.2016г.</t>
  </si>
  <si>
    <t>13</t>
  </si>
  <si>
    <t>м10-06-010-22 прим.</t>
  </si>
  <si>
    <t>Устройство оконечное кабельное УОК</t>
  </si>
  <si>
    <t>ФЕРм-2001, м10-06-010-22, приказ Минстроя России №1039/пр от 30.12.2016г.</t>
  </si>
  <si>
    <t>Связь: линии связи кабельные междугородные  ( отдел 6, раздел 1)</t>
  </si>
  <si>
    <t>13,1</t>
  </si>
  <si>
    <t>61.2.07.04-0051</t>
  </si>
  <si>
    <t>Устройство контроля шлейфа УШК-01 прим.</t>
  </si>
  <si>
    <t>ФССЦ-2001, 61.2.07.04-0051, приказ Минстроя России №1039/пр от 30.12.2016г.</t>
  </si>
  <si>
    <t>14</t>
  </si>
  <si>
    <t>м10-08-002-02</t>
  </si>
  <si>
    <t>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</si>
  <si>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</si>
  <si>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14,1</t>
  </si>
  <si>
    <t>61.2.02.01-0003</t>
  </si>
  <si>
    <t>Извещатель низкопрофильный дымовой оптико-электронный марки ИП 212-45 прим.</t>
  </si>
  <si>
    <t>ФССЦ-2001, 61.2.02.01-0003, приказ Минстроя России №1039/пр от 30.12.2016г.</t>
  </si>
  <si>
    <t>занесена вручную</t>
  </si>
  <si>
    <t>15</t>
  </si>
  <si>
    <t>м08-03-574-01 прим.</t>
  </si>
  <si>
    <t>Разводка по устройствам и подключение жил кабелей или проводов сечением до 10 мм2</t>
  </si>
  <si>
    <t>100 ШТ</t>
  </si>
  <si>
    <t>ФЕРм-2001, м08-03-574-01, приказ Минстроя России №1039/пр от 30.12.2016г.</t>
  </si>
  <si>
    <t>15,1</t>
  </si>
  <si>
    <t>20.1.01.03-0003</t>
  </si>
  <si>
    <t>Модуль подключения МПН прим.</t>
  </si>
  <si>
    <t>ФССЦ-2001, 20.1.01.03-0003, приказ Минстроя России №1039/пр от 30.12.2016г.</t>
  </si>
  <si>
    <t>16</t>
  </si>
  <si>
    <t>м18-03-012-01 прим.</t>
  </si>
  <si>
    <t>Рампа двухветвевая перепускная с количеством баллонов до 5</t>
  </si>
  <si>
    <t>ФЕРм-2001, м18-03-012-01, приказ Минстроя России №1039/пр от 30.12.2016г.</t>
  </si>
  <si>
    <t>Оборудование предприятий  хим. и нефт. промышленности</t>
  </si>
  <si>
    <t>мФЕР-18</t>
  </si>
  <si>
    <t>16,1</t>
  </si>
  <si>
    <t>Прайс-лист</t>
  </si>
  <si>
    <t>Модуль газового пожаротушения МГП-50-120П</t>
  </si>
  <si>
    <t>[390 257,67 / 1,18 /  6,77]</t>
  </si>
  <si>
    <t>16,2</t>
  </si>
  <si>
    <t>61.2.03.01-0003</t>
  </si>
  <si>
    <t>Модуль газового пожаротушения МГП-50-120 пк прим.</t>
  </si>
  <si>
    <t>компл.</t>
  </si>
  <si>
    <t>ФССЦ-2001, 61.2.03.01-0003, приказ Минстроя России №1039/пр от 30.12.2016г.</t>
  </si>
  <si>
    <t>16,3</t>
  </si>
  <si>
    <t>01.7.19.18-0001</t>
  </si>
  <si>
    <t>Рукав высокого давления РВД-50-80,РВД-50-80П) прим.</t>
  </si>
  <si>
    <t>ФССЦ-2001, 01.7.19.18-0001, приказ Минстроя России №1039/пр от 30.12.2016г.</t>
  </si>
  <si>
    <t>16,4</t>
  </si>
  <si>
    <t>Цена поставщика</t>
  </si>
  <si>
    <t>Хладон 125</t>
  </si>
  <si>
    <t>кг</t>
  </si>
  <si>
    <t>[2 198 / 1,18]</t>
  </si>
  <si>
    <t>17</t>
  </si>
  <si>
    <t>м12-08-005-11</t>
  </si>
  <si>
    <t>Оросители, насадки газового пожаротушения с декоративной розеткой</t>
  </si>
  <si>
    <t>ФЕРм-2001, м12-08-005-11, приказ Минстроя России №1039/пр от 30.12.2016г.</t>
  </si>
  <si>
    <t>Технологические трубопроводы</t>
  </si>
  <si>
    <t>мФЕР-12</t>
  </si>
  <si>
    <t>17,1</t>
  </si>
  <si>
    <t>Насадок (латунный  для выпуска газового огнетушащего вещества С-Р-В-55-1/2"-А)</t>
  </si>
  <si>
    <t>[4 300 / 1,18 /  6,77]</t>
  </si>
  <si>
    <t>17,2</t>
  </si>
  <si>
    <t>Насадок (латунный для выпуска газового огнетушащего вещества С-Р-В-260-1")</t>
  </si>
  <si>
    <t>[4 900 / 1,18 /  6,77]</t>
  </si>
  <si>
    <t>17,3</t>
  </si>
  <si>
    <t>Патрубок под насадки  А-ПН001</t>
  </si>
  <si>
    <t>[857 / 1,18 /  6,77]</t>
  </si>
  <si>
    <t>17,4</t>
  </si>
  <si>
    <t>Патрубок под насадки  А-ПН001-02</t>
  </si>
  <si>
    <t>[799 / 1,18 /  6,77]</t>
  </si>
  <si>
    <t>18</t>
  </si>
  <si>
    <t>м12-08-003-03</t>
  </si>
  <si>
    <t>Трубопровод установок газового пожаротушения из стальных труб, монтируемый из готовых узлов, номинальный диаметр 50 мм</t>
  </si>
  <si>
    <t>1000 м</t>
  </si>
  <si>
    <t>ФЕРм-2001, м12-08-003-03, приказ Минстроя России №1039/пр от 30.12.2016г.</t>
  </si>
  <si>
    <t>1000 М</t>
  </si>
  <si>
    <t>18,1</t>
  </si>
  <si>
    <t>23.1.02.06-0043</t>
  </si>
  <si>
    <t>Хомут стальной оцинкованный с саморезом и резиновой прокладкой для крепления труб диаметром 25 мм</t>
  </si>
  <si>
    <t>ФССЦ-2001, 23.1.02.06-0043, приказ Минстроя России №1039/пр от 30.12.2016г.</t>
  </si>
  <si>
    <t>18,2</t>
  </si>
  <si>
    <t>23.3.05.01-0025</t>
  </si>
  <si>
    <t>Трубы бесшовные холоднодеформированные из коррозионностойкой стали марки 12Х18Н10Т(8443) наружным диаметром 57 мм, толщиной стенки 2,0 мм</t>
  </si>
  <si>
    <t>10 м</t>
  </si>
  <si>
    <t>ФССЦ-2001, 23.3.05.01-0025, приказ Минстроя России №1039/пр от 30.12.2016г.</t>
  </si>
  <si>
    <t>19</t>
  </si>
  <si>
    <t>м12-08-003-02</t>
  </si>
  <si>
    <t>Трубопровод установок газового пожаротушения из стальных труб, монтируемый из готовых узлов, номинальный диаметр 32 мм</t>
  </si>
  <si>
    <t>ФЕРм-2001, м12-08-003-02, приказ Минстроя России №1039/пр от 30.12.2016г.</t>
  </si>
  <si>
    <t>19,1</t>
  </si>
  <si>
    <t>23.3.05.01-0014</t>
  </si>
  <si>
    <t>Трубы бесшовные холоднодеформированные из коррозионностойкой стали марки 12Х18Н10Т(8443) наружным диаметром 32 мм, толщиной стенки 1,4 мм</t>
  </si>
  <si>
    <t>ФССЦ-2001, 23.3.05.01-0014, приказ Минстроя России №1039/пр от 30.12.2016г.</t>
  </si>
  <si>
    <t>19,2</t>
  </si>
  <si>
    <t>23.1.02.06-0045</t>
  </si>
  <si>
    <t>Хомут стальной оцинкованный с саморезом и резиновой прокладкой для крепления труб диаметром 40 мм</t>
  </si>
  <si>
    <t>ФССЦ-2001, 23.1.02.06-0045, приказ Минстроя России №1039/пр от 30.12.2016г.</t>
  </si>
  <si>
    <t>19,3</t>
  </si>
  <si>
    <t>23.1.02.06-0044</t>
  </si>
  <si>
    <t>Хомут стальной оцинкованный с саморезом и резиновой прокладкой для крепления труб диаметром 32 мм</t>
  </si>
  <si>
    <t>ФССЦ-2001, 23.1.02.06-0044, приказ Минстроя России №1039/пр от 30.12.2016г.</t>
  </si>
  <si>
    <t>20</t>
  </si>
  <si>
    <t>м12-14-062-03</t>
  </si>
  <si>
    <t>Клапан латунный низкого давления, номинальный диаметр 80 мм</t>
  </si>
  <si>
    <t>ФЕРм-2001, м12-14-062-03, приказ Минстроя России №1039/пр от 30.12.2016г.</t>
  </si>
  <si>
    <t>20,1</t>
  </si>
  <si>
    <t>18.1.04.03-0125</t>
  </si>
  <si>
    <t>Клапаны избыточного давления , диаметром 80 мм прим.</t>
  </si>
  <si>
    <t>ФССЦ-2001, 18.1.04.03-0125, приказ Минстроя России №1039/пр от 30.12.2016г.</t>
  </si>
  <si>
    <t>21</t>
  </si>
  <si>
    <t>м12-08-003-04</t>
  </si>
  <si>
    <t>Трубопровод установок газового пожаротушения из стальных труб, монтируемый из готовых узлов, номинальный диаметр 80 мм</t>
  </si>
  <si>
    <t>ФЕРм-2001, м12-08-003-04, приказ Минстроя России №1039/пр от 30.12.2016г.</t>
  </si>
  <si>
    <t>21,1</t>
  </si>
  <si>
    <t>23.3.05.01-0033</t>
  </si>
  <si>
    <t>Трубы бесшовные холоднодеформированные из коррозионностойкой стали марки 12Х18Н10Т(8443) наружным диаметром 89 мм, толщиной стенки 3,0 мм</t>
  </si>
  <si>
    <t>ФССЦ-2001, 23.3.05.01-0033, приказ Минстроя России №1039/пр от 30.12.2016г.</t>
  </si>
  <si>
    <t>22</t>
  </si>
  <si>
    <t>м08-02-390-01</t>
  </si>
  <si>
    <t>Короба пластмассовые шириной до 40 мм</t>
  </si>
  <si>
    <t>100 м</t>
  </si>
  <si>
    <t>ФЕРм-2001, м08-02-390-01, приказ Минстроя России №1039/пр от 30.12.2016г.</t>
  </si>
  <si>
    <t>22,1</t>
  </si>
  <si>
    <t>20.2.05.04-0011</t>
  </si>
  <si>
    <t>Кабель-канал (короб) "Legrand" 20х12,5 мм</t>
  </si>
  <si>
    <t>ФССЦ-2001, 20.2.05.04-0011, приказ Минстроя России №1039/пр от 30.12.2016г.</t>
  </si>
  <si>
    <t>22,2</t>
  </si>
  <si>
    <t>20.2.05.09-0051</t>
  </si>
  <si>
    <t>Угол внутренний/внешний для кабель-канала "Legrand" DLP 20х12,5 мм</t>
  </si>
  <si>
    <t>100 шт.</t>
  </si>
  <si>
    <t>ФССЦ-2001, 20.2.05.09-0051, приказ Минстроя России №1039/пр от 30.12.2016г.</t>
  </si>
  <si>
    <t>22,3</t>
  </si>
  <si>
    <t>20.2.05.03-0021</t>
  </si>
  <si>
    <t>Заглушка торцевая для кабель-канала "Legrand" DLP 20х12,5 мм</t>
  </si>
  <si>
    <t>ФССЦ-2001, 20.2.05.03-0021, приказ Минстроя России №1039/пр от 30.12.2016г.</t>
  </si>
  <si>
    <t>22,4</t>
  </si>
  <si>
    <t>20.2.05.09-0081</t>
  </si>
  <si>
    <t>Угол плоский кабель-канала "Legrand" DLP 20х12,5 мм</t>
  </si>
  <si>
    <t>ФССЦ-2001, 20.2.05.09-0081, приказ Минстроя России №1039/пр от 30.12.2016г.</t>
  </si>
  <si>
    <t>22,5</t>
  </si>
  <si>
    <t>20.2.05.06-0001</t>
  </si>
  <si>
    <t>Накладка на стык для кабель-канала "Legrand" DLP 32x20/16 мм</t>
  </si>
  <si>
    <t>ФССЦ-2001, 20.2.05.06-0001, приказ Минстроя России №1039/пр от 30.12.2016г.</t>
  </si>
  <si>
    <t>22,6</t>
  </si>
  <si>
    <t>20.2.05.09-0001</t>
  </si>
  <si>
    <t>Ответвление кабель-канала "Legrand" DLP 20х12,5 мм</t>
  </si>
  <si>
    <t>ФССЦ-2001, 20.2.05.09-0001, приказ Минстроя России №1039/пр от 30.12.2016г.</t>
  </si>
  <si>
    <t>22,7</t>
  </si>
  <si>
    <t>20.2.05.09-0054</t>
  </si>
  <si>
    <t>Угол внутренний/внешний для кабель-канала "Legrand" DLP 40х16 мм, 40х20 мм</t>
  </si>
  <si>
    <t>ФССЦ-2001, 20.2.05.09-0054, приказ Минстроя России №1039/пр от 30.12.2016г.</t>
  </si>
  <si>
    <t>22,8</t>
  </si>
  <si>
    <t>20.2.05.03-0003</t>
  </si>
  <si>
    <t>Заглушка для короба 40х20 мм</t>
  </si>
  <si>
    <t>ФССЦ-2001, 20.2.05.03-0003, приказ Минстроя России №1039/пр от 30.12.2016г.</t>
  </si>
  <si>
    <t>22,9</t>
  </si>
  <si>
    <t>20.2.05.09-0063</t>
  </si>
  <si>
    <t>Угол плоский для короба 40х20 мм</t>
  </si>
  <si>
    <t>ФССЦ-2001, 20.2.05.09-0063, приказ Минстроя России №1039/пр от 30.12.2016г.</t>
  </si>
  <si>
    <t>22,10</t>
  </si>
  <si>
    <t>20.2.05.06-0003</t>
  </si>
  <si>
    <t>Накладка на стык профиля 40х20мм</t>
  </si>
  <si>
    <t>ФССЦ-2001, 20.2.05.06-0003, приказ Минстроя России №1039/пр от 30.12.2016г.</t>
  </si>
  <si>
    <t>22,11</t>
  </si>
  <si>
    <t>Ответвление кабель-канала "Legrand" DLP 40х20 мм прим.</t>
  </si>
  <si>
    <t>22,12</t>
  </si>
  <si>
    <t>20.2.05.04-0027</t>
  </si>
  <si>
    <t>Кабель-канал (короб)  40x20 мм</t>
  </si>
  <si>
    <t>ФССЦ-2001, 20.2.05.04-0027, приказ Минстроя России №1039/пр от 30.12.2016г.</t>
  </si>
  <si>
    <t>23</t>
  </si>
  <si>
    <t>м08-01-081-01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</si>
  <si>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</t>
  </si>
  <si>
    <t>ФЕРм-2001, м08-01-081-01, приказ Минстроя России №1039/пр от 30.12.2016г.</t>
  </si>
  <si>
    <t>23,1</t>
  </si>
  <si>
    <t>20.3.04.08-0002</t>
  </si>
  <si>
    <t>Индикатор красный 24В/LED прим.</t>
  </si>
  <si>
    <t>ФССЦ-2001, 20.3.04.08-0002, приказ Минстроя России №1039/пр от 30.12.2016г.</t>
  </si>
  <si>
    <t>Связь: настройка синхронных цифровых линий  . отдел 6, раздел 4  - (при устройстве средств посадки самолетов : НР=95%, СП=55% - {АВИА}=1)</t>
  </si>
  <si>
    <t>24</t>
  </si>
  <si>
    <t>м11-08-001-04</t>
  </si>
  <si>
    <t>Присоединение к приборам концов жил электрических проводок пайкой</t>
  </si>
  <si>
    <t>ФЕРм-2001, м11-08-001-04, приказ Минстроя России №1039/пр от 30.12.2016г.</t>
  </si>
  <si>
    <t>Автоматика  ( кроме микропроцессорной техники )   (при устройстве средств посадки самолетов : НР=95%, СП=55% - {АВИА}=1)</t>
  </si>
  <si>
    <t>мФЕР-11</t>
  </si>
  <si>
    <t>24,1</t>
  </si>
  <si>
    <t>20.1.02.23-0141</t>
  </si>
  <si>
    <t>Резистор постоянный 10 Вт 47 Ом</t>
  </si>
  <si>
    <t>ФССЦ-2001, 20.1.02.23-0141, приказ Минстроя России №1039/пр от 30.12.2016г.</t>
  </si>
  <si>
    <t>24,2</t>
  </si>
  <si>
    <t>61.2.04.03-0003</t>
  </si>
  <si>
    <t>Кнопка фиксации OFF-(ОN) красная PRS-10В -2red</t>
  </si>
  <si>
    <t>ФССЦ-2001, 61.2.04.03-0003, приказ Минстроя России №1039/пр от 30.12.2016г.</t>
  </si>
  <si>
    <t>25</t>
  </si>
  <si>
    <t>м08-02-397-01</t>
  </si>
  <si>
    <t>Профиль перфорированный монтажный длиной 2 м</t>
  </si>
  <si>
    <t>ФЕРм-2001, м08-02-397-01, приказ Минстроя России №1039/пр от 30.12.2016г.</t>
  </si>
  <si>
    <t>25,1</t>
  </si>
  <si>
    <t>20.2.08.05-0015</t>
  </si>
  <si>
    <t>Профиль монтажный</t>
  </si>
  <si>
    <t>м</t>
  </si>
  <si>
    <t>ФССЦ-2001, 20.2.08.05-0015, приказ Минстроя России №1039/пр от 30.12.2016г.</t>
  </si>
  <si>
    <t>26</t>
  </si>
  <si>
    <t>26,1</t>
  </si>
  <si>
    <t>20.5.02.04-0001</t>
  </si>
  <si>
    <t>Коробка  монтажная огнестойкая КМ-О (4к) -IP41</t>
  </si>
  <si>
    <t>ФССЦ-2001, 20.5.02.04-0001, приказ Минстроя России №1039/пр от 30.12.2016г.</t>
  </si>
  <si>
    <t>26,2</t>
  </si>
  <si>
    <t>20.5.02.03-0004</t>
  </si>
  <si>
    <t>Коробка  коробка монтажная огнестойкая (6к) -IP41</t>
  </si>
  <si>
    <t>ФССЦ-2001, 20.5.02.03-0004, приказ Минстроя России №1039/пр от 30.12.2016г.</t>
  </si>
  <si>
    <t>27</t>
  </si>
  <si>
    <t>м08-02-155-01</t>
  </si>
  <si>
    <t>Герметизация проходов при вводе кабелей во взрывоопасные помещения уплотнительной массой</t>
  </si>
  <si>
    <t>ФЕРм-2001, м08-02-155-01, приказ Минстроя России №1039/пр от 30.12.2016г.</t>
  </si>
  <si>
    <t>28</t>
  </si>
  <si>
    <t>10-01-059-01</t>
  </si>
  <si>
    <t>Установка столов, шкафов под мойки, холодильных шкафов и др.(ШКАФЫ)</t>
  </si>
  <si>
    <t>ФЕР-2001, 10-01-059-01, приказ Минстроя России №1039/пр от 30.12.2016г.</t>
  </si>
  <si>
    <t>Общестроительные работы</t>
  </si>
  <si>
    <t>Деревянные конструкции</t>
  </si>
  <si>
    <t>ФЕР-10</t>
  </si>
  <si>
    <t>28,1</t>
  </si>
  <si>
    <t>20.4.04.01-0023</t>
  </si>
  <si>
    <t>Шкаф для хранения самоспасателей , ШСП 320х360х420</t>
  </si>
  <si>
    <t>ФССЦ-2001, 20.4.04.01-0023, приказ Минстроя России №1039/пр от 30.12.2016г.</t>
  </si>
  <si>
    <t>28,2</t>
  </si>
  <si>
    <t>20.4.04.01-0025</t>
  </si>
  <si>
    <t>Шкаф для хранения противогазов</t>
  </si>
  <si>
    <t>ФССЦ-2001, 20.4.04.01-0025, приказ Минстроя России №1039/пр от 30.12.2016г.</t>
  </si>
  <si>
    <t>28,3</t>
  </si>
  <si>
    <t>Прайс-лист FIRE01 т(.495)545-16-15</t>
  </si>
  <si>
    <t>Противогаз ИП-4</t>
  </si>
  <si>
    <t>[5 200 / 1,18 /  6,77]</t>
  </si>
  <si>
    <t>28,4</t>
  </si>
  <si>
    <t>Самоспасатель СПИ-20</t>
  </si>
  <si>
    <t>[4 850 / 1,18 /  6,77]</t>
  </si>
  <si>
    <t>29</t>
  </si>
  <si>
    <t>09-04-013-02</t>
  </si>
  <si>
    <t>Установка противопожарных дверей двупольных глухих</t>
  </si>
  <si>
    <t>м2</t>
  </si>
  <si>
    <t>ФЕР-2001, 09-04-013-02, приказ Минстроя России №1039/пр от 30.12.2016г.</t>
  </si>
  <si>
    <t>Металлические конструкции</t>
  </si>
  <si>
    <t>ФЕР-09</t>
  </si>
  <si>
    <t>29,1</t>
  </si>
  <si>
    <t>07.1.01.01-0008</t>
  </si>
  <si>
    <t>Дверь противопожарная металлическая двупольная ДПМ-02/60, размером 1500х2100 мм</t>
  </si>
  <si>
    <t>ФССЦ-2001, 07.1.01.01-0008, приказ Минстроя России №1039/пр от 30.12.2016г.</t>
  </si>
  <si>
    <t>30</t>
  </si>
  <si>
    <t>09-04-012-02</t>
  </si>
  <si>
    <t>Установка дверного доводчика к металлическим дверям</t>
  </si>
  <si>
    <t>ФЕР-2001, 09-04-012-02, приказ Минстроя России №1039/пр от 30.12.2016г.</t>
  </si>
  <si>
    <t>)*1,25)*1,35</t>
  </si>
  <si>
    <t>)*1,15)*1,35</t>
  </si>
  <si>
    <t>Поправка: МДС 81-35.2004, п.4.7  Поправка: Прил.2, Табл.3, п. 6</t>
  </si>
  <si>
    <t>30,1</t>
  </si>
  <si>
    <t>01.7.04.01-0002</t>
  </si>
  <si>
    <t>Доводчик дверной гидравлический TS-68 с зубчатым приводом (нагрузка до 90 кг)</t>
  </si>
  <si>
    <t>ФССЦ-2001, 01.7.04.01-0002, приказ Минстроя России №1039/пр от 30.12.2016г.</t>
  </si>
  <si>
    <t>30,2</t>
  </si>
  <si>
    <t>01.7.04.07-0001</t>
  </si>
  <si>
    <t>Скобяные изделия для блоков входных дверей в здание двупольных</t>
  </si>
  <si>
    <t>ФССЦ-2001, 01.7.04.07-0001, приказ Минстроя России №1039/пр от 30.12.2016г.</t>
  </si>
  <si>
    <t>31</t>
  </si>
  <si>
    <t>м10-08-001-13</t>
  </si>
  <si>
    <t>Устройства промежуточные на количество лучей 1</t>
  </si>
  <si>
    <t>ФЕРм-2001, м10-08-001-13, приказ Минстроя России №1039/пр от 30.12.2016г.</t>
  </si>
  <si>
    <t>31,1</t>
  </si>
  <si>
    <t>Устройство контроля шлейфа УШК-01</t>
  </si>
  <si>
    <t>32</t>
  </si>
  <si>
    <t>м08-02-472-10</t>
  </si>
  <si>
    <t>Проводник заземляющий из медного изолированного провода сечением 25 мм2 открыто по строительным основаниям</t>
  </si>
  <si>
    <t>ФЕРм-2001, м08-02-472-10, приказ Минстроя России №1039/пр от 30.12.2016г.</t>
  </si>
  <si>
    <t>32,1</t>
  </si>
  <si>
    <t>21.2.03.09-0003</t>
  </si>
  <si>
    <t>Провод медный для заземления</t>
  </si>
  <si>
    <t>ФССЦ-2001, 21.2.03.09-0003, приказ Минстроя России №1039/пр от 30.12.2016г.</t>
  </si>
  <si>
    <t>33</t>
  </si>
  <si>
    <t>м07-03-018-01</t>
  </si>
  <si>
    <t>Дымосос одностороннего всасывания, масса 0,67 т</t>
  </si>
  <si>
    <t>ГЭСНм-2001, м07-03-018-01, приказ Минстроя России №1038/пр от 30.12.2016г.</t>
  </si>
  <si>
    <t>Компрессорное оборудование</t>
  </si>
  <si>
    <t>мФЕР-07</t>
  </si>
  <si>
    <t>33,1</t>
  </si>
  <si>
    <t>64.1.03.02-0001</t>
  </si>
  <si>
    <t>Вентиляторы крышные дымоудаления ВКР-6,3 ДУ (400 °С), электродвигатель мощностью 2,2 кВт (Дымосос) прим.</t>
  </si>
  <si>
    <t>ФССЦ-2001, 64.1.03.02-0001, приказ Минстроя России №1039/пр от 30.12.2016г.</t>
  </si>
  <si>
    <t>34</t>
  </si>
  <si>
    <t>м10-06-068-17</t>
  </si>
  <si>
    <t>Сдача объекта, контрольные и приемо-сдаточные испытания</t>
  </si>
  <si>
    <t>ФЕРм-2001, м10-06-068-17,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</si>
  <si>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</si>
  <si>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</si>
  <si>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</si>
  <si>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</si>
  <si>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</si>
  <si>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</si>
  <si>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</si>
  <si>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</si>
  <si>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</si>
  <si>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</si>
  <si>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</si>
  <si>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</si>
  <si>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</si>
  <si>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</si>
  <si>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</si>
  <si>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</si>
  <si>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</si>
  <si>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</si>
  <si>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</si>
  <si>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</si>
  <si>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</si>
  <si>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</si>
  <si>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</si>
  <si>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</si>
  <si>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</si>
  <si>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</si>
  <si>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</si>
  <si>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</si>
  <si>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</si>
  <si>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</si>
  <si>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</si>
  <si>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</si>
  <si>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</si>
  <si>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</si>
  <si>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</si>
  <si>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</si>
  <si>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</si>
  <si>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</si>
  <si>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</si>
  <si>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</si>
  <si>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</si>
  <si>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</si>
  <si>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</si>
  <si>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</si>
  <si>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</si>
  <si>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</si>
  <si>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</si>
  <si>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</si>
  <si>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</si>
  <si>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</si>
  <si>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</si>
  <si>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</si>
  <si>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Раздел 2 Строительно-монтажные работы . Электрощитовая</t>
  </si>
  <si>
    <t>35</t>
  </si>
  <si>
    <t>м11-05-001-01</t>
  </si>
  <si>
    <t>Механизм исполнительный, масса до 20 кг</t>
  </si>
  <si>
    <t>ФЕРм-2001, м11-05-001-01, приказ Минстроя России №1039/пр от 30.12.2016г.</t>
  </si>
  <si>
    <t>35,1</t>
  </si>
  <si>
    <t>61.2.03.02-0001</t>
  </si>
  <si>
    <t>Модуль порошкового пожаротушения Буран -2,5-2С</t>
  </si>
  <si>
    <t>ФССЦ-2001, 61.2.03.02-0001, приказ Минстроя России №1039/пр от 30.12.2016г.</t>
  </si>
  <si>
    <t>35,2</t>
  </si>
  <si>
    <t>61.2.03.02-0003</t>
  </si>
  <si>
    <t>Модуль порошкового пожаротушения  Буран-2,0(1к)</t>
  </si>
  <si>
    <t>ФССЦ-2001, 61.2.03.02-0003, приказ Минстроя России №1039/пр от 30.12.2016г.</t>
  </si>
  <si>
    <t>36</t>
  </si>
  <si>
    <t>м10-08-001-02</t>
  </si>
  <si>
    <t>Приборы ПС приемно-контрольные, пусковые, концентратор блок базовый на 20 лучей</t>
  </si>
  <si>
    <t>ФЕРм-2001, м10-08-001-02, приказ Минстроя России №1039/пр от 30.12.2016г.</t>
  </si>
  <si>
    <t>36,1</t>
  </si>
  <si>
    <t>37</t>
  </si>
  <si>
    <t>37,1</t>
  </si>
  <si>
    <t>61.2.01.07-0002</t>
  </si>
  <si>
    <t>Извещатель охранный адресный объемный оптико-электронный, марка "С2000-СП1" исп. 01 прим.</t>
  </si>
  <si>
    <t>ФССЦ-2001, 61.2.01.07-0002, приказ Минстроя России №1039/пр от 30.12.2016г.</t>
  </si>
  <si>
    <t>38</t>
  </si>
  <si>
    <t>м10-08-001-06</t>
  </si>
  <si>
    <t>Приборы приемно-контрольные сигнальные, концентратор блок базовый на 10 лучей</t>
  </si>
  <si>
    <t>ФЕРм-2001, м10-08-001-06, приказ Минстроя России №1039/пр от 30.12.2016г.</t>
  </si>
  <si>
    <t>38,1</t>
  </si>
  <si>
    <t>61.2.01.07-0003</t>
  </si>
  <si>
    <t>Извещатель охранный адресный объемный оптико-электронный, марка "С2000-КПБ" прим.</t>
  </si>
  <si>
    <t>ФССЦ-2001, 61.2.01.07-0003, приказ Минстроя России №1039/пр от 30.12.2016г.</t>
  </si>
  <si>
    <t>39</t>
  </si>
  <si>
    <t>39,1</t>
  </si>
  <si>
    <t>61.2.07.08-0001</t>
  </si>
  <si>
    <t>Считыватель-2 прим.</t>
  </si>
  <si>
    <t>ФССЦ-2001, 61.2.07.08-0001, приказ Минстроя России №1039/пр от 30.12.2016г.</t>
  </si>
  <si>
    <t>40</t>
  </si>
  <si>
    <t>40,1</t>
  </si>
  <si>
    <t>61.2.02.01-0002</t>
  </si>
  <si>
    <t>Извещатель ИП 212-73 дымовой оптико-электронный "ПРОФИ- O", без базы</t>
  </si>
  <si>
    <t>ФССЦ-2001, 61.2.02.01-0002, приказ Минстроя России №1039/пр от 30.12.2016г.</t>
  </si>
  <si>
    <t>41</t>
  </si>
  <si>
    <t>м10-08-002-06</t>
  </si>
  <si>
    <t>Конструкция для установки извещателя</t>
  </si>
  <si>
    <t>ФЕРм-2001, м10-08-002-06, приказ Минстроя России №1039/пр от 30.12.2016г.</t>
  </si>
  <si>
    <t>41,1</t>
  </si>
  <si>
    <t>61.2.07.02-0050</t>
  </si>
  <si>
    <t>База (розетка) для извещателей</t>
  </si>
  <si>
    <t>ФССЦ-2001, 61.2.07.02-0050, приказ Минстроя России №1039/пр от 30.12.2016г.</t>
  </si>
  <si>
    <t>42</t>
  </si>
  <si>
    <t>42,1</t>
  </si>
  <si>
    <t>61.2.07.02-0031</t>
  </si>
  <si>
    <t>Индикатор оптический выносной, марка "RA 100Z прим.</t>
  </si>
  <si>
    <t>ФССЦ-2001, 61.2.07.02-0031, приказ Минстроя России №1039/пр от 30.12.2016г.</t>
  </si>
  <si>
    <t>43</t>
  </si>
  <si>
    <t>43,1</t>
  </si>
  <si>
    <t>44</t>
  </si>
  <si>
    <t>44,1</t>
  </si>
  <si>
    <t>45</t>
  </si>
  <si>
    <t>45,1</t>
  </si>
  <si>
    <t>61.2.07.11-0151</t>
  </si>
  <si>
    <t>Табло индикации системы охранно-пожарной сигнализации КОП -25П)</t>
  </si>
  <si>
    <t>ФССЦ-2001, 61.2.07.11-0151, приказ Минстроя России №1039/пр от 30.12.2016г.</t>
  </si>
  <si>
    <t>46</t>
  </si>
  <si>
    <t>46,1</t>
  </si>
  <si>
    <t>Извещатель охранный контактный ИО 102-26 исп. 04 "Аякс"</t>
  </si>
  <si>
    <t>47</t>
  </si>
  <si>
    <t>47,1</t>
  </si>
  <si>
    <t>48</t>
  </si>
  <si>
    <t>48,1</t>
  </si>
  <si>
    <t>Батарея аккумуляторная DTM12045</t>
  </si>
  <si>
    <t>49</t>
  </si>
  <si>
    <t>50</t>
  </si>
  <si>
    <t>ФЕРм-2001, м07-03-018-01, приказ Минстроя России №1039/пр от 30.12.2016г.</t>
  </si>
  <si>
    <t>50,1</t>
  </si>
  <si>
    <t>Дымосос для удаления порошка ДПЭ-7</t>
  </si>
  <si>
    <t>[22 225,5 / 1,18]</t>
  </si>
  <si>
    <t>[52 225,5 / 1,18 /  6,77]</t>
  </si>
  <si>
    <t>51</t>
  </si>
  <si>
    <t>51,1</t>
  </si>
  <si>
    <t>Прайс-лист АТЕС-ЭКСПРЕС</t>
  </si>
  <si>
    <t>Установка вакуумной пылеуборки АССпир со сменным фильтром</t>
  </si>
  <si>
    <t>[130 320 / 1,18 /  6,77]</t>
  </si>
  <si>
    <t>51,2</t>
  </si>
  <si>
    <t>Сменный фильтр для пылеустановки АССпир</t>
  </si>
  <si>
    <t>[2 987 / 1,18 /  6,77]</t>
  </si>
  <si>
    <t>52</t>
  </si>
  <si>
    <t>52,1</t>
  </si>
  <si>
    <t>53</t>
  </si>
  <si>
    <t>м08-02-370-02</t>
  </si>
  <si>
    <t>Щиток до трех групп, устанавливаемый в нише цоколя</t>
  </si>
  <si>
    <t>ФЕРм-2001, м08-02-370-02, приказ Минстроя России №1039/пр от 30.12.2016г.</t>
  </si>
  <si>
    <t>53,1</t>
  </si>
  <si>
    <t>62.1.02.17-0014</t>
  </si>
  <si>
    <t>Щитки распределительные с дверцей на 4 модуля ( в комплекте с шинами, лампой  согласно тех. заданию)</t>
  </si>
  <si>
    <t>ФССЦ-2001, 62.1.02.17-0014, приказ Минстроя России №1039/пр от 30.12.2016г.</t>
  </si>
  <si>
    <t>54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</si>
  <si>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</si>
  <si>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</si>
  <si>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</si>
  <si>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54,1</t>
  </si>
  <si>
    <t>62.1.01.09-0051</t>
  </si>
  <si>
    <t>Выключатели автоматические SH201L C6</t>
  </si>
  <si>
    <t>ФССЦ-2001, 62.1.01.09-0051, приказ Минстроя России №1039/пр от 30.12.2016г.</t>
  </si>
  <si>
    <t>55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</si>
  <si>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</si>
  <si>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</si>
  <si>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</si>
  <si>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55,1</t>
  </si>
  <si>
    <t>24.3.01.02-0015</t>
  </si>
  <si>
    <t>Трубы гибкие гофрированные легкие из самозатухающего ПВХ (IP55) серии FL, диаметром 40 мм</t>
  </si>
  <si>
    <t>ФССЦ-2001, 24.3.01.02-0015, приказ Минстроя России №1039/пр от 30.12.2016г.</t>
  </si>
  <si>
    <t>56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</si>
  <si>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</si>
  <si>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</si>
  <si>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</si>
  <si>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56,1</t>
  </si>
  <si>
    <t>21.1.08.01-0145</t>
  </si>
  <si>
    <t>ФССЦ-2001, 21.1.08.01-0145, приказ Минстроя России №1039/пр от 30.12.2016г.</t>
  </si>
  <si>
    <t>56,2</t>
  </si>
  <si>
    <t>21.1.08.01-0142</t>
  </si>
  <si>
    <t>ФССЦ-2001, 21.1.08.01-0142, приказ Минстроя России №1039/пр от 30.12.2016г.</t>
  </si>
  <si>
    <t>56,3</t>
  </si>
  <si>
    <t>21.1.06.10-0376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</si>
  <si>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КунРс Пнг(А) -FRHF 3х2,5ок</t>
  </si>
  <si>
    <t>ФССЦ-2001, 21.1.06.10-0376, приказ Минстроя России №1039/пр от 30.12.2016г.</t>
  </si>
  <si>
    <t>56,4</t>
  </si>
  <si>
    <t>21.1.08.01-0321</t>
  </si>
  <si>
    <t>ФССЦ-2001, 21.1.08.01-0321, приказ Минстроя России №1039/пр от 30.12.2016г.</t>
  </si>
  <si>
    <t>56,5</t>
  </si>
  <si>
    <t>21.1.08.01-0136</t>
  </si>
  <si>
    <t>ФССЦ-2001, 21.1.08.01-0136, приказ Минстроя России №1039/пр от 30.12.2016г.</t>
  </si>
  <si>
    <t>56,6</t>
  </si>
  <si>
    <t>21.1.08.01-0133</t>
  </si>
  <si>
    <t>ФССЦ-2001, 21.1.08.01-0133, приказ Минстроя России №1039/пр от 30.12.2016г.</t>
  </si>
  <si>
    <t>56,7</t>
  </si>
  <si>
    <t>21.2.03.05-0051</t>
  </si>
  <si>
    <t>Провода  ПуГВ 1х6,0 ж/з</t>
  </si>
  <si>
    <t>ФССЦ-2001, 21.2.03.05-0051, приказ Минстроя России №1039/пр от 30.12.2016г.</t>
  </si>
  <si>
    <t>57</t>
  </si>
  <si>
    <t>м10-06-032-01</t>
  </si>
  <si>
    <t>Комплекс измерений постоянным током смонтированных парных кабелей до и после включения в оконечные устройства</t>
  </si>
  <si>
    <t>100 пар</t>
  </si>
  <si>
    <t>ФЕРм-2001, м10-06-032-01, приказ Минстроя России №1039/пр от 30.12.2016г.</t>
  </si>
  <si>
    <t>Связь: линии связи кабельные  городские (отдел 6, раздел 2)</t>
  </si>
  <si>
    <t>58</t>
  </si>
  <si>
    <t>м08-03-574-01</t>
  </si>
  <si>
    <t>59</t>
  </si>
  <si>
    <t>Новый подраздел</t>
  </si>
  <si>
    <t>Подготовительные работы</t>
  </si>
  <si>
    <t>60</t>
  </si>
  <si>
    <t>15-01-047-15</t>
  </si>
  <si>
    <t>Демонтаж:Устройство подвесных потолков типа &lt;Армстронг&gt; по каркасу из оцинкованного профиля</t>
  </si>
  <si>
    <t>100 м2</t>
  </si>
  <si>
    <t>ФЕР-2001, 15-01-047-15,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</si>
  <si>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</si>
  <si>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</si>
  <si>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</si>
  <si>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Отделочные работы</t>
  </si>
  <si>
    <t>ФЕР-15</t>
  </si>
  <si>
    <t>Поправка: Табл.2, п.2</t>
  </si>
  <si>
    <t>61</t>
  </si>
  <si>
    <t>Устройство подвесных потолков типа &lt;Армстронг&gt; по каркасу из оцинкованного профиля</t>
  </si>
  <si>
    <t>62</t>
  </si>
  <si>
    <t>46-03-009-03</t>
  </si>
  <si>
    <t>Пробивка в кирпичных стенах отверстий круглых диаметром до 25 мм при толщине стен до 25 см</t>
  </si>
  <si>
    <t>ФЕР-2001, 46-03-009-03, приказ Минстроя России №1039/пр от 30.12.2016г.</t>
  </si>
  <si>
    <t>Реконструкция зданий и сооружений</t>
  </si>
  <si>
    <t>ФЕР-46</t>
  </si>
  <si>
    <t>63</t>
  </si>
  <si>
    <t>69-4-1</t>
  </si>
  <si>
    <t>Заделка отверстий в местах прохода трубопроводов в стенах и перегородках оштукатуренных</t>
  </si>
  <si>
    <t>ФЕРр-2001, 69-4-1, приказ Минстроя России №1039/пр от 30.12.2016г.</t>
  </si>
  <si>
    <t>Ремонтно-строительные работы</t>
  </si>
  <si>
    <t>Прочие ремонтно-строительные работы</t>
  </si>
  <si>
    <t>рФЕР-69</t>
  </si>
  <si>
    <t>63,1</t>
  </si>
  <si>
    <t>04.3.01.09-0014</t>
  </si>
  <si>
    <t>Раствор готовый кладочный цементный марки 100</t>
  </si>
  <si>
    <t>м3</t>
  </si>
  <si>
    <t>ФССЦ-2001, 04.3.01.09-0014, приказ Минстроя России №1039/пр от 30.12.2016г.</t>
  </si>
  <si>
    <t>Раздел 3 Монтажные работы . Технологическое оборудование</t>
  </si>
  <si>
    <t>64</t>
  </si>
  <si>
    <t>м11-02-001-01</t>
  </si>
  <si>
    <t>Прибор, устанавливаемый на резьбовых соединениях, масса до 1,5 кг</t>
  </si>
  <si>
    <t>ФЕРм-2001, м11-02-001-01, приказ Минстроя России №1039/пр от 30.12.2016г.</t>
  </si>
  <si>
    <t>Автоматика  ( кроме микропроцессорной техники ) -  (при устройстве средств посадки самолетов : НР=95%, СП=55% - {АВИА}=1)</t>
  </si>
  <si>
    <t>64,1</t>
  </si>
  <si>
    <t>Сигнализатор давления</t>
  </si>
  <si>
    <t>[3 873,77 / 1,18]</t>
  </si>
  <si>
    <t>[5 873,77 / 1,18 /  6,77]</t>
  </si>
  <si>
    <t>65</t>
  </si>
  <si>
    <t>м11-01-001-07</t>
  </si>
  <si>
    <t>Конструкции для установки приборов, масса до 40 кг</t>
  </si>
  <si>
    <t>ФЕРм-2001, м11-01-001-07, приказ Минстроя России №1039/пр от 30.12.2016г.</t>
  </si>
  <si>
    <t>65,1</t>
  </si>
  <si>
    <t>Прайс лист</t>
  </si>
  <si>
    <t>Рампа однорядная для крепления МГП-50 (в комплекте с хомутами)</t>
  </si>
  <si>
    <t>[34 817,79 / 1,18]</t>
  </si>
  <si>
    <t>[104 817,78 / 1,18 /  6,77]</t>
  </si>
  <si>
    <t>66</t>
  </si>
  <si>
    <t>м11-01-001-08</t>
  </si>
  <si>
    <t>Добавлять за каждые 10 кг свыше 40 кг</t>
  </si>
  <si>
    <t>10 кг</t>
  </si>
  <si>
    <t>ФЕРм-2001, м11-01-001-08, приказ Минстроя России №1039/пр от 30.12.2016г.</t>
  </si>
  <si>
    <t>66,1</t>
  </si>
  <si>
    <t>67</t>
  </si>
  <si>
    <t>67,1</t>
  </si>
  <si>
    <t>23.8.01.04-0008</t>
  </si>
  <si>
    <t>Коллектор для МГП (с хомутами для однорядной рампы) А-КР-1-2-50 000-Ду50</t>
  </si>
  <si>
    <t>ФССЦ-2001, 23.8.01.04-0008, приказ Минстроя России №1039/пр от 30.12.2016г.</t>
  </si>
  <si>
    <t>68</t>
  </si>
  <si>
    <t>м12-01-013-02</t>
  </si>
  <si>
    <t>Фланцевое соединение на резьбе с уплотнением на линзе или металлической прокладке трубопроводов из стальных труб на номинальное давление свыше 10 до 50 МПа, диаметр труб наружный и номинальный 45х25 мм</t>
  </si>
  <si>
    <t>ФЕРм-2001, м12-01-013-02, приказ Минстроя России №1039/пр от 30.12.2016г.</t>
  </si>
  <si>
    <t>68,1</t>
  </si>
  <si>
    <t>Соединение резьбовое А-РС-15-20</t>
  </si>
  <si>
    <t>[5 300,71 / 1,18]</t>
  </si>
  <si>
    <t>[5 300,71 / 1,18 /  6,77]</t>
  </si>
  <si>
    <t>68,2</t>
  </si>
  <si>
    <t>Соединение резьбовое А-РС-15-25</t>
  </si>
  <si>
    <t>[5 771,88 / 1,18]</t>
  </si>
  <si>
    <t>[7 771,88 / 1,18 /  6,77]</t>
  </si>
  <si>
    <t>68,3</t>
  </si>
  <si>
    <t>Соединение резьбовое А-РС-15-40</t>
  </si>
  <si>
    <t>[6 714,23 / 1,18]</t>
  </si>
  <si>
    <t>[8 714,23 / 1,18 /  6,77]</t>
  </si>
  <si>
    <t>68,4</t>
  </si>
  <si>
    <t>Соединение резьбовое А-РС-15-50</t>
  </si>
  <si>
    <t>[7 185,4 / 1,18]</t>
  </si>
  <si>
    <t>[7 185,4 / 1,18 /  6,77]</t>
  </si>
  <si>
    <t>69</t>
  </si>
  <si>
    <t>м12-01-014-01</t>
  </si>
  <si>
    <t>Сварное соединение трубопроводов из стальных труб на номинальное давление свыше 10 до 50 МПа, диаметр труб наружный и номинальный 15х6 мм</t>
  </si>
  <si>
    <t>ФЕРм-2001, м12-01-014-01, приказ Минстроя России №1039/пр от 30.12.2016г.</t>
  </si>
  <si>
    <t>69,1</t>
  </si>
  <si>
    <t>Отвод стальной приварной Ду 15 мм</t>
  </si>
  <si>
    <t>[235,59 / 1,18]</t>
  </si>
  <si>
    <t>[635,59 / 1,18 /  6,77]</t>
  </si>
  <si>
    <t>69,2</t>
  </si>
  <si>
    <t>прайс-лист</t>
  </si>
  <si>
    <t>Переход приварной Ду 20/Ду15 мм</t>
  </si>
  <si>
    <t>[735,59 / 1,18 /  6,77]</t>
  </si>
  <si>
    <t>70</t>
  </si>
  <si>
    <t>м12-01-014-02</t>
  </si>
  <si>
    <t>Сварное соединение трубопроводов из стальных труб на номинальное давление свыше 10 до 50 МПа, диаметр труб наружный и номинальный 25х10 мм</t>
  </si>
  <si>
    <t>ФЕРм-2001, м12-01-014-02, приказ Минстроя России №1039/пр от 30.12.2016г.</t>
  </si>
  <si>
    <t>70,1</t>
  </si>
  <si>
    <t>Отвод стальной приварной Ду 25 мм</t>
  </si>
  <si>
    <t>[353,38 / 1,18]</t>
  </si>
  <si>
    <t>[453,38 / 1,18 /  6,77]</t>
  </si>
  <si>
    <t>70,2</t>
  </si>
  <si>
    <t>Отвод стальной приварной Ду 20  мм</t>
  </si>
  <si>
    <t>[244,66 / 1,18]</t>
  </si>
  <si>
    <t>[444,66 / 1,18 /  6,77]</t>
  </si>
  <si>
    <t>70,3</t>
  </si>
  <si>
    <t>Тройник штампованный равнопроходной ДУ 20 мм</t>
  </si>
  <si>
    <t>[1 201,53 / 1,18]</t>
  </si>
  <si>
    <t>[2 201,53 / 1,18 /  6,77]</t>
  </si>
  <si>
    <t>70,4</t>
  </si>
  <si>
    <t>Тройник штампованный равнопроходный Ду25 мм</t>
  </si>
  <si>
    <t>ЩТ</t>
  </si>
  <si>
    <t>[1 295,73 / 1,18]</t>
  </si>
  <si>
    <t>[1 295,73 / 1,18 /  6,77]</t>
  </si>
  <si>
    <t>70,5</t>
  </si>
  <si>
    <t>Переход приварной Ду20/Ду 25 мм</t>
  </si>
  <si>
    <t>[535,59 / 1,18 /  6,77]</t>
  </si>
  <si>
    <t>70,6</t>
  </si>
  <si>
    <t>Переход приварной Ду32/Ду 25 мм</t>
  </si>
  <si>
    <t>[676,98 /  6,77]</t>
  </si>
  <si>
    <t>71</t>
  </si>
  <si>
    <t>м12-01-014-03</t>
  </si>
  <si>
    <t>Сварное соединение трубопроводов из стальных труб на номинальное давление свыше 10 до 50 МПа, диаметр труб наружный и номинальный 45х25 мм</t>
  </si>
  <si>
    <t>ФЕРм-2001, м12-01-014-03, приказ Минстроя России №1039/пр от 30.12.2016г.</t>
  </si>
  <si>
    <t>71,1</t>
  </si>
  <si>
    <t>Отвод стальной приварной Ду 40 мм</t>
  </si>
  <si>
    <t>[398,76 / 1,18]</t>
  </si>
  <si>
    <t>[598,76 / 1,18 /  6,77]</t>
  </si>
  <si>
    <t>71,2</t>
  </si>
  <si>
    <t>Тройник штампованный равнопроходной Ду40 мм</t>
  </si>
  <si>
    <t>[1 884,7 / 1,18]</t>
  </si>
  <si>
    <t>[2 884,7 / 1,18 /  6,77]</t>
  </si>
  <si>
    <t>71,3</t>
  </si>
  <si>
    <t>Переход приварной Ду40/Ду32</t>
  </si>
  <si>
    <t>[471,17 / 1,18]</t>
  </si>
  <si>
    <t>[671,17 / 1,18 /  6,77]</t>
  </si>
  <si>
    <t>72</t>
  </si>
  <si>
    <t>м12-01-014-04</t>
  </si>
  <si>
    <t>Сварное соединение трубопроводов из стальных труб на номинальное давление свыше 10 до 50 МПа, диаметр труб наружный и номинальный 57х32 мм</t>
  </si>
  <si>
    <t>ФЕРм-2001, м12-01-014-04, приказ Минстроя России №1039/пр от 30.12.2016г.</t>
  </si>
  <si>
    <t>72,1</t>
  </si>
  <si>
    <t>Отвод стальной приварной Ду50 мм</t>
  </si>
  <si>
    <t>[971,17 / 1,18 /  6,77]</t>
  </si>
  <si>
    <t>72,2</t>
  </si>
  <si>
    <t>Тройник штампованный равнопроходной Ду50 мм</t>
  </si>
  <si>
    <t>[2 120,28 / 1,18]</t>
  </si>
  <si>
    <t>[3 120,28 / 1,18 /  6,77]</t>
  </si>
  <si>
    <t>72,3</t>
  </si>
  <si>
    <t>Переход приварной Ду50/Ду40</t>
  </si>
  <si>
    <t>[496,58 / 1,18]</t>
  </si>
  <si>
    <t>[496,58 / 1,18 /  6,77]</t>
  </si>
  <si>
    <t>73</t>
  </si>
  <si>
    <t>73,1</t>
  </si>
  <si>
    <t>Заглушка испытательная (с внутренней резьбой) А-ЗИ-В-1/2</t>
  </si>
  <si>
    <t>[842,7 / 1,18]</t>
  </si>
  <si>
    <t>[942,7 / 1,18 /  6,77]</t>
  </si>
  <si>
    <t>73,2</t>
  </si>
  <si>
    <t>Заглушка испытательная (с внутренней резьбой) А-ЗИ-В-1</t>
  </si>
  <si>
    <t>[1 060,14 / 1,18]</t>
  </si>
  <si>
    <t>[1 260,14 / 1,18 /  6,77]</t>
  </si>
  <si>
    <t>73,3</t>
  </si>
  <si>
    <t>Заглушка испытательная (с наружной резьбойй) А-ЗИ-Н-М60х2,0</t>
  </si>
  <si>
    <t>[1 177,94 / 1,18]</t>
  </si>
  <si>
    <t>[1 377,94 / 1,18 /  6,77]</t>
  </si>
  <si>
    <t>74</t>
  </si>
  <si>
    <t>13-03-002-04</t>
  </si>
  <si>
    <t>Огрунтовка металлических поверхностей за один раз грунтовкой ГФ-021</t>
  </si>
  <si>
    <t>ФЕР-2001, 13-03-002-04, приказ Минстроя России №1039/пр от 30.12.2016г.</t>
  </si>
  <si>
    <t>Поправка: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</si>
  <si>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)*1,25</t>
  </si>
  <si>
    <t>)*1,15</t>
  </si>
  <si>
    <t>Защита строительных конструкций</t>
  </si>
  <si>
    <t>ФЕР-13</t>
  </si>
  <si>
    <t>Поправка: п.8.7.1</t>
  </si>
  <si>
    <t>75</t>
  </si>
  <si>
    <t>13-03-004-26</t>
  </si>
  <si>
    <t>Окраска металлических огрунтованных поверхностей эмалью ПФ-115</t>
  </si>
  <si>
    <t>ФЕР-2001, 13-03-004-26, приказ Минстроя России №1039/пр от 30.12.2016г.</t>
  </si>
  <si>
    <t>Итого 1</t>
  </si>
  <si>
    <t>Итого2</t>
  </si>
  <si>
    <t>Итого НДС 20 %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</si>
  <si>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</si>
  <si>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</si>
  <si>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</si>
  <si>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</si>
  <si>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</si>
  <si>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</si>
  <si>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</si>
  <si>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</si>
  <si>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</si>
  <si>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</si>
  <si>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</si>
  <si>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</si>
  <si>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</si>
  <si>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</si>
  <si>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</si>
  <si>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</si>
  <si>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</si>
  <si>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</si>
  <si>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</si>
  <si>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</si>
  <si>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</si>
  <si>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</si>
  <si>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</si>
  <si>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</si>
  <si>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</si>
  <si>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</si>
  <si>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</si>
  <si>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</si>
  <si>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</si>
  <si>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</si>
  <si>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</si>
  <si>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</si>
  <si>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</si>
  <si>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</si>
  <si>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</si>
  <si>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</si>
  <si>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</si>
  <si>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</si>
  <si>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</si>
  <si>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</si>
  <si>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</si>
  <si>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</si>
  <si>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</si>
  <si>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</si>
  <si>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</si>
  <si>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</si>
  <si>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</si>
  <si>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</si>
  <si>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</si>
  <si>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</si>
  <si>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</si>
  <si>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</si>
  <si>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</si>
  <si>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</si>
  <si>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</si>
  <si>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</si>
  <si>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</si>
  <si>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</si>
  <si>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</si>
  <si>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</si>
  <si>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</si>
  <si>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</si>
  <si>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</si>
  <si>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</si>
  <si>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Индексы за итогом</t>
  </si>
  <si>
    <t>Новый уровень цен</t>
  </si>
  <si>
    <t>_OBSM_</t>
  </si>
  <si>
    <t>1-100-42</t>
  </si>
  <si>
    <t>Рабочий среднего разряда 4.2</t>
  </si>
  <si>
    <t>чел.-ч.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</si>
  <si>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</si>
  <si>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</si>
  <si>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</si>
  <si>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</si>
  <si>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</si>
  <si>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</si>
  <si>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</si>
  <si>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</si>
  <si>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</si>
  <si>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т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</si>
  <si>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</si>
  <si>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</si>
  <si>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</si>
  <si>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999-9950</t>
  </si>
  <si>
    <t>Вспомогательные ненормируемые материалы (2% от ОЗП)</t>
  </si>
  <si>
    <t>РУБ</t>
  </si>
  <si>
    <t>1-100-40</t>
  </si>
  <si>
    <t>Рабочий среднего разряда 4</t>
  </si>
  <si>
    <t>4-100-00</t>
  </si>
  <si>
    <t>Затраты труда машинистов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</si>
  <si>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</si>
  <si>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</si>
  <si>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</si>
  <si>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маш.-ч</t>
  </si>
  <si>
    <t>01.7.19.11-0012</t>
  </si>
  <si>
    <t>ФССЦ-2001, 01.7.19.11-0012, приказ Минстроя России №1039/пр от 30.12.2016г.</t>
  </si>
  <si>
    <t>Трубки резиновые технические для автомобилей АвтоВАЗа и других заводов</t>
  </si>
  <si>
    <t>01.7.20.04-0003</t>
  </si>
  <si>
    <t>ФССЦ-2001, 01.7.20.04-0003, приказ Минстроя России №1039/пр от 30.12.2016г.</t>
  </si>
  <si>
    <t>Нитки суровые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</si>
  <si>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</si>
  <si>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</si>
  <si>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</si>
  <si>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20.2.10.03-0021</t>
  </si>
  <si>
    <t>ФССЦ-2001, 20.2.10.03-0021, приказ Минстроя России №1039/пр от 30.12.2016г.</t>
  </si>
  <si>
    <t>Наконечники кабельные П6-4Д-МУЗ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</si>
  <si>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</si>
  <si>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</si>
  <si>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</si>
  <si>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1-100-45</t>
  </si>
  <si>
    <t>Рабочий среднего разряда 4.5</t>
  </si>
  <si>
    <t>1-100-50</t>
  </si>
  <si>
    <t>Рабочий среднего разряда 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</si>
  <si>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</si>
  <si>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</si>
  <si>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</si>
  <si>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</si>
  <si>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</si>
  <si>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</si>
  <si>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</si>
  <si>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</si>
  <si>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</si>
  <si>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</si>
  <si>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</si>
  <si>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</si>
  <si>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</si>
  <si>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</si>
  <si>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</si>
  <si>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</si>
  <si>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</si>
  <si>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</si>
  <si>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</si>
  <si>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</si>
  <si>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</si>
  <si>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</si>
  <si>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</si>
  <si>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</si>
  <si>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01.3.03.05-0002</t>
  </si>
  <si>
    <t>ФССЦ-2001, 01.3.03.05-0002, приказ Минстроя России №1039/пр от 30.12.2016г.</t>
  </si>
  <si>
    <t>Кислота серная аккумуляторная, сорт высший</t>
  </si>
  <si>
    <t>01.3.05.23-0061</t>
  </si>
  <si>
    <t>ФССЦ-2001, 01.3.05.23-0061, приказ Минстроя России №1039/пр от 30.12.2016г.</t>
  </si>
  <si>
    <t>Натр едкий (сода каустическая) технический, марки ТД</t>
  </si>
  <si>
    <t>01.7.03.01-0005</t>
  </si>
  <si>
    <t>ФССЦ-2001, 01.7.03.01-0005, приказ Минстроя России №1039/пр от 30.12.2016г.</t>
  </si>
  <si>
    <t>Вода дистиллированная</t>
  </si>
  <si>
    <t>10.1.01.02-0011</t>
  </si>
  <si>
    <t>ФССЦ-2001, 10.1.01.02-0011, приказ Минстроя России №1039/пр от 30.12.2016г.</t>
  </si>
  <si>
    <t>Алюминиевые сплавы литейные в чушках марки АК5М2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</si>
  <si>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</si>
  <si>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</si>
  <si>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</si>
  <si>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</si>
  <si>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</si>
  <si>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</si>
  <si>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1-100-35</t>
  </si>
  <si>
    <t>Рабочий среднего разряда 3.5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</si>
  <si>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</si>
  <si>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</si>
  <si>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</si>
  <si>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</si>
  <si>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</si>
  <si>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</si>
  <si>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1-100-41</t>
  </si>
  <si>
    <t>Рабочий среднего разряда 4.1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</si>
  <si>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</si>
  <si>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</si>
  <si>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</si>
  <si>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</si>
  <si>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</si>
  <si>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</si>
  <si>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01.7.15.14-0168</t>
  </si>
  <si>
    <t>ФССЦ-2001, 01.7.15.14-0168, приказ Минстроя России №1039/пр от 30.12.2016г.</t>
  </si>
  <si>
    <t>Шурупы с полукруглой головкой 5х70 мм</t>
  </si>
  <si>
    <t>14.1.04.02-0002</t>
  </si>
  <si>
    <t>ФССЦ-2001, 14.1.04.02-0002, приказ Минстроя России №1039/пр от 30.12.2016г.</t>
  </si>
  <si>
    <t>Клей 88-СА</t>
  </si>
  <si>
    <t>91.11.01-012</t>
  </si>
  <si>
    <t>ФСЭМ-2001, 91.11.01-012, приказ Минстроя России №1039/пр от 30.12.2016г.</t>
  </si>
  <si>
    <t>Машина монтажная для выполнения работ при прокладке и монтаже кабеля на базе автомобиля ГАЗ-66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</si>
  <si>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</si>
  <si>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</si>
  <si>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</si>
  <si>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</si>
  <si>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</si>
  <si>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</si>
  <si>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</si>
  <si>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</si>
  <si>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</si>
  <si>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</si>
  <si>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</si>
  <si>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</si>
  <si>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01.7.20.04-0005</t>
  </si>
  <si>
    <t>ФССЦ-2001, 01.7.20.04-0005, приказ Минстроя России №1039/пр от 30.12.2016г.</t>
  </si>
  <si>
    <t>Нитки швейные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</si>
  <si>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</si>
  <si>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</si>
  <si>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</si>
  <si>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25.2.01.01-0001</t>
  </si>
  <si>
    <t>ФССЦ-2001, 25.2.01.01-0001, приказ Минстроя России №1039/пр от 30.12.2016г.</t>
  </si>
  <si>
    <t>Бирки-оконцеватели</t>
  </si>
  <si>
    <t>1-100-38</t>
  </si>
  <si>
    <t>Рабочий среднего разряда 3.8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</si>
  <si>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</si>
  <si>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</si>
  <si>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</si>
  <si>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91.18.01-011</t>
  </si>
  <si>
    <t>ФСЭМ-2001, 91.18.01-011, приказ Минстроя России №1039/пр от 30.12.2016г.</t>
  </si>
  <si>
    <t>Компрессоры передвижные с электродвигателем давлением 600 кПа (6 ат), производительность 0,5 м3/мин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</si>
  <si>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</si>
  <si>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</si>
  <si>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</si>
  <si>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01.3.02.10-0001</t>
  </si>
  <si>
    <t>ФССЦ-2001, 01.3.02.10-0001, приказ Минстроя России №1039/пр от 30.12.2016г.</t>
  </si>
  <si>
    <t>Углерод четырехлоридный</t>
  </si>
  <si>
    <t>01.7.03.01-0002</t>
  </si>
  <si>
    <t>ФССЦ-2001, 01.7.03.01-0002, приказ Минстроя России №1039/пр от 30.12.2016г.</t>
  </si>
  <si>
    <t>Вода водопроводная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</si>
  <si>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</si>
  <si>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</si>
  <si>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</si>
  <si>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</si>
  <si>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</si>
  <si>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</si>
  <si>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</si>
  <si>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</si>
  <si>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</si>
  <si>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14.5.05.01-0011</t>
  </si>
  <si>
    <t>ФССЦ-2001, 14.5.05.01-0011, приказ Минстроя России №1039/пр от 30.12.2016г.</t>
  </si>
  <si>
    <t>Олифа комбинированная, марки К-2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</si>
  <si>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</si>
  <si>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</si>
  <si>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</si>
  <si>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91.18.01-015</t>
  </si>
  <si>
    <t>ФСЭМ-2001, 91.18.01-015, приказ Минстроя России №1039/пр от 30.12.2016г.</t>
  </si>
  <si>
    <t>Компрессоры самоходные с двигателем внутреннего сгорания давлением 800 кПа (8 ат), производительность 6,3 м3/мин</t>
  </si>
  <si>
    <t>91.19.08-007</t>
  </si>
  <si>
    <t>ФСЭМ-2001, 91.19.08-007, приказ Минстроя России №1039/пр от 30.12.2016г.</t>
  </si>
  <si>
    <t>Насосы мощностью 7,2 м3/ч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</si>
  <si>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</si>
  <si>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</si>
  <si>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</si>
  <si>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1000 шт.</t>
  </si>
  <si>
    <t>01.7.11.07-0044</t>
  </si>
  <si>
    <t>ФССЦ-2001, 01.7.11.07-0044, приказ Минстроя России №1039/пр от 30.12.2016г.</t>
  </si>
  <si>
    <t>Электроды диаметром 5 мм Э42</t>
  </si>
  <si>
    <t>01.7.15.07-0062</t>
  </si>
  <si>
    <t>ФССЦ-2001, 01.7.15.07-0062, приказ Минстроя России №1039/пр от 30.12.2016г.</t>
  </si>
  <si>
    <t>Дюбели с калиброванной головкой (россыпью) 3х58,5 мм</t>
  </si>
  <si>
    <t>18.5.08.18-0061</t>
  </si>
  <si>
    <t>ФССЦ-2001, 18.5.08.18-0061, приказ Минстроя России №1039/пр от 30.12.2016г.</t>
  </si>
  <si>
    <t>Колпачки типа К-440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</si>
  <si>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</si>
  <si>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</si>
  <si>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</si>
  <si>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</si>
  <si>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</si>
  <si>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</si>
  <si>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01.7.11.04-0052</t>
  </si>
  <si>
    <t>ФССЦ-2001, 01.7.11.04-0052, приказ Минстроя России №1039/пр от 30.12.2016г.</t>
  </si>
  <si>
    <t>Проволока сварочная диаметром 2 мм СВ08Г2С</t>
  </si>
  <si>
    <t>01.1.02.08-0031</t>
  </si>
  <si>
    <t>ФССЦ-2001, 01.1.02.08-0031, приказ Минстроя России №1039/пр от 30.12.2016г.</t>
  </si>
  <si>
    <t>Прокладки паронитовые</t>
  </si>
  <si>
    <t>01.3.05.07-0001</t>
  </si>
  <si>
    <t>ФССЦ-2001, 01.3.05.07-0001, приказ Минстроя России №1039/пр от 30.12.2016г.</t>
  </si>
  <si>
    <t>Бура</t>
  </si>
  <si>
    <t>10.4.01.01-0003</t>
  </si>
  <si>
    <t>ФССЦ-2001, 10.4.01.01-0003, приказ Минстроя России №1039/пр от 30.12.2016г.</t>
  </si>
  <si>
    <t>Припои марки ПРМНМЦ 68-4-2</t>
  </si>
  <si>
    <t>1-100-39</t>
  </si>
  <si>
    <t>Рабочий среднего разряда 3.9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</si>
  <si>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</si>
  <si>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</si>
  <si>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</si>
  <si>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</si>
  <si>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</si>
  <si>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</si>
  <si>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1-100-44</t>
  </si>
  <si>
    <t>Рабочий среднего разряда 4.4</t>
  </si>
  <si>
    <t>01.3.01.07-0009</t>
  </si>
  <si>
    <t>ФССЦ-2001, 01.3.01.07-0009, приказ Минстроя России №1039/пр от 30.12.2016г.</t>
  </si>
  <si>
    <t>Спирт этиловый ректификованный технический, сорт I</t>
  </si>
  <si>
    <t>01.3.05.11-0001</t>
  </si>
  <si>
    <t>ФССЦ-2001, 01.3.05.11-0001, приказ Минстроя России №1039/пр от 30.12.2016г.</t>
  </si>
  <si>
    <t>Дихлорэтан технический, сорт I</t>
  </si>
  <si>
    <t>10.3.02.03-0013</t>
  </si>
  <si>
    <t>ФССЦ-2001, 10.3.02.03-0013, приказ Минстроя России №1039/пр от 30.12.2016г.</t>
  </si>
  <si>
    <t>Припои оловянно-свинцовые бессурьмянистые марки ПОС61</t>
  </si>
  <si>
    <t>14.4.03.11-0005</t>
  </si>
  <si>
    <t>ФССЦ-2001, 14.4.03.11-0005, приказ Минстроя России №1039/пр от 30.12.2016г.</t>
  </si>
  <si>
    <t>Лак НЦ-62</t>
  </si>
  <si>
    <t>24.3.01.01-0002</t>
  </si>
  <si>
    <t>ФССЦ-2001, 24.3.01.01-0002, приказ Минстроя России №1039/пр от 30.12.2016г.</t>
  </si>
  <si>
    <t>Трубка полихлорвиниловая</t>
  </si>
  <si>
    <t>91.06.06-042</t>
  </si>
  <si>
    <t>ФСЭМ-2001, 91.06.06-042, приказ Минстроя России №1039/пр от 30.12.2016г.</t>
  </si>
  <si>
    <t>Подъемники гидравлические высотой подъема: 10 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</si>
  <si>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</si>
  <si>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</si>
  <si>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</si>
  <si>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</si>
  <si>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</si>
  <si>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</si>
  <si>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20.1.02.14-0001</t>
  </si>
  <si>
    <t>ФССЦ-2001, 20.1.02.14-0001, приказ Минстроя России №1039/пр от 30.12.2016г.</t>
  </si>
  <si>
    <t>Серьга</t>
  </si>
  <si>
    <t>20.2.09.13-0011</t>
  </si>
  <si>
    <t>ФССЦ-2001, 20.2.09.13-0011, приказ Минстроя России №1039/пр от 30.12.2016г.</t>
  </si>
  <si>
    <t>Муфта</t>
  </si>
  <si>
    <t>01.1.01.09-0024</t>
  </si>
  <si>
    <t>ФССЦ-2001, 01.1.01.09-0024, приказ Минстроя России №1039/пр от 30.12.2016г.</t>
  </si>
  <si>
    <t>Шнур асбестовый общего назначения марки ШАОН диаметром 3-5 мм</t>
  </si>
  <si>
    <t>01.7.07.29-0111</t>
  </si>
  <si>
    <t>ФССЦ-2001, 01.7.07.29-0111, приказ Минстроя России №1039/пр от 30.12.2016г.</t>
  </si>
  <si>
    <t>Пакля пропитанная</t>
  </si>
  <si>
    <t>01.7.07.29-0221</t>
  </si>
  <si>
    <t>ФССЦ-2001, 01.7.07.29-0221, приказ Минстроя России №1039/пр от 30.12.2016г.</t>
  </si>
  <si>
    <t>Уплотнительный состав</t>
  </si>
  <si>
    <t>1-100-23</t>
  </si>
  <si>
    <t>Рабочий среднего разряда 2.3</t>
  </si>
  <si>
    <t>01.7.15.06-0111</t>
  </si>
  <si>
    <t>ФССЦ-2001, 01.7.15.06-0111, приказ Минстроя России №1039/пр от 30.12.2016г.</t>
  </si>
  <si>
    <t>Гвозди строительные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</si>
  <si>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</si>
  <si>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</si>
  <si>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</si>
  <si>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</si>
  <si>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</si>
  <si>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</si>
  <si>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1-100-43</t>
  </si>
  <si>
    <t>Рабочий среднего разряда 4.3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</si>
  <si>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</si>
  <si>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</si>
  <si>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</si>
  <si>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</si>
  <si>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</si>
  <si>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</si>
  <si>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</si>
  <si>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</si>
  <si>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</si>
  <si>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</si>
  <si>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</si>
  <si>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</si>
  <si>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01.7.15.14-0043</t>
  </si>
  <si>
    <t>ФССЦ-2001, 01.7.15.14-0043, приказ Минстроя России №1039/пр от 30.12.2016г.</t>
  </si>
  <si>
    <t>Шуруп самонарезающий (LN) 3,5/11 мм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</si>
  <si>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</si>
  <si>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</si>
  <si>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</si>
  <si>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01.3.05.10-0005</t>
  </si>
  <si>
    <t>ФССЦ-2001, 01.3.05.10-0005, приказ Минстроя России №1039/пр от 30.12.2016г.</t>
  </si>
  <si>
    <t>Графит серебристый</t>
  </si>
  <si>
    <t>01.7.11.07-0033</t>
  </si>
  <si>
    <t>ФССЦ-2001, 01.7.11.07-0033, приказ Минстроя России №1039/пр от 30.12.2016г.</t>
  </si>
  <si>
    <t>07.2.07.13-0171</t>
  </si>
  <si>
    <t>ФССЦ-2001, 07.2.07.13-0171, приказ Минстроя России №1039/пр от 30.12.2016г.</t>
  </si>
  <si>
    <t>Подкладки металлические</t>
  </si>
  <si>
    <t>1-100</t>
  </si>
  <si>
    <t>Средний разряд работы</t>
  </si>
  <si>
    <t>1-100-30</t>
  </si>
  <si>
    <t>Рабочий среднего разряда 3</t>
  </si>
  <si>
    <t>91.06.09-001</t>
  </si>
  <si>
    <t>ФСЭМ-2001, 91.06.09-001, приказ Минстроя России №1039/пр от 30.12.2016г.</t>
  </si>
  <si>
    <t>Вышка телескопическая 25 м</t>
  </si>
  <si>
    <t>01.7.15.03-0034</t>
  </si>
  <si>
    <t>ФССЦ-2001, 01.7.15.03-0034, приказ Минстроя России №1039/пр от 30.12.2016г.</t>
  </si>
  <si>
    <t>Болты с гайками и шайбами оцинкованные, диаметр 12 мм</t>
  </si>
  <si>
    <t>01.7.15.07-0052</t>
  </si>
  <si>
    <t>ФССЦ-2001, 01.7.15.07-0052, приказ Минстроя России №1039/пр от 30.12.2016г.</t>
  </si>
  <si>
    <t>Дюбели с калиброванной головкой (в обоймах) с цинковым хроматированным покрытием 3х58,5 мм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</si>
  <si>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</si>
  <si>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</si>
  <si>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</si>
  <si>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</si>
  <si>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</si>
  <si>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</si>
  <si>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</si>
  <si>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</si>
  <si>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</si>
  <si>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</si>
  <si>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</si>
  <si>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</si>
  <si>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</si>
  <si>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</si>
  <si>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</si>
  <si>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</si>
  <si>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</si>
  <si>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</si>
  <si>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</si>
  <si>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</si>
  <si>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</si>
  <si>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</si>
  <si>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</si>
  <si>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</si>
  <si>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</si>
  <si>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</si>
  <si>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</si>
  <si>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</si>
  <si>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01.3.01.01-0001</t>
  </si>
  <si>
    <t>ФССЦ-2001, 01.3.01.01-0001, приказ Минстроя России №1039/пр от 30.12.2016г.</t>
  </si>
  <si>
    <t>Бензин авиационный Б-70</t>
  </si>
  <si>
    <t>10.3.02.03-0037</t>
  </si>
  <si>
    <t>ФССЦ-2001, 10.3.02.03-0037, приказ Минстроя России №1039/пр от 30.12.2016г.</t>
  </si>
  <si>
    <t>Припои оловянно-свинцовые сурьмянистые марки ПОССу30-2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</si>
  <si>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</si>
  <si>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</si>
  <si>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</si>
  <si>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</si>
  <si>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</si>
  <si>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</si>
  <si>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</si>
  <si>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</si>
  <si>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</si>
  <si>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11.1.03.06-0090</t>
  </si>
  <si>
    <t>ФССЦ-2001, 11.1.03.06-0090, приказ Минстроя России №1039/пр от 30.12.2016г.</t>
  </si>
  <si>
    <t>Доски обрезные хвойных пород длиной 4-6,5 м, шириной 75-150 мм, толщиной 32-40 мм, II сорта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</si>
  <si>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</si>
  <si>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</si>
  <si>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</si>
  <si>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91.21.12-002</t>
  </si>
  <si>
    <t>ФСЭМ-2001, 91.21.12-002, приказ Минстроя России №1039/пр от 30.12.2016г.</t>
  </si>
  <si>
    <t>Ножницы листовые кривошипные гильотинные</t>
  </si>
  <si>
    <t>91.21.16-013</t>
  </si>
  <si>
    <t>ФСЭМ-2001, 91.21.16-013, приказ Минстроя России №1039/пр от 30.12.2016г.</t>
  </si>
  <si>
    <t>Пресс кривошипный простого действия 25 кН (2,5 тс)</t>
  </si>
  <si>
    <t>91.21.16-014</t>
  </si>
  <si>
    <t>ФСЭМ-2001, 91.21.16-014, приказ Минстроя России №1039/пр от 30.12.2016г.</t>
  </si>
  <si>
    <t>Пресс листогибочный кривошипный 1000 кН (100 тс)</t>
  </si>
  <si>
    <t>91.21.19-031</t>
  </si>
  <si>
    <t>ФСЭМ-2001, 91.21.19-031, приказ Минстроя России №1039/пр от 30.12.2016г.</t>
  </si>
  <si>
    <t>Станок сверлильный</t>
  </si>
  <si>
    <t>01.7.15.03-0031</t>
  </si>
  <si>
    <t>ФССЦ-2001, 01.7.15.03-0031, приказ Минстроя России №1039/пр от 30.12.2016г.</t>
  </si>
  <si>
    <t>Болты с гайками и шайбами оцинкованные, диаметр 6 мм</t>
  </si>
  <si>
    <t>01.7.15.07-0007</t>
  </si>
  <si>
    <t>ФССЦ-2001, 01.7.15.07-0007, приказ Минстроя России №1039/пр от 30.12.2016г.</t>
  </si>
  <si>
    <t>Дюбели пластмассовые диаметр 14 мм</t>
  </si>
  <si>
    <t>08.3.05.02-0052</t>
  </si>
  <si>
    <t>ФССЦ-2001, 08.3.05.02-0052, приказ Минстроя России №1039/пр от 30.12.2016г.</t>
  </si>
  <si>
    <t>Сталь листовая горячекатаная марки Ст3 толщиной 2-6 мм</t>
  </si>
  <si>
    <t>08.3.08.02-0091</t>
  </si>
  <si>
    <t>ФССЦ-2001, 08.3.08.02-0091, приказ Минстроя России №1039/пр от 30.12.2016г.</t>
  </si>
  <si>
    <t>Сталь угловая, марки Ст3, перфорированная УП 35х35 мм</t>
  </si>
  <si>
    <t>08.3.11.01-0032</t>
  </si>
  <si>
    <t>ФССЦ-2001, 08.3.11.01-0032, приказ Минстроя России №1039/пр от 30.12.2016г.</t>
  </si>
  <si>
    <t>Сталь швеллерная, марки Ст3, перфорированная ШП 60х35 мм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</si>
  <si>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</si>
  <si>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</si>
  <si>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</si>
  <si>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14.4.04.09-0017</t>
  </si>
  <si>
    <t>ФССЦ-2001, 14.4.04.09-0017, приказ Минстроя России №1039/пр от 30.12.2016г.</t>
  </si>
  <si>
    <t>Эмаль ХВ-124 защитная, зеленая</t>
  </si>
  <si>
    <t>14.5.09.07-0029</t>
  </si>
  <si>
    <t>ФССЦ-2001, 14.5.09.07-0029, приказ Минстроя России №1039/пр от 30.12.2016г.</t>
  </si>
  <si>
    <t>Растворитель марки Р-4</t>
  </si>
  <si>
    <t>14.5.09.11-0101</t>
  </si>
  <si>
    <t>ФССЦ-2001, 14.5.09.11-0101, приказ Минстроя России №1039/пр от 30.12.2016г.</t>
  </si>
  <si>
    <t>Уайт-спирит</t>
  </si>
  <si>
    <t>08.3.05.02-0058</t>
  </si>
  <si>
    <t>ФССЦ-2001, 08.3.05.02-0058, приказ Минстроя России №1039/пр от 30.12.2016г.</t>
  </si>
  <si>
    <t>Сталь листовая горячекатаная марки Ст3 толщиной 6-8 мм</t>
  </si>
  <si>
    <t>91.21.19-035</t>
  </si>
  <si>
    <t>ФСЭМ-2001, 91.21.19-035, приказ Минстроя России №1039/пр от 30.12.2016г.</t>
  </si>
  <si>
    <t>Станок трубонарезной</t>
  </si>
  <si>
    <t>01.7.11.07-0041</t>
  </si>
  <si>
    <t>ФССЦ-2001, 01.7.11.07-0041, приказ Минстроя России №1039/пр от 30.12.2016г.</t>
  </si>
  <si>
    <t>Электроды диаметром 4 мм Э55</t>
  </si>
  <si>
    <t>1-100-47</t>
  </si>
  <si>
    <t>Рабочий среднего разряда 4.7</t>
  </si>
  <si>
    <t>14.5.09.02-0002</t>
  </si>
  <si>
    <t>ФССЦ-2001, 14.5.09.02-0002, приказ Минстроя России №1039/пр от 30.12.2016г.</t>
  </si>
  <si>
    <t>Ксилол нефтяной марки А</t>
  </si>
  <si>
    <t>14.4.04.08-0003</t>
  </si>
  <si>
    <t>ФССЦ-2001, 14.4.04.08-0003, приказ Минстроя России №1039/пр от 30.12.2016г.</t>
  </si>
  <si>
    <t>Эмаль ПФ-115 серая</t>
  </si>
  <si>
    <t>999-0005</t>
  </si>
  <si>
    <t>Масса оборудования</t>
  </si>
  <si>
    <t>11.2.04.06</t>
  </si>
  <si>
    <t>Изделия штучные</t>
  </si>
  <si>
    <t>07.1.01.01</t>
  </si>
  <si>
    <t>Дверь противопожарная металлическая</t>
  </si>
  <si>
    <t>01.7.04.11</t>
  </si>
  <si>
    <t>Скобяные изделия</t>
  </si>
  <si>
    <t>04.3.01.09</t>
  </si>
  <si>
    <t>Раствор цементный</t>
  </si>
  <si>
    <t>Поправка: Прил.2, Табл.2, п. 1.2  Наименование: Производство работ осуществляется в помещениях эксплуатируемого объекта капитального строительства без остановки рабочего процесса предприятия, при этом: в зоне производства работ имеется один из перечисленных ниже факторов:  движение транспорта по внутрицеховым путям; действующее технологическое или лабораторное оборудование, мебель и иные загромождающие помещения предметы</t>
  </si>
  <si>
    <t>Поправка: Прил.2, Табл.3, п. 6  Наименование: Производство ремонтно-строительных работ осуществляется внутри работающих трансформаторных и распределительных подстанций, в электропомещениях (щитовые, пультовые, подстанции, реакторные, РУ и пункты, кабельные шахты, тоннели и каналы, кабельные полуэтажи) с действующим электрооборудованием или кабельными линиями под напряжением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</si>
  <si>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Прил.2, Табл.3, п. 6  Наименование: Производство ремонтно-строительных работ осуществляется внутри работающих трансформаторных и распределительных подстанций, в электропомещениях (щитовые, пультовые, подстанции, реакторные, РУ и пункты, кабельные шахты, тоннели и каналы, кабельные полуэтажи) с действующим электрооборудованием или кабельными линиями под напряжением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</si>
  <si>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1х2х1,0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</si>
  <si>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2х2х1,0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</si>
  <si>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1х2х0,75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</si>
  <si>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2х2х0,75</t>
  </si>
  <si>
    <t>Кабель для систем пожарной сигнализации с однопроволочными медными жилами, с изоляцией из огнестойкой кремнийорганической резины, скрученные совместно с полиимидной пленкой, в оболочке из ПВХ пластиката, не распространяющий горение, с низким дымо- и газовыделением марки КСБнг(А)-FRHF 2х2х0,64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</si>
  <si>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</si>
  <si>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</si>
  <si>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</si>
  <si>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</si>
  <si>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</si>
  <si>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</si>
  <si>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</si>
  <si>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</si>
  <si>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</si>
  <si>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</si>
  <si>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</si>
  <si>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</si>
  <si>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</si>
  <si>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</si>
  <si>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</si>
  <si>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</si>
  <si>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</si>
  <si>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</si>
  <si>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</si>
  <si>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</si>
  <si>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</si>
  <si>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</si>
  <si>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</si>
  <si>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2018 года</t>
  </si>
  <si>
    <t>Зарплата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</si>
  <si>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</si>
  <si>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</si>
  <si>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</si>
  <si>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</si>
  <si>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</si>
  <si>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</si>
  <si>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</si>
  <si>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r>
      <t>Модуль газового пожаротушения МГП-50-120П</t>
    </r>
    <r>
      <rPr>
        <i/>
        <sz val="10"/>
        <rFont val="Arial"/>
        <family val="2"/>
        <charset val="204"/>
      </rPr>
      <t xml:space="preserve">
Базисная стоимость: 48 851,82 = [390 257,67 / 1,18 /  6,77]</t>
    </r>
  </si>
  <si>
    <r>
      <t>Насадок (латунный  для выпуска газового огнетушащего вещества С-Р-В-55-1/2"-А)</t>
    </r>
    <r>
      <rPr>
        <i/>
        <sz val="10"/>
        <rFont val="Arial"/>
        <family val="2"/>
        <charset val="204"/>
      </rPr>
      <t xml:space="preserve">
Базисная стоимость: 538,27 = [4 300 / 1,18 /  6,77]</t>
    </r>
  </si>
  <si>
    <r>
      <t>Насадок (латунный для выпуска газового огнетушащего вещества С-Р-В-260-1")</t>
    </r>
    <r>
      <rPr>
        <i/>
        <sz val="10"/>
        <rFont val="Arial"/>
        <family val="2"/>
        <charset val="204"/>
      </rPr>
      <t xml:space="preserve">
Базисная стоимость: 613,37 = [4 900 / 1,18 /  6,77]</t>
    </r>
  </si>
  <si>
    <r>
      <t>Патрубок под насадки  А-ПН001</t>
    </r>
    <r>
      <rPr>
        <i/>
        <sz val="10"/>
        <rFont val="Arial"/>
        <family val="2"/>
        <charset val="204"/>
      </rPr>
      <t xml:space="preserve">
Базисная стоимость: 107,28 = [857 / 1,18 /  6,77]</t>
    </r>
  </si>
  <si>
    <r>
      <t>Патрубок под насадки  А-ПН001-02</t>
    </r>
    <r>
      <rPr>
        <i/>
        <sz val="10"/>
        <rFont val="Arial"/>
        <family val="2"/>
        <charset val="204"/>
      </rPr>
      <t xml:space="preserve">
Базисная стоимость: 100,02 = [799 / 1,18 /  6,77]</t>
    </r>
  </si>
  <si>
    <r>
      <t>Противогаз ИП-4</t>
    </r>
    <r>
      <rPr>
        <i/>
        <sz val="10"/>
        <rFont val="Arial"/>
        <family val="2"/>
        <charset val="204"/>
      </rPr>
      <t xml:space="preserve">
Базисная стоимость: 650,93 = [5 200 / 1,18 /  6,77]</t>
    </r>
  </si>
  <si>
    <r>
      <t>Самоспасатель СПИ-20</t>
    </r>
    <r>
      <rPr>
        <i/>
        <sz val="10"/>
        <rFont val="Arial"/>
        <family val="2"/>
        <charset val="204"/>
      </rPr>
      <t xml:space="preserve">
Базисная стоимость: 607,12 = [4 850 / 1,18 /  6,77]</t>
    </r>
  </si>
  <si>
    <r>
      <t>Дымосос для удаления порошка ДПЭ-7</t>
    </r>
    <r>
      <rPr>
        <i/>
        <sz val="10"/>
        <rFont val="Arial"/>
        <family val="2"/>
        <charset val="204"/>
      </rPr>
      <t xml:space="preserve">
Базисная стоимость: 6 537,50 = [52 225,5 / 1,18 /  6,77]</t>
    </r>
  </si>
  <si>
    <r>
      <t>Установка вакуумной пылеуборки АССпир со сменным фильтром</t>
    </r>
    <r>
      <rPr>
        <i/>
        <sz val="10"/>
        <rFont val="Arial"/>
        <family val="2"/>
        <charset val="204"/>
      </rPr>
      <t xml:space="preserve">
Базисная стоимость: 16 313,25 = [130 320 / 1,18 /  6,77]</t>
    </r>
  </si>
  <si>
    <r>
      <t>Сменный фильтр для пылеустановки АССпир</t>
    </r>
    <r>
      <rPr>
        <i/>
        <sz val="10"/>
        <rFont val="Arial"/>
        <family val="2"/>
        <charset val="204"/>
      </rPr>
      <t xml:space="preserve">
Базисная стоимость: 373,91 = [2 987 / 1,18 /  6,77]</t>
    </r>
  </si>
  <si>
    <r>
      <t>Сигнализатор давления</t>
    </r>
    <r>
      <rPr>
        <i/>
        <sz val="10"/>
        <rFont val="Arial"/>
        <family val="2"/>
        <charset val="204"/>
      </rPr>
      <t xml:space="preserve">
Базисная стоимость: 735,27 = [5 873,77 / 1,18 /  6,77]</t>
    </r>
  </si>
  <si>
    <r>
      <t>Рампа однорядная для крепления МГП-50 (в комплекте с хомутами)</t>
    </r>
    <r>
      <rPr>
        <i/>
        <sz val="10"/>
        <rFont val="Arial"/>
        <family val="2"/>
        <charset val="204"/>
      </rPr>
      <t xml:space="preserve">
Базисная стоимость: 13 120,92 = [104 817,78 / 1,18 /  6,77]</t>
    </r>
  </si>
  <si>
    <r>
      <t>Соединение резьбовое А-РС-15-20</t>
    </r>
    <r>
      <rPr>
        <i/>
        <sz val="10"/>
        <rFont val="Arial"/>
        <family val="2"/>
        <charset val="204"/>
      </rPr>
      <t xml:space="preserve">
Базисная стоимость: 663,53 = [5 300,71 / 1,18 /  6,77]</t>
    </r>
  </si>
  <si>
    <r>
      <t>Соединение резьбовое А-РС-15-25</t>
    </r>
    <r>
      <rPr>
        <i/>
        <sz val="10"/>
        <rFont val="Arial"/>
        <family val="2"/>
        <charset val="204"/>
      </rPr>
      <t xml:space="preserve">
Базисная стоимость: 972,87 = [7 771,88 / 1,18 /  6,77]</t>
    </r>
  </si>
  <si>
    <r>
      <t>Соединение резьбовое А-РС-15-40</t>
    </r>
    <r>
      <rPr>
        <i/>
        <sz val="10"/>
        <rFont val="Arial"/>
        <family val="2"/>
        <charset val="204"/>
      </rPr>
      <t xml:space="preserve">
Базисная стоимость: 1 090,83 = [8 714,23 / 1,18 /  6,77]</t>
    </r>
  </si>
  <si>
    <r>
      <t>Соединение резьбовое А-РС-15-50</t>
    </r>
    <r>
      <rPr>
        <i/>
        <sz val="10"/>
        <rFont val="Arial"/>
        <family val="2"/>
        <charset val="204"/>
      </rPr>
      <t xml:space="preserve">
Базисная стоимость: 899,46 = [7 185,4 / 1,18 /  6,77]</t>
    </r>
  </si>
  <si>
    <r>
      <t>Отвод стальной приварной Ду 15 мм</t>
    </r>
    <r>
      <rPr>
        <i/>
        <sz val="10"/>
        <rFont val="Arial"/>
        <family val="2"/>
        <charset val="204"/>
      </rPr>
      <t xml:space="preserve">
Базисная стоимость: 79,56 = [635,59 / 1,18 /  6,77]</t>
    </r>
  </si>
  <si>
    <r>
      <t>Переход приварной Ду 20/Ду15 мм</t>
    </r>
    <r>
      <rPr>
        <i/>
        <sz val="10"/>
        <rFont val="Arial"/>
        <family val="2"/>
        <charset val="204"/>
      </rPr>
      <t xml:space="preserve">
Базисная стоимость: 92,08 = [735,59 / 1,18 /  6,77]</t>
    </r>
  </si>
  <si>
    <r>
      <t>Отвод стальной приварной Ду 25 мм</t>
    </r>
    <r>
      <rPr>
        <i/>
        <sz val="10"/>
        <rFont val="Arial"/>
        <family val="2"/>
        <charset val="204"/>
      </rPr>
      <t xml:space="preserve">
Базисная стоимость: 56,75 = [453,38 / 1,18 /  6,77]</t>
    </r>
  </si>
  <si>
    <r>
      <t>Отвод стальной приварной Ду 20  мм</t>
    </r>
    <r>
      <rPr>
        <i/>
        <sz val="10"/>
        <rFont val="Arial"/>
        <family val="2"/>
        <charset val="204"/>
      </rPr>
      <t xml:space="preserve">
Базисная стоимость: 55,66 = [444,66 / 1,18 /  6,77]</t>
    </r>
  </si>
  <si>
    <r>
      <t>Тройник штампованный равнопроходной ДУ 20 мм</t>
    </r>
    <r>
      <rPr>
        <i/>
        <sz val="10"/>
        <rFont val="Arial"/>
        <family val="2"/>
        <charset val="204"/>
      </rPr>
      <t xml:space="preserve">
Базисная стоимость: 275,58 = [2 201,53 / 1,18 /  6,77]</t>
    </r>
  </si>
  <si>
    <r>
      <t>Тройник штампованный равнопроходный Ду25 мм</t>
    </r>
    <r>
      <rPr>
        <i/>
        <sz val="10"/>
        <rFont val="Arial"/>
        <family val="2"/>
        <charset val="204"/>
      </rPr>
      <t xml:space="preserve">
Базисная стоимость: 162,20 = [1 295,73 / 1,18 /  6,77]</t>
    </r>
  </si>
  <si>
    <r>
      <t>Переход приварной Ду20/Ду 25 мм</t>
    </r>
    <r>
      <rPr>
        <i/>
        <sz val="10"/>
        <rFont val="Arial"/>
        <family val="2"/>
        <charset val="204"/>
      </rPr>
      <t xml:space="preserve">
Базисная стоимость: 67,04 = [535,59 / 1,18 /  6,77]</t>
    </r>
  </si>
  <si>
    <r>
      <t>Переход приварной Ду32/Ду 25 мм</t>
    </r>
    <r>
      <rPr>
        <i/>
        <sz val="10"/>
        <rFont val="Arial"/>
        <family val="2"/>
        <charset val="204"/>
      </rPr>
      <t xml:space="preserve">
Базисная стоимость: 100,00 = [676,98 /  6,77]</t>
    </r>
  </si>
  <si>
    <r>
      <t>Отвод стальной приварной Ду 40 мм</t>
    </r>
    <r>
      <rPr>
        <i/>
        <sz val="10"/>
        <rFont val="Arial"/>
        <family val="2"/>
        <charset val="204"/>
      </rPr>
      <t xml:space="preserve">
Базисная стоимость: 74,95 = [598,76 / 1,18 /  6,77]</t>
    </r>
  </si>
  <si>
    <r>
      <t>Тройник штампованный равнопроходной Ду40 мм</t>
    </r>
    <r>
      <rPr>
        <i/>
        <sz val="10"/>
        <rFont val="Arial"/>
        <family val="2"/>
        <charset val="204"/>
      </rPr>
      <t xml:space="preserve">
Базисная стоимость: 361,10 = [2 884,7 / 1,18 /  6,77]</t>
    </r>
  </si>
  <si>
    <r>
      <t>Переход приварной Ду40/Ду32</t>
    </r>
    <r>
      <rPr>
        <i/>
        <sz val="10"/>
        <rFont val="Arial"/>
        <family val="2"/>
        <charset val="204"/>
      </rPr>
      <t xml:space="preserve">
Базисная стоимость: 84,02 = [671,17 / 1,18 /  6,77]</t>
    </r>
  </si>
  <si>
    <r>
      <t>Отвод стальной приварной Ду50 мм</t>
    </r>
    <r>
      <rPr>
        <i/>
        <sz val="10"/>
        <rFont val="Arial"/>
        <family val="2"/>
        <charset val="204"/>
      </rPr>
      <t xml:space="preserve">
Базисная стоимость: 121,57 = [971,17 / 1,18 /  6,77]</t>
    </r>
  </si>
  <si>
    <r>
      <t>Тройник штампованный равнопроходной Ду50 мм</t>
    </r>
    <r>
      <rPr>
        <i/>
        <sz val="10"/>
        <rFont val="Arial"/>
        <family val="2"/>
        <charset val="204"/>
      </rPr>
      <t xml:space="preserve">
Базисная стоимость: 390,59 = [3 120,28 / 1,18 /  6,77]</t>
    </r>
  </si>
  <si>
    <r>
      <t>Переход приварной Ду50/Ду40</t>
    </r>
    <r>
      <rPr>
        <i/>
        <sz val="10"/>
        <rFont val="Arial"/>
        <family val="2"/>
        <charset val="204"/>
      </rPr>
      <t xml:space="preserve">
Базисная стоимость: 62,16 = [496,58 / 1,18 /  6,77]</t>
    </r>
  </si>
  <si>
    <r>
      <t>Заглушка испытательная (с внутренней резьбой) А-ЗИ-В-1/2</t>
    </r>
    <r>
      <rPr>
        <i/>
        <sz val="10"/>
        <rFont val="Arial"/>
        <family val="2"/>
        <charset val="204"/>
      </rPr>
      <t xml:space="preserve">
Базисная стоимость: 118,01 = [942,7 / 1,18 /  6,77]</t>
    </r>
  </si>
  <si>
    <r>
      <t>Заглушка испытательная (с внутренней резьбой) А-ЗИ-В-1</t>
    </r>
    <r>
      <rPr>
        <i/>
        <sz val="10"/>
        <rFont val="Arial"/>
        <family val="2"/>
        <charset val="204"/>
      </rPr>
      <t xml:space="preserve">
Базисная стоимость: 157,74 = [1 260,14 / 1,18 /  6,77]</t>
    </r>
  </si>
  <si>
    <r>
      <t>Заглушка испытательная (с наружной резьбойй) А-ЗИ-Н-М60х2,0</t>
    </r>
    <r>
      <rPr>
        <i/>
        <sz val="10"/>
        <rFont val="Arial"/>
        <family val="2"/>
        <charset val="204"/>
      </rPr>
      <t xml:space="preserve">
Базисная стоимость: 172,49 = [1 377,94 / 1,18 /  6,77]</t>
    </r>
  </si>
  <si>
    <t xml:space="preserve">   </t>
  </si>
  <si>
    <t xml:space="preserve"> СМЕТА </t>
  </si>
  <si>
    <t>на создание системы автоматического газового пожаротушения центра обработки данных НИЯУ МИФИ</t>
  </si>
  <si>
    <t>Приложение 1 к Форме 6 к документации о проведении открытого аукциона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</si>
</sst>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0" fillId="0" borderId="0" xfId="0" applyNumberFormat="1"/>
    <xf numFmtId="0" fontId="11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2" fillId="0" borderId="0" xfId="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96"/>
  <sheetViews>
    <sheetView tabSelected="1" zoomScaleNormal="100" workbookViewId="0">
      <selection activeCell="H3" sqref="H3:L3"/>
    </sheetView>
  </sheetViews>
  <sheetFormatPr defaultRowHeight="12.75" x14ac:dyDescent="0.2"/>
  <cols>
    <col min="1" max="1" width="5.7109375" customWidth="1"/>
    <col min="2" max="2" width="19.140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1"/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30" ht="47.25" customHeight="1" x14ac:dyDescent="0.25">
      <c r="A3" s="14"/>
      <c r="B3" s="68"/>
      <c r="C3" s="68"/>
      <c r="D3" s="68"/>
      <c r="E3" s="68"/>
      <c r="F3" s="13"/>
      <c r="G3" s="13"/>
      <c r="H3" s="69" t="s">
        <v>1371</v>
      </c>
      <c r="I3" s="69"/>
      <c r="J3" s="69"/>
      <c r="K3" s="69"/>
      <c r="L3" s="69"/>
    </row>
    <row r="4" spans="1:30" ht="14.25" x14ac:dyDescent="0.2">
      <c r="A4" s="13"/>
      <c r="B4" s="70"/>
      <c r="C4" s="70"/>
      <c r="D4" s="70"/>
      <c r="E4" s="70"/>
      <c r="F4" s="13"/>
      <c r="G4" s="13"/>
      <c r="H4" s="70"/>
      <c r="I4" s="70"/>
      <c r="J4" s="70"/>
      <c r="K4" s="70"/>
      <c r="L4" s="70"/>
    </row>
    <row r="5" spans="1:30" ht="14.25" x14ac:dyDescent="0.2">
      <c r="A5" s="15"/>
      <c r="B5" s="15"/>
      <c r="C5" s="16"/>
      <c r="D5" s="16"/>
      <c r="E5" s="16"/>
      <c r="F5" s="13"/>
      <c r="G5" s="13"/>
      <c r="H5" s="17"/>
      <c r="I5" s="16"/>
      <c r="J5" s="16"/>
      <c r="K5" s="16"/>
      <c r="L5" s="17"/>
    </row>
    <row r="6" spans="1:30" ht="14.25" x14ac:dyDescent="0.2">
      <c r="A6" s="17"/>
      <c r="B6" s="70"/>
      <c r="C6" s="70"/>
      <c r="D6" s="70"/>
      <c r="E6" s="70"/>
      <c r="F6" s="13"/>
      <c r="G6" s="13"/>
      <c r="H6" s="70"/>
      <c r="I6" s="70"/>
      <c r="J6" s="70"/>
      <c r="K6" s="70"/>
      <c r="L6" s="70"/>
    </row>
    <row r="7" spans="1:30" ht="14.25" x14ac:dyDescent="0.2">
      <c r="A7" s="18"/>
      <c r="B7" s="67"/>
      <c r="C7" s="67"/>
      <c r="D7" s="67"/>
      <c r="E7" s="67"/>
      <c r="F7" s="13"/>
      <c r="G7" s="13"/>
      <c r="H7" s="67"/>
      <c r="I7" s="67"/>
      <c r="J7" s="67"/>
      <c r="K7" s="67"/>
      <c r="L7" s="67"/>
    </row>
    <row r="10" spans="1:30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30" ht="15.75" x14ac:dyDescent="0.25">
      <c r="A11" s="19"/>
      <c r="B11" s="71" t="s">
        <v>1369</v>
      </c>
      <c r="C11" s="71"/>
      <c r="D11" s="71"/>
      <c r="E11" s="71"/>
      <c r="F11" s="71"/>
      <c r="G11" s="71"/>
      <c r="H11" s="71"/>
      <c r="I11" s="71"/>
      <c r="J11" s="71"/>
      <c r="K11" s="71"/>
      <c r="L11" s="19"/>
    </row>
    <row r="12" spans="1:30" ht="18" hidden="1" x14ac:dyDescent="0.25">
      <c r="A12" s="19"/>
      <c r="B12" s="72" t="str">
        <f>IF(Source!G20&lt;&gt;"Новая локальная смета", Source!G20, "")</f>
        <v/>
      </c>
      <c r="C12" s="72"/>
      <c r="D12" s="72"/>
      <c r="E12" s="72"/>
      <c r="F12" s="72"/>
      <c r="G12" s="72"/>
      <c r="H12" s="72"/>
      <c r="I12" s="72"/>
      <c r="J12" s="72"/>
      <c r="K12" s="72"/>
      <c r="L12" s="19"/>
    </row>
    <row r="13" spans="1:30" ht="14.25" hidden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30" ht="36" x14ac:dyDescent="0.25">
      <c r="A14" s="13"/>
      <c r="B14" s="72" t="s">
        <v>1370</v>
      </c>
      <c r="C14" s="72"/>
      <c r="D14" s="72"/>
      <c r="E14" s="72"/>
      <c r="F14" s="72"/>
      <c r="G14" s="72"/>
      <c r="H14" s="72"/>
      <c r="I14" s="72"/>
      <c r="J14" s="72"/>
      <c r="K14" s="72"/>
      <c r="L14" s="20"/>
      <c r="AD14" s="53" t="str">
        <f>IF(Source!G12&lt;&gt;"Новый объект", Source!G12, "")</f>
        <v>Создание автоматической системы пожаротушения по адресу : г. Москва, Каширское шоссе, д.31,стр.16</v>
      </c>
    </row>
    <row r="15" spans="1:30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30" ht="14.25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22" ht="14.25" x14ac:dyDescent="0.2">
      <c r="A17" s="13"/>
      <c r="B17" s="13"/>
      <c r="C17" s="13"/>
      <c r="D17" s="13"/>
      <c r="E17" s="21"/>
      <c r="F17" s="21"/>
      <c r="G17" s="73" t="s">
        <v>1303</v>
      </c>
      <c r="H17" s="73"/>
      <c r="I17" s="73" t="s">
        <v>1304</v>
      </c>
      <c r="J17" s="73"/>
      <c r="K17" s="13"/>
      <c r="L17" s="13"/>
    </row>
    <row r="18" spans="1:22" ht="15" x14ac:dyDescent="0.25">
      <c r="A18" s="13"/>
      <c r="B18" s="13"/>
      <c r="C18" s="62" t="s">
        <v>1305</v>
      </c>
      <c r="D18" s="62"/>
      <c r="E18" s="62"/>
      <c r="F18" s="62"/>
      <c r="G18" s="63">
        <f>SUM(O29:O786)/1000</f>
        <v>467.38456000000002</v>
      </c>
      <c r="H18" s="63"/>
      <c r="I18" s="63">
        <f>(Source!P572/1000)</f>
        <v>3797.03244</v>
      </c>
      <c r="J18" s="63"/>
      <c r="K18" s="64" t="s">
        <v>1306</v>
      </c>
      <c r="L18" s="64"/>
    </row>
    <row r="19" spans="1:22" ht="14.25" x14ac:dyDescent="0.2">
      <c r="A19" s="13"/>
      <c r="B19" s="13"/>
      <c r="C19" s="66" t="s">
        <v>1307</v>
      </c>
      <c r="D19" s="66"/>
      <c r="E19" s="66"/>
      <c r="F19" s="66"/>
      <c r="G19" s="63">
        <f>SUM(W29:W786)/1000</f>
        <v>24.434190000000001</v>
      </c>
      <c r="H19" s="63"/>
      <c r="I19" s="63">
        <f>(Source!P559)/1000</f>
        <v>165.41935999999998</v>
      </c>
      <c r="J19" s="63"/>
      <c r="K19" s="64" t="s">
        <v>1306</v>
      </c>
      <c r="L19" s="64"/>
    </row>
    <row r="20" spans="1:22" ht="14.25" x14ac:dyDescent="0.2">
      <c r="A20" s="13"/>
      <c r="B20" s="13"/>
      <c r="C20" s="66" t="s">
        <v>1308</v>
      </c>
      <c r="D20" s="66"/>
      <c r="E20" s="66"/>
      <c r="F20" s="66"/>
      <c r="G20" s="63">
        <f>SUM(X29:X786)/1000</f>
        <v>442.95036999999974</v>
      </c>
      <c r="H20" s="63"/>
      <c r="I20" s="63">
        <f>(Source!P560)/1000</f>
        <v>2998.7743399999999</v>
      </c>
      <c r="J20" s="63"/>
      <c r="K20" s="64" t="s">
        <v>1306</v>
      </c>
      <c r="L20" s="64"/>
    </row>
    <row r="21" spans="1:22" ht="14.25" x14ac:dyDescent="0.2">
      <c r="A21" s="13"/>
      <c r="B21" s="13"/>
      <c r="C21" s="66" t="s">
        <v>1309</v>
      </c>
      <c r="D21" s="66"/>
      <c r="E21" s="66"/>
      <c r="F21" s="66"/>
      <c r="G21" s="63">
        <f>SUM(Y29:Y786)/1000</f>
        <v>0</v>
      </c>
      <c r="H21" s="63"/>
      <c r="I21" s="63">
        <f>(Source!P551)/1000</f>
        <v>0</v>
      </c>
      <c r="J21" s="63"/>
      <c r="K21" s="64" t="s">
        <v>1306</v>
      </c>
      <c r="L21" s="64"/>
    </row>
    <row r="22" spans="1:22" ht="14.25" x14ac:dyDescent="0.2">
      <c r="A22" s="13"/>
      <c r="B22" s="13"/>
      <c r="C22" s="66" t="s">
        <v>1310</v>
      </c>
      <c r="D22" s="66"/>
      <c r="E22" s="66"/>
      <c r="F22" s="66"/>
      <c r="G22" s="63">
        <f>SUM(Z29:Z786)/1000</f>
        <v>0</v>
      </c>
      <c r="H22" s="63"/>
      <c r="I22" s="63">
        <f>(Source!P561+Source!P562)/1000</f>
        <v>0</v>
      </c>
      <c r="J22" s="63"/>
      <c r="K22" s="64" t="s">
        <v>1306</v>
      </c>
      <c r="L22" s="64"/>
    </row>
    <row r="23" spans="1:22" ht="15" x14ac:dyDescent="0.25">
      <c r="A23" s="13"/>
      <c r="B23" s="13"/>
      <c r="C23" s="62" t="s">
        <v>1311</v>
      </c>
      <c r="D23" s="62"/>
      <c r="E23" s="62"/>
      <c r="F23" s="62"/>
      <c r="G23" s="63">
        <f>I23</f>
        <v>2794.9556520000001</v>
      </c>
      <c r="H23" s="63"/>
      <c r="I23" s="63">
        <f>(Source!P564+Source!P565)</f>
        <v>2794.9556520000001</v>
      </c>
      <c r="J23" s="63"/>
      <c r="K23" s="64" t="s">
        <v>1312</v>
      </c>
      <c r="L23" s="64"/>
    </row>
    <row r="24" spans="1:22" ht="15" x14ac:dyDescent="0.25">
      <c r="A24" s="13"/>
      <c r="B24" s="13"/>
      <c r="C24" s="62" t="s">
        <v>1313</v>
      </c>
      <c r="D24" s="62"/>
      <c r="E24" s="62"/>
      <c r="F24" s="62"/>
      <c r="G24" s="63">
        <f>SUM(R29:R786)/1000</f>
        <v>30.146539999999998</v>
      </c>
      <c r="H24" s="63"/>
      <c r="I24" s="63">
        <f>((Source!P557 + Source!P556)/1000)</f>
        <v>204.09210999999999</v>
      </c>
      <c r="J24" s="63"/>
      <c r="K24" s="64" t="s">
        <v>1306</v>
      </c>
      <c r="L24" s="64"/>
    </row>
    <row r="25" spans="1:22" ht="14.25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22" ht="14.25" x14ac:dyDescent="0.2">
      <c r="A26" s="65" t="s">
        <v>1326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</row>
    <row r="27" spans="1:22" ht="57" x14ac:dyDescent="0.2">
      <c r="A27" s="22" t="s">
        <v>1314</v>
      </c>
      <c r="B27" s="22" t="s">
        <v>1315</v>
      </c>
      <c r="C27" s="22" t="s">
        <v>1316</v>
      </c>
      <c r="D27" s="22" t="s">
        <v>1317</v>
      </c>
      <c r="E27" s="22" t="s">
        <v>1318</v>
      </c>
      <c r="F27" s="22" t="s">
        <v>1319</v>
      </c>
      <c r="G27" s="22" t="s">
        <v>1320</v>
      </c>
      <c r="H27" s="22" t="s">
        <v>1321</v>
      </c>
      <c r="I27" s="22" t="s">
        <v>1322</v>
      </c>
      <c r="J27" s="22" t="s">
        <v>1323</v>
      </c>
      <c r="K27" s="22" t="s">
        <v>1324</v>
      </c>
      <c r="L27" s="22" t="s">
        <v>1325</v>
      </c>
    </row>
    <row r="28" spans="1:22" ht="14.25" x14ac:dyDescent="0.2">
      <c r="A28" s="23">
        <v>1</v>
      </c>
      <c r="B28" s="23">
        <v>2</v>
      </c>
      <c r="C28" s="23">
        <v>3</v>
      </c>
      <c r="D28" s="23">
        <v>4</v>
      </c>
      <c r="E28" s="23">
        <v>5</v>
      </c>
      <c r="F28" s="23">
        <v>6</v>
      </c>
      <c r="G28" s="23">
        <v>7</v>
      </c>
      <c r="H28" s="23">
        <v>8</v>
      </c>
      <c r="I28" s="23">
        <v>9</v>
      </c>
      <c r="J28" s="23">
        <v>10</v>
      </c>
      <c r="K28" s="23">
        <v>11</v>
      </c>
      <c r="L28" s="24">
        <v>12</v>
      </c>
    </row>
    <row r="29" spans="1:22" ht="16.5" x14ac:dyDescent="0.25">
      <c r="A29" s="60" t="str">
        <f>CONCATENATE("Раздел: ",IF(Source!G24&lt;&gt;"Новый раздел", Source!G24, ""))</f>
        <v>Раздел: Раздел 1 Строительно-монтажные работы. Серверная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0" spans="1:22" ht="28.5" x14ac:dyDescent="0.2">
      <c r="A30" s="48" t="str">
        <f>Source!E29</f>
        <v>1</v>
      </c>
      <c r="B30" s="49" t="str">
        <f>Source!F29</f>
        <v>м10-08-001-10</v>
      </c>
      <c r="C30" s="49" t="str">
        <f>Source!G29</f>
        <v>Приборы приемно-контрольные объектовые на 1 луч</v>
      </c>
      <c r="D30" s="30" t="str">
        <f>Source!H29</f>
        <v>ШТ</v>
      </c>
      <c r="E30" s="12">
        <f>Source!I29</f>
        <v>1</v>
      </c>
      <c r="F30" s="31">
        <f>Source!AL29+Source!AM29+Source!AO29</f>
        <v>36.71</v>
      </c>
      <c r="G30" s="32"/>
      <c r="H30" s="33"/>
      <c r="I30" s="32" t="str">
        <f>Source!BO29</f>
        <v/>
      </c>
      <c r="J30" s="32"/>
      <c r="K30" s="33"/>
      <c r="L30" s="34"/>
      <c r="S30">
        <f>ROUND((Source!FX29/100)*((ROUND(Source!AF29*Source!I29, 2)+ROUND(Source!AE29*Source!I29, 2))), 2)</f>
        <v>35.36</v>
      </c>
      <c r="T30">
        <f>Source!X29</f>
        <v>239.38</v>
      </c>
      <c r="U30">
        <f>ROUND((Source!FY29/100)*((ROUND(Source!AF29*Source!I29, 2)+ROUND(Source!AE29*Source!I29, 2))), 2)</f>
        <v>26.52</v>
      </c>
      <c r="V30">
        <f>Source!Y29</f>
        <v>179.54</v>
      </c>
    </row>
    <row r="31" spans="1:22" ht="14.25" x14ac:dyDescent="0.2">
      <c r="A31" s="48"/>
      <c r="B31" s="49"/>
      <c r="C31" s="49" t="s">
        <v>1327</v>
      </c>
      <c r="D31" s="30"/>
      <c r="E31" s="12"/>
      <c r="F31" s="31">
        <f>Source!AO29</f>
        <v>32.74</v>
      </c>
      <c r="G31" s="32" t="str">
        <f>Source!DG29</f>
        <v>)*1,35</v>
      </c>
      <c r="H31" s="33">
        <f>ROUND(Source!AF29*Source!I29, 2)</f>
        <v>44.2</v>
      </c>
      <c r="I31" s="32"/>
      <c r="J31" s="32">
        <f>IF(Source!BA29&lt;&gt; 0, Source!BA29, 1)</f>
        <v>6.77</v>
      </c>
      <c r="K31" s="33">
        <f>Source!S29</f>
        <v>299.23</v>
      </c>
      <c r="L31" s="34"/>
      <c r="R31">
        <f>H31</f>
        <v>44.2</v>
      </c>
    </row>
    <row r="32" spans="1:22" ht="14.25" x14ac:dyDescent="0.2">
      <c r="A32" s="48"/>
      <c r="B32" s="49"/>
      <c r="C32" s="49" t="s">
        <v>1328</v>
      </c>
      <c r="D32" s="30"/>
      <c r="E32" s="12"/>
      <c r="F32" s="31">
        <f>Source!AL29</f>
        <v>3.97</v>
      </c>
      <c r="G32" s="32" t="str">
        <f>Source!DD29</f>
        <v/>
      </c>
      <c r="H32" s="33">
        <f>ROUND(Source!AC29*Source!I29, 2)</f>
        <v>3.97</v>
      </c>
      <c r="I32" s="32"/>
      <c r="J32" s="32">
        <f>IF(Source!BC29&lt;&gt; 0, Source!BC29, 1)</f>
        <v>6.77</v>
      </c>
      <c r="K32" s="33">
        <f>Source!P29</f>
        <v>26.88</v>
      </c>
      <c r="L32" s="34"/>
    </row>
    <row r="33" spans="1:26" ht="14.25" x14ac:dyDescent="0.2">
      <c r="A33" s="48"/>
      <c r="B33" s="49"/>
      <c r="C33" s="49" t="s">
        <v>1329</v>
      </c>
      <c r="D33" s="30" t="s">
        <v>1330</v>
      </c>
      <c r="E33" s="12">
        <f>Source!BZ29</f>
        <v>80</v>
      </c>
      <c r="F33" s="52"/>
      <c r="G33" s="32"/>
      <c r="H33" s="33">
        <f>SUM(S30:S36)</f>
        <v>35.36</v>
      </c>
      <c r="I33" s="35"/>
      <c r="J33" s="29">
        <f>Source!AT29</f>
        <v>80</v>
      </c>
      <c r="K33" s="33">
        <f>SUM(T30:T36)</f>
        <v>239.38</v>
      </c>
      <c r="L33" s="34"/>
    </row>
    <row r="34" spans="1:26" ht="14.25" x14ac:dyDescent="0.2">
      <c r="A34" s="48"/>
      <c r="B34" s="49"/>
      <c r="C34" s="49" t="s">
        <v>1331</v>
      </c>
      <c r="D34" s="30" t="s">
        <v>1330</v>
      </c>
      <c r="E34" s="12">
        <f>Source!CA29</f>
        <v>60</v>
      </c>
      <c r="F34" s="52"/>
      <c r="G34" s="32"/>
      <c r="H34" s="33">
        <f>SUM(U30:U36)</f>
        <v>26.52</v>
      </c>
      <c r="I34" s="35"/>
      <c r="J34" s="29">
        <f>Source!AU29</f>
        <v>60</v>
      </c>
      <c r="K34" s="33">
        <f>SUM(V30:V36)</f>
        <v>179.54</v>
      </c>
      <c r="L34" s="34"/>
    </row>
    <row r="35" spans="1:26" ht="14.25" x14ac:dyDescent="0.2">
      <c r="A35" s="48"/>
      <c r="B35" s="49"/>
      <c r="C35" s="49" t="s">
        <v>1332</v>
      </c>
      <c r="D35" s="30" t="s">
        <v>1333</v>
      </c>
      <c r="E35" s="12">
        <f>Source!AQ29</f>
        <v>3.3</v>
      </c>
      <c r="F35" s="31"/>
      <c r="G35" s="32" t="str">
        <f>Source!DI29</f>
        <v>)*1,35</v>
      </c>
      <c r="H35" s="33"/>
      <c r="I35" s="32"/>
      <c r="J35" s="32"/>
      <c r="K35" s="33"/>
      <c r="L35" s="36">
        <f>Source!U29</f>
        <v>4.4550000000000001</v>
      </c>
    </row>
    <row r="36" spans="1:26" ht="57" x14ac:dyDescent="0.2">
      <c r="A36" s="50" t="str">
        <f>Source!E31</f>
        <v>1,1</v>
      </c>
      <c r="B36" s="51" t="str">
        <f>Source!F31</f>
        <v>61.2.06.01-0007</v>
      </c>
      <c r="C36" s="51" t="str">
        <f>Source!G31</f>
        <v>Прибор приемно-контрольный и управления автоматическими средствами пожаротушения и оповещателями, марка "С2000- АСПТ"</v>
      </c>
      <c r="D36" s="37" t="str">
        <f>Source!H31</f>
        <v>шт.</v>
      </c>
      <c r="E36" s="38">
        <f>Source!I31</f>
        <v>1</v>
      </c>
      <c r="F36" s="39">
        <f>Source!AL31+Source!AM31+Source!AO31</f>
        <v>622.48</v>
      </c>
      <c r="G36" s="40" t="s">
        <v>3</v>
      </c>
      <c r="H36" s="41">
        <f>ROUND(Source!AC31*Source!I31, 2)+ROUND(Source!AD31*Source!I31, 2)+ROUND(Source!AF31*Source!I31, 2)</f>
        <v>622.48</v>
      </c>
      <c r="I36" s="42"/>
      <c r="J36" s="42">
        <f>IF(Source!BC31&lt;&gt; 0, Source!BC31, 1)</f>
        <v>6.77</v>
      </c>
      <c r="K36" s="41">
        <f>Source!O31</f>
        <v>4214.1899999999996</v>
      </c>
      <c r="L36" s="43"/>
      <c r="S36">
        <f>ROUND((Source!FX31/100)*((ROUND(Source!AF31*Source!I31, 2)+ROUND(Source!AE31*Source!I31, 2))), 2)</f>
        <v>0</v>
      </c>
      <c r="T36">
        <f>Source!X31</f>
        <v>0</v>
      </c>
      <c r="U36">
        <f>ROUND((Source!FY31/100)*((ROUND(Source!AF31*Source!I31, 2)+ROUND(Source!AE31*Source!I31, 2))), 2)</f>
        <v>0</v>
      </c>
      <c r="V36">
        <f>Source!Y31</f>
        <v>0</v>
      </c>
      <c r="W36">
        <f>IF(Source!BI31&lt;=1,H36, 0)</f>
        <v>0</v>
      </c>
      <c r="X36">
        <f>IF(Source!BI31=2,H36, 0)</f>
        <v>622.48</v>
      </c>
      <c r="Y36">
        <f>IF(Source!BI31=3,H36, 0)</f>
        <v>0</v>
      </c>
      <c r="Z36">
        <f>IF(Source!BI31=4,H36, 0)</f>
        <v>0</v>
      </c>
    </row>
    <row r="37" spans="1:26" ht="15" x14ac:dyDescent="0.25">
      <c r="G37" s="59">
        <f>H31+H32+H33+H34+SUM(H36:H36)</f>
        <v>732.53</v>
      </c>
      <c r="H37" s="59"/>
      <c r="J37" s="59">
        <f>K31+K32+K33+K34+SUM(K36:K36)</f>
        <v>4959.2199999999993</v>
      </c>
      <c r="K37" s="59"/>
      <c r="L37" s="44">
        <f>Source!U29</f>
        <v>4.4550000000000001</v>
      </c>
      <c r="O37" s="25">
        <f>G37</f>
        <v>732.53</v>
      </c>
      <c r="P37" s="25">
        <f>J37</f>
        <v>4959.2199999999993</v>
      </c>
      <c r="Q37" s="25">
        <f>L37</f>
        <v>4.4550000000000001</v>
      </c>
      <c r="W37">
        <f>IF(Source!BI29&lt;=1,H31+H32+H33+H34, 0)</f>
        <v>0</v>
      </c>
      <c r="X37">
        <f>IF(Source!BI29=2,H31+H32+H33+H34, 0)</f>
        <v>110.05</v>
      </c>
      <c r="Y37">
        <f>IF(Source!BI29=3,H31+H32+H33+H34, 0)</f>
        <v>0</v>
      </c>
      <c r="Z37">
        <f>IF(Source!BI29=4,H31+H32+H33+H34, 0)</f>
        <v>0</v>
      </c>
    </row>
    <row r="38" spans="1:26" ht="14.25" x14ac:dyDescent="0.2">
      <c r="A38" s="48" t="str">
        <f>Source!E33</f>
        <v>2</v>
      </c>
      <c r="B38" s="49" t="str">
        <f>Source!F33</f>
        <v>м10-04-077-15</v>
      </c>
      <c r="C38" s="49" t="str">
        <f>Source!G33</f>
        <v>Пульт служебной связи и контроля</v>
      </c>
      <c r="D38" s="30" t="str">
        <f>Source!H33</f>
        <v>ШТ</v>
      </c>
      <c r="E38" s="12">
        <f>Source!I33</f>
        <v>1</v>
      </c>
      <c r="F38" s="31">
        <f>Source!AL33+Source!AM33+Source!AO33</f>
        <v>1170.69</v>
      </c>
      <c r="G38" s="32"/>
      <c r="H38" s="33"/>
      <c r="I38" s="32" t="str">
        <f>Source!BO33</f>
        <v/>
      </c>
      <c r="J38" s="32"/>
      <c r="K38" s="33"/>
      <c r="L38" s="34"/>
      <c r="S38">
        <f>ROUND((Source!FX33/100)*((ROUND(Source!AF33*Source!I33, 2)+ROUND(Source!AE33*Source!I33, 2))), 2)</f>
        <v>931.69</v>
      </c>
      <c r="T38">
        <f>Source!X33</f>
        <v>6307.6</v>
      </c>
      <c r="U38">
        <f>ROUND((Source!FY33/100)*((ROUND(Source!AF33*Source!I33, 2)+ROUND(Source!AE33*Source!I33, 2))), 2)</f>
        <v>658.26</v>
      </c>
      <c r="V38">
        <f>Source!Y33</f>
        <v>4456.46</v>
      </c>
    </row>
    <row r="39" spans="1:26" ht="14.25" x14ac:dyDescent="0.2">
      <c r="A39" s="48"/>
      <c r="B39" s="49"/>
      <c r="C39" s="49" t="s">
        <v>1327</v>
      </c>
      <c r="D39" s="30"/>
      <c r="E39" s="12"/>
      <c r="F39" s="31">
        <f>Source!AO33</f>
        <v>712.84</v>
      </c>
      <c r="G39" s="32" t="str">
        <f>Source!DG33</f>
        <v>)*1,35</v>
      </c>
      <c r="H39" s="33">
        <f>ROUND(Source!AF33*Source!I33, 2)</f>
        <v>962.33</v>
      </c>
      <c r="I39" s="32"/>
      <c r="J39" s="32">
        <f>IF(Source!BA33&lt;&gt; 0, Source!BA33, 1)</f>
        <v>6.77</v>
      </c>
      <c r="K39" s="33">
        <f>Source!S33</f>
        <v>6515</v>
      </c>
      <c r="L39" s="34"/>
      <c r="R39">
        <f>H39</f>
        <v>962.33</v>
      </c>
    </row>
    <row r="40" spans="1:26" ht="14.25" x14ac:dyDescent="0.2">
      <c r="A40" s="48"/>
      <c r="B40" s="49"/>
      <c r="C40" s="49" t="s">
        <v>447</v>
      </c>
      <c r="D40" s="30"/>
      <c r="E40" s="12"/>
      <c r="F40" s="31">
        <f>Source!AM33</f>
        <v>333.86</v>
      </c>
      <c r="G40" s="32" t="str">
        <f>Source!DE33</f>
        <v>)*1,35</v>
      </c>
      <c r="H40" s="33">
        <f>ROUND(Source!AD33*Source!I33, 2)</f>
        <v>450.71</v>
      </c>
      <c r="I40" s="32"/>
      <c r="J40" s="32">
        <f>IF(Source!BB33&lt;&gt; 0, Source!BB33, 1)</f>
        <v>6.77</v>
      </c>
      <c r="K40" s="33">
        <f>Source!Q33</f>
        <v>3051.31</v>
      </c>
      <c r="L40" s="34"/>
    </row>
    <row r="41" spans="1:26" ht="14.25" x14ac:dyDescent="0.2">
      <c r="A41" s="48"/>
      <c r="B41" s="49"/>
      <c r="C41" s="49" t="s">
        <v>1334</v>
      </c>
      <c r="D41" s="30"/>
      <c r="E41" s="12"/>
      <c r="F41" s="31">
        <f>Source!AN33</f>
        <v>37.32</v>
      </c>
      <c r="G41" s="32" t="str">
        <f>Source!DF33</f>
        <v>)*1,35</v>
      </c>
      <c r="H41" s="45">
        <f>ROUND(Source!AE33*Source!I33, 2)</f>
        <v>50.38</v>
      </c>
      <c r="I41" s="32"/>
      <c r="J41" s="32">
        <f>IF(Source!BS33&lt;&gt; 0, Source!BS33, 1)</f>
        <v>6.77</v>
      </c>
      <c r="K41" s="45">
        <f>Source!R33</f>
        <v>341.09</v>
      </c>
      <c r="L41" s="34"/>
      <c r="R41">
        <f>H41</f>
        <v>50.38</v>
      </c>
    </row>
    <row r="42" spans="1:26" ht="14.25" x14ac:dyDescent="0.2">
      <c r="A42" s="48"/>
      <c r="B42" s="49"/>
      <c r="C42" s="49" t="s">
        <v>1328</v>
      </c>
      <c r="D42" s="30"/>
      <c r="E42" s="12"/>
      <c r="F42" s="31">
        <f>Source!AL33</f>
        <v>123.99</v>
      </c>
      <c r="G42" s="32" t="str">
        <f>Source!DD33</f>
        <v/>
      </c>
      <c r="H42" s="33">
        <f>ROUND(Source!AC33*Source!I33, 2)</f>
        <v>123.99</v>
      </c>
      <c r="I42" s="32"/>
      <c r="J42" s="32">
        <f>IF(Source!BC33&lt;&gt; 0, Source!BC33, 1)</f>
        <v>6.77</v>
      </c>
      <c r="K42" s="33">
        <f>Source!P33</f>
        <v>839.41</v>
      </c>
      <c r="L42" s="34"/>
    </row>
    <row r="43" spans="1:26" ht="14.25" x14ac:dyDescent="0.2">
      <c r="A43" s="48"/>
      <c r="B43" s="49"/>
      <c r="C43" s="49" t="s">
        <v>1329</v>
      </c>
      <c r="D43" s="30" t="s">
        <v>1330</v>
      </c>
      <c r="E43" s="12">
        <f>Source!BZ33</f>
        <v>92</v>
      </c>
      <c r="F43" s="52"/>
      <c r="G43" s="32"/>
      <c r="H43" s="33">
        <f>SUM(S38:S46)</f>
        <v>931.69</v>
      </c>
      <c r="I43" s="35"/>
      <c r="J43" s="29">
        <f>Source!AT33</f>
        <v>92</v>
      </c>
      <c r="K43" s="33">
        <f>SUM(T38:T46)</f>
        <v>6307.6</v>
      </c>
      <c r="L43" s="34"/>
    </row>
    <row r="44" spans="1:26" ht="14.25" x14ac:dyDescent="0.2">
      <c r="A44" s="48"/>
      <c r="B44" s="49"/>
      <c r="C44" s="49" t="s">
        <v>1331</v>
      </c>
      <c r="D44" s="30" t="s">
        <v>1330</v>
      </c>
      <c r="E44" s="12">
        <f>Source!CA33</f>
        <v>65</v>
      </c>
      <c r="F44" s="52"/>
      <c r="G44" s="32"/>
      <c r="H44" s="33">
        <f>SUM(U38:U46)</f>
        <v>658.26</v>
      </c>
      <c r="I44" s="35"/>
      <c r="J44" s="29">
        <f>Source!AU33</f>
        <v>65</v>
      </c>
      <c r="K44" s="33">
        <f>SUM(V38:V46)</f>
        <v>4456.46</v>
      </c>
      <c r="L44" s="34"/>
    </row>
    <row r="45" spans="1:26" ht="14.25" x14ac:dyDescent="0.2">
      <c r="A45" s="48"/>
      <c r="B45" s="49"/>
      <c r="C45" s="49" t="s">
        <v>1332</v>
      </c>
      <c r="D45" s="30" t="s">
        <v>1333</v>
      </c>
      <c r="E45" s="12">
        <f>Source!AQ33</f>
        <v>74.099999999999994</v>
      </c>
      <c r="F45" s="31"/>
      <c r="G45" s="32" t="str">
        <f>Source!DI33</f>
        <v>)*1,35</v>
      </c>
      <c r="H45" s="33"/>
      <c r="I45" s="32"/>
      <c r="J45" s="32"/>
      <c r="K45" s="33"/>
      <c r="L45" s="36">
        <f>Source!U33</f>
        <v>100.035</v>
      </c>
    </row>
    <row r="46" spans="1:26" ht="28.5" x14ac:dyDescent="0.2">
      <c r="A46" s="50" t="str">
        <f>Source!E35</f>
        <v>2,1</v>
      </c>
      <c r="B46" s="51" t="str">
        <f>Source!F35</f>
        <v>61.2.04.10-0004</v>
      </c>
      <c r="C46" s="51" t="str">
        <f>Source!G35</f>
        <v>Пульт контроля и управления охранно-пожарный, марка "С2000- М"</v>
      </c>
      <c r="D46" s="37" t="str">
        <f>Source!H35</f>
        <v>шт.</v>
      </c>
      <c r="E46" s="38">
        <f>Source!I35</f>
        <v>1</v>
      </c>
      <c r="F46" s="39">
        <f>Source!AL35+Source!AM35+Source!AO35</f>
        <v>627.51</v>
      </c>
      <c r="G46" s="40" t="s">
        <v>3</v>
      </c>
      <c r="H46" s="41">
        <f>ROUND(Source!AC35*Source!I35, 2)+ROUND(Source!AD35*Source!I35, 2)+ROUND(Source!AF35*Source!I35, 2)</f>
        <v>627.51</v>
      </c>
      <c r="I46" s="42"/>
      <c r="J46" s="42">
        <f>IF(Source!BC35&lt;&gt; 0, Source!BC35, 1)</f>
        <v>6.77</v>
      </c>
      <c r="K46" s="41">
        <f>Source!O35</f>
        <v>4248.24</v>
      </c>
      <c r="L46" s="43"/>
      <c r="S46">
        <f>ROUND((Source!FX35/100)*((ROUND(Source!AF35*Source!I35, 2)+ROUND(Source!AE35*Source!I35, 2))), 2)</f>
        <v>0</v>
      </c>
      <c r="T46">
        <f>Source!X35</f>
        <v>0</v>
      </c>
      <c r="U46">
        <f>ROUND((Source!FY35/100)*((ROUND(Source!AF35*Source!I35, 2)+ROUND(Source!AE35*Source!I35, 2))), 2)</f>
        <v>0</v>
      </c>
      <c r="V46">
        <f>Source!Y35</f>
        <v>0</v>
      </c>
      <c r="W46">
        <f>IF(Source!BI35&lt;=1,H46, 0)</f>
        <v>0</v>
      </c>
      <c r="X46">
        <f>IF(Source!BI35=2,H46, 0)</f>
        <v>627.51</v>
      </c>
      <c r="Y46">
        <f>IF(Source!BI35=3,H46, 0)</f>
        <v>0</v>
      </c>
      <c r="Z46">
        <f>IF(Source!BI35=4,H46, 0)</f>
        <v>0</v>
      </c>
    </row>
    <row r="47" spans="1:26" ht="15" x14ac:dyDescent="0.25">
      <c r="G47" s="59">
        <f>H39+H40+H42+H43+H44+SUM(H46:H46)</f>
        <v>3754.4900000000007</v>
      </c>
      <c r="H47" s="59"/>
      <c r="J47" s="59">
        <f>K39+K40+K42+K43+K44+SUM(K46:K46)</f>
        <v>25418.019999999997</v>
      </c>
      <c r="K47" s="59"/>
      <c r="L47" s="44">
        <f>Source!U33</f>
        <v>100.035</v>
      </c>
      <c r="O47" s="25">
        <f>G47</f>
        <v>3754.4900000000007</v>
      </c>
      <c r="P47" s="25">
        <f>J47</f>
        <v>25418.019999999997</v>
      </c>
      <c r="Q47" s="25">
        <f>L47</f>
        <v>100.035</v>
      </c>
      <c r="W47">
        <f>IF(Source!BI33&lt;=1,H39+H40+H42+H43+H44, 0)</f>
        <v>0</v>
      </c>
      <c r="X47">
        <f>IF(Source!BI33=2,H39+H40+H42+H43+H44, 0)</f>
        <v>3126.9800000000005</v>
      </c>
      <c r="Y47">
        <f>IF(Source!BI33=3,H39+H40+H42+H43+H44, 0)</f>
        <v>0</v>
      </c>
      <c r="Z47">
        <f>IF(Source!BI33=4,H39+H40+H42+H43+H44, 0)</f>
        <v>0</v>
      </c>
    </row>
    <row r="48" spans="1:26" ht="14.25" x14ac:dyDescent="0.2">
      <c r="A48" s="48" t="str">
        <f>Source!E37</f>
        <v>3</v>
      </c>
      <c r="B48" s="49" t="str">
        <f>Source!F37</f>
        <v>м10-01-003-06</v>
      </c>
      <c r="C48" s="49" t="str">
        <f>Source!G37</f>
        <v>Блок релейный</v>
      </c>
      <c r="D48" s="30" t="str">
        <f>Source!H37</f>
        <v>10 ШТ</v>
      </c>
      <c r="E48" s="12">
        <f>Source!I37</f>
        <v>0.1</v>
      </c>
      <c r="F48" s="31">
        <f>Source!AL37+Source!AM37+Source!AO37</f>
        <v>23.61</v>
      </c>
      <c r="G48" s="32"/>
      <c r="H48" s="33"/>
      <c r="I48" s="32" t="str">
        <f>Source!BO37</f>
        <v/>
      </c>
      <c r="J48" s="32"/>
      <c r="K48" s="33"/>
      <c r="L48" s="34"/>
      <c r="S48">
        <f>ROUND((Source!FX37/100)*((ROUND(Source!AF37*Source!I37, 2)+ROUND(Source!AE37*Source!I37, 2))), 2)</f>
        <v>1.9</v>
      </c>
      <c r="T48">
        <f>Source!X37</f>
        <v>12.92</v>
      </c>
      <c r="U48">
        <f>ROUND((Source!FY37/100)*((ROUND(Source!AF37*Source!I37, 2)+ROUND(Source!AE37*Source!I37, 2))), 2)</f>
        <v>1.43</v>
      </c>
      <c r="V48">
        <f>Source!Y37</f>
        <v>9.69</v>
      </c>
    </row>
    <row r="49" spans="1:26" x14ac:dyDescent="0.2">
      <c r="C49" s="26" t="str">
        <f>"Объем: "&amp;Source!I37&amp;"=1/"&amp;"10"</f>
        <v>Объем: 0,1=1/10</v>
      </c>
    </row>
    <row r="50" spans="1:26" ht="14.25" x14ac:dyDescent="0.2">
      <c r="A50" s="48"/>
      <c r="B50" s="49"/>
      <c r="C50" s="49" t="s">
        <v>1327</v>
      </c>
      <c r="D50" s="30"/>
      <c r="E50" s="12"/>
      <c r="F50" s="31">
        <f>Source!AO37</f>
        <v>16.97</v>
      </c>
      <c r="G50" s="32" t="str">
        <f>Source!DG37</f>
        <v>)*1,35</v>
      </c>
      <c r="H50" s="33">
        <f>ROUND(Source!AF37*Source!I37, 2)</f>
        <v>2.29</v>
      </c>
      <c r="I50" s="32"/>
      <c r="J50" s="32">
        <f>IF(Source!BA37&lt;&gt; 0, Source!BA37, 1)</f>
        <v>6.77</v>
      </c>
      <c r="K50" s="33">
        <f>Source!S37</f>
        <v>15.51</v>
      </c>
      <c r="L50" s="34"/>
      <c r="R50">
        <f>H50</f>
        <v>2.29</v>
      </c>
    </row>
    <row r="51" spans="1:26" ht="14.25" x14ac:dyDescent="0.2">
      <c r="A51" s="48"/>
      <c r="B51" s="49"/>
      <c r="C51" s="49" t="s">
        <v>447</v>
      </c>
      <c r="D51" s="30"/>
      <c r="E51" s="12"/>
      <c r="F51" s="31">
        <f>Source!AM37</f>
        <v>6.3</v>
      </c>
      <c r="G51" s="32" t="str">
        <f>Source!DE37</f>
        <v>)*1,35</v>
      </c>
      <c r="H51" s="33">
        <f>ROUND(Source!AD37*Source!I37, 2)</f>
        <v>0.85</v>
      </c>
      <c r="I51" s="32"/>
      <c r="J51" s="32">
        <f>IF(Source!BB37&lt;&gt; 0, Source!BB37, 1)</f>
        <v>6.77</v>
      </c>
      <c r="K51" s="33">
        <f>Source!Q37</f>
        <v>5.76</v>
      </c>
      <c r="L51" s="34"/>
    </row>
    <row r="52" spans="1:26" ht="14.25" x14ac:dyDescent="0.2">
      <c r="A52" s="48"/>
      <c r="B52" s="49"/>
      <c r="C52" s="49" t="s">
        <v>1334</v>
      </c>
      <c r="D52" s="30"/>
      <c r="E52" s="12"/>
      <c r="F52" s="31">
        <f>Source!AN37</f>
        <v>0.7</v>
      </c>
      <c r="G52" s="32" t="str">
        <f>Source!DF37</f>
        <v>)*1,35</v>
      </c>
      <c r="H52" s="45">
        <f>ROUND(Source!AE37*Source!I37, 2)</f>
        <v>0.09</v>
      </c>
      <c r="I52" s="32"/>
      <c r="J52" s="32">
        <f>IF(Source!BS37&lt;&gt; 0, Source!BS37, 1)</f>
        <v>6.77</v>
      </c>
      <c r="K52" s="45">
        <f>Source!R37</f>
        <v>0.64</v>
      </c>
      <c r="L52" s="34"/>
      <c r="R52">
        <f>H52</f>
        <v>0.09</v>
      </c>
    </row>
    <row r="53" spans="1:26" ht="14.25" x14ac:dyDescent="0.2">
      <c r="A53" s="48"/>
      <c r="B53" s="49"/>
      <c r="C53" s="49" t="s">
        <v>1328</v>
      </c>
      <c r="D53" s="30"/>
      <c r="E53" s="12"/>
      <c r="F53" s="31">
        <f>Source!AL37</f>
        <v>0.34</v>
      </c>
      <c r="G53" s="32" t="str">
        <f>Source!DD37</f>
        <v/>
      </c>
      <c r="H53" s="33">
        <f>ROUND(Source!AC37*Source!I37, 2)</f>
        <v>0.03</v>
      </c>
      <c r="I53" s="32"/>
      <c r="J53" s="32">
        <f>IF(Source!BC37&lt;&gt; 0, Source!BC37, 1)</f>
        <v>6.77</v>
      </c>
      <c r="K53" s="33">
        <f>Source!P37</f>
        <v>0.23</v>
      </c>
      <c r="L53" s="34"/>
    </row>
    <row r="54" spans="1:26" ht="14.25" x14ac:dyDescent="0.2">
      <c r="A54" s="48"/>
      <c r="B54" s="49"/>
      <c r="C54" s="49" t="s">
        <v>1329</v>
      </c>
      <c r="D54" s="30" t="s">
        <v>1330</v>
      </c>
      <c r="E54" s="12">
        <f>Source!BZ37</f>
        <v>80</v>
      </c>
      <c r="F54" s="52"/>
      <c r="G54" s="32"/>
      <c r="H54" s="33">
        <f>SUM(S48:S57)</f>
        <v>1.9</v>
      </c>
      <c r="I54" s="35"/>
      <c r="J54" s="29">
        <f>Source!AT37</f>
        <v>80</v>
      </c>
      <c r="K54" s="33">
        <f>SUM(T48:T57)</f>
        <v>12.92</v>
      </c>
      <c r="L54" s="34"/>
    </row>
    <row r="55" spans="1:26" ht="14.25" x14ac:dyDescent="0.2">
      <c r="A55" s="48"/>
      <c r="B55" s="49"/>
      <c r="C55" s="49" t="s">
        <v>1331</v>
      </c>
      <c r="D55" s="30" t="s">
        <v>1330</v>
      </c>
      <c r="E55" s="12">
        <f>Source!CA37</f>
        <v>60</v>
      </c>
      <c r="F55" s="52"/>
      <c r="G55" s="32"/>
      <c r="H55" s="33">
        <f>SUM(U48:U57)</f>
        <v>1.43</v>
      </c>
      <c r="I55" s="35"/>
      <c r="J55" s="29">
        <f>Source!AU37</f>
        <v>60</v>
      </c>
      <c r="K55" s="33">
        <f>SUM(V48:V57)</f>
        <v>9.69</v>
      </c>
      <c r="L55" s="34"/>
    </row>
    <row r="56" spans="1:26" ht="14.25" x14ac:dyDescent="0.2">
      <c r="A56" s="48"/>
      <c r="B56" s="49"/>
      <c r="C56" s="49" t="s">
        <v>1332</v>
      </c>
      <c r="D56" s="30" t="s">
        <v>1333</v>
      </c>
      <c r="E56" s="12">
        <f>Source!AQ37</f>
        <v>1.64</v>
      </c>
      <c r="F56" s="31"/>
      <c r="G56" s="32" t="str">
        <f>Source!DI37</f>
        <v>)*1,35</v>
      </c>
      <c r="H56" s="33"/>
      <c r="I56" s="32"/>
      <c r="J56" s="32"/>
      <c r="K56" s="33"/>
      <c r="L56" s="36">
        <f>Source!U37</f>
        <v>0.22140000000000001</v>
      </c>
    </row>
    <row r="57" spans="1:26" ht="28.5" x14ac:dyDescent="0.2">
      <c r="A57" s="50" t="str">
        <f>Source!E39</f>
        <v>3,1</v>
      </c>
      <c r="B57" s="51" t="str">
        <f>Source!F39</f>
        <v>61.2.07.02-0079</v>
      </c>
      <c r="C57" s="51" t="str">
        <f>Source!G39</f>
        <v>Блок сигнально-пусковой (релейный блок), марка "С2000-СП1"</v>
      </c>
      <c r="D57" s="37" t="str">
        <f>Source!H39</f>
        <v>шт.</v>
      </c>
      <c r="E57" s="38">
        <f>Source!I39</f>
        <v>1</v>
      </c>
      <c r="F57" s="39">
        <f>Source!AL39+Source!AM39+Source!AO39</f>
        <v>153.02000000000001</v>
      </c>
      <c r="G57" s="40" t="s">
        <v>3</v>
      </c>
      <c r="H57" s="41">
        <f>ROUND(Source!AC39*Source!I39, 2)+ROUND(Source!AD39*Source!I39, 2)+ROUND(Source!AF39*Source!I39, 2)</f>
        <v>153.02000000000001</v>
      </c>
      <c r="I57" s="42"/>
      <c r="J57" s="42">
        <f>IF(Source!BC39&lt;&gt; 0, Source!BC39, 1)</f>
        <v>6.77</v>
      </c>
      <c r="K57" s="41">
        <f>Source!O39</f>
        <v>1035.95</v>
      </c>
      <c r="L57" s="43"/>
      <c r="S57">
        <f>ROUND((Source!FX39/100)*((ROUND(Source!AF39*Source!I39, 2)+ROUND(Source!AE39*Source!I39, 2))), 2)</f>
        <v>0</v>
      </c>
      <c r="T57">
        <f>Source!X39</f>
        <v>0</v>
      </c>
      <c r="U57">
        <f>ROUND((Source!FY39/100)*((ROUND(Source!AF39*Source!I39, 2)+ROUND(Source!AE39*Source!I39, 2))), 2)</f>
        <v>0</v>
      </c>
      <c r="V57">
        <f>Source!Y39</f>
        <v>0</v>
      </c>
      <c r="W57">
        <f>IF(Source!BI39&lt;=1,H57, 0)</f>
        <v>0</v>
      </c>
      <c r="X57">
        <f>IF(Source!BI39=2,H57, 0)</f>
        <v>153.02000000000001</v>
      </c>
      <c r="Y57">
        <f>IF(Source!BI39=3,H57, 0)</f>
        <v>0</v>
      </c>
      <c r="Z57">
        <f>IF(Source!BI39=4,H57, 0)</f>
        <v>0</v>
      </c>
    </row>
    <row r="58" spans="1:26" ht="15" x14ac:dyDescent="0.25">
      <c r="G58" s="59">
        <f>H50+H51+H53+H54+H55+SUM(H57:H57)</f>
        <v>159.52000000000001</v>
      </c>
      <c r="H58" s="59"/>
      <c r="J58" s="59">
        <f>K50+K51+K53+K54+K55+SUM(K57:K57)</f>
        <v>1080.06</v>
      </c>
      <c r="K58" s="59"/>
      <c r="L58" s="44">
        <f>Source!U37</f>
        <v>0.22140000000000001</v>
      </c>
      <c r="O58" s="25">
        <f>G58</f>
        <v>159.52000000000001</v>
      </c>
      <c r="P58" s="25">
        <f>J58</f>
        <v>1080.06</v>
      </c>
      <c r="Q58" s="25">
        <f>L58</f>
        <v>0.22140000000000001</v>
      </c>
      <c r="W58">
        <f>IF(Source!BI37&lt;=1,H50+H51+H53+H54+H55, 0)</f>
        <v>0</v>
      </c>
      <c r="X58">
        <f>IF(Source!BI37=2,H50+H51+H53+H54+H55, 0)</f>
        <v>6.5</v>
      </c>
      <c r="Y58">
        <f>IF(Source!BI37=3,H50+H51+H53+H54+H55, 0)</f>
        <v>0</v>
      </c>
      <c r="Z58">
        <f>IF(Source!BI37=4,H50+H51+H53+H54+H55, 0)</f>
        <v>0</v>
      </c>
    </row>
    <row r="59" spans="1:26" ht="28.5" x14ac:dyDescent="0.2">
      <c r="A59" s="48" t="str">
        <f>Source!E41</f>
        <v>4</v>
      </c>
      <c r="B59" s="49" t="str">
        <f>Source!F41</f>
        <v>м10-08-001-12</v>
      </c>
      <c r="C59" s="49" t="str">
        <f>Source!G41</f>
        <v>Устройства промежуточные на количество лучей 5</v>
      </c>
      <c r="D59" s="30" t="str">
        <f>Source!H41</f>
        <v>ШТ</v>
      </c>
      <c r="E59" s="12">
        <f>Source!I41</f>
        <v>2</v>
      </c>
      <c r="F59" s="31">
        <f>Source!AL41+Source!AM41+Source!AO41</f>
        <v>28.93</v>
      </c>
      <c r="G59" s="32"/>
      <c r="H59" s="33"/>
      <c r="I59" s="32" t="str">
        <f>Source!BO41</f>
        <v/>
      </c>
      <c r="J59" s="32"/>
      <c r="K59" s="33"/>
      <c r="L59" s="34"/>
      <c r="S59">
        <f>ROUND((Source!FX41/100)*((ROUND(Source!AF41*Source!I41, 2)+ROUND(Source!AE41*Source!I41, 2))), 2)</f>
        <v>53.66</v>
      </c>
      <c r="T59">
        <f>Source!X41</f>
        <v>363.24</v>
      </c>
      <c r="U59">
        <f>ROUND((Source!FY41/100)*((ROUND(Source!AF41*Source!I41, 2)+ROUND(Source!AE41*Source!I41, 2))), 2)</f>
        <v>40.24</v>
      </c>
      <c r="V59">
        <f>Source!Y41</f>
        <v>272.43</v>
      </c>
    </row>
    <row r="60" spans="1:26" ht="14.25" x14ac:dyDescent="0.2">
      <c r="A60" s="48"/>
      <c r="B60" s="49"/>
      <c r="C60" s="49" t="s">
        <v>1327</v>
      </c>
      <c r="D60" s="30"/>
      <c r="E60" s="12"/>
      <c r="F60" s="31">
        <f>Source!AO41</f>
        <v>24.84</v>
      </c>
      <c r="G60" s="32" t="str">
        <f>Source!DG41</f>
        <v>)*1,35</v>
      </c>
      <c r="H60" s="33">
        <f>ROUND(Source!AF41*Source!I41, 2)</f>
        <v>67.069999999999993</v>
      </c>
      <c r="I60" s="32"/>
      <c r="J60" s="32">
        <f>IF(Source!BA41&lt;&gt; 0, Source!BA41, 1)</f>
        <v>6.77</v>
      </c>
      <c r="K60" s="33">
        <f>Source!S41</f>
        <v>454.05</v>
      </c>
      <c r="L60" s="34"/>
      <c r="R60">
        <f>H60</f>
        <v>67.069999999999993</v>
      </c>
    </row>
    <row r="61" spans="1:26" ht="14.25" x14ac:dyDescent="0.2">
      <c r="A61" s="48"/>
      <c r="B61" s="49"/>
      <c r="C61" s="49" t="s">
        <v>1328</v>
      </c>
      <c r="D61" s="30"/>
      <c r="E61" s="12"/>
      <c r="F61" s="31">
        <f>Source!AL41</f>
        <v>4.09</v>
      </c>
      <c r="G61" s="32" t="str">
        <f>Source!DD41</f>
        <v/>
      </c>
      <c r="H61" s="33">
        <f>ROUND(Source!AC41*Source!I41, 2)</f>
        <v>8.18</v>
      </c>
      <c r="I61" s="32"/>
      <c r="J61" s="32">
        <f>IF(Source!BC41&lt;&gt; 0, Source!BC41, 1)</f>
        <v>6.77</v>
      </c>
      <c r="K61" s="33">
        <f>Source!P41</f>
        <v>55.38</v>
      </c>
      <c r="L61" s="34"/>
    </row>
    <row r="62" spans="1:26" ht="14.25" x14ac:dyDescent="0.2">
      <c r="A62" s="48"/>
      <c r="B62" s="49"/>
      <c r="C62" s="49" t="s">
        <v>1329</v>
      </c>
      <c r="D62" s="30" t="s">
        <v>1330</v>
      </c>
      <c r="E62" s="12">
        <f>Source!BZ41</f>
        <v>80</v>
      </c>
      <c r="F62" s="52"/>
      <c r="G62" s="32"/>
      <c r="H62" s="33">
        <f>SUM(S59:S65)</f>
        <v>53.66</v>
      </c>
      <c r="I62" s="35"/>
      <c r="J62" s="29">
        <f>Source!AT41</f>
        <v>80</v>
      </c>
      <c r="K62" s="33">
        <f>SUM(T59:T65)</f>
        <v>363.24</v>
      </c>
      <c r="L62" s="34"/>
    </row>
    <row r="63" spans="1:26" ht="14.25" x14ac:dyDescent="0.2">
      <c r="A63" s="48"/>
      <c r="B63" s="49"/>
      <c r="C63" s="49" t="s">
        <v>1331</v>
      </c>
      <c r="D63" s="30" t="s">
        <v>1330</v>
      </c>
      <c r="E63" s="12">
        <f>Source!CA41</f>
        <v>60</v>
      </c>
      <c r="F63" s="52"/>
      <c r="G63" s="32"/>
      <c r="H63" s="33">
        <f>SUM(U59:U65)</f>
        <v>40.24</v>
      </c>
      <c r="I63" s="35"/>
      <c r="J63" s="29">
        <f>Source!AU41</f>
        <v>60</v>
      </c>
      <c r="K63" s="33">
        <f>SUM(V59:V65)</f>
        <v>272.43</v>
      </c>
      <c r="L63" s="34"/>
    </row>
    <row r="64" spans="1:26" ht="14.25" x14ac:dyDescent="0.2">
      <c r="A64" s="48"/>
      <c r="B64" s="49"/>
      <c r="C64" s="49" t="s">
        <v>1332</v>
      </c>
      <c r="D64" s="30" t="s">
        <v>1333</v>
      </c>
      <c r="E64" s="12">
        <f>Source!AQ41</f>
        <v>2.4</v>
      </c>
      <c r="F64" s="31"/>
      <c r="G64" s="32" t="str">
        <f>Source!DI41</f>
        <v>)*1,35</v>
      </c>
      <c r="H64" s="33"/>
      <c r="I64" s="32"/>
      <c r="J64" s="32"/>
      <c r="K64" s="33"/>
      <c r="L64" s="36">
        <f>Source!U41</f>
        <v>6.48</v>
      </c>
    </row>
    <row r="65" spans="1:26" ht="28.5" x14ac:dyDescent="0.2">
      <c r="A65" s="50" t="str">
        <f>Source!E43</f>
        <v>4,1</v>
      </c>
      <c r="B65" s="51" t="str">
        <f>Source!F43</f>
        <v>61.2.07.02-0028</v>
      </c>
      <c r="C65" s="51" t="str">
        <f>Source!G43</f>
        <v>Блок индикации и управления пожаротушением, марка "С2000- ПТ"</v>
      </c>
      <c r="D65" s="37" t="str">
        <f>Source!H43</f>
        <v>шт.</v>
      </c>
      <c r="E65" s="38">
        <f>Source!I43</f>
        <v>2</v>
      </c>
      <c r="F65" s="39">
        <f>Source!AL43+Source!AM43+Source!AO43</f>
        <v>692.04</v>
      </c>
      <c r="G65" s="40" t="s">
        <v>3</v>
      </c>
      <c r="H65" s="41">
        <f>ROUND(Source!AC43*Source!I43, 2)+ROUND(Source!AD43*Source!I43, 2)+ROUND(Source!AF43*Source!I43, 2)</f>
        <v>1384.08</v>
      </c>
      <c r="I65" s="42"/>
      <c r="J65" s="42">
        <f>IF(Source!BC43&lt;&gt; 0, Source!BC43, 1)</f>
        <v>6.77</v>
      </c>
      <c r="K65" s="41">
        <f>Source!O43</f>
        <v>9370.2199999999993</v>
      </c>
      <c r="L65" s="43"/>
      <c r="S65">
        <f>ROUND((Source!FX43/100)*((ROUND(Source!AF43*Source!I43, 2)+ROUND(Source!AE43*Source!I43, 2))), 2)</f>
        <v>0</v>
      </c>
      <c r="T65">
        <f>Source!X43</f>
        <v>0</v>
      </c>
      <c r="U65">
        <f>ROUND((Source!FY43/100)*((ROUND(Source!AF43*Source!I43, 2)+ROUND(Source!AE43*Source!I43, 2))), 2)</f>
        <v>0</v>
      </c>
      <c r="V65">
        <f>Source!Y43</f>
        <v>0</v>
      </c>
      <c r="W65">
        <f>IF(Source!BI43&lt;=1,H65, 0)</f>
        <v>0</v>
      </c>
      <c r="X65">
        <f>IF(Source!BI43=2,H65, 0)</f>
        <v>1384.08</v>
      </c>
      <c r="Y65">
        <f>IF(Source!BI43=3,H65, 0)</f>
        <v>0</v>
      </c>
      <c r="Z65">
        <f>IF(Source!BI43=4,H65, 0)</f>
        <v>0</v>
      </c>
    </row>
    <row r="66" spans="1:26" ht="15" x14ac:dyDescent="0.25">
      <c r="G66" s="59">
        <f>H60+H61+H62+H63+SUM(H65:H65)</f>
        <v>1553.23</v>
      </c>
      <c r="H66" s="59"/>
      <c r="J66" s="59">
        <f>K60+K61+K62+K63+SUM(K65:K65)</f>
        <v>10515.32</v>
      </c>
      <c r="K66" s="59"/>
      <c r="L66" s="44">
        <f>Source!U41</f>
        <v>6.48</v>
      </c>
      <c r="O66" s="25">
        <f>G66</f>
        <v>1553.23</v>
      </c>
      <c r="P66" s="25">
        <f>J66</f>
        <v>10515.32</v>
      </c>
      <c r="Q66" s="25">
        <f>L66</f>
        <v>6.48</v>
      </c>
      <c r="W66">
        <f>IF(Source!BI41&lt;=1,H60+H61+H62+H63, 0)</f>
        <v>0</v>
      </c>
      <c r="X66">
        <f>IF(Source!BI41=2,H60+H61+H62+H63, 0)</f>
        <v>169.15</v>
      </c>
      <c r="Y66">
        <f>IF(Source!BI41=3,H60+H61+H62+H63, 0)</f>
        <v>0</v>
      </c>
      <c r="Z66">
        <f>IF(Source!BI41=4,H60+H61+H62+H63, 0)</f>
        <v>0</v>
      </c>
    </row>
    <row r="67" spans="1:26" ht="28.5" x14ac:dyDescent="0.2">
      <c r="A67" s="48" t="str">
        <f>Source!E45</f>
        <v>5</v>
      </c>
      <c r="B67" s="49" t="str">
        <f>Source!F45</f>
        <v>м10-02-016-06</v>
      </c>
      <c r="C67" s="49" t="str">
        <f>Source!G45</f>
        <v>Отдельно устанавливаемый преобразователь или блок питания</v>
      </c>
      <c r="D67" s="30" t="str">
        <f>Source!H45</f>
        <v>ШТ</v>
      </c>
      <c r="E67" s="12">
        <f>Source!I45</f>
        <v>6</v>
      </c>
      <c r="F67" s="31">
        <f>Source!AL45+Source!AM45+Source!AO45</f>
        <v>199.95</v>
      </c>
      <c r="G67" s="32"/>
      <c r="H67" s="33"/>
      <c r="I67" s="32" t="str">
        <f>Source!BO45</f>
        <v/>
      </c>
      <c r="J67" s="32"/>
      <c r="K67" s="33"/>
      <c r="L67" s="34"/>
      <c r="S67">
        <f>ROUND((Source!FX45/100)*((ROUND(Source!AF45*Source!I45, 2)+ROUND(Source!AE45*Source!I45, 2))), 2)</f>
        <v>754.53</v>
      </c>
      <c r="T67">
        <f>Source!X45</f>
        <v>5108.18</v>
      </c>
      <c r="U67">
        <f>ROUND((Source!FY45/100)*((ROUND(Source!AF45*Source!I45, 2)+ROUND(Source!AE45*Source!I45, 2))), 2)</f>
        <v>565.9</v>
      </c>
      <c r="V67">
        <f>Source!Y45</f>
        <v>3831.13</v>
      </c>
    </row>
    <row r="68" spans="1:26" ht="14.25" x14ac:dyDescent="0.2">
      <c r="A68" s="48"/>
      <c r="B68" s="49"/>
      <c r="C68" s="49" t="s">
        <v>1327</v>
      </c>
      <c r="D68" s="30"/>
      <c r="E68" s="12"/>
      <c r="F68" s="31">
        <f>Source!AO45</f>
        <v>112.01</v>
      </c>
      <c r="G68" s="32" t="str">
        <f>Source!DG45</f>
        <v>)*1,35</v>
      </c>
      <c r="H68" s="33">
        <f>ROUND(Source!AF45*Source!I45, 2)</f>
        <v>907.28</v>
      </c>
      <c r="I68" s="32"/>
      <c r="J68" s="32">
        <f>IF(Source!BA45&lt;&gt; 0, Source!BA45, 1)</f>
        <v>6.77</v>
      </c>
      <c r="K68" s="33">
        <f>Source!S45</f>
        <v>6142.29</v>
      </c>
      <c r="L68" s="34"/>
      <c r="R68">
        <f>H68</f>
        <v>907.28</v>
      </c>
    </row>
    <row r="69" spans="1:26" ht="14.25" x14ac:dyDescent="0.2">
      <c r="A69" s="48"/>
      <c r="B69" s="49"/>
      <c r="C69" s="49" t="s">
        <v>447</v>
      </c>
      <c r="D69" s="30"/>
      <c r="E69" s="12"/>
      <c r="F69" s="31">
        <f>Source!AM45</f>
        <v>39.6</v>
      </c>
      <c r="G69" s="32" t="str">
        <f>Source!DE45</f>
        <v>)*1,35</v>
      </c>
      <c r="H69" s="33">
        <f>ROUND(Source!AD45*Source!I45, 2)</f>
        <v>320.76</v>
      </c>
      <c r="I69" s="32"/>
      <c r="J69" s="32">
        <f>IF(Source!BB45&lt;&gt; 0, Source!BB45, 1)</f>
        <v>6.77</v>
      </c>
      <c r="K69" s="33">
        <f>Source!Q45</f>
        <v>2171.5500000000002</v>
      </c>
      <c r="L69" s="34"/>
    </row>
    <row r="70" spans="1:26" ht="14.25" x14ac:dyDescent="0.2">
      <c r="A70" s="48"/>
      <c r="B70" s="49"/>
      <c r="C70" s="49" t="s">
        <v>1334</v>
      </c>
      <c r="D70" s="30"/>
      <c r="E70" s="12"/>
      <c r="F70" s="31">
        <f>Source!AN45</f>
        <v>4.43</v>
      </c>
      <c r="G70" s="32" t="str">
        <f>Source!DF45</f>
        <v>)*1,35</v>
      </c>
      <c r="H70" s="45">
        <f>ROUND(Source!AE45*Source!I45, 2)</f>
        <v>35.880000000000003</v>
      </c>
      <c r="I70" s="32"/>
      <c r="J70" s="32">
        <f>IF(Source!BS45&lt;&gt; 0, Source!BS45, 1)</f>
        <v>6.77</v>
      </c>
      <c r="K70" s="45">
        <f>Source!R45</f>
        <v>242.93</v>
      </c>
      <c r="L70" s="34"/>
      <c r="R70">
        <f>H70</f>
        <v>35.880000000000003</v>
      </c>
    </row>
    <row r="71" spans="1:26" ht="14.25" x14ac:dyDescent="0.2">
      <c r="A71" s="48"/>
      <c r="B71" s="49"/>
      <c r="C71" s="49" t="s">
        <v>1328</v>
      </c>
      <c r="D71" s="30"/>
      <c r="E71" s="12"/>
      <c r="F71" s="31">
        <f>Source!AL45</f>
        <v>48.34</v>
      </c>
      <c r="G71" s="32" t="str">
        <f>Source!DD45</f>
        <v/>
      </c>
      <c r="H71" s="33">
        <f>ROUND(Source!AC45*Source!I45, 2)</f>
        <v>290.04000000000002</v>
      </c>
      <c r="I71" s="32"/>
      <c r="J71" s="32">
        <f>IF(Source!BC45&lt;&gt; 0, Source!BC45, 1)</f>
        <v>6.77</v>
      </c>
      <c r="K71" s="33">
        <f>Source!P45</f>
        <v>1963.57</v>
      </c>
      <c r="L71" s="34"/>
    </row>
    <row r="72" spans="1:26" ht="14.25" x14ac:dyDescent="0.2">
      <c r="A72" s="48"/>
      <c r="B72" s="49"/>
      <c r="C72" s="49" t="s">
        <v>1329</v>
      </c>
      <c r="D72" s="30" t="s">
        <v>1330</v>
      </c>
      <c r="E72" s="12">
        <f>Source!BZ45</f>
        <v>80</v>
      </c>
      <c r="F72" s="52"/>
      <c r="G72" s="32"/>
      <c r="H72" s="33">
        <f>SUM(S67:S77)</f>
        <v>754.53</v>
      </c>
      <c r="I72" s="35"/>
      <c r="J72" s="29">
        <f>Source!AT45</f>
        <v>80</v>
      </c>
      <c r="K72" s="33">
        <f>SUM(T67:T77)</f>
        <v>5108.18</v>
      </c>
      <c r="L72" s="34"/>
    </row>
    <row r="73" spans="1:26" ht="14.25" x14ac:dyDescent="0.2">
      <c r="A73" s="48"/>
      <c r="B73" s="49"/>
      <c r="C73" s="49" t="s">
        <v>1331</v>
      </c>
      <c r="D73" s="30" t="s">
        <v>1330</v>
      </c>
      <c r="E73" s="12">
        <f>Source!CA45</f>
        <v>60</v>
      </c>
      <c r="F73" s="52"/>
      <c r="G73" s="32"/>
      <c r="H73" s="33">
        <f>SUM(U67:U77)</f>
        <v>565.9</v>
      </c>
      <c r="I73" s="35"/>
      <c r="J73" s="29">
        <f>Source!AU45</f>
        <v>60</v>
      </c>
      <c r="K73" s="33">
        <f>SUM(V67:V77)</f>
        <v>3831.13</v>
      </c>
      <c r="L73" s="34"/>
    </row>
    <row r="74" spans="1:26" ht="14.25" x14ac:dyDescent="0.2">
      <c r="A74" s="48"/>
      <c r="B74" s="49"/>
      <c r="C74" s="49" t="s">
        <v>1332</v>
      </c>
      <c r="D74" s="30" t="s">
        <v>1333</v>
      </c>
      <c r="E74" s="12">
        <f>Source!AQ45</f>
        <v>10.1</v>
      </c>
      <c r="F74" s="31"/>
      <c r="G74" s="32" t="str">
        <f>Source!DI45</f>
        <v>)*1,35</v>
      </c>
      <c r="H74" s="33"/>
      <c r="I74" s="32"/>
      <c r="J74" s="32"/>
      <c r="K74" s="33"/>
      <c r="L74" s="36">
        <f>Source!U45</f>
        <v>81.81</v>
      </c>
    </row>
    <row r="75" spans="1:26" ht="28.5" x14ac:dyDescent="0.2">
      <c r="A75" s="48" t="str">
        <f>Source!E47</f>
        <v>5,1</v>
      </c>
      <c r="B75" s="49" t="str">
        <f>Source!F47</f>
        <v>61.1.04.03-0011</v>
      </c>
      <c r="C75" s="49" t="str">
        <f>Source!G47</f>
        <v>Преобразователь интерфейса, марка "С2000-ПИ"</v>
      </c>
      <c r="D75" s="30" t="str">
        <f>Source!H47</f>
        <v>шт.</v>
      </c>
      <c r="E75" s="12">
        <f>Source!I47</f>
        <v>2</v>
      </c>
      <c r="F75" s="31">
        <f>Source!AL47+Source!AM47+Source!AO47</f>
        <v>282.83999999999997</v>
      </c>
      <c r="G75" s="46" t="s">
        <v>3</v>
      </c>
      <c r="H75" s="33">
        <f>ROUND(Source!AC47*Source!I47, 2)+ROUND(Source!AD47*Source!I47, 2)+ROUND(Source!AF47*Source!I47, 2)</f>
        <v>565.67999999999995</v>
      </c>
      <c r="I75" s="32"/>
      <c r="J75" s="32">
        <f>IF(Source!BC47&lt;&gt; 0, Source!BC47, 1)</f>
        <v>6.77</v>
      </c>
      <c r="K75" s="33">
        <f>Source!O47</f>
        <v>3829.65</v>
      </c>
      <c r="L75" s="34"/>
      <c r="S75">
        <f>ROUND((Source!FX47/100)*((ROUND(Source!AF47*Source!I47, 2)+ROUND(Source!AE47*Source!I47, 2))), 2)</f>
        <v>0</v>
      </c>
      <c r="T75">
        <f>Source!X47</f>
        <v>0</v>
      </c>
      <c r="U75">
        <f>ROUND((Source!FY47/100)*((ROUND(Source!AF47*Source!I47, 2)+ROUND(Source!AE47*Source!I47, 2))), 2)</f>
        <v>0</v>
      </c>
      <c r="V75">
        <f>Source!Y47</f>
        <v>0</v>
      </c>
      <c r="W75">
        <f>IF(Source!BI47&lt;=1,H75, 0)</f>
        <v>0</v>
      </c>
      <c r="X75">
        <f>IF(Source!BI47=2,H75, 0)</f>
        <v>565.67999999999995</v>
      </c>
      <c r="Y75">
        <f>IF(Source!BI47=3,H75, 0)</f>
        <v>0</v>
      </c>
      <c r="Z75">
        <f>IF(Source!BI47=4,H75, 0)</f>
        <v>0</v>
      </c>
    </row>
    <row r="76" spans="1:26" ht="28.5" x14ac:dyDescent="0.2">
      <c r="A76" s="48" t="str">
        <f>Source!E49</f>
        <v>5,2</v>
      </c>
      <c r="B76" s="49" t="str">
        <f>Source!F49</f>
        <v>61.2.06.01-0011</v>
      </c>
      <c r="C76" s="49" t="str">
        <f>Source!G49</f>
        <v>Прибор приемно-контрольный охранно-пожарный, марка "C2000-Ethernet"</v>
      </c>
      <c r="D76" s="30" t="str">
        <f>Source!H49</f>
        <v>шт.</v>
      </c>
      <c r="E76" s="12">
        <f>Source!I49</f>
        <v>2</v>
      </c>
      <c r="F76" s="31">
        <f>Source!AL49+Source!AM49+Source!AO49</f>
        <v>386.3</v>
      </c>
      <c r="G76" s="46" t="s">
        <v>3</v>
      </c>
      <c r="H76" s="33">
        <f>ROUND(Source!AC49*Source!I49, 2)+ROUND(Source!AD49*Source!I49, 2)+ROUND(Source!AF49*Source!I49, 2)</f>
        <v>772.6</v>
      </c>
      <c r="I76" s="32"/>
      <c r="J76" s="32">
        <f>IF(Source!BC49&lt;&gt; 0, Source!BC49, 1)</f>
        <v>6.77</v>
      </c>
      <c r="K76" s="33">
        <f>Source!O49</f>
        <v>5230.5</v>
      </c>
      <c r="L76" s="34"/>
      <c r="S76">
        <f>ROUND((Source!FX49/100)*((ROUND(Source!AF49*Source!I49, 2)+ROUND(Source!AE49*Source!I49, 2))), 2)</f>
        <v>0</v>
      </c>
      <c r="T76">
        <f>Source!X49</f>
        <v>0</v>
      </c>
      <c r="U76">
        <f>ROUND((Source!FY49/100)*((ROUND(Source!AF49*Source!I49, 2)+ROUND(Source!AE49*Source!I49, 2))), 2)</f>
        <v>0</v>
      </c>
      <c r="V76">
        <f>Source!Y49</f>
        <v>0</v>
      </c>
      <c r="W76">
        <f>IF(Source!BI49&lt;=1,H76, 0)</f>
        <v>0</v>
      </c>
      <c r="X76">
        <f>IF(Source!BI49=2,H76, 0)</f>
        <v>772.6</v>
      </c>
      <c r="Y76">
        <f>IF(Source!BI49=3,H76, 0)</f>
        <v>0</v>
      </c>
      <c r="Z76">
        <f>IF(Source!BI49=4,H76, 0)</f>
        <v>0</v>
      </c>
    </row>
    <row r="77" spans="1:26" ht="28.5" x14ac:dyDescent="0.2">
      <c r="A77" s="50" t="str">
        <f>Source!E51</f>
        <v>5,3</v>
      </c>
      <c r="B77" s="51" t="str">
        <f>Source!F51</f>
        <v>62.4.02.02-0042</v>
      </c>
      <c r="C77" s="51" t="str">
        <f>Source!G51</f>
        <v>Источник резервного питания, марка "РИП 24" исп. 01</v>
      </c>
      <c r="D77" s="37" t="str">
        <f>Source!H51</f>
        <v>шт.</v>
      </c>
      <c r="E77" s="38">
        <f>Source!I51</f>
        <v>2</v>
      </c>
      <c r="F77" s="39">
        <f>Source!AL51+Source!AM51+Source!AO51</f>
        <v>873.53</v>
      </c>
      <c r="G77" s="40" t="s">
        <v>3</v>
      </c>
      <c r="H77" s="41">
        <f>ROUND(Source!AC51*Source!I51, 2)+ROUND(Source!AD51*Source!I51, 2)+ROUND(Source!AF51*Source!I51, 2)</f>
        <v>1747.06</v>
      </c>
      <c r="I77" s="42"/>
      <c r="J77" s="42">
        <f>IF(Source!BC51&lt;&gt; 0, Source!BC51, 1)</f>
        <v>6.77</v>
      </c>
      <c r="K77" s="41">
        <f>Source!O51</f>
        <v>11827.6</v>
      </c>
      <c r="L77" s="43"/>
      <c r="S77">
        <f>ROUND((Source!FX51/100)*((ROUND(Source!AF51*Source!I51, 2)+ROUND(Source!AE51*Source!I51, 2))), 2)</f>
        <v>0</v>
      </c>
      <c r="T77">
        <f>Source!X51</f>
        <v>0</v>
      </c>
      <c r="U77">
        <f>ROUND((Source!FY51/100)*((ROUND(Source!AF51*Source!I51, 2)+ROUND(Source!AE51*Source!I51, 2))), 2)</f>
        <v>0</v>
      </c>
      <c r="V77">
        <f>Source!Y51</f>
        <v>0</v>
      </c>
      <c r="W77">
        <f>IF(Source!BI51&lt;=1,H77, 0)</f>
        <v>0</v>
      </c>
      <c r="X77">
        <f>IF(Source!BI51=2,H77, 0)</f>
        <v>1747.06</v>
      </c>
      <c r="Y77">
        <f>IF(Source!BI51=3,H77, 0)</f>
        <v>0</v>
      </c>
      <c r="Z77">
        <f>IF(Source!BI51=4,H77, 0)</f>
        <v>0</v>
      </c>
    </row>
    <row r="78" spans="1:26" ht="15" x14ac:dyDescent="0.25">
      <c r="G78" s="59">
        <f>H68+H69+H71+H72+H73+SUM(H75:H77)</f>
        <v>5923.85</v>
      </c>
      <c r="H78" s="59"/>
      <c r="J78" s="59">
        <f>K68+K69+K71+K72+K73+SUM(K75:K77)</f>
        <v>40104.47</v>
      </c>
      <c r="K78" s="59"/>
      <c r="L78" s="44">
        <f>Source!U45</f>
        <v>81.81</v>
      </c>
      <c r="O78" s="25">
        <f>G78</f>
        <v>5923.85</v>
      </c>
      <c r="P78" s="25">
        <f>J78</f>
        <v>40104.47</v>
      </c>
      <c r="Q78" s="25">
        <f>L78</f>
        <v>81.81</v>
      </c>
      <c r="W78">
        <f>IF(Source!BI45&lt;=1,H68+H69+H71+H72+H73, 0)</f>
        <v>0</v>
      </c>
      <c r="X78">
        <f>IF(Source!BI45=2,H68+H69+H71+H72+H73, 0)</f>
        <v>2838.5099999999998</v>
      </c>
      <c r="Y78">
        <f>IF(Source!BI45=3,H68+H69+H71+H72+H73, 0)</f>
        <v>0</v>
      </c>
      <c r="Z78">
        <f>IF(Source!BI45=4,H68+H69+H71+H72+H73, 0)</f>
        <v>0</v>
      </c>
    </row>
    <row r="79" spans="1:26" ht="28.5" x14ac:dyDescent="0.2">
      <c r="A79" s="48" t="str">
        <f>Source!E53</f>
        <v>6</v>
      </c>
      <c r="B79" s="49" t="str">
        <f>Source!F53</f>
        <v>м08-01-121-01</v>
      </c>
      <c r="C79" s="49" t="str">
        <f>Source!G53</f>
        <v>Аккумулятор кислотный стационарный, тип С-1, СК-1</v>
      </c>
      <c r="D79" s="30" t="str">
        <f>Source!H53</f>
        <v>ШТ</v>
      </c>
      <c r="E79" s="12">
        <f>Source!I53</f>
        <v>6</v>
      </c>
      <c r="F79" s="31">
        <f>Source!AL53+Source!AM53+Source!AO53</f>
        <v>40.47</v>
      </c>
      <c r="G79" s="32"/>
      <c r="H79" s="33"/>
      <c r="I79" s="32" t="str">
        <f>Source!BO53</f>
        <v/>
      </c>
      <c r="J79" s="32"/>
      <c r="K79" s="33"/>
      <c r="L79" s="34"/>
      <c r="S79">
        <f>ROUND((Source!FX53/100)*((ROUND(Source!AF53*Source!I53, 2)+ROUND(Source!AE53*Source!I53, 2))), 2)</f>
        <v>152.51</v>
      </c>
      <c r="T79">
        <f>Source!X53</f>
        <v>1032.53</v>
      </c>
      <c r="U79">
        <f>ROUND((Source!FY53/100)*((ROUND(Source!AF53*Source!I53, 2)+ROUND(Source!AE53*Source!I53, 2))), 2)</f>
        <v>104.35</v>
      </c>
      <c r="V79">
        <f>Source!Y53</f>
        <v>706.47</v>
      </c>
    </row>
    <row r="80" spans="1:26" ht="14.25" x14ac:dyDescent="0.2">
      <c r="A80" s="48"/>
      <c r="B80" s="49"/>
      <c r="C80" s="49" t="s">
        <v>1327</v>
      </c>
      <c r="D80" s="30"/>
      <c r="E80" s="12"/>
      <c r="F80" s="31">
        <f>Source!AO53</f>
        <v>19.82</v>
      </c>
      <c r="G80" s="32" t="str">
        <f>Source!DG53</f>
        <v>)*1,35</v>
      </c>
      <c r="H80" s="33">
        <f>ROUND(Source!AF53*Source!I53, 2)</f>
        <v>160.54</v>
      </c>
      <c r="I80" s="32"/>
      <c r="J80" s="32">
        <f>IF(Source!BA53&lt;&gt; 0, Source!BA53, 1)</f>
        <v>6.77</v>
      </c>
      <c r="K80" s="33">
        <f>Source!S53</f>
        <v>1086.8699999999999</v>
      </c>
      <c r="L80" s="34"/>
      <c r="R80">
        <f>H80</f>
        <v>160.54</v>
      </c>
    </row>
    <row r="81" spans="1:26" ht="14.25" x14ac:dyDescent="0.2">
      <c r="A81" s="48"/>
      <c r="B81" s="49"/>
      <c r="C81" s="49" t="s">
        <v>1328</v>
      </c>
      <c r="D81" s="30"/>
      <c r="E81" s="12"/>
      <c r="F81" s="31">
        <f>Source!AL53</f>
        <v>20.65</v>
      </c>
      <c r="G81" s="32" t="str">
        <f>Source!DD53</f>
        <v/>
      </c>
      <c r="H81" s="33">
        <f>ROUND(Source!AC53*Source!I53, 2)</f>
        <v>123.9</v>
      </c>
      <c r="I81" s="32"/>
      <c r="J81" s="32">
        <f>IF(Source!BC53&lt;&gt; 0, Source!BC53, 1)</f>
        <v>6.77</v>
      </c>
      <c r="K81" s="33">
        <f>Source!P53</f>
        <v>838.8</v>
      </c>
      <c r="L81" s="34"/>
    </row>
    <row r="82" spans="1:26" ht="14.25" x14ac:dyDescent="0.2">
      <c r="A82" s="48"/>
      <c r="B82" s="49"/>
      <c r="C82" s="49" t="s">
        <v>1329</v>
      </c>
      <c r="D82" s="30" t="s">
        <v>1330</v>
      </c>
      <c r="E82" s="12">
        <f>Source!BZ53</f>
        <v>95</v>
      </c>
      <c r="F82" s="52"/>
      <c r="G82" s="32"/>
      <c r="H82" s="33">
        <f>SUM(S79:S86)</f>
        <v>152.51</v>
      </c>
      <c r="I82" s="35"/>
      <c r="J82" s="29">
        <f>Source!AT53</f>
        <v>95</v>
      </c>
      <c r="K82" s="33">
        <f>SUM(T79:T86)</f>
        <v>1032.53</v>
      </c>
      <c r="L82" s="34"/>
    </row>
    <row r="83" spans="1:26" ht="14.25" x14ac:dyDescent="0.2">
      <c r="A83" s="48"/>
      <c r="B83" s="49"/>
      <c r="C83" s="49" t="s">
        <v>1331</v>
      </c>
      <c r="D83" s="30" t="s">
        <v>1330</v>
      </c>
      <c r="E83" s="12">
        <f>Source!CA53</f>
        <v>65</v>
      </c>
      <c r="F83" s="52"/>
      <c r="G83" s="32"/>
      <c r="H83" s="33">
        <f>SUM(U79:U86)</f>
        <v>104.35</v>
      </c>
      <c r="I83" s="35"/>
      <c r="J83" s="29">
        <f>Source!AU53</f>
        <v>65</v>
      </c>
      <c r="K83" s="33">
        <f>SUM(V79:V86)</f>
        <v>706.47</v>
      </c>
      <c r="L83" s="34"/>
    </row>
    <row r="84" spans="1:26" ht="14.25" x14ac:dyDescent="0.2">
      <c r="A84" s="48"/>
      <c r="B84" s="49"/>
      <c r="C84" s="49" t="s">
        <v>1332</v>
      </c>
      <c r="D84" s="30" t="s">
        <v>1333</v>
      </c>
      <c r="E84" s="12">
        <f>Source!AQ53</f>
        <v>2.06</v>
      </c>
      <c r="F84" s="31"/>
      <c r="G84" s="32" t="str">
        <f>Source!DI53</f>
        <v>)*1,35</v>
      </c>
      <c r="H84" s="33"/>
      <c r="I84" s="32"/>
      <c r="J84" s="32"/>
      <c r="K84" s="33"/>
      <c r="L84" s="36">
        <f>Source!U53</f>
        <v>16.686</v>
      </c>
    </row>
    <row r="85" spans="1:26" ht="28.5" x14ac:dyDescent="0.2">
      <c r="A85" s="48" t="str">
        <f>Source!E55</f>
        <v>6,1</v>
      </c>
      <c r="B85" s="49" t="str">
        <f>Source!F55</f>
        <v>62.4.01.01-0006</v>
      </c>
      <c r="C85" s="49" t="str">
        <f>Source!G55</f>
        <v>Батарея аккумуляторная АКБ-17 12В/17 А/ч</v>
      </c>
      <c r="D85" s="30" t="str">
        <f>Source!H55</f>
        <v>шт.</v>
      </c>
      <c r="E85" s="12">
        <f>Source!I55</f>
        <v>4</v>
      </c>
      <c r="F85" s="31">
        <f>Source!AL55+Source!AM55+Source!AO55</f>
        <v>230.51</v>
      </c>
      <c r="G85" s="46" t="s">
        <v>3</v>
      </c>
      <c r="H85" s="33">
        <f>ROUND(Source!AC55*Source!I55, 2)+ROUND(Source!AD55*Source!I55, 2)+ROUND(Source!AF55*Source!I55, 2)</f>
        <v>922.04</v>
      </c>
      <c r="I85" s="32"/>
      <c r="J85" s="32">
        <f>IF(Source!BC55&lt;&gt; 0, Source!BC55, 1)</f>
        <v>6.77</v>
      </c>
      <c r="K85" s="33">
        <f>Source!O55</f>
        <v>6242.21</v>
      </c>
      <c r="L85" s="34"/>
      <c r="S85">
        <f>ROUND((Source!FX55/100)*((ROUND(Source!AF55*Source!I55, 2)+ROUND(Source!AE55*Source!I55, 2))), 2)</f>
        <v>0</v>
      </c>
      <c r="T85">
        <f>Source!X55</f>
        <v>0</v>
      </c>
      <c r="U85">
        <f>ROUND((Source!FY55/100)*((ROUND(Source!AF55*Source!I55, 2)+ROUND(Source!AE55*Source!I55, 2))), 2)</f>
        <v>0</v>
      </c>
      <c r="V85">
        <f>Source!Y55</f>
        <v>0</v>
      </c>
      <c r="W85">
        <f>IF(Source!BI55&lt;=1,H85, 0)</f>
        <v>0</v>
      </c>
      <c r="X85">
        <f>IF(Source!BI55=2,H85, 0)</f>
        <v>922.04</v>
      </c>
      <c r="Y85">
        <f>IF(Source!BI55=3,H85, 0)</f>
        <v>0</v>
      </c>
      <c r="Z85">
        <f>IF(Source!BI55=4,H85, 0)</f>
        <v>0</v>
      </c>
    </row>
    <row r="86" spans="1:26" ht="28.5" x14ac:dyDescent="0.2">
      <c r="A86" s="50" t="str">
        <f>Source!E57</f>
        <v>6,2</v>
      </c>
      <c r="B86" s="51" t="str">
        <f>Source!F57</f>
        <v>62.4.01.01-0003</v>
      </c>
      <c r="C86" s="51" t="str">
        <f>Source!G57</f>
        <v>Батарея аккумуляторная АКБ-4 12В/4,5 А/ч</v>
      </c>
      <c r="D86" s="37" t="str">
        <f>Source!H57</f>
        <v>шт.</v>
      </c>
      <c r="E86" s="38">
        <f>Source!I57</f>
        <v>2</v>
      </c>
      <c r="F86" s="39">
        <f>Source!AL57+Source!AM57+Source!AO57</f>
        <v>70.45</v>
      </c>
      <c r="G86" s="40" t="s">
        <v>3</v>
      </c>
      <c r="H86" s="41">
        <f>ROUND(Source!AC57*Source!I57, 2)+ROUND(Source!AD57*Source!I57, 2)+ROUND(Source!AF57*Source!I57, 2)</f>
        <v>140.9</v>
      </c>
      <c r="I86" s="42"/>
      <c r="J86" s="42">
        <f>IF(Source!BC57&lt;&gt; 0, Source!BC57, 1)</f>
        <v>6.77</v>
      </c>
      <c r="K86" s="41">
        <f>Source!O57</f>
        <v>953.89</v>
      </c>
      <c r="L86" s="43"/>
      <c r="S86">
        <f>ROUND((Source!FX57/100)*((ROUND(Source!AF57*Source!I57, 2)+ROUND(Source!AE57*Source!I57, 2))), 2)</f>
        <v>0</v>
      </c>
      <c r="T86">
        <f>Source!X57</f>
        <v>0</v>
      </c>
      <c r="U86">
        <f>ROUND((Source!FY57/100)*((ROUND(Source!AF57*Source!I57, 2)+ROUND(Source!AE57*Source!I57, 2))), 2)</f>
        <v>0</v>
      </c>
      <c r="V86">
        <f>Source!Y57</f>
        <v>0</v>
      </c>
      <c r="W86">
        <f>IF(Source!BI57&lt;=1,H86, 0)</f>
        <v>0</v>
      </c>
      <c r="X86">
        <f>IF(Source!BI57=2,H86, 0)</f>
        <v>140.9</v>
      </c>
      <c r="Y86">
        <f>IF(Source!BI57=3,H86, 0)</f>
        <v>0</v>
      </c>
      <c r="Z86">
        <f>IF(Source!BI57=4,H86, 0)</f>
        <v>0</v>
      </c>
    </row>
    <row r="87" spans="1:26" ht="15" x14ac:dyDescent="0.25">
      <c r="G87" s="59">
        <f>H80+H81+H82+H83+SUM(H85:H86)</f>
        <v>1604.24</v>
      </c>
      <c r="H87" s="59"/>
      <c r="J87" s="59">
        <f>K80+K81+K82+K83+SUM(K85:K86)</f>
        <v>10860.77</v>
      </c>
      <c r="K87" s="59"/>
      <c r="L87" s="44">
        <f>Source!U53</f>
        <v>16.686</v>
      </c>
      <c r="O87" s="25">
        <f>G87</f>
        <v>1604.24</v>
      </c>
      <c r="P87" s="25">
        <f>J87</f>
        <v>10860.77</v>
      </c>
      <c r="Q87" s="25">
        <f>L87</f>
        <v>16.686</v>
      </c>
      <c r="W87">
        <f>IF(Source!BI53&lt;=1,H80+H81+H82+H83, 0)</f>
        <v>0</v>
      </c>
      <c r="X87">
        <f>IF(Source!BI53=2,H80+H81+H82+H83, 0)</f>
        <v>541.29999999999995</v>
      </c>
      <c r="Y87">
        <f>IF(Source!BI53=3,H80+H81+H82+H83, 0)</f>
        <v>0</v>
      </c>
      <c r="Z87">
        <f>IF(Source!BI53=4,H80+H81+H82+H83, 0)</f>
        <v>0</v>
      </c>
    </row>
    <row r="88" spans="1:26" ht="57" x14ac:dyDescent="0.2">
      <c r="A88" s="48" t="str">
        <f>Source!E59</f>
        <v>7</v>
      </c>
      <c r="B88" s="49" t="str">
        <f>Source!F59</f>
        <v>м10-08-003-07</v>
      </c>
      <c r="C88" s="49" t="str">
        <f>Source!G59</f>
        <v>Устройство оптико-(фото)электрическое, комплект преобразователей (излучатель, фотоприемник)</v>
      </c>
      <c r="D88" s="30" t="str">
        <f>Source!H59</f>
        <v>КОМПЛ</v>
      </c>
      <c r="E88" s="12">
        <f>Source!I59</f>
        <v>1</v>
      </c>
      <c r="F88" s="31">
        <f>Source!AL59+Source!AM59+Source!AO59</f>
        <v>70.67</v>
      </c>
      <c r="G88" s="32"/>
      <c r="H88" s="33"/>
      <c r="I88" s="32" t="str">
        <f>Source!BO59</f>
        <v/>
      </c>
      <c r="J88" s="32"/>
      <c r="K88" s="33"/>
      <c r="L88" s="34"/>
      <c r="S88">
        <f>ROUND((Source!FX59/100)*((ROUND(Source!AF59*Source!I59, 2)+ROUND(Source!AE59*Source!I59, 2))), 2)</f>
        <v>67.33</v>
      </c>
      <c r="T88">
        <f>Source!X59</f>
        <v>455.81</v>
      </c>
      <c r="U88">
        <f>ROUND((Source!FY59/100)*((ROUND(Source!AF59*Source!I59, 2)+ROUND(Source!AE59*Source!I59, 2))), 2)</f>
        <v>50.5</v>
      </c>
      <c r="V88">
        <f>Source!Y59</f>
        <v>341.86</v>
      </c>
    </row>
    <row r="89" spans="1:26" ht="14.25" x14ac:dyDescent="0.2">
      <c r="A89" s="48"/>
      <c r="B89" s="49"/>
      <c r="C89" s="49" t="s">
        <v>1327</v>
      </c>
      <c r="D89" s="30"/>
      <c r="E89" s="12"/>
      <c r="F89" s="31">
        <f>Source!AO59</f>
        <v>62.34</v>
      </c>
      <c r="G89" s="32" t="str">
        <f>Source!DG59</f>
        <v>)*1,35</v>
      </c>
      <c r="H89" s="33">
        <f>ROUND(Source!AF59*Source!I59, 2)</f>
        <v>84.16</v>
      </c>
      <c r="I89" s="32"/>
      <c r="J89" s="32">
        <f>IF(Source!BA59&lt;&gt; 0, Source!BA59, 1)</f>
        <v>6.77</v>
      </c>
      <c r="K89" s="33">
        <f>Source!S59</f>
        <v>569.76</v>
      </c>
      <c r="L89" s="34"/>
      <c r="R89">
        <f>H89</f>
        <v>84.16</v>
      </c>
    </row>
    <row r="90" spans="1:26" ht="14.25" x14ac:dyDescent="0.2">
      <c r="A90" s="48"/>
      <c r="B90" s="49"/>
      <c r="C90" s="49" t="s">
        <v>1328</v>
      </c>
      <c r="D90" s="30"/>
      <c r="E90" s="12"/>
      <c r="F90" s="31">
        <f>Source!AL59</f>
        <v>8.33</v>
      </c>
      <c r="G90" s="32" t="str">
        <f>Source!DD59</f>
        <v/>
      </c>
      <c r="H90" s="33">
        <f>ROUND(Source!AC59*Source!I59, 2)</f>
        <v>8.33</v>
      </c>
      <c r="I90" s="32"/>
      <c r="J90" s="32">
        <f>IF(Source!BC59&lt;&gt; 0, Source!BC59, 1)</f>
        <v>6.77</v>
      </c>
      <c r="K90" s="33">
        <f>Source!P59</f>
        <v>56.39</v>
      </c>
      <c r="L90" s="34"/>
    </row>
    <row r="91" spans="1:26" ht="14.25" x14ac:dyDescent="0.2">
      <c r="A91" s="48"/>
      <c r="B91" s="49"/>
      <c r="C91" s="49" t="s">
        <v>1329</v>
      </c>
      <c r="D91" s="30" t="s">
        <v>1330</v>
      </c>
      <c r="E91" s="12">
        <f>Source!BZ59</f>
        <v>80</v>
      </c>
      <c r="F91" s="52"/>
      <c r="G91" s="32"/>
      <c r="H91" s="33">
        <f>SUM(S88:S94)</f>
        <v>67.33</v>
      </c>
      <c r="I91" s="35"/>
      <c r="J91" s="29">
        <f>Source!AT59</f>
        <v>80</v>
      </c>
      <c r="K91" s="33">
        <f>SUM(T88:T94)</f>
        <v>455.81</v>
      </c>
      <c r="L91" s="34"/>
    </row>
    <row r="92" spans="1:26" ht="14.25" x14ac:dyDescent="0.2">
      <c r="A92" s="48"/>
      <c r="B92" s="49"/>
      <c r="C92" s="49" t="s">
        <v>1331</v>
      </c>
      <c r="D92" s="30" t="s">
        <v>1330</v>
      </c>
      <c r="E92" s="12">
        <f>Source!CA59</f>
        <v>60</v>
      </c>
      <c r="F92" s="52"/>
      <c r="G92" s="32"/>
      <c r="H92" s="33">
        <f>SUM(U88:U94)</f>
        <v>50.5</v>
      </c>
      <c r="I92" s="35"/>
      <c r="J92" s="29">
        <f>Source!AU59</f>
        <v>60</v>
      </c>
      <c r="K92" s="33">
        <f>SUM(V88:V94)</f>
        <v>341.86</v>
      </c>
      <c r="L92" s="34"/>
    </row>
    <row r="93" spans="1:26" ht="14.25" x14ac:dyDescent="0.2">
      <c r="A93" s="48"/>
      <c r="B93" s="49"/>
      <c r="C93" s="49" t="s">
        <v>1332</v>
      </c>
      <c r="D93" s="30" t="s">
        <v>1333</v>
      </c>
      <c r="E93" s="12">
        <f>Source!AQ59</f>
        <v>6.48</v>
      </c>
      <c r="F93" s="31"/>
      <c r="G93" s="32" t="str">
        <f>Source!DI59</f>
        <v>)*1,35</v>
      </c>
      <c r="H93" s="33"/>
      <c r="I93" s="32"/>
      <c r="J93" s="32"/>
      <c r="K93" s="33"/>
      <c r="L93" s="36">
        <f>Source!U59</f>
        <v>8.7480000000000011</v>
      </c>
    </row>
    <row r="94" spans="1:26" ht="14.25" x14ac:dyDescent="0.2">
      <c r="A94" s="50" t="str">
        <f>Source!E61</f>
        <v>7,1</v>
      </c>
      <c r="B94" s="51" t="str">
        <f>Source!F61</f>
        <v>61.2.07.08-0003</v>
      </c>
      <c r="C94" s="51" t="str">
        <f>Source!G61</f>
        <v>Считыватель -2 прим.</v>
      </c>
      <c r="D94" s="37" t="str">
        <f>Source!H61</f>
        <v>10 шт.</v>
      </c>
      <c r="E94" s="38">
        <f>Source!I61</f>
        <v>0.1</v>
      </c>
      <c r="F94" s="39">
        <f>Source!AL61+Source!AM61+Source!AO61</f>
        <v>1886.6</v>
      </c>
      <c r="G94" s="40" t="s">
        <v>3</v>
      </c>
      <c r="H94" s="41">
        <f>ROUND(Source!AC61*Source!I61, 2)+ROUND(Source!AD61*Source!I61, 2)+ROUND(Source!AF61*Source!I61, 2)</f>
        <v>188.66</v>
      </c>
      <c r="I94" s="42"/>
      <c r="J94" s="42">
        <f>IF(Source!BC61&lt;&gt; 0, Source!BC61, 1)</f>
        <v>6.77</v>
      </c>
      <c r="K94" s="41">
        <f>Source!O61</f>
        <v>1277.23</v>
      </c>
      <c r="L94" s="43"/>
      <c r="S94">
        <f>ROUND((Source!FX61/100)*((ROUND(Source!AF61*Source!I61, 2)+ROUND(Source!AE61*Source!I61, 2))), 2)</f>
        <v>0</v>
      </c>
      <c r="T94">
        <f>Source!X61</f>
        <v>0</v>
      </c>
      <c r="U94">
        <f>ROUND((Source!FY61/100)*((ROUND(Source!AF61*Source!I61, 2)+ROUND(Source!AE61*Source!I61, 2))), 2)</f>
        <v>0</v>
      </c>
      <c r="V94">
        <f>Source!Y61</f>
        <v>0</v>
      </c>
      <c r="W94">
        <f>IF(Source!BI61&lt;=1,H94, 0)</f>
        <v>0</v>
      </c>
      <c r="X94">
        <f>IF(Source!BI61=2,H94, 0)</f>
        <v>188.66</v>
      </c>
      <c r="Y94">
        <f>IF(Source!BI61=3,H94, 0)</f>
        <v>0</v>
      </c>
      <c r="Z94">
        <f>IF(Source!BI61=4,H94, 0)</f>
        <v>0</v>
      </c>
    </row>
    <row r="95" spans="1:26" ht="15" x14ac:dyDescent="0.25">
      <c r="G95" s="59">
        <f>H89+H90+H91+H92+SUM(H94:H94)</f>
        <v>398.98</v>
      </c>
      <c r="H95" s="59"/>
      <c r="J95" s="59">
        <f>K89+K90+K91+K92+SUM(K94:K94)</f>
        <v>2701.05</v>
      </c>
      <c r="K95" s="59"/>
      <c r="L95" s="44">
        <f>Source!U59</f>
        <v>8.7480000000000011</v>
      </c>
      <c r="O95" s="25">
        <f>G95</f>
        <v>398.98</v>
      </c>
      <c r="P95" s="25">
        <f>J95</f>
        <v>2701.05</v>
      </c>
      <c r="Q95" s="25">
        <f>L95</f>
        <v>8.7480000000000011</v>
      </c>
      <c r="W95">
        <f>IF(Source!BI59&lt;=1,H89+H90+H91+H92, 0)</f>
        <v>0</v>
      </c>
      <c r="X95">
        <f>IF(Source!BI59=2,H89+H90+H91+H92, 0)</f>
        <v>210.32</v>
      </c>
      <c r="Y95">
        <f>IF(Source!BI59=3,H89+H90+H91+H92, 0)</f>
        <v>0</v>
      </c>
      <c r="Z95">
        <f>IF(Source!BI59=4,H89+H90+H91+H92, 0)</f>
        <v>0</v>
      </c>
    </row>
    <row r="96" spans="1:26" ht="14.25" x14ac:dyDescent="0.2">
      <c r="A96" s="48" t="str">
        <f>Source!E63</f>
        <v>8</v>
      </c>
      <c r="B96" s="49" t="str">
        <f>Source!F63</f>
        <v>м10-04-101-15</v>
      </c>
      <c r="C96" s="49" t="str">
        <f>Source!G63</f>
        <v>Транспарант световой (табло)</v>
      </c>
      <c r="D96" s="30" t="str">
        <f>Source!H63</f>
        <v>ШТ</v>
      </c>
      <c r="E96" s="12">
        <f>Source!I63</f>
        <v>5</v>
      </c>
      <c r="F96" s="31">
        <f>Source!AL63+Source!AM63+Source!AO63</f>
        <v>21.32</v>
      </c>
      <c r="G96" s="32"/>
      <c r="H96" s="33"/>
      <c r="I96" s="32" t="str">
        <f>Source!BO63</f>
        <v/>
      </c>
      <c r="J96" s="32"/>
      <c r="K96" s="33"/>
      <c r="L96" s="34"/>
      <c r="S96">
        <f>ROUND((Source!FX63/100)*((ROUND(Source!AF63*Source!I63, 2)+ROUND(Source!AE63*Source!I63, 2))), 2)</f>
        <v>119.48</v>
      </c>
      <c r="T96">
        <f>Source!X63</f>
        <v>808.88</v>
      </c>
      <c r="U96">
        <f>ROUND((Source!FY63/100)*((ROUND(Source!AF63*Source!I63, 2)+ROUND(Source!AE63*Source!I63, 2))), 2)</f>
        <v>84.42</v>
      </c>
      <c r="V96">
        <f>Source!Y63</f>
        <v>571.49</v>
      </c>
    </row>
    <row r="97" spans="1:26" ht="14.25" x14ac:dyDescent="0.2">
      <c r="A97" s="48"/>
      <c r="B97" s="49"/>
      <c r="C97" s="49" t="s">
        <v>1327</v>
      </c>
      <c r="D97" s="30"/>
      <c r="E97" s="12"/>
      <c r="F97" s="31">
        <f>Source!AO63</f>
        <v>19.239999999999998</v>
      </c>
      <c r="G97" s="32" t="str">
        <f>Source!DG63</f>
        <v>)*1,35</v>
      </c>
      <c r="H97" s="33">
        <f>ROUND(Source!AF63*Source!I63, 2)</f>
        <v>129.87</v>
      </c>
      <c r="I97" s="32"/>
      <c r="J97" s="32">
        <f>IF(Source!BA63&lt;&gt; 0, Source!BA63, 1)</f>
        <v>6.77</v>
      </c>
      <c r="K97" s="33">
        <f>Source!S63</f>
        <v>879.22</v>
      </c>
      <c r="L97" s="34"/>
      <c r="R97">
        <f>H97</f>
        <v>129.87</v>
      </c>
    </row>
    <row r="98" spans="1:26" ht="14.25" x14ac:dyDescent="0.2">
      <c r="A98" s="48"/>
      <c r="B98" s="49"/>
      <c r="C98" s="49" t="s">
        <v>1328</v>
      </c>
      <c r="D98" s="30"/>
      <c r="E98" s="12"/>
      <c r="F98" s="31">
        <f>Source!AL63</f>
        <v>2.08</v>
      </c>
      <c r="G98" s="32" t="str">
        <f>Source!DD63</f>
        <v/>
      </c>
      <c r="H98" s="33">
        <f>ROUND(Source!AC63*Source!I63, 2)</f>
        <v>10.4</v>
      </c>
      <c r="I98" s="32"/>
      <c r="J98" s="32">
        <f>IF(Source!BC63&lt;&gt; 0, Source!BC63, 1)</f>
        <v>6.77</v>
      </c>
      <c r="K98" s="33">
        <f>Source!P63</f>
        <v>70.41</v>
      </c>
      <c r="L98" s="34"/>
    </row>
    <row r="99" spans="1:26" ht="14.25" x14ac:dyDescent="0.2">
      <c r="A99" s="48"/>
      <c r="B99" s="49"/>
      <c r="C99" s="49" t="s">
        <v>1329</v>
      </c>
      <c r="D99" s="30" t="s">
        <v>1330</v>
      </c>
      <c r="E99" s="12">
        <f>Source!BZ63</f>
        <v>92</v>
      </c>
      <c r="F99" s="52"/>
      <c r="G99" s="32"/>
      <c r="H99" s="33">
        <f>SUM(S96:S102)</f>
        <v>119.48</v>
      </c>
      <c r="I99" s="35"/>
      <c r="J99" s="29">
        <f>Source!AT63</f>
        <v>92</v>
      </c>
      <c r="K99" s="33">
        <f>SUM(T96:T102)</f>
        <v>808.88</v>
      </c>
      <c r="L99" s="34"/>
    </row>
    <row r="100" spans="1:26" ht="14.25" x14ac:dyDescent="0.2">
      <c r="A100" s="48"/>
      <c r="B100" s="49"/>
      <c r="C100" s="49" t="s">
        <v>1331</v>
      </c>
      <c r="D100" s="30" t="s">
        <v>1330</v>
      </c>
      <c r="E100" s="12">
        <f>Source!CA63</f>
        <v>65</v>
      </c>
      <c r="F100" s="52"/>
      <c r="G100" s="32"/>
      <c r="H100" s="33">
        <f>SUM(U96:U102)</f>
        <v>84.42</v>
      </c>
      <c r="I100" s="35"/>
      <c r="J100" s="29">
        <f>Source!AU63</f>
        <v>65</v>
      </c>
      <c r="K100" s="33">
        <f>SUM(V96:V102)</f>
        <v>571.49</v>
      </c>
      <c r="L100" s="34"/>
    </row>
    <row r="101" spans="1:26" ht="14.25" x14ac:dyDescent="0.2">
      <c r="A101" s="48"/>
      <c r="B101" s="49"/>
      <c r="C101" s="49" t="s">
        <v>1332</v>
      </c>
      <c r="D101" s="30" t="s">
        <v>1333</v>
      </c>
      <c r="E101" s="12">
        <f>Source!AQ63</f>
        <v>2</v>
      </c>
      <c r="F101" s="31"/>
      <c r="G101" s="32" t="str">
        <f>Source!DI63</f>
        <v>)*1,35</v>
      </c>
      <c r="H101" s="33"/>
      <c r="I101" s="32"/>
      <c r="J101" s="32"/>
      <c r="K101" s="33"/>
      <c r="L101" s="36">
        <f>Source!U63</f>
        <v>13.5</v>
      </c>
    </row>
    <row r="102" spans="1:26" ht="14.25" x14ac:dyDescent="0.2">
      <c r="A102" s="50" t="str">
        <f>Source!E65</f>
        <v>8,1</v>
      </c>
      <c r="B102" s="51" t="str">
        <f>Source!F65</f>
        <v>61.2.04.07-0010</v>
      </c>
      <c r="C102" s="51" t="str">
        <f>Source!G65</f>
        <v>Оповещатель световой КОП-25П</v>
      </c>
      <c r="D102" s="37" t="str">
        <f>Source!H65</f>
        <v>шт.</v>
      </c>
      <c r="E102" s="38">
        <f>Source!I65</f>
        <v>5</v>
      </c>
      <c r="F102" s="39">
        <f>Source!AL65+Source!AM65+Source!AO65</f>
        <v>113.97</v>
      </c>
      <c r="G102" s="40" t="s">
        <v>3</v>
      </c>
      <c r="H102" s="41">
        <f>ROUND(Source!AC65*Source!I65, 2)+ROUND(Source!AD65*Source!I65, 2)+ROUND(Source!AF65*Source!I65, 2)</f>
        <v>569.85</v>
      </c>
      <c r="I102" s="42"/>
      <c r="J102" s="42">
        <f>IF(Source!BC65&lt;&gt; 0, Source!BC65, 1)</f>
        <v>6.77</v>
      </c>
      <c r="K102" s="41">
        <f>Source!O65</f>
        <v>3857.88</v>
      </c>
      <c r="L102" s="43"/>
      <c r="S102">
        <f>ROUND((Source!FX65/100)*((ROUND(Source!AF65*Source!I65, 2)+ROUND(Source!AE65*Source!I65, 2))), 2)</f>
        <v>0</v>
      </c>
      <c r="T102">
        <f>Source!X65</f>
        <v>0</v>
      </c>
      <c r="U102">
        <f>ROUND((Source!FY65/100)*((ROUND(Source!AF65*Source!I65, 2)+ROUND(Source!AE65*Source!I65, 2))), 2)</f>
        <v>0</v>
      </c>
      <c r="V102">
        <f>Source!Y65</f>
        <v>0</v>
      </c>
      <c r="W102">
        <f>IF(Source!BI65&lt;=1,H102, 0)</f>
        <v>0</v>
      </c>
      <c r="X102">
        <f>IF(Source!BI65=2,H102, 0)</f>
        <v>569.85</v>
      </c>
      <c r="Y102">
        <f>IF(Source!BI65=3,H102, 0)</f>
        <v>0</v>
      </c>
      <c r="Z102">
        <f>IF(Source!BI65=4,H102, 0)</f>
        <v>0</v>
      </c>
    </row>
    <row r="103" spans="1:26" ht="15" x14ac:dyDescent="0.25">
      <c r="G103" s="59">
        <f>H97+H98+H99+H100+SUM(H102:H102)</f>
        <v>914.02</v>
      </c>
      <c r="H103" s="59"/>
      <c r="J103" s="59">
        <f>K97+K98+K99+K100+SUM(K102:K102)</f>
        <v>6187.88</v>
      </c>
      <c r="K103" s="59"/>
      <c r="L103" s="44">
        <f>Source!U63</f>
        <v>13.5</v>
      </c>
      <c r="O103" s="25">
        <f>G103</f>
        <v>914.02</v>
      </c>
      <c r="P103" s="25">
        <f>J103</f>
        <v>6187.88</v>
      </c>
      <c r="Q103" s="25">
        <f>L103</f>
        <v>13.5</v>
      </c>
      <c r="W103">
        <f>IF(Source!BI63&lt;=1,H97+H98+H99+H100, 0)</f>
        <v>0</v>
      </c>
      <c r="X103">
        <f>IF(Source!BI63=2,H97+H98+H99+H100, 0)</f>
        <v>344.17</v>
      </c>
      <c r="Y103">
        <f>IF(Source!BI63=3,H97+H98+H99+H100, 0)</f>
        <v>0</v>
      </c>
      <c r="Z103">
        <f>IF(Source!BI63=4,H97+H98+H99+H100, 0)</f>
        <v>0</v>
      </c>
    </row>
    <row r="104" spans="1:26" ht="71.25" x14ac:dyDescent="0.2">
      <c r="A104" s="48" t="str">
        <f>Source!E67</f>
        <v>9</v>
      </c>
      <c r="B104" s="49" t="str">
        <f>Source!F67</f>
        <v>м08-01-081-02</v>
      </c>
      <c r="C104" s="49" t="str">
        <f>Source!G67</f>
        <v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6</v>
      </c>
      <c r="D104" s="30" t="str">
        <f>Source!H67</f>
        <v>ШТ</v>
      </c>
      <c r="E104" s="12">
        <f>Source!I67</f>
        <v>2</v>
      </c>
      <c r="F104" s="31">
        <f>Source!AL67+Source!AM67+Source!AO67</f>
        <v>18.739999999999998</v>
      </c>
      <c r="G104" s="32"/>
      <c r="H104" s="33"/>
      <c r="I104" s="32" t="str">
        <f>Source!BO67</f>
        <v/>
      </c>
      <c r="J104" s="32"/>
      <c r="K104" s="33"/>
      <c r="L104" s="34"/>
      <c r="S104">
        <f>ROUND((Source!FX67/100)*((ROUND(Source!AF67*Source!I67, 2)+ROUND(Source!AE67*Source!I67, 2))), 2)</f>
        <v>30.45</v>
      </c>
      <c r="T104">
        <f>Source!X67</f>
        <v>206.12</v>
      </c>
      <c r="U104">
        <f>ROUND((Source!FY67/100)*((ROUND(Source!AF67*Source!I67, 2)+ROUND(Source!AE67*Source!I67, 2))), 2)</f>
        <v>20.83</v>
      </c>
      <c r="V104">
        <f>Source!Y67</f>
        <v>141.03</v>
      </c>
    </row>
    <row r="105" spans="1:26" ht="14.25" x14ac:dyDescent="0.2">
      <c r="A105" s="48"/>
      <c r="B105" s="49"/>
      <c r="C105" s="49" t="s">
        <v>1327</v>
      </c>
      <c r="D105" s="30"/>
      <c r="E105" s="12"/>
      <c r="F105" s="31">
        <f>Source!AO67</f>
        <v>10.87</v>
      </c>
      <c r="G105" s="32" t="str">
        <f>Source!DG67</f>
        <v>)*1,35</v>
      </c>
      <c r="H105" s="33">
        <f>ROUND(Source!AF67*Source!I67, 2)</f>
        <v>29.35</v>
      </c>
      <c r="I105" s="32"/>
      <c r="J105" s="32">
        <f>IF(Source!BA67&lt;&gt; 0, Source!BA67, 1)</f>
        <v>6.77</v>
      </c>
      <c r="K105" s="33">
        <f>Source!S67</f>
        <v>198.69</v>
      </c>
      <c r="L105" s="34"/>
      <c r="R105">
        <f>H105</f>
        <v>29.35</v>
      </c>
    </row>
    <row r="106" spans="1:26" ht="14.25" x14ac:dyDescent="0.2">
      <c r="A106" s="48"/>
      <c r="B106" s="49"/>
      <c r="C106" s="49" t="s">
        <v>447</v>
      </c>
      <c r="D106" s="30"/>
      <c r="E106" s="12"/>
      <c r="F106" s="31">
        <f>Source!AM67</f>
        <v>7.11</v>
      </c>
      <c r="G106" s="32" t="str">
        <f>Source!DE67</f>
        <v>)*1,35</v>
      </c>
      <c r="H106" s="33">
        <f>ROUND(Source!AD67*Source!I67, 2)</f>
        <v>19.2</v>
      </c>
      <c r="I106" s="32"/>
      <c r="J106" s="32">
        <f>IF(Source!BB67&lt;&gt; 0, Source!BB67, 1)</f>
        <v>6.77</v>
      </c>
      <c r="K106" s="33">
        <f>Source!Q67</f>
        <v>129.96</v>
      </c>
      <c r="L106" s="34"/>
    </row>
    <row r="107" spans="1:26" ht="14.25" x14ac:dyDescent="0.2">
      <c r="A107" s="48"/>
      <c r="B107" s="49"/>
      <c r="C107" s="49" t="s">
        <v>1334</v>
      </c>
      <c r="D107" s="30"/>
      <c r="E107" s="12"/>
      <c r="F107" s="31">
        <f>Source!AN67</f>
        <v>1</v>
      </c>
      <c r="G107" s="32" t="str">
        <f>Source!DF67</f>
        <v>)*1,35</v>
      </c>
      <c r="H107" s="45">
        <f>ROUND(Source!AE67*Source!I67, 2)</f>
        <v>2.7</v>
      </c>
      <c r="I107" s="32"/>
      <c r="J107" s="32">
        <f>IF(Source!BS67&lt;&gt; 0, Source!BS67, 1)</f>
        <v>6.77</v>
      </c>
      <c r="K107" s="45">
        <f>Source!R67</f>
        <v>18.28</v>
      </c>
      <c r="L107" s="34"/>
      <c r="R107">
        <f>H107</f>
        <v>2.7</v>
      </c>
    </row>
    <row r="108" spans="1:26" ht="14.25" x14ac:dyDescent="0.2">
      <c r="A108" s="48"/>
      <c r="B108" s="49"/>
      <c r="C108" s="49" t="s">
        <v>1328</v>
      </c>
      <c r="D108" s="30"/>
      <c r="E108" s="12"/>
      <c r="F108" s="31">
        <f>Source!AL67</f>
        <v>0.76</v>
      </c>
      <c r="G108" s="32" t="str">
        <f>Source!DD67</f>
        <v/>
      </c>
      <c r="H108" s="33">
        <f>ROUND(Source!AC67*Source!I67, 2)</f>
        <v>1.52</v>
      </c>
      <c r="I108" s="32"/>
      <c r="J108" s="32">
        <f>IF(Source!BC67&lt;&gt; 0, Source!BC67, 1)</f>
        <v>6.77</v>
      </c>
      <c r="K108" s="33">
        <f>Source!P67</f>
        <v>10.29</v>
      </c>
      <c r="L108" s="34"/>
    </row>
    <row r="109" spans="1:26" ht="14.25" x14ac:dyDescent="0.2">
      <c r="A109" s="48"/>
      <c r="B109" s="49"/>
      <c r="C109" s="49" t="s">
        <v>1329</v>
      </c>
      <c r="D109" s="30" t="s">
        <v>1330</v>
      </c>
      <c r="E109" s="12">
        <f>Source!BZ67</f>
        <v>95</v>
      </c>
      <c r="F109" s="52"/>
      <c r="G109" s="32"/>
      <c r="H109" s="33">
        <f>SUM(S104:S112)</f>
        <v>30.45</v>
      </c>
      <c r="I109" s="35"/>
      <c r="J109" s="29">
        <f>Source!AT67</f>
        <v>95</v>
      </c>
      <c r="K109" s="33">
        <f>SUM(T104:T112)</f>
        <v>206.12</v>
      </c>
      <c r="L109" s="34"/>
    </row>
    <row r="110" spans="1:26" ht="14.25" x14ac:dyDescent="0.2">
      <c r="A110" s="48"/>
      <c r="B110" s="49"/>
      <c r="C110" s="49" t="s">
        <v>1331</v>
      </c>
      <c r="D110" s="30" t="s">
        <v>1330</v>
      </c>
      <c r="E110" s="12">
        <f>Source!CA67</f>
        <v>65</v>
      </c>
      <c r="F110" s="52"/>
      <c r="G110" s="32"/>
      <c r="H110" s="33">
        <f>SUM(U104:U112)</f>
        <v>20.83</v>
      </c>
      <c r="I110" s="35"/>
      <c r="J110" s="29">
        <f>Source!AU67</f>
        <v>65</v>
      </c>
      <c r="K110" s="33">
        <f>SUM(V104:V112)</f>
        <v>141.03</v>
      </c>
      <c r="L110" s="34"/>
    </row>
    <row r="111" spans="1:26" ht="14.25" x14ac:dyDescent="0.2">
      <c r="A111" s="48"/>
      <c r="B111" s="49"/>
      <c r="C111" s="49" t="s">
        <v>1332</v>
      </c>
      <c r="D111" s="30" t="s">
        <v>1333</v>
      </c>
      <c r="E111" s="12">
        <f>Source!AQ67</f>
        <v>1.1299999999999999</v>
      </c>
      <c r="F111" s="31"/>
      <c r="G111" s="32" t="str">
        <f>Source!DI67</f>
        <v>)*1,35</v>
      </c>
      <c r="H111" s="33"/>
      <c r="I111" s="32"/>
      <c r="J111" s="32"/>
      <c r="K111" s="33"/>
      <c r="L111" s="36">
        <f>Source!U67</f>
        <v>3.0509999999999997</v>
      </c>
    </row>
    <row r="112" spans="1:26" ht="14.25" x14ac:dyDescent="0.2">
      <c r="A112" s="50" t="str">
        <f>Source!E69</f>
        <v>9,1</v>
      </c>
      <c r="B112" s="51" t="str">
        <f>Source!F69</f>
        <v>61.2.04.03-0007</v>
      </c>
      <c r="C112" s="51" t="str">
        <f>Source!G69</f>
        <v>Ключ Touch Memori с держателем</v>
      </c>
      <c r="D112" s="37" t="str">
        <f>Source!H69</f>
        <v>10 шт.</v>
      </c>
      <c r="E112" s="38">
        <f>Source!I69</f>
        <v>0.2</v>
      </c>
      <c r="F112" s="39">
        <f>Source!AL69+Source!AM69+Source!AO69</f>
        <v>993.5</v>
      </c>
      <c r="G112" s="40" t="s">
        <v>3</v>
      </c>
      <c r="H112" s="41">
        <f>ROUND(Source!AC69*Source!I69, 2)+ROUND(Source!AD69*Source!I69, 2)+ROUND(Source!AF69*Source!I69, 2)</f>
        <v>198.7</v>
      </c>
      <c r="I112" s="42"/>
      <c r="J112" s="42">
        <f>IF(Source!BC69&lt;&gt; 0, Source!BC69, 1)</f>
        <v>6.77</v>
      </c>
      <c r="K112" s="41">
        <f>Source!O69</f>
        <v>1345.2</v>
      </c>
      <c r="L112" s="43"/>
      <c r="S112">
        <f>ROUND((Source!FX69/100)*((ROUND(Source!AF69*Source!I69, 2)+ROUND(Source!AE69*Source!I69, 2))), 2)</f>
        <v>0</v>
      </c>
      <c r="T112">
        <f>Source!X69</f>
        <v>0</v>
      </c>
      <c r="U112">
        <f>ROUND((Source!FY69/100)*((ROUND(Source!AF69*Source!I69, 2)+ROUND(Source!AE69*Source!I69, 2))), 2)</f>
        <v>0</v>
      </c>
      <c r="V112">
        <f>Source!Y69</f>
        <v>0</v>
      </c>
      <c r="W112">
        <f>IF(Source!BI69&lt;=1,H112, 0)</f>
        <v>0</v>
      </c>
      <c r="X112">
        <f>IF(Source!BI69=2,H112, 0)</f>
        <v>198.7</v>
      </c>
      <c r="Y112">
        <f>IF(Source!BI69=3,H112, 0)</f>
        <v>0</v>
      </c>
      <c r="Z112">
        <f>IF(Source!BI69=4,H112, 0)</f>
        <v>0</v>
      </c>
    </row>
    <row r="113" spans="1:26" ht="15" x14ac:dyDescent="0.25">
      <c r="G113" s="59">
        <f>H105+H106+H108+H109+H110+SUM(H112:H112)</f>
        <v>300.04999999999995</v>
      </c>
      <c r="H113" s="59"/>
      <c r="J113" s="59">
        <f>K105+K106+K108+K109+K110+SUM(K112:K112)</f>
        <v>2031.29</v>
      </c>
      <c r="K113" s="59"/>
      <c r="L113" s="44">
        <f>Source!U67</f>
        <v>3.0509999999999997</v>
      </c>
      <c r="O113" s="25">
        <f>G113</f>
        <v>300.04999999999995</v>
      </c>
      <c r="P113" s="25">
        <f>J113</f>
        <v>2031.29</v>
      </c>
      <c r="Q113" s="25">
        <f>L113</f>
        <v>3.0509999999999997</v>
      </c>
      <c r="W113">
        <f>IF(Source!BI67&lt;=1,H105+H106+H108+H109+H110, 0)</f>
        <v>0</v>
      </c>
      <c r="X113">
        <f>IF(Source!BI67=2,H105+H106+H108+H109+H110, 0)</f>
        <v>101.35</v>
      </c>
      <c r="Y113">
        <f>IF(Source!BI67=3,H105+H106+H108+H109+H110, 0)</f>
        <v>0</v>
      </c>
      <c r="Z113">
        <f>IF(Source!BI67=4,H105+H106+H108+H109+H110, 0)</f>
        <v>0</v>
      </c>
    </row>
    <row r="114" spans="1:26" ht="28.5" x14ac:dyDescent="0.2">
      <c r="A114" s="48" t="str">
        <f>Source!E71</f>
        <v>10</v>
      </c>
      <c r="B114" s="49" t="str">
        <f>Source!F71</f>
        <v>м10-04-101-07</v>
      </c>
      <c r="C114" s="49" t="str">
        <f>Source!G71</f>
        <v>Громкоговоритель или звуковая колонка в помещении</v>
      </c>
      <c r="D114" s="30" t="str">
        <f>Source!H71</f>
        <v>ШТ</v>
      </c>
      <c r="E114" s="12">
        <f>Source!I71</f>
        <v>2</v>
      </c>
      <c r="F114" s="31">
        <f>Source!AL71+Source!AM71+Source!AO71</f>
        <v>30.770000000000003</v>
      </c>
      <c r="G114" s="32"/>
      <c r="H114" s="33"/>
      <c r="I114" s="32" t="str">
        <f>Source!BO71</f>
        <v/>
      </c>
      <c r="J114" s="32"/>
      <c r="K114" s="33"/>
      <c r="L114" s="34"/>
      <c r="S114">
        <f>ROUND((Source!FX71/100)*((ROUND(Source!AF71*Source!I71, 2)+ROUND(Source!AE71*Source!I71, 2))), 2)</f>
        <v>45.06</v>
      </c>
      <c r="T114">
        <f>Source!X71</f>
        <v>305.05</v>
      </c>
      <c r="U114">
        <f>ROUND((Source!FY71/100)*((ROUND(Source!AF71*Source!I71, 2)+ROUND(Source!AE71*Source!I71, 2))), 2)</f>
        <v>31.84</v>
      </c>
      <c r="V114">
        <f>Source!Y71</f>
        <v>215.53</v>
      </c>
    </row>
    <row r="115" spans="1:26" ht="14.25" x14ac:dyDescent="0.2">
      <c r="A115" s="48"/>
      <c r="B115" s="49"/>
      <c r="C115" s="49" t="s">
        <v>1327</v>
      </c>
      <c r="D115" s="30"/>
      <c r="E115" s="12"/>
      <c r="F115" s="31">
        <f>Source!AO71</f>
        <v>18.14</v>
      </c>
      <c r="G115" s="32" t="str">
        <f>Source!DG71</f>
        <v>)*1,35</v>
      </c>
      <c r="H115" s="33">
        <f>ROUND(Source!AF71*Source!I71, 2)</f>
        <v>48.98</v>
      </c>
      <c r="I115" s="32"/>
      <c r="J115" s="32">
        <f>IF(Source!BA71&lt;&gt; 0, Source!BA71, 1)</f>
        <v>6.77</v>
      </c>
      <c r="K115" s="33">
        <f>Source!S71</f>
        <v>331.58</v>
      </c>
      <c r="L115" s="34"/>
      <c r="R115">
        <f>H115</f>
        <v>48.98</v>
      </c>
    </row>
    <row r="116" spans="1:26" ht="14.25" x14ac:dyDescent="0.2">
      <c r="A116" s="48"/>
      <c r="B116" s="49"/>
      <c r="C116" s="49" t="s">
        <v>1328</v>
      </c>
      <c r="D116" s="30"/>
      <c r="E116" s="12"/>
      <c r="F116" s="31">
        <f>Source!AL71</f>
        <v>12.63</v>
      </c>
      <c r="G116" s="32" t="str">
        <f>Source!DD71</f>
        <v/>
      </c>
      <c r="H116" s="33">
        <f>ROUND(Source!AC71*Source!I71, 2)</f>
        <v>25.26</v>
      </c>
      <c r="I116" s="32"/>
      <c r="J116" s="32">
        <f>IF(Source!BC71&lt;&gt; 0, Source!BC71, 1)</f>
        <v>6.77</v>
      </c>
      <c r="K116" s="33">
        <f>Source!P71</f>
        <v>171.01</v>
      </c>
      <c r="L116" s="34"/>
    </row>
    <row r="117" spans="1:26" ht="14.25" x14ac:dyDescent="0.2">
      <c r="A117" s="48"/>
      <c r="B117" s="49"/>
      <c r="C117" s="49" t="s">
        <v>1329</v>
      </c>
      <c r="D117" s="30" t="s">
        <v>1330</v>
      </c>
      <c r="E117" s="12">
        <f>Source!BZ71</f>
        <v>92</v>
      </c>
      <c r="F117" s="52"/>
      <c r="G117" s="32"/>
      <c r="H117" s="33">
        <f>SUM(S114:S120)</f>
        <v>45.06</v>
      </c>
      <c r="I117" s="35"/>
      <c r="J117" s="29">
        <f>Source!AT71</f>
        <v>92</v>
      </c>
      <c r="K117" s="33">
        <f>SUM(T114:T120)</f>
        <v>305.05</v>
      </c>
      <c r="L117" s="34"/>
    </row>
    <row r="118" spans="1:26" ht="14.25" x14ac:dyDescent="0.2">
      <c r="A118" s="48"/>
      <c r="B118" s="49"/>
      <c r="C118" s="49" t="s">
        <v>1331</v>
      </c>
      <c r="D118" s="30" t="s">
        <v>1330</v>
      </c>
      <c r="E118" s="12">
        <f>Source!CA71</f>
        <v>65</v>
      </c>
      <c r="F118" s="52"/>
      <c r="G118" s="32"/>
      <c r="H118" s="33">
        <f>SUM(U114:U120)</f>
        <v>31.84</v>
      </c>
      <c r="I118" s="35"/>
      <c r="J118" s="29">
        <f>Source!AU71</f>
        <v>65</v>
      </c>
      <c r="K118" s="33">
        <f>SUM(V114:V120)</f>
        <v>215.53</v>
      </c>
      <c r="L118" s="34"/>
    </row>
    <row r="119" spans="1:26" ht="14.25" x14ac:dyDescent="0.2">
      <c r="A119" s="48"/>
      <c r="B119" s="49"/>
      <c r="C119" s="49" t="s">
        <v>1332</v>
      </c>
      <c r="D119" s="30" t="s">
        <v>1333</v>
      </c>
      <c r="E119" s="12">
        <f>Source!AQ71</f>
        <v>2</v>
      </c>
      <c r="F119" s="31"/>
      <c r="G119" s="32" t="str">
        <f>Source!DI71</f>
        <v>)*1,35</v>
      </c>
      <c r="H119" s="33"/>
      <c r="I119" s="32"/>
      <c r="J119" s="32"/>
      <c r="K119" s="33"/>
      <c r="L119" s="36">
        <f>Source!U71</f>
        <v>5.4</v>
      </c>
    </row>
    <row r="120" spans="1:26" ht="28.5" x14ac:dyDescent="0.2">
      <c r="A120" s="50" t="str">
        <f>Source!E73</f>
        <v>10,1</v>
      </c>
      <c r="B120" s="51" t="str">
        <f>Source!F73</f>
        <v>61.2.04.05-0013</v>
      </c>
      <c r="C120" s="51" t="str">
        <f>Source!G73</f>
        <v>Оповещатель звуковой, марка "Маяк-24-ЗМ"</v>
      </c>
      <c r="D120" s="37" t="str">
        <f>Source!H73</f>
        <v>10 шт.</v>
      </c>
      <c r="E120" s="38">
        <f>Source!I73</f>
        <v>0.2</v>
      </c>
      <c r="F120" s="39">
        <f>Source!AL73+Source!AM73+Source!AO73</f>
        <v>311.2</v>
      </c>
      <c r="G120" s="40" t="s">
        <v>3</v>
      </c>
      <c r="H120" s="41">
        <f>ROUND(Source!AC73*Source!I73, 2)+ROUND(Source!AD73*Source!I73, 2)+ROUND(Source!AF73*Source!I73, 2)</f>
        <v>62.24</v>
      </c>
      <c r="I120" s="42"/>
      <c r="J120" s="42">
        <f>IF(Source!BC73&lt;&gt; 0, Source!BC73, 1)</f>
        <v>6.77</v>
      </c>
      <c r="K120" s="41">
        <f>Source!O73</f>
        <v>421.36</v>
      </c>
      <c r="L120" s="43"/>
      <c r="S120">
        <f>ROUND((Source!FX73/100)*((ROUND(Source!AF73*Source!I73, 2)+ROUND(Source!AE73*Source!I73, 2))), 2)</f>
        <v>0</v>
      </c>
      <c r="T120">
        <f>Source!X73</f>
        <v>0</v>
      </c>
      <c r="U120">
        <f>ROUND((Source!FY73/100)*((ROUND(Source!AF73*Source!I73, 2)+ROUND(Source!AE73*Source!I73, 2))), 2)</f>
        <v>0</v>
      </c>
      <c r="V120">
        <f>Source!Y73</f>
        <v>0</v>
      </c>
      <c r="W120">
        <f>IF(Source!BI73&lt;=1,H120, 0)</f>
        <v>0</v>
      </c>
      <c r="X120">
        <f>IF(Source!BI73=2,H120, 0)</f>
        <v>62.24</v>
      </c>
      <c r="Y120">
        <f>IF(Source!BI73=3,H120, 0)</f>
        <v>0</v>
      </c>
      <c r="Z120">
        <f>IF(Source!BI73=4,H120, 0)</f>
        <v>0</v>
      </c>
    </row>
    <row r="121" spans="1:26" ht="15" x14ac:dyDescent="0.25">
      <c r="G121" s="59">
        <f>H115+H116+H117+H118+SUM(H120:H120)</f>
        <v>213.38</v>
      </c>
      <c r="H121" s="59"/>
      <c r="J121" s="59">
        <f>K115+K116+K117+K118+SUM(K120:K120)</f>
        <v>1444.53</v>
      </c>
      <c r="K121" s="59"/>
      <c r="L121" s="44">
        <f>Source!U71</f>
        <v>5.4</v>
      </c>
      <c r="O121" s="25">
        <f>G121</f>
        <v>213.38</v>
      </c>
      <c r="P121" s="25">
        <f>J121</f>
        <v>1444.53</v>
      </c>
      <c r="Q121" s="25">
        <f>L121</f>
        <v>5.4</v>
      </c>
      <c r="W121">
        <f>IF(Source!BI71&lt;=1,H115+H116+H117+H118, 0)</f>
        <v>0</v>
      </c>
      <c r="X121">
        <f>IF(Source!BI71=2,H115+H116+H117+H118, 0)</f>
        <v>151.13999999999999</v>
      </c>
      <c r="Y121">
        <f>IF(Source!BI71=3,H115+H116+H117+H118, 0)</f>
        <v>0</v>
      </c>
      <c r="Z121">
        <f>IF(Source!BI71=4,H115+H116+H117+H118, 0)</f>
        <v>0</v>
      </c>
    </row>
    <row r="122" spans="1:26" ht="14.25" x14ac:dyDescent="0.2">
      <c r="A122" s="48" t="str">
        <f>Source!E75</f>
        <v>11</v>
      </c>
      <c r="B122" s="49" t="str">
        <f>Source!F75</f>
        <v>м10-08-019-01</v>
      </c>
      <c r="C122" s="49" t="str">
        <f>Source!G75</f>
        <v>Коробка ответвительная на стене</v>
      </c>
      <c r="D122" s="30" t="str">
        <f>Source!H75</f>
        <v>ШТ</v>
      </c>
      <c r="E122" s="12">
        <f>Source!I75</f>
        <v>1</v>
      </c>
      <c r="F122" s="31">
        <f>Source!AL75+Source!AM75+Source!AO75</f>
        <v>5.29</v>
      </c>
      <c r="G122" s="32"/>
      <c r="H122" s="33"/>
      <c r="I122" s="32" t="str">
        <f>Source!BO75</f>
        <v/>
      </c>
      <c r="J122" s="32"/>
      <c r="K122" s="33"/>
      <c r="L122" s="34"/>
      <c r="S122">
        <f>ROUND((Source!FX75/100)*((ROUND(Source!AF75*Source!I75, 2)+ROUND(Source!AE75*Source!I75, 2))), 2)</f>
        <v>3.9</v>
      </c>
      <c r="T122">
        <f>Source!X75</f>
        <v>26.43</v>
      </c>
      <c r="U122">
        <f>ROUND((Source!FY75/100)*((ROUND(Source!AF75*Source!I75, 2)+ROUND(Source!AE75*Source!I75, 2))), 2)</f>
        <v>2.93</v>
      </c>
      <c r="V122">
        <f>Source!Y75</f>
        <v>19.82</v>
      </c>
    </row>
    <row r="123" spans="1:26" ht="14.25" x14ac:dyDescent="0.2">
      <c r="A123" s="48"/>
      <c r="B123" s="49"/>
      <c r="C123" s="49" t="s">
        <v>1327</v>
      </c>
      <c r="D123" s="30"/>
      <c r="E123" s="12"/>
      <c r="F123" s="31">
        <f>Source!AO75</f>
        <v>4.88</v>
      </c>
      <c r="G123" s="32" t="str">
        <f>Source!DG75</f>
        <v/>
      </c>
      <c r="H123" s="33">
        <f>ROUND(Source!AF75*Source!I75, 2)</f>
        <v>4.88</v>
      </c>
      <c r="I123" s="32"/>
      <c r="J123" s="32">
        <f>IF(Source!BA75&lt;&gt; 0, Source!BA75, 1)</f>
        <v>6.77</v>
      </c>
      <c r="K123" s="33">
        <f>Source!S75</f>
        <v>33.04</v>
      </c>
      <c r="L123" s="34"/>
      <c r="R123">
        <f>H123</f>
        <v>4.88</v>
      </c>
    </row>
    <row r="124" spans="1:26" ht="14.25" x14ac:dyDescent="0.2">
      <c r="A124" s="48"/>
      <c r="B124" s="49"/>
      <c r="C124" s="49" t="s">
        <v>1328</v>
      </c>
      <c r="D124" s="30"/>
      <c r="E124" s="12"/>
      <c r="F124" s="31">
        <f>Source!AL75</f>
        <v>0.41</v>
      </c>
      <c r="G124" s="32" t="str">
        <f>Source!DD75</f>
        <v/>
      </c>
      <c r="H124" s="33">
        <f>ROUND(Source!AC75*Source!I75, 2)</f>
        <v>0.41</v>
      </c>
      <c r="I124" s="32"/>
      <c r="J124" s="32">
        <f>IF(Source!BC75&lt;&gt; 0, Source!BC75, 1)</f>
        <v>6.77</v>
      </c>
      <c r="K124" s="33">
        <f>Source!P75</f>
        <v>2.78</v>
      </c>
      <c r="L124" s="34"/>
    </row>
    <row r="125" spans="1:26" ht="14.25" x14ac:dyDescent="0.2">
      <c r="A125" s="48"/>
      <c r="B125" s="49"/>
      <c r="C125" s="49" t="s">
        <v>1329</v>
      </c>
      <c r="D125" s="30" t="s">
        <v>1330</v>
      </c>
      <c r="E125" s="12">
        <f>Source!BZ75</f>
        <v>80</v>
      </c>
      <c r="F125" s="52"/>
      <c r="G125" s="32"/>
      <c r="H125" s="33">
        <f>SUM(S122:S128)</f>
        <v>3.9</v>
      </c>
      <c r="I125" s="35"/>
      <c r="J125" s="29">
        <f>Source!AT75</f>
        <v>80</v>
      </c>
      <c r="K125" s="33">
        <f>SUM(T122:T128)</f>
        <v>26.43</v>
      </c>
      <c r="L125" s="34"/>
    </row>
    <row r="126" spans="1:26" ht="14.25" x14ac:dyDescent="0.2">
      <c r="A126" s="48"/>
      <c r="B126" s="49"/>
      <c r="C126" s="49" t="s">
        <v>1331</v>
      </c>
      <c r="D126" s="30" t="s">
        <v>1330</v>
      </c>
      <c r="E126" s="12">
        <f>Source!CA75</f>
        <v>60</v>
      </c>
      <c r="F126" s="52"/>
      <c r="G126" s="32"/>
      <c r="H126" s="33">
        <f>SUM(U122:U128)</f>
        <v>2.93</v>
      </c>
      <c r="I126" s="35"/>
      <c r="J126" s="29">
        <f>Source!AU75</f>
        <v>60</v>
      </c>
      <c r="K126" s="33">
        <f>SUM(V122:V128)</f>
        <v>19.82</v>
      </c>
      <c r="L126" s="34"/>
    </row>
    <row r="127" spans="1:26" ht="14.25" x14ac:dyDescent="0.2">
      <c r="A127" s="48"/>
      <c r="B127" s="49"/>
      <c r="C127" s="49" t="s">
        <v>1332</v>
      </c>
      <c r="D127" s="30" t="s">
        <v>1333</v>
      </c>
      <c r="E127" s="12">
        <f>Source!AQ75</f>
        <v>0.5</v>
      </c>
      <c r="F127" s="31"/>
      <c r="G127" s="32" t="str">
        <f>Source!DI75</f>
        <v/>
      </c>
      <c r="H127" s="33"/>
      <c r="I127" s="32"/>
      <c r="J127" s="32"/>
      <c r="K127" s="33"/>
      <c r="L127" s="36">
        <f>Source!U75</f>
        <v>0.5</v>
      </c>
    </row>
    <row r="128" spans="1:26" ht="42.75" x14ac:dyDescent="0.2">
      <c r="A128" s="50" t="str">
        <f>Source!E77</f>
        <v>11,1</v>
      </c>
      <c r="B128" s="51" t="str">
        <f>Source!F77</f>
        <v>20.5.02.07-0002</v>
      </c>
      <c r="C128" s="51" t="str">
        <f>Source!G77</f>
        <v>Коробка распаечная с десятью  клеммами размером  пластиковая RD9041 прим.</v>
      </c>
      <c r="D128" s="37" t="str">
        <f>Source!H77</f>
        <v>шт.</v>
      </c>
      <c r="E128" s="38">
        <f>Source!I77</f>
        <v>1</v>
      </c>
      <c r="F128" s="39">
        <f>Source!AL77+Source!AM77+Source!AO77</f>
        <v>23.83</v>
      </c>
      <c r="G128" s="40" t="s">
        <v>3</v>
      </c>
      <c r="H128" s="41">
        <f>ROUND(Source!AC77*Source!I77, 2)+ROUND(Source!AD77*Source!I77, 2)+ROUND(Source!AF77*Source!I77, 2)</f>
        <v>23.83</v>
      </c>
      <c r="I128" s="42"/>
      <c r="J128" s="42">
        <f>IF(Source!BC77&lt;&gt; 0, Source!BC77, 1)</f>
        <v>6.77</v>
      </c>
      <c r="K128" s="41">
        <f>Source!O77</f>
        <v>161.33000000000001</v>
      </c>
      <c r="L128" s="43"/>
      <c r="S128">
        <f>ROUND((Source!FX77/100)*((ROUND(Source!AF77*Source!I77, 2)+ROUND(Source!AE77*Source!I77, 2))), 2)</f>
        <v>0</v>
      </c>
      <c r="T128">
        <f>Source!X77</f>
        <v>0</v>
      </c>
      <c r="U128">
        <f>ROUND((Source!FY77/100)*((ROUND(Source!AF77*Source!I77, 2)+ROUND(Source!AE77*Source!I77, 2))), 2)</f>
        <v>0</v>
      </c>
      <c r="V128">
        <f>Source!Y77</f>
        <v>0</v>
      </c>
      <c r="W128">
        <f>IF(Source!BI77&lt;=1,H128, 0)</f>
        <v>0</v>
      </c>
      <c r="X128">
        <f>IF(Source!BI77=2,H128, 0)</f>
        <v>23.83</v>
      </c>
      <c r="Y128">
        <f>IF(Source!BI77=3,H128, 0)</f>
        <v>0</v>
      </c>
      <c r="Z128">
        <f>IF(Source!BI77=4,H128, 0)</f>
        <v>0</v>
      </c>
    </row>
    <row r="129" spans="1:26" ht="15" x14ac:dyDescent="0.25">
      <c r="G129" s="59">
        <f>H123+H124+H125+H126+SUM(H128:H128)</f>
        <v>35.949999999999996</v>
      </c>
      <c r="H129" s="59"/>
      <c r="J129" s="59">
        <f>K123+K124+K125+K126+SUM(K128:K128)</f>
        <v>243.4</v>
      </c>
      <c r="K129" s="59"/>
      <c r="L129" s="44">
        <f>Source!U75</f>
        <v>0.5</v>
      </c>
      <c r="O129" s="25">
        <f>G129</f>
        <v>35.949999999999996</v>
      </c>
      <c r="P129" s="25">
        <f>J129</f>
        <v>243.4</v>
      </c>
      <c r="Q129" s="25">
        <f>L129</f>
        <v>0.5</v>
      </c>
      <c r="W129">
        <f>IF(Source!BI75&lt;=1,H123+H124+H125+H126, 0)</f>
        <v>0</v>
      </c>
      <c r="X129">
        <f>IF(Source!BI75=2,H123+H124+H125+H126, 0)</f>
        <v>12.12</v>
      </c>
      <c r="Y129">
        <f>IF(Source!BI75=3,H123+H124+H125+H126, 0)</f>
        <v>0</v>
      </c>
      <c r="Z129">
        <f>IF(Source!BI75=4,H123+H124+H125+H126, 0)</f>
        <v>0</v>
      </c>
    </row>
    <row r="130" spans="1:26" ht="42.75" x14ac:dyDescent="0.2">
      <c r="A130" s="48" t="str">
        <f>Source!E79</f>
        <v>12</v>
      </c>
      <c r="B130" s="49" t="str">
        <f>Source!F79</f>
        <v>м10-08-002-04</v>
      </c>
      <c r="C130" s="49" t="str">
        <f>Source!G79</f>
        <v>Извещатель ОС автоматический контактный, магнитоконтактный на открывание окон, дверей</v>
      </c>
      <c r="D130" s="30" t="str">
        <f>Source!H79</f>
        <v>ШТ</v>
      </c>
      <c r="E130" s="12">
        <f>Source!I79</f>
        <v>4</v>
      </c>
      <c r="F130" s="31">
        <f>Source!AL79+Source!AM79+Source!AO79</f>
        <v>9.9600000000000009</v>
      </c>
      <c r="G130" s="32"/>
      <c r="H130" s="33"/>
      <c r="I130" s="32" t="str">
        <f>Source!BO79</f>
        <v/>
      </c>
      <c r="J130" s="32"/>
      <c r="K130" s="33"/>
      <c r="L130" s="34"/>
      <c r="S130">
        <f>ROUND((Source!FX79/100)*((ROUND(Source!AF79*Source!I79, 2)+ROUND(Source!AE79*Source!I79, 2))), 2)</f>
        <v>34.9</v>
      </c>
      <c r="T130">
        <f>Source!X79</f>
        <v>236.31</v>
      </c>
      <c r="U130">
        <f>ROUND((Source!FY79/100)*((ROUND(Source!AF79*Source!I79, 2)+ROUND(Source!AE79*Source!I79, 2))), 2)</f>
        <v>26.18</v>
      </c>
      <c r="V130">
        <f>Source!Y79</f>
        <v>177.23</v>
      </c>
    </row>
    <row r="131" spans="1:26" ht="14.25" x14ac:dyDescent="0.2">
      <c r="A131" s="48"/>
      <c r="B131" s="49"/>
      <c r="C131" s="49" t="s">
        <v>1327</v>
      </c>
      <c r="D131" s="30"/>
      <c r="E131" s="12"/>
      <c r="F131" s="31">
        <f>Source!AO79</f>
        <v>8.08</v>
      </c>
      <c r="G131" s="32" t="str">
        <f>Source!DG79</f>
        <v>)*1,35</v>
      </c>
      <c r="H131" s="33">
        <f>ROUND(Source!AF79*Source!I79, 2)</f>
        <v>43.63</v>
      </c>
      <c r="I131" s="32"/>
      <c r="J131" s="32">
        <f>IF(Source!BA79&lt;&gt; 0, Source!BA79, 1)</f>
        <v>6.77</v>
      </c>
      <c r="K131" s="33">
        <f>Source!S79</f>
        <v>295.39</v>
      </c>
      <c r="L131" s="34"/>
      <c r="R131">
        <f>H131</f>
        <v>43.63</v>
      </c>
    </row>
    <row r="132" spans="1:26" ht="14.25" x14ac:dyDescent="0.2">
      <c r="A132" s="48"/>
      <c r="B132" s="49"/>
      <c r="C132" s="49" t="s">
        <v>1328</v>
      </c>
      <c r="D132" s="30"/>
      <c r="E132" s="12"/>
      <c r="F132" s="31">
        <f>Source!AL79</f>
        <v>1.88</v>
      </c>
      <c r="G132" s="32" t="str">
        <f>Source!DD79</f>
        <v/>
      </c>
      <c r="H132" s="33">
        <f>ROUND(Source!AC79*Source!I79, 2)</f>
        <v>7.52</v>
      </c>
      <c r="I132" s="32"/>
      <c r="J132" s="32">
        <f>IF(Source!BC79&lt;&gt; 0, Source!BC79, 1)</f>
        <v>6.77</v>
      </c>
      <c r="K132" s="33">
        <f>Source!P79</f>
        <v>50.91</v>
      </c>
      <c r="L132" s="34"/>
    </row>
    <row r="133" spans="1:26" ht="14.25" x14ac:dyDescent="0.2">
      <c r="A133" s="48"/>
      <c r="B133" s="49"/>
      <c r="C133" s="49" t="s">
        <v>1329</v>
      </c>
      <c r="D133" s="30" t="s">
        <v>1330</v>
      </c>
      <c r="E133" s="12">
        <f>Source!BZ79</f>
        <v>80</v>
      </c>
      <c r="F133" s="52"/>
      <c r="G133" s="32"/>
      <c r="H133" s="33">
        <f>SUM(S130:S136)</f>
        <v>34.9</v>
      </c>
      <c r="I133" s="35"/>
      <c r="J133" s="29">
        <f>Source!AT79</f>
        <v>80</v>
      </c>
      <c r="K133" s="33">
        <f>SUM(T130:T136)</f>
        <v>236.31</v>
      </c>
      <c r="L133" s="34"/>
    </row>
    <row r="134" spans="1:26" ht="14.25" x14ac:dyDescent="0.2">
      <c r="A134" s="48"/>
      <c r="B134" s="49"/>
      <c r="C134" s="49" t="s">
        <v>1331</v>
      </c>
      <c r="D134" s="30" t="s">
        <v>1330</v>
      </c>
      <c r="E134" s="12">
        <f>Source!CA79</f>
        <v>60</v>
      </c>
      <c r="F134" s="52"/>
      <c r="G134" s="32"/>
      <c r="H134" s="33">
        <f>SUM(U130:U136)</f>
        <v>26.18</v>
      </c>
      <c r="I134" s="35"/>
      <c r="J134" s="29">
        <f>Source!AU79</f>
        <v>60</v>
      </c>
      <c r="K134" s="33">
        <f>SUM(V130:V136)</f>
        <v>177.23</v>
      </c>
      <c r="L134" s="34"/>
    </row>
    <row r="135" spans="1:26" ht="14.25" x14ac:dyDescent="0.2">
      <c r="A135" s="48"/>
      <c r="B135" s="49"/>
      <c r="C135" s="49" t="s">
        <v>1332</v>
      </c>
      <c r="D135" s="30" t="s">
        <v>1333</v>
      </c>
      <c r="E135" s="12">
        <f>Source!AQ79</f>
        <v>0.84</v>
      </c>
      <c r="F135" s="31"/>
      <c r="G135" s="32" t="str">
        <f>Source!DI79</f>
        <v>)*1,35</v>
      </c>
      <c r="H135" s="33"/>
      <c r="I135" s="32"/>
      <c r="J135" s="32"/>
      <c r="K135" s="33"/>
      <c r="L135" s="36">
        <f>Source!U79</f>
        <v>4.5360000000000005</v>
      </c>
    </row>
    <row r="136" spans="1:26" ht="28.5" x14ac:dyDescent="0.2">
      <c r="A136" s="50" t="str">
        <f>Source!E81</f>
        <v>12,1</v>
      </c>
      <c r="B136" s="51" t="str">
        <f>Source!F81</f>
        <v>61.2.01.05-0040</v>
      </c>
      <c r="C136" s="51" t="str">
        <f>Source!G81</f>
        <v>Извещатель охранный контактный ИО 102-26 исп. 04</v>
      </c>
      <c r="D136" s="37" t="str">
        <f>Source!H81</f>
        <v>шт.</v>
      </c>
      <c r="E136" s="38">
        <f>Source!I81</f>
        <v>4</v>
      </c>
      <c r="F136" s="39">
        <f>Source!AL81+Source!AM81+Source!AO81</f>
        <v>41.79</v>
      </c>
      <c r="G136" s="40" t="s">
        <v>3</v>
      </c>
      <c r="H136" s="41">
        <f>ROUND(Source!AC81*Source!I81, 2)+ROUND(Source!AD81*Source!I81, 2)+ROUND(Source!AF81*Source!I81, 2)</f>
        <v>167.16</v>
      </c>
      <c r="I136" s="42"/>
      <c r="J136" s="42">
        <f>IF(Source!BC81&lt;&gt; 0, Source!BC81, 1)</f>
        <v>6.77</v>
      </c>
      <c r="K136" s="41">
        <f>Source!O81</f>
        <v>1131.67</v>
      </c>
      <c r="L136" s="43"/>
      <c r="S136">
        <f>ROUND((Source!FX81/100)*((ROUND(Source!AF81*Source!I81, 2)+ROUND(Source!AE81*Source!I81, 2))), 2)</f>
        <v>0</v>
      </c>
      <c r="T136">
        <f>Source!X81</f>
        <v>0</v>
      </c>
      <c r="U136">
        <f>ROUND((Source!FY81/100)*((ROUND(Source!AF81*Source!I81, 2)+ROUND(Source!AE81*Source!I81, 2))), 2)</f>
        <v>0</v>
      </c>
      <c r="V136">
        <f>Source!Y81</f>
        <v>0</v>
      </c>
      <c r="W136">
        <f>IF(Source!BI81&lt;=1,H136, 0)</f>
        <v>0</v>
      </c>
      <c r="X136">
        <f>IF(Source!BI81=2,H136, 0)</f>
        <v>167.16</v>
      </c>
      <c r="Y136">
        <f>IF(Source!BI81=3,H136, 0)</f>
        <v>0</v>
      </c>
      <c r="Z136">
        <f>IF(Source!BI81=4,H136, 0)</f>
        <v>0</v>
      </c>
    </row>
    <row r="137" spans="1:26" ht="15" x14ac:dyDescent="0.25">
      <c r="G137" s="59">
        <f>H131+H132+H133+H134+SUM(H136:H136)</f>
        <v>279.39</v>
      </c>
      <c r="H137" s="59"/>
      <c r="J137" s="59">
        <f>K131+K132+K133+K134+SUM(K136:K136)</f>
        <v>1891.51</v>
      </c>
      <c r="K137" s="59"/>
      <c r="L137" s="44">
        <f>Source!U79</f>
        <v>4.5360000000000005</v>
      </c>
      <c r="O137" s="25">
        <f>G137</f>
        <v>279.39</v>
      </c>
      <c r="P137" s="25">
        <f>J137</f>
        <v>1891.51</v>
      </c>
      <c r="Q137" s="25">
        <f>L137</f>
        <v>4.5360000000000005</v>
      </c>
      <c r="W137">
        <f>IF(Source!BI79&lt;=1,H131+H132+H133+H134, 0)</f>
        <v>0</v>
      </c>
      <c r="X137">
        <f>IF(Source!BI79=2,H131+H132+H133+H134, 0)</f>
        <v>112.23000000000002</v>
      </c>
      <c r="Y137">
        <f>IF(Source!BI79=3,H131+H132+H133+H134, 0)</f>
        <v>0</v>
      </c>
      <c r="Z137">
        <f>IF(Source!BI79=4,H131+H132+H133+H134, 0)</f>
        <v>0</v>
      </c>
    </row>
    <row r="138" spans="1:26" ht="28.5" x14ac:dyDescent="0.2">
      <c r="A138" s="48" t="str">
        <f>Source!E83</f>
        <v>13</v>
      </c>
      <c r="B138" s="49" t="str">
        <f>Source!F83</f>
        <v>м10-06-010-22 прим.</v>
      </c>
      <c r="C138" s="49" t="str">
        <f>Source!G83</f>
        <v>Устройство оконечное кабельное УОК</v>
      </c>
      <c r="D138" s="30" t="str">
        <f>Source!H83</f>
        <v>ШТ</v>
      </c>
      <c r="E138" s="12">
        <f>Source!I83</f>
        <v>6</v>
      </c>
      <c r="F138" s="31">
        <f>Source!AL83+Source!AM83+Source!AO83</f>
        <v>153.23000000000002</v>
      </c>
      <c r="G138" s="32"/>
      <c r="H138" s="33"/>
      <c r="I138" s="32" t="str">
        <f>Source!BO83</f>
        <v/>
      </c>
      <c r="J138" s="32"/>
      <c r="K138" s="33"/>
      <c r="L138" s="34"/>
      <c r="S138">
        <f>ROUND((Source!FX83/100)*((ROUND(Source!AF83*Source!I83, 2)+ROUND(Source!AE83*Source!I83, 2))), 2)</f>
        <v>733.56</v>
      </c>
      <c r="T138">
        <f>Source!X83</f>
        <v>4966.25</v>
      </c>
      <c r="U138">
        <f>ROUND((Source!FY83/100)*((ROUND(Source!AF83*Source!I83, 2)+ROUND(Source!AE83*Source!I83, 2))), 2)</f>
        <v>427.91</v>
      </c>
      <c r="V138">
        <f>Source!Y83</f>
        <v>2896.98</v>
      </c>
    </row>
    <row r="139" spans="1:26" ht="14.25" x14ac:dyDescent="0.2">
      <c r="A139" s="48"/>
      <c r="B139" s="49"/>
      <c r="C139" s="49" t="s">
        <v>1327</v>
      </c>
      <c r="D139" s="30"/>
      <c r="E139" s="12"/>
      <c r="F139" s="31">
        <f>Source!AO83</f>
        <v>66.540000000000006</v>
      </c>
      <c r="G139" s="32" t="str">
        <f>Source!DG83</f>
        <v>)*1,35</v>
      </c>
      <c r="H139" s="33">
        <f>ROUND(Source!AF83*Source!I83, 2)</f>
        <v>538.97</v>
      </c>
      <c r="I139" s="32"/>
      <c r="J139" s="32">
        <f>IF(Source!BA83&lt;&gt; 0, Source!BA83, 1)</f>
        <v>6.77</v>
      </c>
      <c r="K139" s="33">
        <f>Source!S83</f>
        <v>3648.85</v>
      </c>
      <c r="L139" s="34"/>
      <c r="R139">
        <f>H139</f>
        <v>538.97</v>
      </c>
    </row>
    <row r="140" spans="1:26" ht="14.25" x14ac:dyDescent="0.2">
      <c r="A140" s="48"/>
      <c r="B140" s="49"/>
      <c r="C140" s="49" t="s">
        <v>447</v>
      </c>
      <c r="D140" s="30"/>
      <c r="E140" s="12"/>
      <c r="F140" s="31">
        <f>Source!AM83</f>
        <v>85.36</v>
      </c>
      <c r="G140" s="32" t="str">
        <f>Source!DE83</f>
        <v>)*1,35</v>
      </c>
      <c r="H140" s="33">
        <f>ROUND(Source!AD83*Source!I83, 2)</f>
        <v>691.42</v>
      </c>
      <c r="I140" s="32"/>
      <c r="J140" s="32">
        <f>IF(Source!BB83&lt;&gt; 0, Source!BB83, 1)</f>
        <v>6.77</v>
      </c>
      <c r="K140" s="33">
        <f>Source!Q83</f>
        <v>4680.8900000000003</v>
      </c>
      <c r="L140" s="34"/>
    </row>
    <row r="141" spans="1:26" ht="14.25" x14ac:dyDescent="0.2">
      <c r="A141" s="48"/>
      <c r="B141" s="49"/>
      <c r="C141" s="49" t="s">
        <v>1334</v>
      </c>
      <c r="D141" s="30"/>
      <c r="E141" s="12"/>
      <c r="F141" s="31">
        <f>Source!AN83</f>
        <v>8.93</v>
      </c>
      <c r="G141" s="32" t="str">
        <f>Source!DF83</f>
        <v>)*1,35</v>
      </c>
      <c r="H141" s="45">
        <f>ROUND(Source!AE83*Source!I83, 2)</f>
        <v>72.33</v>
      </c>
      <c r="I141" s="32"/>
      <c r="J141" s="32">
        <f>IF(Source!BS83&lt;&gt; 0, Source!BS83, 1)</f>
        <v>6.77</v>
      </c>
      <c r="K141" s="45">
        <f>Source!R83</f>
        <v>489.69</v>
      </c>
      <c r="L141" s="34"/>
      <c r="R141">
        <f>H141</f>
        <v>72.33</v>
      </c>
    </row>
    <row r="142" spans="1:26" ht="14.25" x14ac:dyDescent="0.2">
      <c r="A142" s="48"/>
      <c r="B142" s="49"/>
      <c r="C142" s="49" t="s">
        <v>1328</v>
      </c>
      <c r="D142" s="30"/>
      <c r="E142" s="12"/>
      <c r="F142" s="31">
        <f>Source!AL83</f>
        <v>1.33</v>
      </c>
      <c r="G142" s="32" t="str">
        <f>Source!DD83</f>
        <v/>
      </c>
      <c r="H142" s="33">
        <f>ROUND(Source!AC83*Source!I83, 2)</f>
        <v>7.98</v>
      </c>
      <c r="I142" s="32"/>
      <c r="J142" s="32">
        <f>IF(Source!BC83&lt;&gt; 0, Source!BC83, 1)</f>
        <v>6.77</v>
      </c>
      <c r="K142" s="33">
        <f>Source!P83</f>
        <v>54.02</v>
      </c>
      <c r="L142" s="34"/>
    </row>
    <row r="143" spans="1:26" ht="14.25" x14ac:dyDescent="0.2">
      <c r="A143" s="48"/>
      <c r="B143" s="49"/>
      <c r="C143" s="49" t="s">
        <v>1329</v>
      </c>
      <c r="D143" s="30" t="s">
        <v>1330</v>
      </c>
      <c r="E143" s="12">
        <f>Source!BZ83</f>
        <v>120</v>
      </c>
      <c r="F143" s="52"/>
      <c r="G143" s="32"/>
      <c r="H143" s="33">
        <f>SUM(S138:S146)</f>
        <v>733.56</v>
      </c>
      <c r="I143" s="35"/>
      <c r="J143" s="29">
        <f>Source!AT83</f>
        <v>120</v>
      </c>
      <c r="K143" s="33">
        <f>SUM(T138:T146)</f>
        <v>4966.25</v>
      </c>
      <c r="L143" s="34"/>
    </row>
    <row r="144" spans="1:26" ht="14.25" x14ac:dyDescent="0.2">
      <c r="A144" s="48"/>
      <c r="B144" s="49"/>
      <c r="C144" s="49" t="s">
        <v>1331</v>
      </c>
      <c r="D144" s="30" t="s">
        <v>1330</v>
      </c>
      <c r="E144" s="12">
        <f>Source!CA83</f>
        <v>70</v>
      </c>
      <c r="F144" s="52"/>
      <c r="G144" s="32"/>
      <c r="H144" s="33">
        <f>SUM(U138:U146)</f>
        <v>427.91</v>
      </c>
      <c r="I144" s="35"/>
      <c r="J144" s="29">
        <f>Source!AU83</f>
        <v>70</v>
      </c>
      <c r="K144" s="33">
        <f>SUM(V138:V146)</f>
        <v>2896.98</v>
      </c>
      <c r="L144" s="34"/>
    </row>
    <row r="145" spans="1:26" ht="14.25" x14ac:dyDescent="0.2">
      <c r="A145" s="48"/>
      <c r="B145" s="49"/>
      <c r="C145" s="49" t="s">
        <v>1332</v>
      </c>
      <c r="D145" s="30" t="s">
        <v>1333</v>
      </c>
      <c r="E145" s="12">
        <f>Source!AQ83</f>
        <v>6</v>
      </c>
      <c r="F145" s="31"/>
      <c r="G145" s="32" t="str">
        <f>Source!DI83</f>
        <v>)*1,35</v>
      </c>
      <c r="H145" s="33"/>
      <c r="I145" s="32"/>
      <c r="J145" s="32"/>
      <c r="K145" s="33"/>
      <c r="L145" s="36">
        <f>Source!U83</f>
        <v>48.600000000000009</v>
      </c>
    </row>
    <row r="146" spans="1:26" ht="28.5" x14ac:dyDescent="0.2">
      <c r="A146" s="50" t="str">
        <f>Source!E85</f>
        <v>13,1</v>
      </c>
      <c r="B146" s="51" t="str">
        <f>Source!F85</f>
        <v>61.2.07.04-0051</v>
      </c>
      <c r="C146" s="51" t="str">
        <f>Source!G85</f>
        <v>Устройство контроля шлейфа УШК-01 прим.</v>
      </c>
      <c r="D146" s="37" t="str">
        <f>Source!H85</f>
        <v>шт.</v>
      </c>
      <c r="E146" s="38">
        <f>Source!I85</f>
        <v>6</v>
      </c>
      <c r="F146" s="39">
        <f>Source!AL85+Source!AM85+Source!AO85</f>
        <v>57.92</v>
      </c>
      <c r="G146" s="40" t="s">
        <v>3</v>
      </c>
      <c r="H146" s="41">
        <f>ROUND(Source!AC85*Source!I85, 2)+ROUND(Source!AD85*Source!I85, 2)+ROUND(Source!AF85*Source!I85, 2)</f>
        <v>347.52</v>
      </c>
      <c r="I146" s="42"/>
      <c r="J146" s="42">
        <f>IF(Source!BC85&lt;&gt; 0, Source!BC85, 1)</f>
        <v>6.77</v>
      </c>
      <c r="K146" s="41">
        <f>Source!O85</f>
        <v>2352.71</v>
      </c>
      <c r="L146" s="43"/>
      <c r="S146">
        <f>ROUND((Source!FX85/100)*((ROUND(Source!AF85*Source!I85, 2)+ROUND(Source!AE85*Source!I85, 2))), 2)</f>
        <v>0</v>
      </c>
      <c r="T146">
        <f>Source!X85</f>
        <v>0</v>
      </c>
      <c r="U146">
        <f>ROUND((Source!FY85/100)*((ROUND(Source!AF85*Source!I85, 2)+ROUND(Source!AE85*Source!I85, 2))), 2)</f>
        <v>0</v>
      </c>
      <c r="V146">
        <f>Source!Y85</f>
        <v>0</v>
      </c>
      <c r="W146">
        <f>IF(Source!BI85&lt;=1,H146, 0)</f>
        <v>0</v>
      </c>
      <c r="X146">
        <f>IF(Source!BI85=2,H146, 0)</f>
        <v>347.52</v>
      </c>
      <c r="Y146">
        <f>IF(Source!BI85=3,H146, 0)</f>
        <v>0</v>
      </c>
      <c r="Z146">
        <f>IF(Source!BI85=4,H146, 0)</f>
        <v>0</v>
      </c>
    </row>
    <row r="147" spans="1:26" ht="15" x14ac:dyDescent="0.25">
      <c r="G147" s="59">
        <f>H139+H140+H142+H143+H144+SUM(H146:H146)</f>
        <v>2747.3599999999997</v>
      </c>
      <c r="H147" s="59"/>
      <c r="J147" s="59">
        <f>K139+K140+K142+K143+K144+SUM(K146:K146)</f>
        <v>18599.7</v>
      </c>
      <c r="K147" s="59"/>
      <c r="L147" s="44">
        <f>Source!U83</f>
        <v>48.600000000000009</v>
      </c>
      <c r="O147" s="25">
        <f>G147</f>
        <v>2747.3599999999997</v>
      </c>
      <c r="P147" s="25">
        <f>J147</f>
        <v>18599.7</v>
      </c>
      <c r="Q147" s="25">
        <f>L147</f>
        <v>48.600000000000009</v>
      </c>
      <c r="W147">
        <f>IF(Source!BI83&lt;=1,H139+H140+H142+H143+H144, 0)</f>
        <v>0</v>
      </c>
      <c r="X147">
        <f>IF(Source!BI83=2,H139+H140+H142+H143+H144, 0)</f>
        <v>2399.8399999999997</v>
      </c>
      <c r="Y147">
        <f>IF(Source!BI83=3,H139+H140+H142+H143+H144, 0)</f>
        <v>0</v>
      </c>
      <c r="Z147">
        <f>IF(Source!BI83=4,H139+H140+H142+H143+H144, 0)</f>
        <v>0</v>
      </c>
    </row>
    <row r="148" spans="1:26" ht="57" x14ac:dyDescent="0.2">
      <c r="A148" s="48" t="str">
        <f>Source!E87</f>
        <v>14</v>
      </c>
      <c r="B148" s="49" t="str">
        <f>Source!F87</f>
        <v>м10-08-002-02</v>
      </c>
      <c r="C148" s="49" t="str">
        <f>Source!G87</f>
        <v>Извещатель ПС автоматический дымовой, фотоэлектрический, радиоизотопный, световой в нормальном исполнении</v>
      </c>
      <c r="D148" s="30" t="str">
        <f>Source!H87</f>
        <v>ШТ</v>
      </c>
      <c r="E148" s="12">
        <f>Source!I87</f>
        <v>12</v>
      </c>
      <c r="F148" s="31">
        <f>Source!AL87+Source!AM87+Source!AO87</f>
        <v>18.91</v>
      </c>
      <c r="G148" s="32"/>
      <c r="H148" s="33"/>
      <c r="I148" s="32" t="str">
        <f>Source!BO87</f>
        <v/>
      </c>
      <c r="J148" s="32"/>
      <c r="K148" s="33"/>
      <c r="L148" s="34"/>
      <c r="S148">
        <f>ROUND((Source!FX87/100)*((ROUND(Source!AF87*Source!I87, 2)+ROUND(Source!AE87*Source!I87, 2))), 2)</f>
        <v>209.43</v>
      </c>
      <c r="T148">
        <f>Source!X87</f>
        <v>1417.86</v>
      </c>
      <c r="U148">
        <f>ROUND((Source!FY87/100)*((ROUND(Source!AF87*Source!I87, 2)+ROUND(Source!AE87*Source!I87, 2))), 2)</f>
        <v>157.07</v>
      </c>
      <c r="V148">
        <f>Source!Y87</f>
        <v>1063.4000000000001</v>
      </c>
    </row>
    <row r="149" spans="1:26" ht="14.25" x14ac:dyDescent="0.2">
      <c r="A149" s="48"/>
      <c r="B149" s="49"/>
      <c r="C149" s="49" t="s">
        <v>1327</v>
      </c>
      <c r="D149" s="30"/>
      <c r="E149" s="12"/>
      <c r="F149" s="31">
        <f>Source!AO87</f>
        <v>16.16</v>
      </c>
      <c r="G149" s="32" t="str">
        <f>Source!DG87</f>
        <v>)*1,35</v>
      </c>
      <c r="H149" s="33">
        <f>ROUND(Source!AF87*Source!I87, 2)</f>
        <v>261.79000000000002</v>
      </c>
      <c r="I149" s="32"/>
      <c r="J149" s="32">
        <f>IF(Source!BA87&lt;&gt; 0, Source!BA87, 1)</f>
        <v>6.77</v>
      </c>
      <c r="K149" s="33">
        <f>Source!S87</f>
        <v>1772.33</v>
      </c>
      <c r="L149" s="34"/>
      <c r="R149">
        <f>H149</f>
        <v>261.79000000000002</v>
      </c>
    </row>
    <row r="150" spans="1:26" ht="14.25" x14ac:dyDescent="0.2">
      <c r="A150" s="48"/>
      <c r="B150" s="49"/>
      <c r="C150" s="49" t="s">
        <v>1328</v>
      </c>
      <c r="D150" s="30"/>
      <c r="E150" s="12"/>
      <c r="F150" s="31">
        <f>Source!AL87</f>
        <v>2.75</v>
      </c>
      <c r="G150" s="32" t="str">
        <f>Source!DD87</f>
        <v/>
      </c>
      <c r="H150" s="33">
        <f>ROUND(Source!AC87*Source!I87, 2)</f>
        <v>33</v>
      </c>
      <c r="I150" s="32"/>
      <c r="J150" s="32">
        <f>IF(Source!BC87&lt;&gt; 0, Source!BC87, 1)</f>
        <v>6.77</v>
      </c>
      <c r="K150" s="33">
        <f>Source!P87</f>
        <v>223.41</v>
      </c>
      <c r="L150" s="34"/>
    </row>
    <row r="151" spans="1:26" ht="14.25" x14ac:dyDescent="0.2">
      <c r="A151" s="48"/>
      <c r="B151" s="49"/>
      <c r="C151" s="49" t="s">
        <v>1329</v>
      </c>
      <c r="D151" s="30" t="s">
        <v>1330</v>
      </c>
      <c r="E151" s="12">
        <f>Source!BZ87</f>
        <v>80</v>
      </c>
      <c r="F151" s="52"/>
      <c r="G151" s="32"/>
      <c r="H151" s="33">
        <f>SUM(S148:S154)</f>
        <v>209.43</v>
      </c>
      <c r="I151" s="35"/>
      <c r="J151" s="29">
        <f>Source!AT87</f>
        <v>80</v>
      </c>
      <c r="K151" s="33">
        <f>SUM(T148:T154)</f>
        <v>1417.86</v>
      </c>
      <c r="L151" s="34"/>
    </row>
    <row r="152" spans="1:26" ht="14.25" x14ac:dyDescent="0.2">
      <c r="A152" s="48"/>
      <c r="B152" s="49"/>
      <c r="C152" s="49" t="s">
        <v>1331</v>
      </c>
      <c r="D152" s="30" t="s">
        <v>1330</v>
      </c>
      <c r="E152" s="12">
        <f>Source!CA87</f>
        <v>60</v>
      </c>
      <c r="F152" s="52"/>
      <c r="G152" s="32"/>
      <c r="H152" s="33">
        <f>SUM(U148:U154)</f>
        <v>157.07</v>
      </c>
      <c r="I152" s="35"/>
      <c r="J152" s="29">
        <f>Source!AU87</f>
        <v>60</v>
      </c>
      <c r="K152" s="33">
        <f>SUM(V148:V154)</f>
        <v>1063.4000000000001</v>
      </c>
      <c r="L152" s="34"/>
    </row>
    <row r="153" spans="1:26" ht="14.25" x14ac:dyDescent="0.2">
      <c r="A153" s="48"/>
      <c r="B153" s="49"/>
      <c r="C153" s="49" t="s">
        <v>1332</v>
      </c>
      <c r="D153" s="30" t="s">
        <v>1333</v>
      </c>
      <c r="E153" s="12">
        <f>Source!AQ87</f>
        <v>1.68</v>
      </c>
      <c r="F153" s="31"/>
      <c r="G153" s="32" t="str">
        <f>Source!DI87</f>
        <v>)*1,35</v>
      </c>
      <c r="H153" s="33"/>
      <c r="I153" s="32"/>
      <c r="J153" s="32"/>
      <c r="K153" s="33"/>
      <c r="L153" s="36">
        <f>Source!U87</f>
        <v>27.216000000000001</v>
      </c>
    </row>
    <row r="154" spans="1:26" ht="42.75" x14ac:dyDescent="0.2">
      <c r="A154" s="50" t="str">
        <f>Source!E89</f>
        <v>14,1</v>
      </c>
      <c r="B154" s="51" t="str">
        <f>Source!F89</f>
        <v>61.2.02.01-0003</v>
      </c>
      <c r="C154" s="51" t="str">
        <f>Source!G89</f>
        <v>Извещатель низкопрофильный дымовой оптико-электронный марки ИП 212-45 прим.</v>
      </c>
      <c r="D154" s="37" t="str">
        <f>Source!H89</f>
        <v>шт.</v>
      </c>
      <c r="E154" s="38">
        <f>Source!I89</f>
        <v>18</v>
      </c>
      <c r="F154" s="39">
        <f>Source!AL89+Source!AM89+Source!AO89</f>
        <v>117.63</v>
      </c>
      <c r="G154" s="40" t="s">
        <v>3</v>
      </c>
      <c r="H154" s="41">
        <f>ROUND(Source!AC89*Source!I89, 2)+ROUND(Source!AD89*Source!I89, 2)+ROUND(Source!AF89*Source!I89, 2)</f>
        <v>2117.34</v>
      </c>
      <c r="I154" s="42"/>
      <c r="J154" s="42">
        <f>IF(Source!BC89&lt;&gt; 0, Source!BC89, 1)</f>
        <v>6.77</v>
      </c>
      <c r="K154" s="41">
        <f>Source!O89</f>
        <v>14334.39</v>
      </c>
      <c r="L154" s="43"/>
      <c r="S154">
        <f>ROUND((Source!FX89/100)*((ROUND(Source!AF89*Source!I89, 2)+ROUND(Source!AE89*Source!I89, 2))), 2)</f>
        <v>0</v>
      </c>
      <c r="T154">
        <f>Source!X89</f>
        <v>0</v>
      </c>
      <c r="U154">
        <f>ROUND((Source!FY89/100)*((ROUND(Source!AF89*Source!I89, 2)+ROUND(Source!AE89*Source!I89, 2))), 2)</f>
        <v>0</v>
      </c>
      <c r="V154">
        <f>Source!Y89</f>
        <v>0</v>
      </c>
      <c r="W154">
        <f>IF(Source!BI89&lt;=1,H154, 0)</f>
        <v>0</v>
      </c>
      <c r="X154">
        <f>IF(Source!BI89=2,H154, 0)</f>
        <v>2117.34</v>
      </c>
      <c r="Y154">
        <f>IF(Source!BI89=3,H154, 0)</f>
        <v>0</v>
      </c>
      <c r="Z154">
        <f>IF(Source!BI89=4,H154, 0)</f>
        <v>0</v>
      </c>
    </row>
    <row r="155" spans="1:26" ht="15" x14ac:dyDescent="0.25">
      <c r="G155" s="59">
        <f>H149+H150+H151+H152+SUM(H154:H154)</f>
        <v>2778.63</v>
      </c>
      <c r="H155" s="59"/>
      <c r="J155" s="59">
        <f>K149+K150+K151+K152+SUM(K154:K154)</f>
        <v>18811.39</v>
      </c>
      <c r="K155" s="59"/>
      <c r="L155" s="44">
        <f>Source!U87</f>
        <v>27.216000000000001</v>
      </c>
      <c r="O155" s="25">
        <f>G155</f>
        <v>2778.63</v>
      </c>
      <c r="P155" s="25">
        <f>J155</f>
        <v>18811.39</v>
      </c>
      <c r="Q155" s="25">
        <f>L155</f>
        <v>27.216000000000001</v>
      </c>
      <c r="W155">
        <f>IF(Source!BI87&lt;=1,H149+H150+H151+H152, 0)</f>
        <v>0</v>
      </c>
      <c r="X155">
        <f>IF(Source!BI87=2,H149+H150+H151+H152, 0)</f>
        <v>661.29</v>
      </c>
      <c r="Y155">
        <f>IF(Source!BI87=3,H149+H150+H151+H152, 0)</f>
        <v>0</v>
      </c>
      <c r="Z155">
        <f>IF(Source!BI87=4,H149+H150+H151+H152, 0)</f>
        <v>0</v>
      </c>
    </row>
    <row r="156" spans="1:26" ht="42.75" x14ac:dyDescent="0.2">
      <c r="A156" s="48" t="str">
        <f>Source!E91</f>
        <v>15</v>
      </c>
      <c r="B156" s="49" t="str">
        <f>Source!F91</f>
        <v>м08-03-574-01 прим.</v>
      </c>
      <c r="C156" s="49" t="str">
        <f>Source!G91</f>
        <v>Разводка по устройствам и подключение жил кабелей или проводов сечением до 10 мм2</v>
      </c>
      <c r="D156" s="30" t="str">
        <f>Source!H91</f>
        <v>100 ШТ</v>
      </c>
      <c r="E156" s="12">
        <f>Source!I91</f>
        <v>0.08</v>
      </c>
      <c r="F156" s="31">
        <f>Source!AL91+Source!AM91+Source!AO91</f>
        <v>272.63</v>
      </c>
      <c r="G156" s="32"/>
      <c r="H156" s="33"/>
      <c r="I156" s="32" t="str">
        <f>Source!BO91</f>
        <v/>
      </c>
      <c r="J156" s="32"/>
      <c r="K156" s="33"/>
      <c r="L156" s="34"/>
      <c r="S156">
        <f>ROUND((Source!FX91/100)*((ROUND(Source!AF91*Source!I91, 2)+ROUND(Source!AE91*Source!I91, 2))), 2)</f>
        <v>17.13</v>
      </c>
      <c r="T156">
        <f>Source!X91</f>
        <v>115.95</v>
      </c>
      <c r="U156">
        <f>ROUND((Source!FY91/100)*((ROUND(Source!AF91*Source!I91, 2)+ROUND(Source!AE91*Source!I91, 2))), 2)</f>
        <v>11.72</v>
      </c>
      <c r="V156">
        <f>Source!Y91</f>
        <v>79.33</v>
      </c>
    </row>
    <row r="157" spans="1:26" x14ac:dyDescent="0.2">
      <c r="C157" s="26" t="str">
        <f>"Объем: "&amp;Source!I91&amp;"=8/"&amp;"100"</f>
        <v>Объем: 0,08=8/100</v>
      </c>
    </row>
    <row r="158" spans="1:26" ht="14.25" x14ac:dyDescent="0.2">
      <c r="A158" s="48"/>
      <c r="B158" s="49"/>
      <c r="C158" s="49" t="s">
        <v>1327</v>
      </c>
      <c r="D158" s="30"/>
      <c r="E158" s="12"/>
      <c r="F158" s="31">
        <f>Source!AO91</f>
        <v>166.66</v>
      </c>
      <c r="G158" s="32" t="str">
        <f>Source!DG91</f>
        <v>)*1,35</v>
      </c>
      <c r="H158" s="33">
        <f>ROUND(Source!AF91*Source!I91, 2)</f>
        <v>18</v>
      </c>
      <c r="I158" s="32"/>
      <c r="J158" s="32">
        <f>IF(Source!BA91&lt;&gt; 0, Source!BA91, 1)</f>
        <v>6.77</v>
      </c>
      <c r="K158" s="33">
        <f>Source!S91</f>
        <v>121.86</v>
      </c>
      <c r="L158" s="34"/>
      <c r="R158">
        <f>H158</f>
        <v>18</v>
      </c>
    </row>
    <row r="159" spans="1:26" ht="14.25" x14ac:dyDescent="0.2">
      <c r="A159" s="48"/>
      <c r="B159" s="49"/>
      <c r="C159" s="49" t="s">
        <v>447</v>
      </c>
      <c r="D159" s="30"/>
      <c r="E159" s="12"/>
      <c r="F159" s="31">
        <f>Source!AM91</f>
        <v>1.78</v>
      </c>
      <c r="G159" s="32" t="str">
        <f>Source!DE91</f>
        <v>)*1,35</v>
      </c>
      <c r="H159" s="33">
        <f>ROUND(Source!AD91*Source!I91, 2)</f>
        <v>0.19</v>
      </c>
      <c r="I159" s="32"/>
      <c r="J159" s="32">
        <f>IF(Source!BB91&lt;&gt; 0, Source!BB91, 1)</f>
        <v>6.77</v>
      </c>
      <c r="K159" s="33">
        <f>Source!Q91</f>
        <v>1.3</v>
      </c>
      <c r="L159" s="34"/>
    </row>
    <row r="160" spans="1:26" ht="14.25" x14ac:dyDescent="0.2">
      <c r="A160" s="48"/>
      <c r="B160" s="49"/>
      <c r="C160" s="49" t="s">
        <v>1334</v>
      </c>
      <c r="D160" s="30"/>
      <c r="E160" s="12"/>
      <c r="F160" s="31">
        <f>Source!AN91</f>
        <v>0.26</v>
      </c>
      <c r="G160" s="32" t="str">
        <f>Source!DF91</f>
        <v>)*1,35</v>
      </c>
      <c r="H160" s="45">
        <f>ROUND(Source!AE91*Source!I91, 2)</f>
        <v>0.03</v>
      </c>
      <c r="I160" s="32"/>
      <c r="J160" s="32">
        <f>IF(Source!BS91&lt;&gt; 0, Source!BS91, 1)</f>
        <v>6.77</v>
      </c>
      <c r="K160" s="45">
        <f>Source!R91</f>
        <v>0.19</v>
      </c>
      <c r="L160" s="34"/>
      <c r="R160">
        <f>H160</f>
        <v>0.03</v>
      </c>
    </row>
    <row r="161" spans="1:26" ht="14.25" x14ac:dyDescent="0.2">
      <c r="A161" s="48"/>
      <c r="B161" s="49"/>
      <c r="C161" s="49" t="s">
        <v>1328</v>
      </c>
      <c r="D161" s="30"/>
      <c r="E161" s="12"/>
      <c r="F161" s="31">
        <f>Source!AL91</f>
        <v>104.19</v>
      </c>
      <c r="G161" s="32" t="str">
        <f>Source!DD91</f>
        <v/>
      </c>
      <c r="H161" s="33">
        <f>ROUND(Source!AC91*Source!I91, 2)</f>
        <v>8.34</v>
      </c>
      <c r="I161" s="32"/>
      <c r="J161" s="32">
        <f>IF(Source!BC91&lt;&gt; 0, Source!BC91, 1)</f>
        <v>6.77</v>
      </c>
      <c r="K161" s="33">
        <f>Source!P91</f>
        <v>56.43</v>
      </c>
      <c r="L161" s="34"/>
    </row>
    <row r="162" spans="1:26" ht="14.25" x14ac:dyDescent="0.2">
      <c r="A162" s="48"/>
      <c r="B162" s="49"/>
      <c r="C162" s="49" t="s">
        <v>1329</v>
      </c>
      <c r="D162" s="30" t="s">
        <v>1330</v>
      </c>
      <c r="E162" s="12">
        <f>Source!BZ91</f>
        <v>95</v>
      </c>
      <c r="F162" s="52"/>
      <c r="G162" s="32"/>
      <c r="H162" s="33">
        <f>SUM(S156:S165)</f>
        <v>17.13</v>
      </c>
      <c r="I162" s="35"/>
      <c r="J162" s="29">
        <f>Source!AT91</f>
        <v>95</v>
      </c>
      <c r="K162" s="33">
        <f>SUM(T156:T165)</f>
        <v>115.95</v>
      </c>
      <c r="L162" s="34"/>
    </row>
    <row r="163" spans="1:26" ht="14.25" x14ac:dyDescent="0.2">
      <c r="A163" s="48"/>
      <c r="B163" s="49"/>
      <c r="C163" s="49" t="s">
        <v>1331</v>
      </c>
      <c r="D163" s="30" t="s">
        <v>1330</v>
      </c>
      <c r="E163" s="12">
        <f>Source!CA91</f>
        <v>65</v>
      </c>
      <c r="F163" s="52"/>
      <c r="G163" s="32"/>
      <c r="H163" s="33">
        <f>SUM(U156:U165)</f>
        <v>11.72</v>
      </c>
      <c r="I163" s="35"/>
      <c r="J163" s="29">
        <f>Source!AU91</f>
        <v>65</v>
      </c>
      <c r="K163" s="33">
        <f>SUM(V156:V165)</f>
        <v>79.33</v>
      </c>
      <c r="L163" s="34"/>
    </row>
    <row r="164" spans="1:26" ht="14.25" x14ac:dyDescent="0.2">
      <c r="A164" s="48"/>
      <c r="B164" s="49"/>
      <c r="C164" s="49" t="s">
        <v>1332</v>
      </c>
      <c r="D164" s="30" t="s">
        <v>1333</v>
      </c>
      <c r="E164" s="12">
        <f>Source!AQ91</f>
        <v>16.8</v>
      </c>
      <c r="F164" s="31"/>
      <c r="G164" s="32" t="str">
        <f>Source!DI91</f>
        <v>)*1,35</v>
      </c>
      <c r="H164" s="33"/>
      <c r="I164" s="32"/>
      <c r="J164" s="32"/>
      <c r="K164" s="33"/>
      <c r="L164" s="36">
        <f>Source!U91</f>
        <v>1.8144000000000002</v>
      </c>
    </row>
    <row r="165" spans="1:26" ht="14.25" x14ac:dyDescent="0.2">
      <c r="A165" s="50" t="str">
        <f>Source!E93</f>
        <v>15,1</v>
      </c>
      <c r="B165" s="51" t="str">
        <f>Source!F93</f>
        <v>20.1.01.03-0003</v>
      </c>
      <c r="C165" s="51" t="str">
        <f>Source!G93</f>
        <v>Модуль подключения МПН прим.</v>
      </c>
      <c r="D165" s="37" t="str">
        <f>Source!H93</f>
        <v>шт.</v>
      </c>
      <c r="E165" s="38">
        <f>Source!I93</f>
        <v>8</v>
      </c>
      <c r="F165" s="39">
        <f>Source!AL93+Source!AM93+Source!AO93</f>
        <v>8.69</v>
      </c>
      <c r="G165" s="40" t="s">
        <v>3</v>
      </c>
      <c r="H165" s="41">
        <f>ROUND(Source!AC93*Source!I93, 2)+ROUND(Source!AD93*Source!I93, 2)+ROUND(Source!AF93*Source!I93, 2)</f>
        <v>69.52</v>
      </c>
      <c r="I165" s="42"/>
      <c r="J165" s="42">
        <f>IF(Source!BC93&lt;&gt; 0, Source!BC93, 1)</f>
        <v>6.77</v>
      </c>
      <c r="K165" s="41">
        <f>Source!O93</f>
        <v>470.65</v>
      </c>
      <c r="L165" s="43"/>
      <c r="S165">
        <f>ROUND((Source!FX93/100)*((ROUND(Source!AF93*Source!I93, 2)+ROUND(Source!AE93*Source!I93, 2))), 2)</f>
        <v>0</v>
      </c>
      <c r="T165">
        <f>Source!X93</f>
        <v>0</v>
      </c>
      <c r="U165">
        <f>ROUND((Source!FY93/100)*((ROUND(Source!AF93*Source!I93, 2)+ROUND(Source!AE93*Source!I93, 2))), 2)</f>
        <v>0</v>
      </c>
      <c r="V165">
        <f>Source!Y93</f>
        <v>0</v>
      </c>
      <c r="W165">
        <f>IF(Source!BI93&lt;=1,H165, 0)</f>
        <v>0</v>
      </c>
      <c r="X165">
        <f>IF(Source!BI93=2,H165, 0)</f>
        <v>69.52</v>
      </c>
      <c r="Y165">
        <f>IF(Source!BI93=3,H165, 0)</f>
        <v>0</v>
      </c>
      <c r="Z165">
        <f>IF(Source!BI93=4,H165, 0)</f>
        <v>0</v>
      </c>
    </row>
    <row r="166" spans="1:26" ht="15" x14ac:dyDescent="0.25">
      <c r="G166" s="59">
        <f>H158+H159+H161+H162+H163+SUM(H165:H165)</f>
        <v>124.89999999999999</v>
      </c>
      <c r="H166" s="59"/>
      <c r="J166" s="59">
        <f>K158+K159+K161+K162+K163+SUM(K165:K165)</f>
        <v>845.52</v>
      </c>
      <c r="K166" s="59"/>
      <c r="L166" s="44">
        <f>Source!U91</f>
        <v>1.8144000000000002</v>
      </c>
      <c r="O166" s="25">
        <f>G166</f>
        <v>124.89999999999999</v>
      </c>
      <c r="P166" s="25">
        <f>J166</f>
        <v>845.52</v>
      </c>
      <c r="Q166" s="25">
        <f>L166</f>
        <v>1.8144000000000002</v>
      </c>
      <c r="W166">
        <f>IF(Source!BI91&lt;=1,H158+H159+H161+H162+H163, 0)</f>
        <v>0</v>
      </c>
      <c r="X166">
        <f>IF(Source!BI91=2,H158+H159+H161+H162+H163, 0)</f>
        <v>55.379999999999995</v>
      </c>
      <c r="Y166">
        <f>IF(Source!BI91=3,H158+H159+H161+H162+H163, 0)</f>
        <v>0</v>
      </c>
      <c r="Z166">
        <f>IF(Source!BI91=4,H158+H159+H161+H162+H163, 0)</f>
        <v>0</v>
      </c>
    </row>
    <row r="167" spans="1:26" ht="28.5" x14ac:dyDescent="0.2">
      <c r="A167" s="48" t="str">
        <f>Source!E95</f>
        <v>16</v>
      </c>
      <c r="B167" s="49" t="str">
        <f>Source!F95</f>
        <v>м18-03-012-01 прим.</v>
      </c>
      <c r="C167" s="49" t="str">
        <f>Source!G95</f>
        <v>Рампа двухветвевая перепускная с количеством баллонов до 5</v>
      </c>
      <c r="D167" s="30" t="str">
        <f>Source!H95</f>
        <v>КОМПЛ</v>
      </c>
      <c r="E167" s="12">
        <f>Source!I95</f>
        <v>1</v>
      </c>
      <c r="F167" s="31">
        <f>Source!AL95+Source!AM95+Source!AO95</f>
        <v>319.94</v>
      </c>
      <c r="G167" s="32"/>
      <c r="H167" s="33"/>
      <c r="I167" s="32" t="str">
        <f>Source!BO95</f>
        <v/>
      </c>
      <c r="J167" s="32"/>
      <c r="K167" s="33"/>
      <c r="L167" s="34"/>
      <c r="S167">
        <f>ROUND((Source!FX95/100)*((ROUND(Source!AF95*Source!I95, 2)+ROUND(Source!AE95*Source!I95, 2))), 2)</f>
        <v>252.66</v>
      </c>
      <c r="T167">
        <f>Source!X95</f>
        <v>1710.48</v>
      </c>
      <c r="U167">
        <f>ROUND((Source!FY95/100)*((ROUND(Source!AF95*Source!I95, 2)+ROUND(Source!AE95*Source!I95, 2))), 2)</f>
        <v>189.49</v>
      </c>
      <c r="V167">
        <f>Source!Y95</f>
        <v>1282.8599999999999</v>
      </c>
    </row>
    <row r="168" spans="1:26" ht="14.25" x14ac:dyDescent="0.2">
      <c r="A168" s="48"/>
      <c r="B168" s="49"/>
      <c r="C168" s="49" t="s">
        <v>1327</v>
      </c>
      <c r="D168" s="30"/>
      <c r="E168" s="12"/>
      <c r="F168" s="31">
        <f>Source!AO95</f>
        <v>232.18</v>
      </c>
      <c r="G168" s="32" t="str">
        <f>Source!DG95</f>
        <v>)*1,35</v>
      </c>
      <c r="H168" s="33">
        <f>ROUND(Source!AF95*Source!I95, 2)</f>
        <v>313.44</v>
      </c>
      <c r="I168" s="32"/>
      <c r="J168" s="32">
        <f>IF(Source!BA95&lt;&gt; 0, Source!BA95, 1)</f>
        <v>6.77</v>
      </c>
      <c r="K168" s="33">
        <f>Source!S95</f>
        <v>2122.0100000000002</v>
      </c>
      <c r="L168" s="34"/>
      <c r="R168">
        <f>H168</f>
        <v>313.44</v>
      </c>
    </row>
    <row r="169" spans="1:26" ht="14.25" x14ac:dyDescent="0.2">
      <c r="A169" s="48"/>
      <c r="B169" s="49"/>
      <c r="C169" s="49" t="s">
        <v>447</v>
      </c>
      <c r="D169" s="30"/>
      <c r="E169" s="12"/>
      <c r="F169" s="31">
        <f>Source!AM95</f>
        <v>56.68</v>
      </c>
      <c r="G169" s="32" t="str">
        <f>Source!DE95</f>
        <v>)*1,35</v>
      </c>
      <c r="H169" s="33">
        <f>ROUND(Source!AD95*Source!I95, 2)</f>
        <v>76.52</v>
      </c>
      <c r="I169" s="32"/>
      <c r="J169" s="32">
        <f>IF(Source!BB95&lt;&gt; 0, Source!BB95, 1)</f>
        <v>6.77</v>
      </c>
      <c r="K169" s="33">
        <f>Source!Q95</f>
        <v>518.03</v>
      </c>
      <c r="L169" s="34"/>
    </row>
    <row r="170" spans="1:26" ht="14.25" x14ac:dyDescent="0.2">
      <c r="A170" s="48"/>
      <c r="B170" s="49"/>
      <c r="C170" s="49" t="s">
        <v>1334</v>
      </c>
      <c r="D170" s="30"/>
      <c r="E170" s="12"/>
      <c r="F170" s="31">
        <f>Source!AN95</f>
        <v>1.76</v>
      </c>
      <c r="G170" s="32" t="str">
        <f>Source!DF95</f>
        <v>)*1,35</v>
      </c>
      <c r="H170" s="45">
        <f>ROUND(Source!AE95*Source!I95, 2)</f>
        <v>2.38</v>
      </c>
      <c r="I170" s="32"/>
      <c r="J170" s="32">
        <f>IF(Source!BS95&lt;&gt; 0, Source!BS95, 1)</f>
        <v>6.77</v>
      </c>
      <c r="K170" s="45">
        <f>Source!R95</f>
        <v>16.09</v>
      </c>
      <c r="L170" s="34"/>
      <c r="R170">
        <f>H170</f>
        <v>2.38</v>
      </c>
    </row>
    <row r="171" spans="1:26" ht="14.25" x14ac:dyDescent="0.2">
      <c r="A171" s="48"/>
      <c r="B171" s="49"/>
      <c r="C171" s="49" t="s">
        <v>1328</v>
      </c>
      <c r="D171" s="30"/>
      <c r="E171" s="12"/>
      <c r="F171" s="31">
        <f>Source!AL95</f>
        <v>31.08</v>
      </c>
      <c r="G171" s="32" t="str">
        <f>Source!DD95</f>
        <v/>
      </c>
      <c r="H171" s="33">
        <f>ROUND(Source!AC95*Source!I95, 2)</f>
        <v>31.08</v>
      </c>
      <c r="I171" s="32"/>
      <c r="J171" s="32">
        <f>IF(Source!BC95&lt;&gt; 0, Source!BC95, 1)</f>
        <v>6.77</v>
      </c>
      <c r="K171" s="33">
        <f>Source!P95</f>
        <v>210.41</v>
      </c>
      <c r="L171" s="34"/>
    </row>
    <row r="172" spans="1:26" ht="14.25" x14ac:dyDescent="0.2">
      <c r="A172" s="48"/>
      <c r="B172" s="49"/>
      <c r="C172" s="49" t="s">
        <v>1329</v>
      </c>
      <c r="D172" s="30" t="s">
        <v>1330</v>
      </c>
      <c r="E172" s="12">
        <f>Source!BZ95</f>
        <v>80</v>
      </c>
      <c r="F172" s="52"/>
      <c r="G172" s="32"/>
      <c r="H172" s="33">
        <f>SUM(S167:S178)</f>
        <v>252.66</v>
      </c>
      <c r="I172" s="35"/>
      <c r="J172" s="29">
        <f>Source!AT95</f>
        <v>80</v>
      </c>
      <c r="K172" s="33">
        <f>SUM(T167:T178)</f>
        <v>1710.48</v>
      </c>
      <c r="L172" s="34"/>
    </row>
    <row r="173" spans="1:26" ht="14.25" x14ac:dyDescent="0.2">
      <c r="A173" s="48"/>
      <c r="B173" s="49"/>
      <c r="C173" s="49" t="s">
        <v>1331</v>
      </c>
      <c r="D173" s="30" t="s">
        <v>1330</v>
      </c>
      <c r="E173" s="12">
        <f>Source!CA95</f>
        <v>60</v>
      </c>
      <c r="F173" s="52"/>
      <c r="G173" s="32"/>
      <c r="H173" s="33">
        <f>SUM(U167:U178)</f>
        <v>189.49</v>
      </c>
      <c r="I173" s="35"/>
      <c r="J173" s="29">
        <f>Source!AU95</f>
        <v>60</v>
      </c>
      <c r="K173" s="33">
        <f>SUM(V167:V178)</f>
        <v>1282.8599999999999</v>
      </c>
      <c r="L173" s="34"/>
    </row>
    <row r="174" spans="1:26" ht="14.25" x14ac:dyDescent="0.2">
      <c r="A174" s="48"/>
      <c r="B174" s="49"/>
      <c r="C174" s="49" t="s">
        <v>1332</v>
      </c>
      <c r="D174" s="30" t="s">
        <v>1333</v>
      </c>
      <c r="E174" s="12">
        <f>Source!AQ95</f>
        <v>24.7</v>
      </c>
      <c r="F174" s="31"/>
      <c r="G174" s="32" t="str">
        <f>Source!DI95</f>
        <v>)*1,35</v>
      </c>
      <c r="H174" s="33"/>
      <c r="I174" s="32"/>
      <c r="J174" s="32"/>
      <c r="K174" s="33"/>
      <c r="L174" s="36">
        <f>Source!U95</f>
        <v>33.344999999999999</v>
      </c>
    </row>
    <row r="175" spans="1:26" ht="54" x14ac:dyDescent="0.2">
      <c r="A175" s="48" t="str">
        <f>Source!E97</f>
        <v>16,1</v>
      </c>
      <c r="B175" s="49" t="str">
        <f>Source!F97</f>
        <v>Прайс-лист</v>
      </c>
      <c r="C175" s="49" t="s">
        <v>1335</v>
      </c>
      <c r="D175" s="30" t="str">
        <f>Source!H97</f>
        <v>КОМПЛ</v>
      </c>
      <c r="E175" s="12">
        <f>Source!I97</f>
        <v>2</v>
      </c>
      <c r="F175" s="31">
        <f>Source!AL97+Source!AM97+Source!AO97</f>
        <v>48851.82</v>
      </c>
      <c r="G175" s="46" t="s">
        <v>3</v>
      </c>
      <c r="H175" s="33">
        <f>ROUND(Source!AC97*Source!I97, 2)+ROUND(Source!AD97*Source!I97, 2)+ROUND(Source!AF97*Source!I97, 2)</f>
        <v>97703.64</v>
      </c>
      <c r="I175" s="32"/>
      <c r="J175" s="32">
        <f>IF(Source!BC97&lt;&gt; 0, Source!BC97, 1)</f>
        <v>6.77</v>
      </c>
      <c r="K175" s="33">
        <f>Source!O97</f>
        <v>661453.64</v>
      </c>
      <c r="L175" s="34"/>
      <c r="S175">
        <f>ROUND((Source!FX97/100)*((ROUND(Source!AF97*Source!I97, 2)+ROUND(Source!AE97*Source!I97, 2))), 2)</f>
        <v>0</v>
      </c>
      <c r="T175">
        <f>Source!X97</f>
        <v>0</v>
      </c>
      <c r="U175">
        <f>ROUND((Source!FY97/100)*((ROUND(Source!AF97*Source!I97, 2)+ROUND(Source!AE97*Source!I97, 2))), 2)</f>
        <v>0</v>
      </c>
      <c r="V175">
        <f>Source!Y97</f>
        <v>0</v>
      </c>
      <c r="W175">
        <f>IF(Source!BI97&lt;=1,H175, 0)</f>
        <v>0</v>
      </c>
      <c r="X175">
        <f>IF(Source!BI97=2,H175, 0)</f>
        <v>97703.64</v>
      </c>
      <c r="Y175">
        <f>IF(Source!BI97=3,H175, 0)</f>
        <v>0</v>
      </c>
      <c r="Z175">
        <f>IF(Source!BI97=4,H175, 0)</f>
        <v>0</v>
      </c>
    </row>
    <row r="176" spans="1:26" ht="28.5" x14ac:dyDescent="0.2">
      <c r="A176" s="48" t="str">
        <f>Source!E99</f>
        <v>16,2</v>
      </c>
      <c r="B176" s="49" t="str">
        <f>Source!F99</f>
        <v>61.2.03.01-0003</v>
      </c>
      <c r="C176" s="49" t="str">
        <f>Source!G99</f>
        <v>Модуль газового пожаротушения МГП-50-120 пк прим.</v>
      </c>
      <c r="D176" s="30" t="str">
        <f>Source!H99</f>
        <v>компл.</v>
      </c>
      <c r="E176" s="12">
        <f>Source!I99</f>
        <v>2</v>
      </c>
      <c r="F176" s="31">
        <f>Source!AL99+Source!AM99+Source!AO99</f>
        <v>17334.64</v>
      </c>
      <c r="G176" s="46" t="s">
        <v>3</v>
      </c>
      <c r="H176" s="33">
        <f>ROUND(Source!AC99*Source!I99, 2)+ROUND(Source!AD99*Source!I99, 2)+ROUND(Source!AF99*Source!I99, 2)</f>
        <v>34669.279999999999</v>
      </c>
      <c r="I176" s="32"/>
      <c r="J176" s="32">
        <f>IF(Source!BC99&lt;&gt; 0, Source!BC99, 1)</f>
        <v>6.77</v>
      </c>
      <c r="K176" s="33">
        <f>Source!O99</f>
        <v>234711.03</v>
      </c>
      <c r="L176" s="34"/>
      <c r="S176">
        <f>ROUND((Source!FX99/100)*((ROUND(Source!AF99*Source!I99, 2)+ROUND(Source!AE99*Source!I99, 2))), 2)</f>
        <v>0</v>
      </c>
      <c r="T176">
        <f>Source!X99</f>
        <v>0</v>
      </c>
      <c r="U176">
        <f>ROUND((Source!FY99/100)*((ROUND(Source!AF99*Source!I99, 2)+ROUND(Source!AE99*Source!I99, 2))), 2)</f>
        <v>0</v>
      </c>
      <c r="V176">
        <f>Source!Y99</f>
        <v>0</v>
      </c>
      <c r="W176">
        <f>IF(Source!BI99&lt;=1,H176, 0)</f>
        <v>0</v>
      </c>
      <c r="X176">
        <f>IF(Source!BI99=2,H176, 0)</f>
        <v>34669.279999999999</v>
      </c>
      <c r="Y176">
        <f>IF(Source!BI99=3,H176, 0)</f>
        <v>0</v>
      </c>
      <c r="Z176">
        <f>IF(Source!BI99=4,H176, 0)</f>
        <v>0</v>
      </c>
    </row>
    <row r="177" spans="1:26" ht="28.5" x14ac:dyDescent="0.2">
      <c r="A177" s="48" t="str">
        <f>Source!E101</f>
        <v>16,3</v>
      </c>
      <c r="B177" s="49" t="str">
        <f>Source!F101</f>
        <v>01.7.19.18-0001</v>
      </c>
      <c r="C177" s="49" t="str">
        <f>Source!G101</f>
        <v>Рукав высокого давления РВД-50-80,РВД-50-80П) прим.</v>
      </c>
      <c r="D177" s="30" t="str">
        <f>Source!H101</f>
        <v>шт.</v>
      </c>
      <c r="E177" s="12">
        <f>Source!I101</f>
        <v>2</v>
      </c>
      <c r="F177" s="31">
        <f>Source!AL101+Source!AM101+Source!AO101</f>
        <v>220.5</v>
      </c>
      <c r="G177" s="46" t="s">
        <v>3</v>
      </c>
      <c r="H177" s="33">
        <f>ROUND(Source!AC101*Source!I101, 2)+ROUND(Source!AD101*Source!I101, 2)+ROUND(Source!AF101*Source!I101, 2)</f>
        <v>441</v>
      </c>
      <c r="I177" s="32"/>
      <c r="J177" s="32">
        <f>IF(Source!BC101&lt;&gt; 0, Source!BC101, 1)</f>
        <v>6.77</v>
      </c>
      <c r="K177" s="33">
        <f>Source!O101</f>
        <v>2985.57</v>
      </c>
      <c r="L177" s="34"/>
      <c r="S177">
        <f>ROUND((Source!FX101/100)*((ROUND(Source!AF101*Source!I101, 2)+ROUND(Source!AE101*Source!I101, 2))), 2)</f>
        <v>0</v>
      </c>
      <c r="T177">
        <f>Source!X101</f>
        <v>0</v>
      </c>
      <c r="U177">
        <f>ROUND((Source!FY101/100)*((ROUND(Source!AF101*Source!I101, 2)+ROUND(Source!AE101*Source!I101, 2))), 2)</f>
        <v>0</v>
      </c>
      <c r="V177">
        <f>Source!Y101</f>
        <v>0</v>
      </c>
      <c r="W177">
        <f>IF(Source!BI101&lt;=1,H177, 0)</f>
        <v>0</v>
      </c>
      <c r="X177">
        <f>IF(Source!BI101=2,H177, 0)</f>
        <v>441</v>
      </c>
      <c r="Y177">
        <f>IF(Source!BI101=3,H177, 0)</f>
        <v>0</v>
      </c>
      <c r="Z177">
        <f>IF(Source!BI101=4,H177, 0)</f>
        <v>0</v>
      </c>
    </row>
    <row r="178" spans="1:26" ht="14.25" x14ac:dyDescent="0.2">
      <c r="A178" s="50" t="str">
        <f>Source!E103</f>
        <v>16,4</v>
      </c>
      <c r="B178" s="51" t="str">
        <f>Source!F103</f>
        <v>Цена поставщика</v>
      </c>
      <c r="C178" s="51" t="str">
        <f>Source!G103</f>
        <v>Хладон 125</v>
      </c>
      <c r="D178" s="37" t="str">
        <f>Source!H103</f>
        <v>кг</v>
      </c>
      <c r="E178" s="38">
        <f>Source!I103</f>
        <v>392</v>
      </c>
      <c r="F178" s="39">
        <f>Source!AL103+Source!AM103+Source!AO103</f>
        <v>0</v>
      </c>
      <c r="G178" s="40" t="s">
        <v>3</v>
      </c>
      <c r="H178" s="41">
        <f>ROUND(Source!AC103*Source!I103, 2)+ROUND(Source!AD103*Source!I103, 2)+ROUND(Source!AF103*Source!I103, 2)</f>
        <v>0</v>
      </c>
      <c r="I178" s="42"/>
      <c r="J178" s="42">
        <f>IF(Source!BC103&lt;&gt; 0, Source!BC103, 1)</f>
        <v>6.77</v>
      </c>
      <c r="K178" s="41">
        <f>Source!O103</f>
        <v>0</v>
      </c>
      <c r="L178" s="43"/>
      <c r="S178">
        <f>ROUND((Source!FX103/100)*((ROUND(Source!AF103*Source!I103, 2)+ROUND(Source!AE103*Source!I103, 2))), 2)</f>
        <v>0</v>
      </c>
      <c r="T178">
        <f>Source!X103</f>
        <v>0</v>
      </c>
      <c r="U178">
        <f>ROUND((Source!FY103/100)*((ROUND(Source!AF103*Source!I103, 2)+ROUND(Source!AE103*Source!I103, 2))), 2)</f>
        <v>0</v>
      </c>
      <c r="V178">
        <f>Source!Y103</f>
        <v>0</v>
      </c>
      <c r="W178">
        <f>IF(Source!BI103&lt;=1,H178, 0)</f>
        <v>0</v>
      </c>
      <c r="X178">
        <f>IF(Source!BI103=2,H178, 0)</f>
        <v>0</v>
      </c>
      <c r="Y178">
        <f>IF(Source!BI103=3,H178, 0)</f>
        <v>0</v>
      </c>
      <c r="Z178">
        <f>IF(Source!BI103=4,H178, 0)</f>
        <v>0</v>
      </c>
    </row>
    <row r="179" spans="1:26" ht="15" x14ac:dyDescent="0.25">
      <c r="G179" s="59">
        <f>H168+H169+H171+H172+H173+SUM(H175:H178)</f>
        <v>133677.10999999999</v>
      </c>
      <c r="H179" s="59"/>
      <c r="J179" s="59">
        <f>K168+K169+K171+K172+K173+SUM(K175:K178)</f>
        <v>904994.03</v>
      </c>
      <c r="K179" s="59"/>
      <c r="L179" s="44">
        <f>Source!U95</f>
        <v>33.344999999999999</v>
      </c>
      <c r="O179" s="25">
        <f>G179</f>
        <v>133677.10999999999</v>
      </c>
      <c r="P179" s="25">
        <f>J179</f>
        <v>904994.03</v>
      </c>
      <c r="Q179" s="25">
        <f>L179</f>
        <v>33.344999999999999</v>
      </c>
      <c r="W179">
        <f>IF(Source!BI95&lt;=1,H168+H169+H171+H172+H173, 0)</f>
        <v>0</v>
      </c>
      <c r="X179">
        <f>IF(Source!BI95=2,H168+H169+H171+H172+H173, 0)</f>
        <v>863.18999999999994</v>
      </c>
      <c r="Y179">
        <f>IF(Source!BI95=3,H168+H169+H171+H172+H173, 0)</f>
        <v>0</v>
      </c>
      <c r="Z179">
        <f>IF(Source!BI95=4,H168+H169+H171+H172+H173, 0)</f>
        <v>0</v>
      </c>
    </row>
    <row r="180" spans="1:26" ht="42.75" x14ac:dyDescent="0.2">
      <c r="A180" s="48" t="str">
        <f>Source!E105</f>
        <v>17</v>
      </c>
      <c r="B180" s="49" t="str">
        <f>Source!F105</f>
        <v>м12-08-005-11</v>
      </c>
      <c r="C180" s="49" t="str">
        <f>Source!G105</f>
        <v>Оросители, насадки газового пожаротушения с декоративной розеткой</v>
      </c>
      <c r="D180" s="30" t="str">
        <f>Source!H105</f>
        <v>100 ШТ</v>
      </c>
      <c r="E180" s="12">
        <f>Source!I105</f>
        <v>0.08</v>
      </c>
      <c r="F180" s="31">
        <f>Source!AL105+Source!AM105+Source!AO105</f>
        <v>784.44</v>
      </c>
      <c r="G180" s="32"/>
      <c r="H180" s="33"/>
      <c r="I180" s="32" t="str">
        <f>Source!BO105</f>
        <v/>
      </c>
      <c r="J180" s="32"/>
      <c r="K180" s="33"/>
      <c r="L180" s="34"/>
      <c r="S180">
        <f>ROUND((Source!FX105/100)*((ROUND(Source!AF105*Source!I105, 2)+ROUND(Source!AE105*Source!I105, 2))), 2)</f>
        <v>47.22</v>
      </c>
      <c r="T180">
        <f>Source!X105</f>
        <v>319.63</v>
      </c>
      <c r="U180">
        <f>ROUND((Source!FY105/100)*((ROUND(Source!AF105*Source!I105, 2)+ROUND(Source!AE105*Source!I105, 2))), 2)</f>
        <v>35.409999999999997</v>
      </c>
      <c r="V180">
        <f>Source!Y105</f>
        <v>239.72</v>
      </c>
    </row>
    <row r="181" spans="1:26" x14ac:dyDescent="0.2">
      <c r="C181" s="26" t="str">
        <f>"Объем: "&amp;Source!I105&amp;"=8/"&amp;"100"</f>
        <v>Объем: 0,08=8/100</v>
      </c>
    </row>
    <row r="182" spans="1:26" ht="14.25" x14ac:dyDescent="0.2">
      <c r="A182" s="48"/>
      <c r="B182" s="49"/>
      <c r="C182" s="49" t="s">
        <v>1327</v>
      </c>
      <c r="D182" s="30"/>
      <c r="E182" s="12"/>
      <c r="F182" s="31">
        <f>Source!AO105</f>
        <v>545.45000000000005</v>
      </c>
      <c r="G182" s="32" t="str">
        <f>Source!DG105</f>
        <v>)*1,35</v>
      </c>
      <c r="H182" s="33">
        <f>ROUND(Source!AF105*Source!I105, 2)</f>
        <v>58.91</v>
      </c>
      <c r="I182" s="32"/>
      <c r="J182" s="32">
        <f>IF(Source!BA105&lt;&gt; 0, Source!BA105, 1)</f>
        <v>6.77</v>
      </c>
      <c r="K182" s="33">
        <f>Source!S105</f>
        <v>398.81</v>
      </c>
      <c r="L182" s="34"/>
      <c r="R182">
        <f>H182</f>
        <v>58.91</v>
      </c>
    </row>
    <row r="183" spans="1:26" ht="14.25" x14ac:dyDescent="0.2">
      <c r="A183" s="48"/>
      <c r="B183" s="49"/>
      <c r="C183" s="49" t="s">
        <v>447</v>
      </c>
      <c r="D183" s="30"/>
      <c r="E183" s="12"/>
      <c r="F183" s="31">
        <f>Source!AM105</f>
        <v>7.31</v>
      </c>
      <c r="G183" s="32" t="str">
        <f>Source!DE105</f>
        <v>)*1,35</v>
      </c>
      <c r="H183" s="33">
        <f>ROUND(Source!AD105*Source!I105, 2)</f>
        <v>0.79</v>
      </c>
      <c r="I183" s="32"/>
      <c r="J183" s="32">
        <f>IF(Source!BB105&lt;&gt; 0, Source!BB105, 1)</f>
        <v>6.77</v>
      </c>
      <c r="K183" s="33">
        <f>Source!Q105</f>
        <v>5.34</v>
      </c>
      <c r="L183" s="34"/>
    </row>
    <row r="184" spans="1:26" ht="14.25" x14ac:dyDescent="0.2">
      <c r="A184" s="48"/>
      <c r="B184" s="49"/>
      <c r="C184" s="49" t="s">
        <v>1334</v>
      </c>
      <c r="D184" s="30"/>
      <c r="E184" s="12"/>
      <c r="F184" s="31">
        <f>Source!AN105</f>
        <v>1</v>
      </c>
      <c r="G184" s="32" t="str">
        <f>Source!DF105</f>
        <v>)*1,35</v>
      </c>
      <c r="H184" s="45">
        <f>ROUND(Source!AE105*Source!I105, 2)</f>
        <v>0.11</v>
      </c>
      <c r="I184" s="32"/>
      <c r="J184" s="32">
        <f>IF(Source!BS105&lt;&gt; 0, Source!BS105, 1)</f>
        <v>6.77</v>
      </c>
      <c r="K184" s="45">
        <f>Source!R105</f>
        <v>0.73</v>
      </c>
      <c r="L184" s="34"/>
      <c r="R184">
        <f>H184</f>
        <v>0.11</v>
      </c>
    </row>
    <row r="185" spans="1:26" ht="14.25" x14ac:dyDescent="0.2">
      <c r="A185" s="48"/>
      <c r="B185" s="49"/>
      <c r="C185" s="49" t="s">
        <v>1328</v>
      </c>
      <c r="D185" s="30"/>
      <c r="E185" s="12"/>
      <c r="F185" s="31">
        <f>Source!AL105</f>
        <v>231.68</v>
      </c>
      <c r="G185" s="32" t="str">
        <f>Source!DD105</f>
        <v/>
      </c>
      <c r="H185" s="33">
        <f>ROUND(Source!AC105*Source!I105, 2)</f>
        <v>18.53</v>
      </c>
      <c r="I185" s="32"/>
      <c r="J185" s="32">
        <f>IF(Source!BC105&lt;&gt; 0, Source!BC105, 1)</f>
        <v>6.77</v>
      </c>
      <c r="K185" s="33">
        <f>Source!P105</f>
        <v>125.48</v>
      </c>
      <c r="L185" s="34"/>
    </row>
    <row r="186" spans="1:26" ht="14.25" x14ac:dyDescent="0.2">
      <c r="A186" s="48"/>
      <c r="B186" s="49"/>
      <c r="C186" s="49" t="s">
        <v>1329</v>
      </c>
      <c r="D186" s="30" t="s">
        <v>1330</v>
      </c>
      <c r="E186" s="12">
        <f>Source!BZ105</f>
        <v>80</v>
      </c>
      <c r="F186" s="52"/>
      <c r="G186" s="32"/>
      <c r="H186" s="33">
        <f>SUM(S180:S192)</f>
        <v>47.22</v>
      </c>
      <c r="I186" s="35"/>
      <c r="J186" s="29">
        <f>Source!AT105</f>
        <v>80</v>
      </c>
      <c r="K186" s="33">
        <f>SUM(T180:T192)</f>
        <v>319.63</v>
      </c>
      <c r="L186" s="34"/>
    </row>
    <row r="187" spans="1:26" ht="14.25" x14ac:dyDescent="0.2">
      <c r="A187" s="48"/>
      <c r="B187" s="49"/>
      <c r="C187" s="49" t="s">
        <v>1331</v>
      </c>
      <c r="D187" s="30" t="s">
        <v>1330</v>
      </c>
      <c r="E187" s="12">
        <f>Source!CA105</f>
        <v>60</v>
      </c>
      <c r="F187" s="52"/>
      <c r="G187" s="32"/>
      <c r="H187" s="33">
        <f>SUM(U180:U192)</f>
        <v>35.409999999999997</v>
      </c>
      <c r="I187" s="35"/>
      <c r="J187" s="29">
        <f>Source!AU105</f>
        <v>60</v>
      </c>
      <c r="K187" s="33">
        <f>SUM(V180:V192)</f>
        <v>239.72</v>
      </c>
      <c r="L187" s="34"/>
    </row>
    <row r="188" spans="1:26" ht="14.25" x14ac:dyDescent="0.2">
      <c r="A188" s="48"/>
      <c r="B188" s="49"/>
      <c r="C188" s="49" t="s">
        <v>1332</v>
      </c>
      <c r="D188" s="30" t="s">
        <v>1333</v>
      </c>
      <c r="E188" s="12">
        <f>Source!AQ105</f>
        <v>56.7</v>
      </c>
      <c r="F188" s="31"/>
      <c r="G188" s="32" t="str">
        <f>Source!DI105</f>
        <v>)*1,35</v>
      </c>
      <c r="H188" s="33"/>
      <c r="I188" s="32"/>
      <c r="J188" s="32"/>
      <c r="K188" s="33"/>
      <c r="L188" s="36">
        <f>Source!U105</f>
        <v>6.1236000000000015</v>
      </c>
    </row>
    <row r="189" spans="1:26" ht="68.25" x14ac:dyDescent="0.2">
      <c r="A189" s="48" t="str">
        <f>Source!E107</f>
        <v>17,1</v>
      </c>
      <c r="B189" s="49" t="str">
        <f>Source!F107</f>
        <v>Прайс-лист</v>
      </c>
      <c r="C189" s="49" t="s">
        <v>1336</v>
      </c>
      <c r="D189" s="30" t="str">
        <f>Source!H107</f>
        <v>ШТ</v>
      </c>
      <c r="E189" s="12">
        <f>Source!I107</f>
        <v>4</v>
      </c>
      <c r="F189" s="31">
        <f>Source!AL107+Source!AM107+Source!AO107</f>
        <v>538.27</v>
      </c>
      <c r="G189" s="46" t="s">
        <v>3</v>
      </c>
      <c r="H189" s="33">
        <f>ROUND(Source!AC107*Source!I107, 2)+ROUND(Source!AD107*Source!I107, 2)+ROUND(Source!AF107*Source!I107, 2)</f>
        <v>2153.08</v>
      </c>
      <c r="I189" s="32"/>
      <c r="J189" s="32">
        <f>IF(Source!BC107&lt;&gt; 0, Source!BC107, 1)</f>
        <v>6.77</v>
      </c>
      <c r="K189" s="33">
        <f>Source!O107</f>
        <v>14576.35</v>
      </c>
      <c r="L189" s="34"/>
      <c r="S189">
        <f>ROUND((Source!FX107/100)*((ROUND(Source!AF107*Source!I107, 2)+ROUND(Source!AE107*Source!I107, 2))), 2)</f>
        <v>0</v>
      </c>
      <c r="T189">
        <f>Source!X107</f>
        <v>0</v>
      </c>
      <c r="U189">
        <f>ROUND((Source!FY107/100)*((ROUND(Source!AF107*Source!I107, 2)+ROUND(Source!AE107*Source!I107, 2))), 2)</f>
        <v>0</v>
      </c>
      <c r="V189">
        <f>Source!Y107</f>
        <v>0</v>
      </c>
      <c r="W189">
        <f>IF(Source!BI107&lt;=1,H189, 0)</f>
        <v>0</v>
      </c>
      <c r="X189">
        <f>IF(Source!BI107=2,H189, 0)</f>
        <v>2153.08</v>
      </c>
      <c r="Y189">
        <f>IF(Source!BI107=3,H189, 0)</f>
        <v>0</v>
      </c>
      <c r="Z189">
        <f>IF(Source!BI107=4,H189, 0)</f>
        <v>0</v>
      </c>
    </row>
    <row r="190" spans="1:26" ht="68.25" x14ac:dyDescent="0.2">
      <c r="A190" s="48" t="str">
        <f>Source!E109</f>
        <v>17,2</v>
      </c>
      <c r="B190" s="49" t="str">
        <f>Source!F109</f>
        <v>Прайс-лист</v>
      </c>
      <c r="C190" s="49" t="s">
        <v>1337</v>
      </c>
      <c r="D190" s="30" t="str">
        <f>Source!H109</f>
        <v>ШТ</v>
      </c>
      <c r="E190" s="12">
        <f>Source!I109</f>
        <v>4</v>
      </c>
      <c r="F190" s="31">
        <f>Source!AL109+Source!AM109+Source!AO109</f>
        <v>613.37</v>
      </c>
      <c r="G190" s="46" t="s">
        <v>3</v>
      </c>
      <c r="H190" s="33">
        <f>ROUND(Source!AC109*Source!I109, 2)+ROUND(Source!AD109*Source!I109, 2)+ROUND(Source!AF109*Source!I109, 2)</f>
        <v>2453.48</v>
      </c>
      <c r="I190" s="32"/>
      <c r="J190" s="32">
        <f>IF(Source!BC109&lt;&gt; 0, Source!BC109, 1)</f>
        <v>6.77</v>
      </c>
      <c r="K190" s="33">
        <f>Source!O109</f>
        <v>16610.060000000001</v>
      </c>
      <c r="L190" s="34"/>
      <c r="S190">
        <f>ROUND((Source!FX109/100)*((ROUND(Source!AF109*Source!I109, 2)+ROUND(Source!AE109*Source!I109, 2))), 2)</f>
        <v>0</v>
      </c>
      <c r="T190">
        <f>Source!X109</f>
        <v>0</v>
      </c>
      <c r="U190">
        <f>ROUND((Source!FY109/100)*((ROUND(Source!AF109*Source!I109, 2)+ROUND(Source!AE109*Source!I109, 2))), 2)</f>
        <v>0</v>
      </c>
      <c r="V190">
        <f>Source!Y109</f>
        <v>0</v>
      </c>
      <c r="W190">
        <f>IF(Source!BI109&lt;=1,H190, 0)</f>
        <v>0</v>
      </c>
      <c r="X190">
        <f>IF(Source!BI109=2,H190, 0)</f>
        <v>2453.48</v>
      </c>
      <c r="Y190">
        <f>IF(Source!BI109=3,H190, 0)</f>
        <v>0</v>
      </c>
      <c r="Z190">
        <f>IF(Source!BI109=4,H190, 0)</f>
        <v>0</v>
      </c>
    </row>
    <row r="191" spans="1:26" ht="39.75" x14ac:dyDescent="0.2">
      <c r="A191" s="48" t="str">
        <f>Source!E111</f>
        <v>17,3</v>
      </c>
      <c r="B191" s="49" t="str">
        <f>Source!F111</f>
        <v>Прайс-лист</v>
      </c>
      <c r="C191" s="49" t="s">
        <v>1338</v>
      </c>
      <c r="D191" s="30" t="str">
        <f>Source!H111</f>
        <v>ШТ</v>
      </c>
      <c r="E191" s="12">
        <f>Source!I111</f>
        <v>4</v>
      </c>
      <c r="F191" s="31">
        <f>Source!AL111+Source!AM111+Source!AO111</f>
        <v>107.28</v>
      </c>
      <c r="G191" s="46" t="s">
        <v>3</v>
      </c>
      <c r="H191" s="33">
        <f>ROUND(Source!AC111*Source!I111, 2)+ROUND(Source!AD111*Source!I111, 2)+ROUND(Source!AF111*Source!I111, 2)</f>
        <v>429.12</v>
      </c>
      <c r="I191" s="32"/>
      <c r="J191" s="32">
        <f>IF(Source!BC111&lt;&gt; 0, Source!BC111, 1)</f>
        <v>6.77</v>
      </c>
      <c r="K191" s="33">
        <f>Source!O111</f>
        <v>2905.14</v>
      </c>
      <c r="L191" s="34"/>
      <c r="S191">
        <f>ROUND((Source!FX111/100)*((ROUND(Source!AF111*Source!I111, 2)+ROUND(Source!AE111*Source!I111, 2))), 2)</f>
        <v>0</v>
      </c>
      <c r="T191">
        <f>Source!X111</f>
        <v>0</v>
      </c>
      <c r="U191">
        <f>ROUND((Source!FY111/100)*((ROUND(Source!AF111*Source!I111, 2)+ROUND(Source!AE111*Source!I111, 2))), 2)</f>
        <v>0</v>
      </c>
      <c r="V191">
        <f>Source!Y111</f>
        <v>0</v>
      </c>
      <c r="W191">
        <f>IF(Source!BI111&lt;=1,H191, 0)</f>
        <v>0</v>
      </c>
      <c r="X191">
        <f>IF(Source!BI111=2,H191, 0)</f>
        <v>429.12</v>
      </c>
      <c r="Y191">
        <f>IF(Source!BI111=3,H191, 0)</f>
        <v>0</v>
      </c>
      <c r="Z191">
        <f>IF(Source!BI111=4,H191, 0)</f>
        <v>0</v>
      </c>
    </row>
    <row r="192" spans="1:26" ht="39.75" x14ac:dyDescent="0.2">
      <c r="A192" s="50" t="str">
        <f>Source!E113</f>
        <v>17,4</v>
      </c>
      <c r="B192" s="51" t="str">
        <f>Source!F113</f>
        <v>Прайс-лист</v>
      </c>
      <c r="C192" s="51" t="s">
        <v>1339</v>
      </c>
      <c r="D192" s="37" t="str">
        <f>Source!H113</f>
        <v>ШТ</v>
      </c>
      <c r="E192" s="38">
        <f>Source!I113</f>
        <v>4</v>
      </c>
      <c r="F192" s="39">
        <f>Source!AL113+Source!AM113+Source!AO113</f>
        <v>100.02</v>
      </c>
      <c r="G192" s="40" t="s">
        <v>3</v>
      </c>
      <c r="H192" s="41">
        <f>ROUND(Source!AC113*Source!I113, 2)+ROUND(Source!AD113*Source!I113, 2)+ROUND(Source!AF113*Source!I113, 2)</f>
        <v>400.08</v>
      </c>
      <c r="I192" s="42"/>
      <c r="J192" s="42">
        <f>IF(Source!BC113&lt;&gt; 0, Source!BC113, 1)</f>
        <v>6.77</v>
      </c>
      <c r="K192" s="41">
        <f>Source!O113</f>
        <v>2708.54</v>
      </c>
      <c r="L192" s="43"/>
      <c r="S192">
        <f>ROUND((Source!FX113/100)*((ROUND(Source!AF113*Source!I113, 2)+ROUND(Source!AE113*Source!I113, 2))), 2)</f>
        <v>0</v>
      </c>
      <c r="T192">
        <f>Source!X113</f>
        <v>0</v>
      </c>
      <c r="U192">
        <f>ROUND((Source!FY113/100)*((ROUND(Source!AF113*Source!I113, 2)+ROUND(Source!AE113*Source!I113, 2))), 2)</f>
        <v>0</v>
      </c>
      <c r="V192">
        <f>Source!Y113</f>
        <v>0</v>
      </c>
      <c r="W192">
        <f>IF(Source!BI113&lt;=1,H192, 0)</f>
        <v>0</v>
      </c>
      <c r="X192">
        <f>IF(Source!BI113=2,H192, 0)</f>
        <v>400.08</v>
      </c>
      <c r="Y192">
        <f>IF(Source!BI113=3,H192, 0)</f>
        <v>0</v>
      </c>
      <c r="Z192">
        <f>IF(Source!BI113=4,H192, 0)</f>
        <v>0</v>
      </c>
    </row>
    <row r="193" spans="1:26" ht="15" x14ac:dyDescent="0.25">
      <c r="G193" s="59">
        <f>H182+H183+H185+H186+H187+SUM(H189:H192)</f>
        <v>5596.619999999999</v>
      </c>
      <c r="H193" s="59"/>
      <c r="J193" s="59">
        <f>K182+K183+K185+K186+K187+SUM(K189:K192)</f>
        <v>37889.070000000007</v>
      </c>
      <c r="K193" s="59"/>
      <c r="L193" s="44">
        <f>Source!U105</f>
        <v>6.1236000000000015</v>
      </c>
      <c r="O193" s="25">
        <f>G193</f>
        <v>5596.619999999999</v>
      </c>
      <c r="P193" s="25">
        <f>J193</f>
        <v>37889.070000000007</v>
      </c>
      <c r="Q193" s="25">
        <f>L193</f>
        <v>6.1236000000000015</v>
      </c>
      <c r="W193">
        <f>IF(Source!BI105&lt;=1,H182+H183+H185+H186+H187, 0)</f>
        <v>0</v>
      </c>
      <c r="X193">
        <f>IF(Source!BI105=2,H182+H183+H185+H186+H187, 0)</f>
        <v>160.85999999999999</v>
      </c>
      <c r="Y193">
        <f>IF(Source!BI105=3,H182+H183+H185+H186+H187, 0)</f>
        <v>0</v>
      </c>
      <c r="Z193">
        <f>IF(Source!BI105=4,H182+H183+H185+H186+H187, 0)</f>
        <v>0</v>
      </c>
    </row>
    <row r="194" spans="1:26" ht="57" x14ac:dyDescent="0.2">
      <c r="A194" s="48" t="str">
        <f>Source!E115</f>
        <v>18</v>
      </c>
      <c r="B194" s="49" t="str">
        <f>Source!F115</f>
        <v>м12-08-003-03</v>
      </c>
      <c r="C194" s="49" t="str">
        <f>Source!G115</f>
        <v>Трубопровод установок газового пожаротушения из стальных труб, монтируемый из готовых узлов, номинальный диаметр 50 мм</v>
      </c>
      <c r="D194" s="30" t="str">
        <f>Source!H115</f>
        <v>1000 м</v>
      </c>
      <c r="E194" s="12">
        <f>Source!I115</f>
        <v>0.12</v>
      </c>
      <c r="F194" s="31">
        <f>Source!AL115+Source!AM115+Source!AO115</f>
        <v>27715.059999999998</v>
      </c>
      <c r="G194" s="32"/>
      <c r="H194" s="33"/>
      <c r="I194" s="32" t="str">
        <f>Source!BO115</f>
        <v/>
      </c>
      <c r="J194" s="32"/>
      <c r="K194" s="33"/>
      <c r="L194" s="34"/>
      <c r="S194">
        <f>ROUND((Source!FX115/100)*((ROUND(Source!AF115*Source!I115, 2)+ROUND(Source!AE115*Source!I115, 2))), 2)</f>
        <v>1830.16</v>
      </c>
      <c r="T194">
        <f>Source!X115</f>
        <v>12390.18</v>
      </c>
      <c r="U194">
        <f>ROUND((Source!FY115/100)*((ROUND(Source!AF115*Source!I115, 2)+ROUND(Source!AE115*Source!I115, 2))), 2)</f>
        <v>1372.62</v>
      </c>
      <c r="V194">
        <f>Source!Y115</f>
        <v>9292.64</v>
      </c>
    </row>
    <row r="195" spans="1:26" x14ac:dyDescent="0.2">
      <c r="C195" s="26" t="str">
        <f>"Объем: "&amp;Source!I115&amp;"=12/"&amp;"100"</f>
        <v>Объем: 0,12=12/100</v>
      </c>
    </row>
    <row r="196" spans="1:26" ht="14.25" x14ac:dyDescent="0.2">
      <c r="A196" s="48"/>
      <c r="B196" s="49"/>
      <c r="C196" s="49" t="s">
        <v>1327</v>
      </c>
      <c r="D196" s="30"/>
      <c r="E196" s="12"/>
      <c r="F196" s="31">
        <f>Source!AO115</f>
        <v>18499.259999999998</v>
      </c>
      <c r="G196" s="32" t="str">
        <f>Source!DG115</f>
        <v/>
      </c>
      <c r="H196" s="33">
        <f>ROUND(Source!AF115*Source!I115, 2)</f>
        <v>2219.91</v>
      </c>
      <c r="I196" s="32"/>
      <c r="J196" s="32">
        <f>IF(Source!BA115&lt;&gt; 0, Source!BA115, 1)</f>
        <v>6.77</v>
      </c>
      <c r="K196" s="33">
        <f>Source!S115</f>
        <v>15028.8</v>
      </c>
      <c r="L196" s="34"/>
      <c r="R196">
        <f>H196</f>
        <v>2219.91</v>
      </c>
    </row>
    <row r="197" spans="1:26" ht="14.25" x14ac:dyDescent="0.2">
      <c r="A197" s="48"/>
      <c r="B197" s="49"/>
      <c r="C197" s="49" t="s">
        <v>447</v>
      </c>
      <c r="D197" s="30"/>
      <c r="E197" s="12"/>
      <c r="F197" s="31">
        <f>Source!AM115</f>
        <v>7236.52</v>
      </c>
      <c r="G197" s="32" t="str">
        <f>Source!DE115</f>
        <v/>
      </c>
      <c r="H197" s="33">
        <f>ROUND(Source!AD115*Source!I115, 2)</f>
        <v>868.38</v>
      </c>
      <c r="I197" s="32"/>
      <c r="J197" s="32">
        <f>IF(Source!BB115&lt;&gt; 0, Source!BB115, 1)</f>
        <v>6.77</v>
      </c>
      <c r="K197" s="33">
        <f>Source!Q115</f>
        <v>5878.95</v>
      </c>
      <c r="L197" s="34"/>
    </row>
    <row r="198" spans="1:26" ht="14.25" x14ac:dyDescent="0.2">
      <c r="A198" s="48"/>
      <c r="B198" s="49"/>
      <c r="C198" s="49" t="s">
        <v>1334</v>
      </c>
      <c r="D198" s="30"/>
      <c r="E198" s="12"/>
      <c r="F198" s="31">
        <f>Source!AN115</f>
        <v>564.91</v>
      </c>
      <c r="G198" s="32" t="str">
        <f>Source!DF115</f>
        <v/>
      </c>
      <c r="H198" s="45">
        <f>ROUND(Source!AE115*Source!I115, 2)</f>
        <v>67.790000000000006</v>
      </c>
      <c r="I198" s="32"/>
      <c r="J198" s="32">
        <f>IF(Source!BS115&lt;&gt; 0, Source!BS115, 1)</f>
        <v>6.77</v>
      </c>
      <c r="K198" s="45">
        <f>Source!R115</f>
        <v>458.93</v>
      </c>
      <c r="L198" s="34"/>
      <c r="R198">
        <f>H198</f>
        <v>67.790000000000006</v>
      </c>
    </row>
    <row r="199" spans="1:26" ht="14.25" x14ac:dyDescent="0.2">
      <c r="A199" s="48"/>
      <c r="B199" s="49"/>
      <c r="C199" s="49" t="s">
        <v>1328</v>
      </c>
      <c r="D199" s="30"/>
      <c r="E199" s="12"/>
      <c r="F199" s="31">
        <f>Source!AL115</f>
        <v>1979.28</v>
      </c>
      <c r="G199" s="32" t="str">
        <f>Source!DD115</f>
        <v/>
      </c>
      <c r="H199" s="33">
        <f>ROUND(Source!AC115*Source!I115, 2)</f>
        <v>237.51</v>
      </c>
      <c r="I199" s="32"/>
      <c r="J199" s="32">
        <f>IF(Source!BC115&lt;&gt; 0, Source!BC115, 1)</f>
        <v>6.77</v>
      </c>
      <c r="K199" s="33">
        <f>Source!P115</f>
        <v>1607.97</v>
      </c>
      <c r="L199" s="34"/>
    </row>
    <row r="200" spans="1:26" ht="14.25" x14ac:dyDescent="0.2">
      <c r="A200" s="48"/>
      <c r="B200" s="49"/>
      <c r="C200" s="49" t="s">
        <v>1329</v>
      </c>
      <c r="D200" s="30" t="s">
        <v>1330</v>
      </c>
      <c r="E200" s="12">
        <f>Source!BZ115</f>
        <v>80</v>
      </c>
      <c r="F200" s="52"/>
      <c r="G200" s="32"/>
      <c r="H200" s="33">
        <f>SUM(S194:S204)</f>
        <v>1830.16</v>
      </c>
      <c r="I200" s="35"/>
      <c r="J200" s="29">
        <f>Source!AT115</f>
        <v>80</v>
      </c>
      <c r="K200" s="33">
        <f>SUM(T194:T204)</f>
        <v>12390.18</v>
      </c>
      <c r="L200" s="34"/>
    </row>
    <row r="201" spans="1:26" ht="14.25" x14ac:dyDescent="0.2">
      <c r="A201" s="48"/>
      <c r="B201" s="49"/>
      <c r="C201" s="49" t="s">
        <v>1331</v>
      </c>
      <c r="D201" s="30" t="s">
        <v>1330</v>
      </c>
      <c r="E201" s="12">
        <f>Source!CA115</f>
        <v>60</v>
      </c>
      <c r="F201" s="52"/>
      <c r="G201" s="32"/>
      <c r="H201" s="33">
        <f>SUM(U194:U204)</f>
        <v>1372.62</v>
      </c>
      <c r="I201" s="35"/>
      <c r="J201" s="29">
        <f>Source!AU115</f>
        <v>60</v>
      </c>
      <c r="K201" s="33">
        <f>SUM(V194:V204)</f>
        <v>9292.64</v>
      </c>
      <c r="L201" s="34"/>
    </row>
    <row r="202" spans="1:26" ht="14.25" x14ac:dyDescent="0.2">
      <c r="A202" s="48"/>
      <c r="B202" s="49"/>
      <c r="C202" s="49" t="s">
        <v>1332</v>
      </c>
      <c r="D202" s="30" t="s">
        <v>1333</v>
      </c>
      <c r="E202" s="12">
        <f>Source!AQ115</f>
        <v>1923</v>
      </c>
      <c r="F202" s="31"/>
      <c r="G202" s="32" t="str">
        <f>Source!DI115</f>
        <v/>
      </c>
      <c r="H202" s="33"/>
      <c r="I202" s="32"/>
      <c r="J202" s="32"/>
      <c r="K202" s="33"/>
      <c r="L202" s="36">
        <f>Source!U115</f>
        <v>230.76</v>
      </c>
    </row>
    <row r="203" spans="1:26" ht="42.75" x14ac:dyDescent="0.2">
      <c r="A203" s="48" t="str">
        <f>Source!E117</f>
        <v>18,1</v>
      </c>
      <c r="B203" s="49" t="str">
        <f>Source!F117</f>
        <v>23.1.02.06-0043</v>
      </c>
      <c r="C203" s="49" t="str">
        <f>Source!G117</f>
        <v>Хомут стальной оцинкованный с саморезом и резиновой прокладкой для крепления труб диаметром 25 мм</v>
      </c>
      <c r="D203" s="30" t="str">
        <f>Source!H117</f>
        <v>10 шт.</v>
      </c>
      <c r="E203" s="12">
        <f>Source!I117</f>
        <v>0.8</v>
      </c>
      <c r="F203" s="31">
        <f>Source!AL117+Source!AM117+Source!AO117</f>
        <v>58.3</v>
      </c>
      <c r="G203" s="46" t="s">
        <v>3</v>
      </c>
      <c r="H203" s="33">
        <f>ROUND(Source!AC117*Source!I117, 2)+ROUND(Source!AD117*Source!I117, 2)+ROUND(Source!AF117*Source!I117, 2)</f>
        <v>46.64</v>
      </c>
      <c r="I203" s="32"/>
      <c r="J203" s="32">
        <f>IF(Source!BC117&lt;&gt; 0, Source!BC117, 1)</f>
        <v>6.77</v>
      </c>
      <c r="K203" s="33">
        <f>Source!O117</f>
        <v>315.75</v>
      </c>
      <c r="L203" s="34"/>
      <c r="S203">
        <f>ROUND((Source!FX117/100)*((ROUND(Source!AF117*Source!I117, 2)+ROUND(Source!AE117*Source!I117, 2))), 2)</f>
        <v>0</v>
      </c>
      <c r="T203">
        <f>Source!X117</f>
        <v>0</v>
      </c>
      <c r="U203">
        <f>ROUND((Source!FY117/100)*((ROUND(Source!AF117*Source!I117, 2)+ROUND(Source!AE117*Source!I117, 2))), 2)</f>
        <v>0</v>
      </c>
      <c r="V203">
        <f>Source!Y117</f>
        <v>0</v>
      </c>
      <c r="W203">
        <f>IF(Source!BI117&lt;=1,H203, 0)</f>
        <v>0</v>
      </c>
      <c r="X203">
        <f>IF(Source!BI117=2,H203, 0)</f>
        <v>46.64</v>
      </c>
      <c r="Y203">
        <f>IF(Source!BI117=3,H203, 0)</f>
        <v>0</v>
      </c>
      <c r="Z203">
        <f>IF(Source!BI117=4,H203, 0)</f>
        <v>0</v>
      </c>
    </row>
    <row r="204" spans="1:26" ht="71.25" x14ac:dyDescent="0.2">
      <c r="A204" s="50" t="str">
        <f>Source!E119</f>
        <v>18,2</v>
      </c>
      <c r="B204" s="51" t="str">
        <f>Source!F119</f>
        <v>23.3.05.01-0025</v>
      </c>
      <c r="C204" s="51" t="str">
        <f>Source!G119</f>
        <v>Трубы бесшовные холоднодеформированные из коррозионностойкой стали марки 12Х18Н10Т(8443) наружным диаметром 57 мм, толщиной стенки 2,0 мм</v>
      </c>
      <c r="D204" s="37" t="str">
        <f>Source!H119</f>
        <v>10 м</v>
      </c>
      <c r="E204" s="38">
        <f>Source!I119</f>
        <v>1.2</v>
      </c>
      <c r="F204" s="39">
        <f>Source!AL119+Source!AM119+Source!AO119</f>
        <v>1700.51</v>
      </c>
      <c r="G204" s="40" t="s">
        <v>3</v>
      </c>
      <c r="H204" s="41">
        <f>ROUND(Source!AC119*Source!I119, 2)+ROUND(Source!AD119*Source!I119, 2)+ROUND(Source!AF119*Source!I119, 2)</f>
        <v>2040.61</v>
      </c>
      <c r="I204" s="42"/>
      <c r="J204" s="42">
        <f>IF(Source!BC119&lt;&gt; 0, Source!BC119, 1)</f>
        <v>6.77</v>
      </c>
      <c r="K204" s="41">
        <f>Source!O119</f>
        <v>13814.94</v>
      </c>
      <c r="L204" s="43"/>
      <c r="S204">
        <f>ROUND((Source!FX119/100)*((ROUND(Source!AF119*Source!I119, 2)+ROUND(Source!AE119*Source!I119, 2))), 2)</f>
        <v>0</v>
      </c>
      <c r="T204">
        <f>Source!X119</f>
        <v>0</v>
      </c>
      <c r="U204">
        <f>ROUND((Source!FY119/100)*((ROUND(Source!AF119*Source!I119, 2)+ROUND(Source!AE119*Source!I119, 2))), 2)</f>
        <v>0</v>
      </c>
      <c r="V204">
        <f>Source!Y119</f>
        <v>0</v>
      </c>
      <c r="W204">
        <f>IF(Source!BI119&lt;=1,H204, 0)</f>
        <v>0</v>
      </c>
      <c r="X204">
        <f>IF(Source!BI119=2,H204, 0)</f>
        <v>2040.61</v>
      </c>
      <c r="Y204">
        <f>IF(Source!BI119=3,H204, 0)</f>
        <v>0</v>
      </c>
      <c r="Z204">
        <f>IF(Source!BI119=4,H204, 0)</f>
        <v>0</v>
      </c>
    </row>
    <row r="205" spans="1:26" ht="15" x14ac:dyDescent="0.25">
      <c r="G205" s="59">
        <f>H196+H197+H199+H200+H201+SUM(H203:H204)</f>
        <v>8615.83</v>
      </c>
      <c r="H205" s="59"/>
      <c r="J205" s="59">
        <f>K196+K197+K199+K200+K201+SUM(K203:K204)</f>
        <v>58329.23</v>
      </c>
      <c r="K205" s="59"/>
      <c r="L205" s="44">
        <f>Source!U115</f>
        <v>230.76</v>
      </c>
      <c r="O205" s="25">
        <f>G205</f>
        <v>8615.83</v>
      </c>
      <c r="P205" s="25">
        <f>J205</f>
        <v>58329.23</v>
      </c>
      <c r="Q205" s="25">
        <f>L205</f>
        <v>230.76</v>
      </c>
      <c r="W205">
        <f>IF(Source!BI115&lt;=1,H196+H197+H199+H200+H201, 0)</f>
        <v>0</v>
      </c>
      <c r="X205">
        <f>IF(Source!BI115=2,H196+H197+H199+H200+H201, 0)</f>
        <v>6528.58</v>
      </c>
      <c r="Y205">
        <f>IF(Source!BI115=3,H196+H197+H199+H200+H201, 0)</f>
        <v>0</v>
      </c>
      <c r="Z205">
        <f>IF(Source!BI115=4,H196+H197+H199+H200+H201, 0)</f>
        <v>0</v>
      </c>
    </row>
    <row r="206" spans="1:26" ht="57" x14ac:dyDescent="0.2">
      <c r="A206" s="48" t="str">
        <f>Source!E121</f>
        <v>19</v>
      </c>
      <c r="B206" s="49" t="str">
        <f>Source!F121</f>
        <v>м12-08-003-02</v>
      </c>
      <c r="C206" s="49" t="str">
        <f>Source!G121</f>
        <v>Трубопровод установок газового пожаротушения из стальных труб, монтируемый из готовых узлов, номинальный диаметр 32 мм</v>
      </c>
      <c r="D206" s="30" t="str">
        <f>Source!H121</f>
        <v>1000 м</v>
      </c>
      <c r="E206" s="12">
        <f>Source!I121</f>
        <v>0.18</v>
      </c>
      <c r="F206" s="31">
        <f>Source!AL121+Source!AM121+Source!AO121</f>
        <v>23690.46</v>
      </c>
      <c r="G206" s="32"/>
      <c r="H206" s="33"/>
      <c r="I206" s="32" t="str">
        <f>Source!BO121</f>
        <v/>
      </c>
      <c r="J206" s="32"/>
      <c r="K206" s="33"/>
      <c r="L206" s="34"/>
      <c r="S206">
        <f>ROUND((Source!FX121/100)*((ROUND(Source!AF121*Source!I121, 2)+ROUND(Source!AE121*Source!I121, 2))), 2)</f>
        <v>2546.7800000000002</v>
      </c>
      <c r="T206">
        <f>Source!X121</f>
        <v>17241.759999999998</v>
      </c>
      <c r="U206">
        <f>ROUND((Source!FY121/100)*((ROUND(Source!AF121*Source!I121, 2)+ROUND(Source!AE121*Source!I121, 2))), 2)</f>
        <v>1910.09</v>
      </c>
      <c r="V206">
        <f>Source!Y121</f>
        <v>12931.32</v>
      </c>
    </row>
    <row r="207" spans="1:26" x14ac:dyDescent="0.2">
      <c r="C207" s="26" t="str">
        <f>"Объем: "&amp;Source!I121&amp;"=18/"&amp;"100"</f>
        <v>Объем: 0,18=18/100</v>
      </c>
    </row>
    <row r="208" spans="1:26" ht="14.25" x14ac:dyDescent="0.2">
      <c r="A208" s="48"/>
      <c r="B208" s="49"/>
      <c r="C208" s="49" t="s">
        <v>1327</v>
      </c>
      <c r="D208" s="30"/>
      <c r="E208" s="12"/>
      <c r="F208" s="31">
        <f>Source!AO121</f>
        <v>17335.240000000002</v>
      </c>
      <c r="G208" s="32" t="str">
        <f>Source!DG121</f>
        <v/>
      </c>
      <c r="H208" s="33">
        <f>ROUND(Source!AF121*Source!I121, 2)</f>
        <v>3120.34</v>
      </c>
      <c r="I208" s="32"/>
      <c r="J208" s="32">
        <f>IF(Source!BA121&lt;&gt; 0, Source!BA121, 1)</f>
        <v>6.77</v>
      </c>
      <c r="K208" s="33">
        <f>Source!S121</f>
        <v>21124.720000000001</v>
      </c>
      <c r="L208" s="34"/>
      <c r="R208">
        <f>H208</f>
        <v>3120.34</v>
      </c>
    </row>
    <row r="209" spans="1:26" ht="14.25" x14ac:dyDescent="0.2">
      <c r="A209" s="48"/>
      <c r="B209" s="49"/>
      <c r="C209" s="49" t="s">
        <v>447</v>
      </c>
      <c r="D209" s="30"/>
      <c r="E209" s="12"/>
      <c r="F209" s="31">
        <f>Source!AM121</f>
        <v>5270.16</v>
      </c>
      <c r="G209" s="32" t="str">
        <f>Source!DE121</f>
        <v/>
      </c>
      <c r="H209" s="33">
        <f>ROUND(Source!AD121*Source!I121, 2)</f>
        <v>948.63</v>
      </c>
      <c r="I209" s="32"/>
      <c r="J209" s="32">
        <f>IF(Source!BB121&lt;&gt; 0, Source!BB121, 1)</f>
        <v>6.77</v>
      </c>
      <c r="K209" s="33">
        <f>Source!Q121</f>
        <v>6422.22</v>
      </c>
      <c r="L209" s="34"/>
    </row>
    <row r="210" spans="1:26" ht="14.25" x14ac:dyDescent="0.2">
      <c r="A210" s="48"/>
      <c r="B210" s="49"/>
      <c r="C210" s="49" t="s">
        <v>1334</v>
      </c>
      <c r="D210" s="30"/>
      <c r="E210" s="12"/>
      <c r="F210" s="31">
        <f>Source!AN121</f>
        <v>350.8</v>
      </c>
      <c r="G210" s="32" t="str">
        <f>Source!DF121</f>
        <v/>
      </c>
      <c r="H210" s="45">
        <f>ROUND(Source!AE121*Source!I121, 2)</f>
        <v>63.14</v>
      </c>
      <c r="I210" s="32"/>
      <c r="J210" s="32">
        <f>IF(Source!BS121&lt;&gt; 0, Source!BS121, 1)</f>
        <v>6.77</v>
      </c>
      <c r="K210" s="45">
        <f>Source!R121</f>
        <v>427.48</v>
      </c>
      <c r="L210" s="34"/>
      <c r="R210">
        <f>H210</f>
        <v>63.14</v>
      </c>
    </row>
    <row r="211" spans="1:26" ht="14.25" x14ac:dyDescent="0.2">
      <c r="A211" s="48"/>
      <c r="B211" s="49"/>
      <c r="C211" s="49" t="s">
        <v>1328</v>
      </c>
      <c r="D211" s="30"/>
      <c r="E211" s="12"/>
      <c r="F211" s="31">
        <f>Source!AL121</f>
        <v>1085.06</v>
      </c>
      <c r="G211" s="32" t="str">
        <f>Source!DD121</f>
        <v/>
      </c>
      <c r="H211" s="33">
        <f>ROUND(Source!AC121*Source!I121, 2)</f>
        <v>195.31</v>
      </c>
      <c r="I211" s="32"/>
      <c r="J211" s="32">
        <f>IF(Source!BC121&lt;&gt; 0, Source!BC121, 1)</f>
        <v>6.77</v>
      </c>
      <c r="K211" s="33">
        <f>Source!P121</f>
        <v>1322.25</v>
      </c>
      <c r="L211" s="34"/>
    </row>
    <row r="212" spans="1:26" ht="14.25" x14ac:dyDescent="0.2">
      <c r="A212" s="48"/>
      <c r="B212" s="49"/>
      <c r="C212" s="49" t="s">
        <v>1329</v>
      </c>
      <c r="D212" s="30" t="s">
        <v>1330</v>
      </c>
      <c r="E212" s="12">
        <f>Source!BZ121</f>
        <v>80</v>
      </c>
      <c r="F212" s="52"/>
      <c r="G212" s="32"/>
      <c r="H212" s="33">
        <f>SUM(S206:S217)</f>
        <v>2546.7800000000002</v>
      </c>
      <c r="I212" s="35"/>
      <c r="J212" s="29">
        <f>Source!AT121</f>
        <v>80</v>
      </c>
      <c r="K212" s="33">
        <f>SUM(T206:T217)</f>
        <v>17241.759999999998</v>
      </c>
      <c r="L212" s="34"/>
    </row>
    <row r="213" spans="1:26" ht="14.25" x14ac:dyDescent="0.2">
      <c r="A213" s="48"/>
      <c r="B213" s="49"/>
      <c r="C213" s="49" t="s">
        <v>1331</v>
      </c>
      <c r="D213" s="30" t="s">
        <v>1330</v>
      </c>
      <c r="E213" s="12">
        <f>Source!CA121</f>
        <v>60</v>
      </c>
      <c r="F213" s="52"/>
      <c r="G213" s="32"/>
      <c r="H213" s="33">
        <f>SUM(U206:U217)</f>
        <v>1910.09</v>
      </c>
      <c r="I213" s="35"/>
      <c r="J213" s="29">
        <f>Source!AU121</f>
        <v>60</v>
      </c>
      <c r="K213" s="33">
        <f>SUM(V206:V217)</f>
        <v>12931.32</v>
      </c>
      <c r="L213" s="34"/>
    </row>
    <row r="214" spans="1:26" ht="14.25" x14ac:dyDescent="0.2">
      <c r="A214" s="48"/>
      <c r="B214" s="49"/>
      <c r="C214" s="49" t="s">
        <v>1332</v>
      </c>
      <c r="D214" s="30" t="s">
        <v>1333</v>
      </c>
      <c r="E214" s="12">
        <f>Source!AQ121</f>
        <v>1802</v>
      </c>
      <c r="F214" s="31"/>
      <c r="G214" s="32" t="str">
        <f>Source!DI121</f>
        <v/>
      </c>
      <c r="H214" s="33"/>
      <c r="I214" s="32"/>
      <c r="J214" s="32"/>
      <c r="K214" s="33"/>
      <c r="L214" s="36">
        <f>Source!U121</f>
        <v>324.36</v>
      </c>
    </row>
    <row r="215" spans="1:26" ht="71.25" x14ac:dyDescent="0.2">
      <c r="A215" s="48" t="str">
        <f>Source!E123</f>
        <v>19,1</v>
      </c>
      <c r="B215" s="49" t="str">
        <f>Source!F123</f>
        <v>23.3.05.01-0014</v>
      </c>
      <c r="C215" s="49" t="str">
        <f>Source!G123</f>
        <v>Трубы бесшовные холоднодеформированные из коррозионностойкой стали марки 12Х18Н10Т(8443) наружным диаметром 32 мм, толщиной стенки 1,4 мм</v>
      </c>
      <c r="D215" s="30" t="str">
        <f>Source!H123</f>
        <v>10 м</v>
      </c>
      <c r="E215" s="12">
        <f>Source!I123</f>
        <v>1.7999999999999998</v>
      </c>
      <c r="F215" s="31">
        <f>Source!AL123+Source!AM123+Source!AO123</f>
        <v>746.52</v>
      </c>
      <c r="G215" s="46" t="s">
        <v>3</v>
      </c>
      <c r="H215" s="33">
        <f>ROUND(Source!AC123*Source!I123, 2)+ROUND(Source!AD123*Source!I123, 2)+ROUND(Source!AF123*Source!I123, 2)</f>
        <v>1343.74</v>
      </c>
      <c r="I215" s="32"/>
      <c r="J215" s="32">
        <f>IF(Source!BC123&lt;&gt; 0, Source!BC123, 1)</f>
        <v>6.77</v>
      </c>
      <c r="K215" s="33">
        <f>Source!O123</f>
        <v>9097.09</v>
      </c>
      <c r="L215" s="34"/>
      <c r="S215">
        <f>ROUND((Source!FX123/100)*((ROUND(Source!AF123*Source!I123, 2)+ROUND(Source!AE123*Source!I123, 2))), 2)</f>
        <v>0</v>
      </c>
      <c r="T215">
        <f>Source!X123</f>
        <v>0</v>
      </c>
      <c r="U215">
        <f>ROUND((Source!FY123/100)*((ROUND(Source!AF123*Source!I123, 2)+ROUND(Source!AE123*Source!I123, 2))), 2)</f>
        <v>0</v>
      </c>
      <c r="V215">
        <f>Source!Y123</f>
        <v>0</v>
      </c>
      <c r="W215">
        <f>IF(Source!BI123&lt;=1,H215, 0)</f>
        <v>0</v>
      </c>
      <c r="X215">
        <f>IF(Source!BI123=2,H215, 0)</f>
        <v>1343.74</v>
      </c>
      <c r="Y215">
        <f>IF(Source!BI123=3,H215, 0)</f>
        <v>0</v>
      </c>
      <c r="Z215">
        <f>IF(Source!BI123=4,H215, 0)</f>
        <v>0</v>
      </c>
    </row>
    <row r="216" spans="1:26" ht="42.75" x14ac:dyDescent="0.2">
      <c r="A216" s="48" t="str">
        <f>Source!E125</f>
        <v>19,2</v>
      </c>
      <c r="B216" s="49" t="str">
        <f>Source!F125</f>
        <v>23.1.02.06-0045</v>
      </c>
      <c r="C216" s="49" t="str">
        <f>Source!G125</f>
        <v>Хомут стальной оцинкованный с саморезом и резиновой прокладкой для крепления труб диаметром 40 мм</v>
      </c>
      <c r="D216" s="30" t="str">
        <f>Source!H125</f>
        <v>10 шт.</v>
      </c>
      <c r="E216" s="12">
        <f>Source!I125</f>
        <v>0.89999999999999991</v>
      </c>
      <c r="F216" s="31">
        <f>Source!AL125+Source!AM125+Source!AO125</f>
        <v>60.1</v>
      </c>
      <c r="G216" s="46" t="s">
        <v>3</v>
      </c>
      <c r="H216" s="33">
        <f>ROUND(Source!AC125*Source!I125, 2)+ROUND(Source!AD125*Source!I125, 2)+ROUND(Source!AF125*Source!I125, 2)</f>
        <v>54.09</v>
      </c>
      <c r="I216" s="32"/>
      <c r="J216" s="32">
        <f>IF(Source!BC125&lt;&gt; 0, Source!BC125, 1)</f>
        <v>6.77</v>
      </c>
      <c r="K216" s="33">
        <f>Source!O125</f>
        <v>366.19</v>
      </c>
      <c r="L216" s="34"/>
      <c r="S216">
        <f>ROUND((Source!FX125/100)*((ROUND(Source!AF125*Source!I125, 2)+ROUND(Source!AE125*Source!I125, 2))), 2)</f>
        <v>0</v>
      </c>
      <c r="T216">
        <f>Source!X125</f>
        <v>0</v>
      </c>
      <c r="U216">
        <f>ROUND((Source!FY125/100)*((ROUND(Source!AF125*Source!I125, 2)+ROUND(Source!AE125*Source!I125, 2))), 2)</f>
        <v>0</v>
      </c>
      <c r="V216">
        <f>Source!Y125</f>
        <v>0</v>
      </c>
      <c r="W216">
        <f>IF(Source!BI125&lt;=1,H216, 0)</f>
        <v>0</v>
      </c>
      <c r="X216">
        <f>IF(Source!BI125=2,H216, 0)</f>
        <v>54.09</v>
      </c>
      <c r="Y216">
        <f>IF(Source!BI125=3,H216, 0)</f>
        <v>0</v>
      </c>
      <c r="Z216">
        <f>IF(Source!BI125=4,H216, 0)</f>
        <v>0</v>
      </c>
    </row>
    <row r="217" spans="1:26" ht="42.75" x14ac:dyDescent="0.2">
      <c r="A217" s="50" t="str">
        <f>Source!E127</f>
        <v>19,3</v>
      </c>
      <c r="B217" s="51" t="str">
        <f>Source!F127</f>
        <v>23.1.02.06-0044</v>
      </c>
      <c r="C217" s="51" t="str">
        <f>Source!G127</f>
        <v>Хомут стальной оцинкованный с саморезом и резиновой прокладкой для крепления труб диаметром 32 мм</v>
      </c>
      <c r="D217" s="37" t="str">
        <f>Source!H127</f>
        <v>10 шт.</v>
      </c>
      <c r="E217" s="38">
        <f>Source!I127</f>
        <v>1.2</v>
      </c>
      <c r="F217" s="39">
        <f>Source!AL127+Source!AM127+Source!AO127</f>
        <v>59.2</v>
      </c>
      <c r="G217" s="40" t="s">
        <v>3</v>
      </c>
      <c r="H217" s="41">
        <f>ROUND(Source!AC127*Source!I127, 2)+ROUND(Source!AD127*Source!I127, 2)+ROUND(Source!AF127*Source!I127, 2)</f>
        <v>71.040000000000006</v>
      </c>
      <c r="I217" s="42"/>
      <c r="J217" s="42">
        <f>IF(Source!BC127&lt;&gt; 0, Source!BC127, 1)</f>
        <v>6.77</v>
      </c>
      <c r="K217" s="41">
        <f>Source!O127</f>
        <v>480.94</v>
      </c>
      <c r="L217" s="43"/>
      <c r="S217">
        <f>ROUND((Source!FX127/100)*((ROUND(Source!AF127*Source!I127, 2)+ROUND(Source!AE127*Source!I127, 2))), 2)</f>
        <v>0</v>
      </c>
      <c r="T217">
        <f>Source!X127</f>
        <v>0</v>
      </c>
      <c r="U217">
        <f>ROUND((Source!FY127/100)*((ROUND(Source!AF127*Source!I127, 2)+ROUND(Source!AE127*Source!I127, 2))), 2)</f>
        <v>0</v>
      </c>
      <c r="V217">
        <f>Source!Y127</f>
        <v>0</v>
      </c>
      <c r="W217">
        <f>IF(Source!BI127&lt;=1,H217, 0)</f>
        <v>0</v>
      </c>
      <c r="X217">
        <f>IF(Source!BI127=2,H217, 0)</f>
        <v>71.040000000000006</v>
      </c>
      <c r="Y217">
        <f>IF(Source!BI127=3,H217, 0)</f>
        <v>0</v>
      </c>
      <c r="Z217">
        <f>IF(Source!BI127=4,H217, 0)</f>
        <v>0</v>
      </c>
    </row>
    <row r="218" spans="1:26" ht="15" x14ac:dyDescent="0.25">
      <c r="G218" s="59">
        <f>H208+H209+H211+H212+H213+SUM(H215:H217)</f>
        <v>10190.02</v>
      </c>
      <c r="H218" s="59"/>
      <c r="J218" s="59">
        <f>K208+K209+K211+K212+K213+SUM(K215:K217)</f>
        <v>68986.489999999991</v>
      </c>
      <c r="K218" s="59"/>
      <c r="L218" s="44">
        <f>Source!U121</f>
        <v>324.36</v>
      </c>
      <c r="O218" s="25">
        <f>G218</f>
        <v>10190.02</v>
      </c>
      <c r="P218" s="25">
        <f>J218</f>
        <v>68986.489999999991</v>
      </c>
      <c r="Q218" s="25">
        <f>L218</f>
        <v>324.36</v>
      </c>
      <c r="W218">
        <f>IF(Source!BI121&lt;=1,H208+H209+H211+H212+H213, 0)</f>
        <v>0</v>
      </c>
      <c r="X218">
        <f>IF(Source!BI121=2,H208+H209+H211+H212+H213, 0)</f>
        <v>8721.1500000000015</v>
      </c>
      <c r="Y218">
        <f>IF(Source!BI121=3,H208+H209+H211+H212+H213, 0)</f>
        <v>0</v>
      </c>
      <c r="Z218">
        <f>IF(Source!BI121=4,H208+H209+H211+H212+H213, 0)</f>
        <v>0</v>
      </c>
    </row>
    <row r="219" spans="1:26" ht="28.5" x14ac:dyDescent="0.2">
      <c r="A219" s="48" t="str">
        <f>Source!E129</f>
        <v>20</v>
      </c>
      <c r="B219" s="49" t="str">
        <f>Source!F129</f>
        <v>м12-14-062-03</v>
      </c>
      <c r="C219" s="49" t="str">
        <f>Source!G129</f>
        <v>Клапан латунный низкого давления, номинальный диаметр 80 мм</v>
      </c>
      <c r="D219" s="30" t="str">
        <f>Source!H129</f>
        <v>100 ШТ</v>
      </c>
      <c r="E219" s="12">
        <f>Source!I129</f>
        <v>0.01</v>
      </c>
      <c r="F219" s="31">
        <f>Source!AL129+Source!AM129+Source!AO129</f>
        <v>10354.52</v>
      </c>
      <c r="G219" s="32"/>
      <c r="H219" s="33"/>
      <c r="I219" s="32" t="str">
        <f>Source!BO129</f>
        <v/>
      </c>
      <c r="J219" s="32"/>
      <c r="K219" s="33"/>
      <c r="L219" s="34"/>
      <c r="S219">
        <f>ROUND((Source!FX129/100)*((ROUND(Source!AF129*Source!I129, 2)+ROUND(Source!AE129*Source!I129, 2))), 2)</f>
        <v>53.66</v>
      </c>
      <c r="T219">
        <f>Source!X129</f>
        <v>363.33</v>
      </c>
      <c r="U219">
        <f>ROUND((Source!FY129/100)*((ROUND(Source!AF129*Source!I129, 2)+ROUND(Source!AE129*Source!I129, 2))), 2)</f>
        <v>40.25</v>
      </c>
      <c r="V219">
        <f>Source!Y129</f>
        <v>272.5</v>
      </c>
    </row>
    <row r="220" spans="1:26" x14ac:dyDescent="0.2">
      <c r="C220" s="26" t="str">
        <f>"Объем: "&amp;Source!I129&amp;"=1/"&amp;"100"</f>
        <v>Объем: 0,01=1/100</v>
      </c>
    </row>
    <row r="221" spans="1:26" ht="14.25" x14ac:dyDescent="0.2">
      <c r="A221" s="48"/>
      <c r="B221" s="49"/>
      <c r="C221" s="49" t="s">
        <v>1327</v>
      </c>
      <c r="D221" s="30"/>
      <c r="E221" s="12"/>
      <c r="F221" s="31">
        <f>Source!AO129</f>
        <v>6503.12</v>
      </c>
      <c r="G221" s="32" t="str">
        <f>Source!DG129</f>
        <v/>
      </c>
      <c r="H221" s="33">
        <f>ROUND(Source!AF129*Source!I129, 2)</f>
        <v>65.03</v>
      </c>
      <c r="I221" s="32"/>
      <c r="J221" s="32">
        <f>IF(Source!BA129&lt;&gt; 0, Source!BA129, 1)</f>
        <v>6.77</v>
      </c>
      <c r="K221" s="33">
        <f>Source!S129</f>
        <v>440.26</v>
      </c>
      <c r="L221" s="34"/>
      <c r="R221">
        <f>H221</f>
        <v>65.03</v>
      </c>
    </row>
    <row r="222" spans="1:26" ht="14.25" x14ac:dyDescent="0.2">
      <c r="A222" s="48"/>
      <c r="B222" s="49"/>
      <c r="C222" s="49" t="s">
        <v>447</v>
      </c>
      <c r="D222" s="30"/>
      <c r="E222" s="12"/>
      <c r="F222" s="31">
        <f>Source!AM129</f>
        <v>1611.17</v>
      </c>
      <c r="G222" s="32" t="str">
        <f>Source!DE129</f>
        <v/>
      </c>
      <c r="H222" s="33">
        <f>ROUND(Source!AD129*Source!I129, 2)</f>
        <v>16.11</v>
      </c>
      <c r="I222" s="32"/>
      <c r="J222" s="32">
        <f>IF(Source!BB129&lt;&gt; 0, Source!BB129, 1)</f>
        <v>6.77</v>
      </c>
      <c r="K222" s="33">
        <f>Source!Q129</f>
        <v>109.08</v>
      </c>
      <c r="L222" s="34"/>
    </row>
    <row r="223" spans="1:26" ht="14.25" x14ac:dyDescent="0.2">
      <c r="A223" s="48"/>
      <c r="B223" s="49"/>
      <c r="C223" s="49" t="s">
        <v>1334</v>
      </c>
      <c r="D223" s="30"/>
      <c r="E223" s="12"/>
      <c r="F223" s="31">
        <f>Source!AN129</f>
        <v>205.32</v>
      </c>
      <c r="G223" s="32" t="str">
        <f>Source!DF129</f>
        <v/>
      </c>
      <c r="H223" s="45">
        <f>ROUND(Source!AE129*Source!I129, 2)</f>
        <v>2.0499999999999998</v>
      </c>
      <c r="I223" s="32"/>
      <c r="J223" s="32">
        <f>IF(Source!BS129&lt;&gt; 0, Source!BS129, 1)</f>
        <v>6.77</v>
      </c>
      <c r="K223" s="45">
        <f>Source!R129</f>
        <v>13.9</v>
      </c>
      <c r="L223" s="34"/>
      <c r="R223">
        <f>H223</f>
        <v>2.0499999999999998</v>
      </c>
    </row>
    <row r="224" spans="1:26" ht="14.25" x14ac:dyDescent="0.2">
      <c r="A224" s="48"/>
      <c r="B224" s="49"/>
      <c r="C224" s="49" t="s">
        <v>1328</v>
      </c>
      <c r="D224" s="30"/>
      <c r="E224" s="12"/>
      <c r="F224" s="31">
        <f>Source!AL129</f>
        <v>2240.23</v>
      </c>
      <c r="G224" s="32" t="str">
        <f>Source!DD129</f>
        <v/>
      </c>
      <c r="H224" s="33">
        <f>ROUND(Source!AC129*Source!I129, 2)</f>
        <v>22.4</v>
      </c>
      <c r="I224" s="32"/>
      <c r="J224" s="32">
        <f>IF(Source!BC129&lt;&gt; 0, Source!BC129, 1)</f>
        <v>6.77</v>
      </c>
      <c r="K224" s="33">
        <f>Source!P129</f>
        <v>151.66</v>
      </c>
      <c r="L224" s="34"/>
    </row>
    <row r="225" spans="1:26" ht="14.25" x14ac:dyDescent="0.2">
      <c r="A225" s="48"/>
      <c r="B225" s="49"/>
      <c r="C225" s="49" t="s">
        <v>1329</v>
      </c>
      <c r="D225" s="30" t="s">
        <v>1330</v>
      </c>
      <c r="E225" s="12">
        <f>Source!BZ129</f>
        <v>80</v>
      </c>
      <c r="F225" s="52"/>
      <c r="G225" s="32"/>
      <c r="H225" s="33">
        <f>SUM(S219:S228)</f>
        <v>53.66</v>
      </c>
      <c r="I225" s="35"/>
      <c r="J225" s="29">
        <f>Source!AT129</f>
        <v>80</v>
      </c>
      <c r="K225" s="33">
        <f>SUM(T219:T228)</f>
        <v>363.33</v>
      </c>
      <c r="L225" s="34"/>
    </row>
    <row r="226" spans="1:26" ht="14.25" x14ac:dyDescent="0.2">
      <c r="A226" s="48"/>
      <c r="B226" s="49"/>
      <c r="C226" s="49" t="s">
        <v>1331</v>
      </c>
      <c r="D226" s="30" t="s">
        <v>1330</v>
      </c>
      <c r="E226" s="12">
        <f>Source!CA129</f>
        <v>60</v>
      </c>
      <c r="F226" s="52"/>
      <c r="G226" s="32"/>
      <c r="H226" s="33">
        <f>SUM(U219:U228)</f>
        <v>40.25</v>
      </c>
      <c r="I226" s="35"/>
      <c r="J226" s="29">
        <f>Source!AU129</f>
        <v>60</v>
      </c>
      <c r="K226" s="33">
        <f>SUM(V219:V228)</f>
        <v>272.5</v>
      </c>
      <c r="L226" s="34"/>
    </row>
    <row r="227" spans="1:26" ht="14.25" x14ac:dyDescent="0.2">
      <c r="A227" s="48"/>
      <c r="B227" s="49"/>
      <c r="C227" s="49" t="s">
        <v>1332</v>
      </c>
      <c r="D227" s="30" t="s">
        <v>1333</v>
      </c>
      <c r="E227" s="12">
        <f>Source!AQ129</f>
        <v>676</v>
      </c>
      <c r="F227" s="31"/>
      <c r="G227" s="32" t="str">
        <f>Source!DI129</f>
        <v/>
      </c>
      <c r="H227" s="33"/>
      <c r="I227" s="32"/>
      <c r="J227" s="32"/>
      <c r="K227" s="33"/>
      <c r="L227" s="36">
        <f>Source!U129</f>
        <v>6.76</v>
      </c>
    </row>
    <row r="228" spans="1:26" ht="28.5" x14ac:dyDescent="0.2">
      <c r="A228" s="50" t="str">
        <f>Source!E131</f>
        <v>20,1</v>
      </c>
      <c r="B228" s="51" t="str">
        <f>Source!F131</f>
        <v>18.1.04.03-0125</v>
      </c>
      <c r="C228" s="51" t="str">
        <f>Source!G131</f>
        <v>Клапаны избыточного давления , диаметром 80 мм прим.</v>
      </c>
      <c r="D228" s="37" t="str">
        <f>Source!H131</f>
        <v>шт.</v>
      </c>
      <c r="E228" s="38">
        <f>Source!I131</f>
        <v>1</v>
      </c>
      <c r="F228" s="39">
        <f>Source!AL131+Source!AM131+Source!AO131</f>
        <v>2549.83</v>
      </c>
      <c r="G228" s="40" t="s">
        <v>3</v>
      </c>
      <c r="H228" s="41">
        <f>ROUND(Source!AC131*Source!I131, 2)+ROUND(Source!AD131*Source!I131, 2)+ROUND(Source!AF131*Source!I131, 2)</f>
        <v>2549.83</v>
      </c>
      <c r="I228" s="42"/>
      <c r="J228" s="42">
        <f>IF(Source!BC131&lt;&gt; 0, Source!BC131, 1)</f>
        <v>6.77</v>
      </c>
      <c r="K228" s="41">
        <f>Source!O131</f>
        <v>17262.349999999999</v>
      </c>
      <c r="L228" s="43"/>
      <c r="S228">
        <f>ROUND((Source!FX131/100)*((ROUND(Source!AF131*Source!I131, 2)+ROUND(Source!AE131*Source!I131, 2))), 2)</f>
        <v>0</v>
      </c>
      <c r="T228">
        <f>Source!X131</f>
        <v>0</v>
      </c>
      <c r="U228">
        <f>ROUND((Source!FY131/100)*((ROUND(Source!AF131*Source!I131, 2)+ROUND(Source!AE131*Source!I131, 2))), 2)</f>
        <v>0</v>
      </c>
      <c r="V228">
        <f>Source!Y131</f>
        <v>0</v>
      </c>
      <c r="W228">
        <f>IF(Source!BI131&lt;=1,H228, 0)</f>
        <v>0</v>
      </c>
      <c r="X228">
        <f>IF(Source!BI131=2,H228, 0)</f>
        <v>2549.83</v>
      </c>
      <c r="Y228">
        <f>IF(Source!BI131=3,H228, 0)</f>
        <v>0</v>
      </c>
      <c r="Z228">
        <f>IF(Source!BI131=4,H228, 0)</f>
        <v>0</v>
      </c>
    </row>
    <row r="229" spans="1:26" ht="15" x14ac:dyDescent="0.25">
      <c r="G229" s="59">
        <f>H221+H222+H224+H225+H226+SUM(H228:H228)</f>
        <v>2747.2799999999997</v>
      </c>
      <c r="H229" s="59"/>
      <c r="J229" s="59">
        <f>K221+K222+K224+K225+K226+SUM(K228:K228)</f>
        <v>18599.18</v>
      </c>
      <c r="K229" s="59"/>
      <c r="L229" s="44">
        <f>Source!U129</f>
        <v>6.76</v>
      </c>
      <c r="O229" s="25">
        <f>G229</f>
        <v>2747.2799999999997</v>
      </c>
      <c r="P229" s="25">
        <f>J229</f>
        <v>18599.18</v>
      </c>
      <c r="Q229" s="25">
        <f>L229</f>
        <v>6.76</v>
      </c>
      <c r="W229">
        <f>IF(Source!BI129&lt;=1,H221+H222+H224+H225+H226, 0)</f>
        <v>0</v>
      </c>
      <c r="X229">
        <f>IF(Source!BI129=2,H221+H222+H224+H225+H226, 0)</f>
        <v>197.45</v>
      </c>
      <c r="Y229">
        <f>IF(Source!BI129=3,H221+H222+H224+H225+H226, 0)</f>
        <v>0</v>
      </c>
      <c r="Z229">
        <f>IF(Source!BI129=4,H221+H222+H224+H225+H226, 0)</f>
        <v>0</v>
      </c>
    </row>
    <row r="230" spans="1:26" ht="57" x14ac:dyDescent="0.2">
      <c r="A230" s="48" t="str">
        <f>Source!E133</f>
        <v>21</v>
      </c>
      <c r="B230" s="49" t="str">
        <f>Source!F133</f>
        <v>м12-08-003-04</v>
      </c>
      <c r="C230" s="49" t="str">
        <f>Source!G133</f>
        <v>Трубопровод установок газового пожаротушения из стальных труб, монтируемый из готовых узлов, номинальный диаметр 80 мм</v>
      </c>
      <c r="D230" s="30" t="str">
        <f>Source!H133</f>
        <v>1000 м</v>
      </c>
      <c r="E230" s="12">
        <f>Source!I133</f>
        <v>0.14000000000000001</v>
      </c>
      <c r="F230" s="31">
        <f>Source!AL133+Source!AM133+Source!AO133</f>
        <v>32392.85</v>
      </c>
      <c r="G230" s="32"/>
      <c r="H230" s="33"/>
      <c r="I230" s="32" t="str">
        <f>Source!BO133</f>
        <v/>
      </c>
      <c r="J230" s="32"/>
      <c r="K230" s="33"/>
      <c r="L230" s="34"/>
      <c r="S230">
        <f>ROUND((Source!FX133/100)*((ROUND(Source!AF133*Source!I133, 2)+ROUND(Source!AE133*Source!I133, 2))), 2)</f>
        <v>2485.4699999999998</v>
      </c>
      <c r="T230">
        <f>Source!X133</f>
        <v>16826.63</v>
      </c>
      <c r="U230">
        <f>ROUND((Source!FY133/100)*((ROUND(Source!AF133*Source!I133, 2)+ROUND(Source!AE133*Source!I133, 2))), 2)</f>
        <v>1864.1</v>
      </c>
      <c r="V230">
        <f>Source!Y133</f>
        <v>12619.97</v>
      </c>
    </row>
    <row r="231" spans="1:26" x14ac:dyDescent="0.2">
      <c r="C231" s="26" t="str">
        <f>"Объем: "&amp;Source!I133&amp;"=14/"&amp;"100"</f>
        <v>Объем: 0,14=14/100</v>
      </c>
    </row>
    <row r="232" spans="1:26" ht="14.25" x14ac:dyDescent="0.2">
      <c r="A232" s="48"/>
      <c r="B232" s="49"/>
      <c r="C232" s="49" t="s">
        <v>1327</v>
      </c>
      <c r="D232" s="30"/>
      <c r="E232" s="12"/>
      <c r="F232" s="31">
        <f>Source!AO133</f>
        <v>21568.04</v>
      </c>
      <c r="G232" s="32" t="str">
        <f>Source!DG133</f>
        <v/>
      </c>
      <c r="H232" s="33">
        <f>ROUND(Source!AF133*Source!I133, 2)</f>
        <v>3019.53</v>
      </c>
      <c r="I232" s="32"/>
      <c r="J232" s="32">
        <f>IF(Source!BA133&lt;&gt; 0, Source!BA133, 1)</f>
        <v>6.77</v>
      </c>
      <c r="K232" s="33">
        <f>Source!S133</f>
        <v>20442.189999999999</v>
      </c>
      <c r="L232" s="34"/>
      <c r="R232">
        <f>H232</f>
        <v>3019.53</v>
      </c>
    </row>
    <row r="233" spans="1:26" ht="14.25" x14ac:dyDescent="0.2">
      <c r="A233" s="48"/>
      <c r="B233" s="49"/>
      <c r="C233" s="49" t="s">
        <v>447</v>
      </c>
      <c r="D233" s="30"/>
      <c r="E233" s="12"/>
      <c r="F233" s="31">
        <f>Source!AM133</f>
        <v>7918.17</v>
      </c>
      <c r="G233" s="32" t="str">
        <f>Source!DE133</f>
        <v/>
      </c>
      <c r="H233" s="33">
        <f>ROUND(Source!AD133*Source!I133, 2)</f>
        <v>1108.54</v>
      </c>
      <c r="I233" s="32"/>
      <c r="J233" s="32">
        <f>IF(Source!BB133&lt;&gt; 0, Source!BB133, 1)</f>
        <v>6.77</v>
      </c>
      <c r="K233" s="33">
        <f>Source!Q133</f>
        <v>7504.84</v>
      </c>
      <c r="L233" s="34"/>
    </row>
    <row r="234" spans="1:26" ht="14.25" x14ac:dyDescent="0.2">
      <c r="A234" s="48"/>
      <c r="B234" s="49"/>
      <c r="C234" s="49" t="s">
        <v>1334</v>
      </c>
      <c r="D234" s="30"/>
      <c r="E234" s="12"/>
      <c r="F234" s="31">
        <f>Source!AN133</f>
        <v>623.65</v>
      </c>
      <c r="G234" s="32" t="str">
        <f>Source!DF133</f>
        <v/>
      </c>
      <c r="H234" s="45">
        <f>ROUND(Source!AE133*Source!I133, 2)</f>
        <v>87.31</v>
      </c>
      <c r="I234" s="32"/>
      <c r="J234" s="32">
        <f>IF(Source!BS133&lt;&gt; 0, Source!BS133, 1)</f>
        <v>6.77</v>
      </c>
      <c r="K234" s="45">
        <f>Source!R133</f>
        <v>591.1</v>
      </c>
      <c r="L234" s="34"/>
      <c r="R234">
        <f>H234</f>
        <v>87.31</v>
      </c>
    </row>
    <row r="235" spans="1:26" ht="14.25" x14ac:dyDescent="0.2">
      <c r="A235" s="48"/>
      <c r="B235" s="49"/>
      <c r="C235" s="49" t="s">
        <v>1328</v>
      </c>
      <c r="D235" s="30"/>
      <c r="E235" s="12"/>
      <c r="F235" s="31">
        <f>Source!AL133</f>
        <v>2906.64</v>
      </c>
      <c r="G235" s="32" t="str">
        <f>Source!DD133</f>
        <v/>
      </c>
      <c r="H235" s="33">
        <f>ROUND(Source!AC133*Source!I133, 2)</f>
        <v>406.93</v>
      </c>
      <c r="I235" s="32"/>
      <c r="J235" s="32">
        <f>IF(Source!BC133&lt;&gt; 0, Source!BC133, 1)</f>
        <v>6.77</v>
      </c>
      <c r="K235" s="33">
        <f>Source!P133</f>
        <v>2754.91</v>
      </c>
      <c r="L235" s="34"/>
    </row>
    <row r="236" spans="1:26" ht="14.25" x14ac:dyDescent="0.2">
      <c r="A236" s="48"/>
      <c r="B236" s="49"/>
      <c r="C236" s="49" t="s">
        <v>1329</v>
      </c>
      <c r="D236" s="30" t="s">
        <v>1330</v>
      </c>
      <c r="E236" s="12">
        <f>Source!BZ133</f>
        <v>80</v>
      </c>
      <c r="F236" s="52"/>
      <c r="G236" s="32"/>
      <c r="H236" s="33">
        <f>SUM(S230:S239)</f>
        <v>2485.4699999999998</v>
      </c>
      <c r="I236" s="35"/>
      <c r="J236" s="29">
        <f>Source!AT133</f>
        <v>80</v>
      </c>
      <c r="K236" s="33">
        <f>SUM(T230:T239)</f>
        <v>16826.63</v>
      </c>
      <c r="L236" s="34"/>
    </row>
    <row r="237" spans="1:26" ht="14.25" x14ac:dyDescent="0.2">
      <c r="A237" s="48"/>
      <c r="B237" s="49"/>
      <c r="C237" s="49" t="s">
        <v>1331</v>
      </c>
      <c r="D237" s="30" t="s">
        <v>1330</v>
      </c>
      <c r="E237" s="12">
        <f>Source!CA133</f>
        <v>60</v>
      </c>
      <c r="F237" s="52"/>
      <c r="G237" s="32"/>
      <c r="H237" s="33">
        <f>SUM(U230:U239)</f>
        <v>1864.1</v>
      </c>
      <c r="I237" s="35"/>
      <c r="J237" s="29">
        <f>Source!AU133</f>
        <v>60</v>
      </c>
      <c r="K237" s="33">
        <f>SUM(V230:V239)</f>
        <v>12619.97</v>
      </c>
      <c r="L237" s="34"/>
    </row>
    <row r="238" spans="1:26" ht="14.25" x14ac:dyDescent="0.2">
      <c r="A238" s="48"/>
      <c r="B238" s="49"/>
      <c r="C238" s="49" t="s">
        <v>1332</v>
      </c>
      <c r="D238" s="30" t="s">
        <v>1333</v>
      </c>
      <c r="E238" s="12">
        <f>Source!AQ133</f>
        <v>2242</v>
      </c>
      <c r="F238" s="31"/>
      <c r="G238" s="32" t="str">
        <f>Source!DI133</f>
        <v/>
      </c>
      <c r="H238" s="33"/>
      <c r="I238" s="32"/>
      <c r="J238" s="32"/>
      <c r="K238" s="33"/>
      <c r="L238" s="36">
        <f>Source!U133</f>
        <v>313.88000000000005</v>
      </c>
    </row>
    <row r="239" spans="1:26" ht="71.25" x14ac:dyDescent="0.2">
      <c r="A239" s="50" t="str">
        <f>Source!E135</f>
        <v>21,1</v>
      </c>
      <c r="B239" s="51" t="str">
        <f>Source!F135</f>
        <v>23.3.05.01-0033</v>
      </c>
      <c r="C239" s="51" t="str">
        <f>Source!G135</f>
        <v>Трубы бесшовные холоднодеформированные из коррозионностойкой стали марки 12Х18Н10Т(8443) наружным диаметром 89 мм, толщиной стенки 3,0 мм</v>
      </c>
      <c r="D239" s="37" t="str">
        <f>Source!H135</f>
        <v>10 м</v>
      </c>
      <c r="E239" s="38">
        <f>Source!I135</f>
        <v>1.4</v>
      </c>
      <c r="F239" s="39">
        <f>Source!AL135+Source!AM135+Source!AO135</f>
        <v>3296.43</v>
      </c>
      <c r="G239" s="40" t="s">
        <v>3</v>
      </c>
      <c r="H239" s="41">
        <f>ROUND(Source!AC135*Source!I135, 2)+ROUND(Source!AD135*Source!I135, 2)+ROUND(Source!AF135*Source!I135, 2)</f>
        <v>4615</v>
      </c>
      <c r="I239" s="42"/>
      <c r="J239" s="42">
        <f>IF(Source!BC135&lt;&gt; 0, Source!BC135, 1)</f>
        <v>6.77</v>
      </c>
      <c r="K239" s="41">
        <f>Source!O135</f>
        <v>31243.56</v>
      </c>
      <c r="L239" s="43"/>
      <c r="S239">
        <f>ROUND((Source!FX135/100)*((ROUND(Source!AF135*Source!I135, 2)+ROUND(Source!AE135*Source!I135, 2))), 2)</f>
        <v>0</v>
      </c>
      <c r="T239">
        <f>Source!X135</f>
        <v>0</v>
      </c>
      <c r="U239">
        <f>ROUND((Source!FY135/100)*((ROUND(Source!AF135*Source!I135, 2)+ROUND(Source!AE135*Source!I135, 2))), 2)</f>
        <v>0</v>
      </c>
      <c r="V239">
        <f>Source!Y135</f>
        <v>0</v>
      </c>
      <c r="W239">
        <f>IF(Source!BI135&lt;=1,H239, 0)</f>
        <v>0</v>
      </c>
      <c r="X239">
        <f>IF(Source!BI135=2,H239, 0)</f>
        <v>4615</v>
      </c>
      <c r="Y239">
        <f>IF(Source!BI135=3,H239, 0)</f>
        <v>0</v>
      </c>
      <c r="Z239">
        <f>IF(Source!BI135=4,H239, 0)</f>
        <v>0</v>
      </c>
    </row>
    <row r="240" spans="1:26" ht="15" x14ac:dyDescent="0.25">
      <c r="G240" s="59">
        <f>H232+H233+H235+H236+H237+SUM(H239:H239)</f>
        <v>13499.57</v>
      </c>
      <c r="H240" s="59"/>
      <c r="J240" s="59">
        <f>K232+K233+K235+K236+K237+SUM(K239:K239)</f>
        <v>91392.1</v>
      </c>
      <c r="K240" s="59"/>
      <c r="L240" s="44">
        <f>Source!U133</f>
        <v>313.88000000000005</v>
      </c>
      <c r="O240" s="25">
        <f>G240</f>
        <v>13499.57</v>
      </c>
      <c r="P240" s="25">
        <f>J240</f>
        <v>91392.1</v>
      </c>
      <c r="Q240" s="25">
        <f>L240</f>
        <v>313.88000000000005</v>
      </c>
      <c r="W240">
        <f>IF(Source!BI133&lt;=1,H232+H233+H235+H236+H237, 0)</f>
        <v>0</v>
      </c>
      <c r="X240">
        <f>IF(Source!BI133=2,H232+H233+H235+H236+H237, 0)</f>
        <v>8884.57</v>
      </c>
      <c r="Y240">
        <f>IF(Source!BI133=3,H232+H233+H235+H236+H237, 0)</f>
        <v>0</v>
      </c>
      <c r="Z240">
        <f>IF(Source!BI133=4,H232+H233+H235+H236+H237, 0)</f>
        <v>0</v>
      </c>
    </row>
    <row r="241" spans="1:26" ht="28.5" x14ac:dyDescent="0.2">
      <c r="A241" s="48" t="str">
        <f>Source!E137</f>
        <v>22</v>
      </c>
      <c r="B241" s="49" t="str">
        <f>Source!F137</f>
        <v>м08-02-390-01</v>
      </c>
      <c r="C241" s="49" t="str">
        <f>Source!G137</f>
        <v>Короба пластмассовые шириной до 40 мм</v>
      </c>
      <c r="D241" s="30" t="str">
        <f>Source!H137</f>
        <v>100 м</v>
      </c>
      <c r="E241" s="12">
        <f>Source!I137</f>
        <v>0.15</v>
      </c>
      <c r="F241" s="31">
        <f>Source!AL137+Source!AM137+Source!AO137</f>
        <v>206.76</v>
      </c>
      <c r="G241" s="32"/>
      <c r="H241" s="33"/>
      <c r="I241" s="32" t="str">
        <f>Source!BO137</f>
        <v/>
      </c>
      <c r="J241" s="32"/>
      <c r="K241" s="33"/>
      <c r="L241" s="34"/>
      <c r="S241">
        <f>ROUND((Source!FX137/100)*((ROUND(Source!AF137*Source!I137, 2)+ROUND(Source!AE137*Source!I137, 2))), 2)</f>
        <v>29.83</v>
      </c>
      <c r="T241">
        <f>Source!X137</f>
        <v>201.94</v>
      </c>
      <c r="U241">
        <f>ROUND((Source!FY137/100)*((ROUND(Source!AF137*Source!I137, 2)+ROUND(Source!AE137*Source!I137, 2))), 2)</f>
        <v>20.41</v>
      </c>
      <c r="V241">
        <f>Source!Y137</f>
        <v>138.16999999999999</v>
      </c>
    </row>
    <row r="242" spans="1:26" x14ac:dyDescent="0.2">
      <c r="C242" s="26" t="str">
        <f>"Объем: "&amp;Source!I137&amp;"=15/"&amp;"100"</f>
        <v>Объем: 0,15=15/100</v>
      </c>
    </row>
    <row r="243" spans="1:26" ht="14.25" x14ac:dyDescent="0.2">
      <c r="A243" s="48"/>
      <c r="B243" s="49"/>
      <c r="C243" s="49" t="s">
        <v>1327</v>
      </c>
      <c r="D243" s="30"/>
      <c r="E243" s="12"/>
      <c r="F243" s="31">
        <f>Source!AO137</f>
        <v>154.91999999999999</v>
      </c>
      <c r="G243" s="32" t="str">
        <f>Source!DG137</f>
        <v>)*1,35</v>
      </c>
      <c r="H243" s="33">
        <f>ROUND(Source!AF137*Source!I137, 2)</f>
        <v>31.37</v>
      </c>
      <c r="I243" s="32"/>
      <c r="J243" s="32">
        <f>IF(Source!BA137&lt;&gt; 0, Source!BA137, 1)</f>
        <v>6.77</v>
      </c>
      <c r="K243" s="33">
        <f>Source!S137</f>
        <v>212.38</v>
      </c>
      <c r="L243" s="34"/>
      <c r="R243">
        <f>H243</f>
        <v>31.37</v>
      </c>
    </row>
    <row r="244" spans="1:26" ht="14.25" x14ac:dyDescent="0.2">
      <c r="A244" s="48"/>
      <c r="B244" s="49"/>
      <c r="C244" s="49" t="s">
        <v>447</v>
      </c>
      <c r="D244" s="30"/>
      <c r="E244" s="12"/>
      <c r="F244" s="31">
        <f>Source!AM137</f>
        <v>0.31</v>
      </c>
      <c r="G244" s="32" t="str">
        <f>Source!DE137</f>
        <v>)*1,35</v>
      </c>
      <c r="H244" s="33">
        <f>ROUND(Source!AD137*Source!I137, 2)</f>
        <v>0.06</v>
      </c>
      <c r="I244" s="32"/>
      <c r="J244" s="32">
        <f>IF(Source!BB137&lt;&gt; 0, Source!BB137, 1)</f>
        <v>6.77</v>
      </c>
      <c r="K244" s="33">
        <f>Source!Q137</f>
        <v>0.42</v>
      </c>
      <c r="L244" s="34"/>
    </row>
    <row r="245" spans="1:26" ht="14.25" x14ac:dyDescent="0.2">
      <c r="A245" s="48"/>
      <c r="B245" s="49"/>
      <c r="C245" s="49" t="s">
        <v>1334</v>
      </c>
      <c r="D245" s="30"/>
      <c r="E245" s="12"/>
      <c r="F245" s="31">
        <f>Source!AN137</f>
        <v>0.14000000000000001</v>
      </c>
      <c r="G245" s="32" t="str">
        <f>Source!DF137</f>
        <v>)*1,35</v>
      </c>
      <c r="H245" s="45">
        <f>ROUND(Source!AE137*Source!I137, 2)</f>
        <v>0.03</v>
      </c>
      <c r="I245" s="32"/>
      <c r="J245" s="32">
        <f>IF(Source!BS137&lt;&gt; 0, Source!BS137, 1)</f>
        <v>6.77</v>
      </c>
      <c r="K245" s="45">
        <f>Source!R137</f>
        <v>0.19</v>
      </c>
      <c r="L245" s="34"/>
      <c r="R245">
        <f>H245</f>
        <v>0.03</v>
      </c>
    </row>
    <row r="246" spans="1:26" ht="14.25" x14ac:dyDescent="0.2">
      <c r="A246" s="48"/>
      <c r="B246" s="49"/>
      <c r="C246" s="49" t="s">
        <v>1328</v>
      </c>
      <c r="D246" s="30"/>
      <c r="E246" s="12"/>
      <c r="F246" s="31">
        <f>Source!AL137</f>
        <v>51.53</v>
      </c>
      <c r="G246" s="32" t="str">
        <f>Source!DD137</f>
        <v/>
      </c>
      <c r="H246" s="33">
        <f>ROUND(Source!AC137*Source!I137, 2)</f>
        <v>7.73</v>
      </c>
      <c r="I246" s="32"/>
      <c r="J246" s="32">
        <f>IF(Source!BC137&lt;&gt; 0, Source!BC137, 1)</f>
        <v>6.77</v>
      </c>
      <c r="K246" s="33">
        <f>Source!P137</f>
        <v>52.33</v>
      </c>
      <c r="L246" s="34"/>
    </row>
    <row r="247" spans="1:26" ht="14.25" x14ac:dyDescent="0.2">
      <c r="A247" s="48"/>
      <c r="B247" s="49"/>
      <c r="C247" s="49" t="s">
        <v>1329</v>
      </c>
      <c r="D247" s="30" t="s">
        <v>1330</v>
      </c>
      <c r="E247" s="12">
        <f>Source!BZ137</f>
        <v>95</v>
      </c>
      <c r="F247" s="52"/>
      <c r="G247" s="32"/>
      <c r="H247" s="33">
        <f>SUM(S241:S261)</f>
        <v>29.83</v>
      </c>
      <c r="I247" s="35"/>
      <c r="J247" s="29">
        <f>Source!AT137</f>
        <v>95</v>
      </c>
      <c r="K247" s="33">
        <f>SUM(T241:T261)</f>
        <v>201.94</v>
      </c>
      <c r="L247" s="34"/>
    </row>
    <row r="248" spans="1:26" ht="14.25" x14ac:dyDescent="0.2">
      <c r="A248" s="48"/>
      <c r="B248" s="49"/>
      <c r="C248" s="49" t="s">
        <v>1331</v>
      </c>
      <c r="D248" s="30" t="s">
        <v>1330</v>
      </c>
      <c r="E248" s="12">
        <f>Source!CA137</f>
        <v>65</v>
      </c>
      <c r="F248" s="52"/>
      <c r="G248" s="32"/>
      <c r="H248" s="33">
        <f>SUM(U241:U261)</f>
        <v>20.41</v>
      </c>
      <c r="I248" s="35"/>
      <c r="J248" s="29">
        <f>Source!AU137</f>
        <v>65</v>
      </c>
      <c r="K248" s="33">
        <f>SUM(V241:V261)</f>
        <v>138.16999999999999</v>
      </c>
      <c r="L248" s="34"/>
    </row>
    <row r="249" spans="1:26" ht="14.25" x14ac:dyDescent="0.2">
      <c r="A249" s="48"/>
      <c r="B249" s="49"/>
      <c r="C249" s="49" t="s">
        <v>1332</v>
      </c>
      <c r="D249" s="30" t="s">
        <v>1333</v>
      </c>
      <c r="E249" s="12">
        <f>Source!AQ137</f>
        <v>16.29</v>
      </c>
      <c r="F249" s="31"/>
      <c r="G249" s="32" t="str">
        <f>Source!DI137</f>
        <v>)*1,35</v>
      </c>
      <c r="H249" s="33"/>
      <c r="I249" s="32"/>
      <c r="J249" s="32"/>
      <c r="K249" s="33"/>
      <c r="L249" s="36">
        <f>Source!U137</f>
        <v>3.2987250000000001</v>
      </c>
    </row>
    <row r="250" spans="1:26" ht="28.5" x14ac:dyDescent="0.2">
      <c r="A250" s="48" t="str">
        <f>Source!E139</f>
        <v>22,1</v>
      </c>
      <c r="B250" s="49" t="str">
        <f>Source!F139</f>
        <v>20.2.05.04-0011</v>
      </c>
      <c r="C250" s="49" t="str">
        <f>Source!G139</f>
        <v>Кабель-канал (короб) "Legrand" 20х12,5 мм</v>
      </c>
      <c r="D250" s="30" t="str">
        <f>Source!H139</f>
        <v>100 м</v>
      </c>
      <c r="E250" s="12">
        <f>Source!I139</f>
        <v>0.1</v>
      </c>
      <c r="F250" s="31">
        <f>Source!AL139+Source!AM139+Source!AO139</f>
        <v>715</v>
      </c>
      <c r="G250" s="46" t="s">
        <v>3</v>
      </c>
      <c r="H250" s="33">
        <f>ROUND(Source!AC139*Source!I139, 2)+ROUND(Source!AD139*Source!I139, 2)+ROUND(Source!AF139*Source!I139, 2)</f>
        <v>71.5</v>
      </c>
      <c r="I250" s="32"/>
      <c r="J250" s="32">
        <f>IF(Source!BC139&lt;&gt; 0, Source!BC139, 1)</f>
        <v>6.77</v>
      </c>
      <c r="K250" s="33">
        <f>Source!O139</f>
        <v>484.06</v>
      </c>
      <c r="L250" s="34"/>
      <c r="S250">
        <f>ROUND((Source!FX139/100)*((ROUND(Source!AF139*Source!I139, 2)+ROUND(Source!AE139*Source!I139, 2))), 2)</f>
        <v>0</v>
      </c>
      <c r="T250">
        <f>Source!X139</f>
        <v>0</v>
      </c>
      <c r="U250">
        <f>ROUND((Source!FY139/100)*((ROUND(Source!AF139*Source!I139, 2)+ROUND(Source!AE139*Source!I139, 2))), 2)</f>
        <v>0</v>
      </c>
      <c r="V250">
        <f>Source!Y139</f>
        <v>0</v>
      </c>
      <c r="W250">
        <f>IF(Source!BI139&lt;=1,H250, 0)</f>
        <v>0</v>
      </c>
      <c r="X250">
        <f>IF(Source!BI139=2,H250, 0)</f>
        <v>71.5</v>
      </c>
      <c r="Y250">
        <f>IF(Source!BI139=3,H250, 0)</f>
        <v>0</v>
      </c>
      <c r="Z250">
        <f>IF(Source!BI139=4,H250, 0)</f>
        <v>0</v>
      </c>
    </row>
    <row r="251" spans="1:26" ht="28.5" x14ac:dyDescent="0.2">
      <c r="A251" s="48" t="str">
        <f>Source!E141</f>
        <v>22,2</v>
      </c>
      <c r="B251" s="49" t="str">
        <f>Source!F141</f>
        <v>20.2.05.09-0051</v>
      </c>
      <c r="C251" s="49" t="str">
        <f>Source!G141</f>
        <v>Угол внутренний/внешний для кабель-канала "Legrand" DLP 20х12,5 мм</v>
      </c>
      <c r="D251" s="30" t="str">
        <f>Source!H141</f>
        <v>100 шт.</v>
      </c>
      <c r="E251" s="12">
        <f>Source!I141</f>
        <v>0.04</v>
      </c>
      <c r="F251" s="31">
        <f>Source!AL141+Source!AM141+Source!AO141</f>
        <v>749</v>
      </c>
      <c r="G251" s="46" t="s">
        <v>3</v>
      </c>
      <c r="H251" s="33">
        <f>ROUND(Source!AC141*Source!I141, 2)+ROUND(Source!AD141*Source!I141, 2)+ROUND(Source!AF141*Source!I141, 2)</f>
        <v>29.96</v>
      </c>
      <c r="I251" s="32"/>
      <c r="J251" s="32">
        <f>IF(Source!BC141&lt;&gt; 0, Source!BC141, 1)</f>
        <v>6.77</v>
      </c>
      <c r="K251" s="33">
        <f>Source!O141</f>
        <v>202.83</v>
      </c>
      <c r="L251" s="34"/>
      <c r="S251">
        <f>ROUND((Source!FX141/100)*((ROUND(Source!AF141*Source!I141, 2)+ROUND(Source!AE141*Source!I141, 2))), 2)</f>
        <v>0</v>
      </c>
      <c r="T251">
        <f>Source!X141</f>
        <v>0</v>
      </c>
      <c r="U251">
        <f>ROUND((Source!FY141/100)*((ROUND(Source!AF141*Source!I141, 2)+ROUND(Source!AE141*Source!I141, 2))), 2)</f>
        <v>0</v>
      </c>
      <c r="V251">
        <f>Source!Y141</f>
        <v>0</v>
      </c>
      <c r="W251">
        <f>IF(Source!BI141&lt;=1,H251, 0)</f>
        <v>0</v>
      </c>
      <c r="X251">
        <f>IF(Source!BI141=2,H251, 0)</f>
        <v>29.96</v>
      </c>
      <c r="Y251">
        <f>IF(Source!BI141=3,H251, 0)</f>
        <v>0</v>
      </c>
      <c r="Z251">
        <f>IF(Source!BI141=4,H251, 0)</f>
        <v>0</v>
      </c>
    </row>
    <row r="252" spans="1:26" ht="28.5" x14ac:dyDescent="0.2">
      <c r="A252" s="48" t="str">
        <f>Source!E143</f>
        <v>22,3</v>
      </c>
      <c r="B252" s="49" t="str">
        <f>Source!F143</f>
        <v>20.2.05.03-0021</v>
      </c>
      <c r="C252" s="49" t="str">
        <f>Source!G143</f>
        <v>Заглушка торцевая для кабель-канала "Legrand" DLP 20х12,5 мм</v>
      </c>
      <c r="D252" s="30" t="str">
        <f>Source!H143</f>
        <v>100 шт.</v>
      </c>
      <c r="E252" s="12">
        <f>Source!I143</f>
        <v>0.04</v>
      </c>
      <c r="F252" s="31">
        <f>Source!AL143+Source!AM143+Source!AO143</f>
        <v>593</v>
      </c>
      <c r="G252" s="46" t="s">
        <v>3</v>
      </c>
      <c r="H252" s="33">
        <f>ROUND(Source!AC143*Source!I143, 2)+ROUND(Source!AD143*Source!I143, 2)+ROUND(Source!AF143*Source!I143, 2)</f>
        <v>23.72</v>
      </c>
      <c r="I252" s="32"/>
      <c r="J252" s="32">
        <f>IF(Source!BC143&lt;&gt; 0, Source!BC143, 1)</f>
        <v>6.77</v>
      </c>
      <c r="K252" s="33">
        <f>Source!O143</f>
        <v>160.58000000000001</v>
      </c>
      <c r="L252" s="34"/>
      <c r="S252">
        <f>ROUND((Source!FX143/100)*((ROUND(Source!AF143*Source!I143, 2)+ROUND(Source!AE143*Source!I143, 2))), 2)</f>
        <v>0</v>
      </c>
      <c r="T252">
        <f>Source!X143</f>
        <v>0</v>
      </c>
      <c r="U252">
        <f>ROUND((Source!FY143/100)*((ROUND(Source!AF143*Source!I143, 2)+ROUND(Source!AE143*Source!I143, 2))), 2)</f>
        <v>0</v>
      </c>
      <c r="V252">
        <f>Source!Y143</f>
        <v>0</v>
      </c>
      <c r="W252">
        <f>IF(Source!BI143&lt;=1,H252, 0)</f>
        <v>0</v>
      </c>
      <c r="X252">
        <f>IF(Source!BI143=2,H252, 0)</f>
        <v>23.72</v>
      </c>
      <c r="Y252">
        <f>IF(Source!BI143=3,H252, 0)</f>
        <v>0</v>
      </c>
      <c r="Z252">
        <f>IF(Source!BI143=4,H252, 0)</f>
        <v>0</v>
      </c>
    </row>
    <row r="253" spans="1:26" ht="28.5" x14ac:dyDescent="0.2">
      <c r="A253" s="48" t="str">
        <f>Source!E145</f>
        <v>22,4</v>
      </c>
      <c r="B253" s="49" t="str">
        <f>Source!F145</f>
        <v>20.2.05.09-0081</v>
      </c>
      <c r="C253" s="49" t="str">
        <f>Source!G145</f>
        <v>Угол плоский кабель-канала "Legrand" DLP 20х12,5 мм</v>
      </c>
      <c r="D253" s="30" t="str">
        <f>Source!H145</f>
        <v>100 шт.</v>
      </c>
      <c r="E253" s="12">
        <f>Source!I145</f>
        <v>0.04</v>
      </c>
      <c r="F253" s="31">
        <f>Source!AL145+Source!AM145+Source!AO145</f>
        <v>1027</v>
      </c>
      <c r="G253" s="46" t="s">
        <v>3</v>
      </c>
      <c r="H253" s="33">
        <f>ROUND(Source!AC145*Source!I145, 2)+ROUND(Source!AD145*Source!I145, 2)+ROUND(Source!AF145*Source!I145, 2)</f>
        <v>41.08</v>
      </c>
      <c r="I253" s="32"/>
      <c r="J253" s="32">
        <f>IF(Source!BC145&lt;&gt; 0, Source!BC145, 1)</f>
        <v>6.77</v>
      </c>
      <c r="K253" s="33">
        <f>Source!O145</f>
        <v>278.11</v>
      </c>
      <c r="L253" s="34"/>
      <c r="S253">
        <f>ROUND((Source!FX145/100)*((ROUND(Source!AF145*Source!I145, 2)+ROUND(Source!AE145*Source!I145, 2))), 2)</f>
        <v>0</v>
      </c>
      <c r="T253">
        <f>Source!X145</f>
        <v>0</v>
      </c>
      <c r="U253">
        <f>ROUND((Source!FY145/100)*((ROUND(Source!AF145*Source!I145, 2)+ROUND(Source!AE145*Source!I145, 2))), 2)</f>
        <v>0</v>
      </c>
      <c r="V253">
        <f>Source!Y145</f>
        <v>0</v>
      </c>
      <c r="W253">
        <f>IF(Source!BI145&lt;=1,H253, 0)</f>
        <v>0</v>
      </c>
      <c r="X253">
        <f>IF(Source!BI145=2,H253, 0)</f>
        <v>41.08</v>
      </c>
      <c r="Y253">
        <f>IF(Source!BI145=3,H253, 0)</f>
        <v>0</v>
      </c>
      <c r="Z253">
        <f>IF(Source!BI145=4,H253, 0)</f>
        <v>0</v>
      </c>
    </row>
    <row r="254" spans="1:26" ht="28.5" x14ac:dyDescent="0.2">
      <c r="A254" s="48" t="str">
        <f>Source!E147</f>
        <v>22,5</v>
      </c>
      <c r="B254" s="49" t="str">
        <f>Source!F147</f>
        <v>20.2.05.06-0001</v>
      </c>
      <c r="C254" s="49" t="str">
        <f>Source!G147</f>
        <v>Накладка на стык для кабель-канала "Legrand" DLP 32x20/16 мм</v>
      </c>
      <c r="D254" s="30" t="str">
        <f>Source!H147</f>
        <v>100 шт.</v>
      </c>
      <c r="E254" s="12">
        <f>Source!I147</f>
        <v>0.04</v>
      </c>
      <c r="F254" s="31">
        <f>Source!AL147+Source!AM147+Source!AO147</f>
        <v>367</v>
      </c>
      <c r="G254" s="46" t="s">
        <v>3</v>
      </c>
      <c r="H254" s="33">
        <f>ROUND(Source!AC147*Source!I147, 2)+ROUND(Source!AD147*Source!I147, 2)+ROUND(Source!AF147*Source!I147, 2)</f>
        <v>14.68</v>
      </c>
      <c r="I254" s="32"/>
      <c r="J254" s="32">
        <f>IF(Source!BC147&lt;&gt; 0, Source!BC147, 1)</f>
        <v>6.77</v>
      </c>
      <c r="K254" s="33">
        <f>Source!O147</f>
        <v>99.38</v>
      </c>
      <c r="L254" s="34"/>
      <c r="S254">
        <f>ROUND((Source!FX147/100)*((ROUND(Source!AF147*Source!I147, 2)+ROUND(Source!AE147*Source!I147, 2))), 2)</f>
        <v>0</v>
      </c>
      <c r="T254">
        <f>Source!X147</f>
        <v>0</v>
      </c>
      <c r="U254">
        <f>ROUND((Source!FY147/100)*((ROUND(Source!AF147*Source!I147, 2)+ROUND(Source!AE147*Source!I147, 2))), 2)</f>
        <v>0</v>
      </c>
      <c r="V254">
        <f>Source!Y147</f>
        <v>0</v>
      </c>
      <c r="W254">
        <f>IF(Source!BI147&lt;=1,H254, 0)</f>
        <v>0</v>
      </c>
      <c r="X254">
        <f>IF(Source!BI147=2,H254, 0)</f>
        <v>14.68</v>
      </c>
      <c r="Y254">
        <f>IF(Source!BI147=3,H254, 0)</f>
        <v>0</v>
      </c>
      <c r="Z254">
        <f>IF(Source!BI147=4,H254, 0)</f>
        <v>0</v>
      </c>
    </row>
    <row r="255" spans="1:26" ht="28.5" x14ac:dyDescent="0.2">
      <c r="A255" s="48" t="str">
        <f>Source!E149</f>
        <v>22,6</v>
      </c>
      <c r="B255" s="49" t="str">
        <f>Source!F149</f>
        <v>20.2.05.09-0001</v>
      </c>
      <c r="C255" s="49" t="str">
        <f>Source!G149</f>
        <v>Ответвление кабель-канала "Legrand" DLP 20х12,5 мм</v>
      </c>
      <c r="D255" s="30" t="str">
        <f>Source!H149</f>
        <v>100 шт.</v>
      </c>
      <c r="E255" s="12">
        <f>Source!I149</f>
        <v>0.03</v>
      </c>
      <c r="F255" s="31">
        <f>Source!AL149+Source!AM149+Source!AO149</f>
        <v>1278</v>
      </c>
      <c r="G255" s="46" t="s">
        <v>3</v>
      </c>
      <c r="H255" s="33">
        <f>ROUND(Source!AC149*Source!I149, 2)+ROUND(Source!AD149*Source!I149, 2)+ROUND(Source!AF149*Source!I149, 2)</f>
        <v>38.340000000000003</v>
      </c>
      <c r="I255" s="32"/>
      <c r="J255" s="32">
        <f>IF(Source!BC149&lt;&gt; 0, Source!BC149, 1)</f>
        <v>6.77</v>
      </c>
      <c r="K255" s="33">
        <f>Source!O149</f>
        <v>259.56</v>
      </c>
      <c r="L255" s="34"/>
      <c r="S255">
        <f>ROUND((Source!FX149/100)*((ROUND(Source!AF149*Source!I149, 2)+ROUND(Source!AE149*Source!I149, 2))), 2)</f>
        <v>0</v>
      </c>
      <c r="T255">
        <f>Source!X149</f>
        <v>0</v>
      </c>
      <c r="U255">
        <f>ROUND((Source!FY149/100)*((ROUND(Source!AF149*Source!I149, 2)+ROUND(Source!AE149*Source!I149, 2))), 2)</f>
        <v>0</v>
      </c>
      <c r="V255">
        <f>Source!Y149</f>
        <v>0</v>
      </c>
      <c r="W255">
        <f>IF(Source!BI149&lt;=1,H255, 0)</f>
        <v>0</v>
      </c>
      <c r="X255">
        <f>IF(Source!BI149=2,H255, 0)</f>
        <v>38.340000000000003</v>
      </c>
      <c r="Y255">
        <f>IF(Source!BI149=3,H255, 0)</f>
        <v>0</v>
      </c>
      <c r="Z255">
        <f>IF(Source!BI149=4,H255, 0)</f>
        <v>0</v>
      </c>
    </row>
    <row r="256" spans="1:26" ht="42.75" x14ac:dyDescent="0.2">
      <c r="A256" s="48" t="str">
        <f>Source!E151</f>
        <v>22,7</v>
      </c>
      <c r="B256" s="49" t="str">
        <f>Source!F151</f>
        <v>20.2.05.09-0054</v>
      </c>
      <c r="C256" s="49" t="str">
        <f>Source!G151</f>
        <v>Угол внутренний/внешний для кабель-канала "Legrand" DLP 40х16 мм, 40х20 мм</v>
      </c>
      <c r="D256" s="30" t="str">
        <f>Source!H151</f>
        <v>100 шт.</v>
      </c>
      <c r="E256" s="12">
        <f>Source!I151</f>
        <v>0.04</v>
      </c>
      <c r="F256" s="31">
        <f>Source!AL151+Source!AM151+Source!AO151</f>
        <v>1446</v>
      </c>
      <c r="G256" s="46" t="s">
        <v>3</v>
      </c>
      <c r="H256" s="33">
        <f>ROUND(Source!AC151*Source!I151, 2)+ROUND(Source!AD151*Source!I151, 2)+ROUND(Source!AF151*Source!I151, 2)</f>
        <v>57.84</v>
      </c>
      <c r="I256" s="32"/>
      <c r="J256" s="32">
        <f>IF(Source!BC151&lt;&gt; 0, Source!BC151, 1)</f>
        <v>6.77</v>
      </c>
      <c r="K256" s="33">
        <f>Source!O151</f>
        <v>391.58</v>
      </c>
      <c r="L256" s="34"/>
      <c r="S256">
        <f>ROUND((Source!FX151/100)*((ROUND(Source!AF151*Source!I151, 2)+ROUND(Source!AE151*Source!I151, 2))), 2)</f>
        <v>0</v>
      </c>
      <c r="T256">
        <f>Source!X151</f>
        <v>0</v>
      </c>
      <c r="U256">
        <f>ROUND((Source!FY151/100)*((ROUND(Source!AF151*Source!I151, 2)+ROUND(Source!AE151*Source!I151, 2))), 2)</f>
        <v>0</v>
      </c>
      <c r="V256">
        <f>Source!Y151</f>
        <v>0</v>
      </c>
      <c r="W256">
        <f>IF(Source!BI151&lt;=1,H256, 0)</f>
        <v>0</v>
      </c>
      <c r="X256">
        <f>IF(Source!BI151=2,H256, 0)</f>
        <v>57.84</v>
      </c>
      <c r="Y256">
        <f>IF(Source!BI151=3,H256, 0)</f>
        <v>0</v>
      </c>
      <c r="Z256">
        <f>IF(Source!BI151=4,H256, 0)</f>
        <v>0</v>
      </c>
    </row>
    <row r="257" spans="1:26" ht="14.25" x14ac:dyDescent="0.2">
      <c r="A257" s="48" t="str">
        <f>Source!E153</f>
        <v>22,8</v>
      </c>
      <c r="B257" s="49" t="str">
        <f>Source!F153</f>
        <v>20.2.05.03-0003</v>
      </c>
      <c r="C257" s="49" t="str">
        <f>Source!G153</f>
        <v>Заглушка для короба 40х20 мм</v>
      </c>
      <c r="D257" s="30" t="str">
        <f>Source!H153</f>
        <v>100 шт.</v>
      </c>
      <c r="E257" s="12">
        <f>Source!I153</f>
        <v>0.04</v>
      </c>
      <c r="F257" s="31">
        <f>Source!AL153+Source!AM153+Source!AO153</f>
        <v>249</v>
      </c>
      <c r="G257" s="46" t="s">
        <v>3</v>
      </c>
      <c r="H257" s="33">
        <f>ROUND(Source!AC153*Source!I153, 2)+ROUND(Source!AD153*Source!I153, 2)+ROUND(Source!AF153*Source!I153, 2)</f>
        <v>9.9600000000000009</v>
      </c>
      <c r="I257" s="32"/>
      <c r="J257" s="32">
        <f>IF(Source!BC153&lt;&gt; 0, Source!BC153, 1)</f>
        <v>6.77</v>
      </c>
      <c r="K257" s="33">
        <f>Source!O153</f>
        <v>67.430000000000007</v>
      </c>
      <c r="L257" s="34"/>
      <c r="S257">
        <f>ROUND((Source!FX153/100)*((ROUND(Source!AF153*Source!I153, 2)+ROUND(Source!AE153*Source!I153, 2))), 2)</f>
        <v>0</v>
      </c>
      <c r="T257">
        <f>Source!X153</f>
        <v>0</v>
      </c>
      <c r="U257">
        <f>ROUND((Source!FY153/100)*((ROUND(Source!AF153*Source!I153, 2)+ROUND(Source!AE153*Source!I153, 2))), 2)</f>
        <v>0</v>
      </c>
      <c r="V257">
        <f>Source!Y153</f>
        <v>0</v>
      </c>
      <c r="W257">
        <f>IF(Source!BI153&lt;=1,H257, 0)</f>
        <v>0</v>
      </c>
      <c r="X257">
        <f>IF(Source!BI153=2,H257, 0)</f>
        <v>9.9600000000000009</v>
      </c>
      <c r="Y257">
        <f>IF(Source!BI153=3,H257, 0)</f>
        <v>0</v>
      </c>
      <c r="Z257">
        <f>IF(Source!BI153=4,H257, 0)</f>
        <v>0</v>
      </c>
    </row>
    <row r="258" spans="1:26" ht="14.25" x14ac:dyDescent="0.2">
      <c r="A258" s="48" t="str">
        <f>Source!E155</f>
        <v>22,9</v>
      </c>
      <c r="B258" s="49" t="str">
        <f>Source!F155</f>
        <v>20.2.05.09-0063</v>
      </c>
      <c r="C258" s="49" t="str">
        <f>Source!G155</f>
        <v>Угол плоский для короба 40х20 мм</v>
      </c>
      <c r="D258" s="30" t="str">
        <f>Source!H155</f>
        <v>100 шт.</v>
      </c>
      <c r="E258" s="12">
        <f>Source!I155</f>
        <v>0.04</v>
      </c>
      <c r="F258" s="31">
        <f>Source!AL155+Source!AM155+Source!AO155</f>
        <v>501</v>
      </c>
      <c r="G258" s="46" t="s">
        <v>3</v>
      </c>
      <c r="H258" s="33">
        <f>ROUND(Source!AC155*Source!I155, 2)+ROUND(Source!AD155*Source!I155, 2)+ROUND(Source!AF155*Source!I155, 2)</f>
        <v>20.04</v>
      </c>
      <c r="I258" s="32"/>
      <c r="J258" s="32">
        <f>IF(Source!BC155&lt;&gt; 0, Source!BC155, 1)</f>
        <v>6.77</v>
      </c>
      <c r="K258" s="33">
        <f>Source!O155</f>
        <v>135.66999999999999</v>
      </c>
      <c r="L258" s="34"/>
      <c r="S258">
        <f>ROUND((Source!FX155/100)*((ROUND(Source!AF155*Source!I155, 2)+ROUND(Source!AE155*Source!I155, 2))), 2)</f>
        <v>0</v>
      </c>
      <c r="T258">
        <f>Source!X155</f>
        <v>0</v>
      </c>
      <c r="U258">
        <f>ROUND((Source!FY155/100)*((ROUND(Source!AF155*Source!I155, 2)+ROUND(Source!AE155*Source!I155, 2))), 2)</f>
        <v>0</v>
      </c>
      <c r="V258">
        <f>Source!Y155</f>
        <v>0</v>
      </c>
      <c r="W258">
        <f>IF(Source!BI155&lt;=1,H258, 0)</f>
        <v>0</v>
      </c>
      <c r="X258">
        <f>IF(Source!BI155=2,H258, 0)</f>
        <v>20.04</v>
      </c>
      <c r="Y258">
        <f>IF(Source!BI155=3,H258, 0)</f>
        <v>0</v>
      </c>
      <c r="Z258">
        <f>IF(Source!BI155=4,H258, 0)</f>
        <v>0</v>
      </c>
    </row>
    <row r="259" spans="1:26" ht="14.25" x14ac:dyDescent="0.2">
      <c r="A259" s="48" t="str">
        <f>Source!E157</f>
        <v>22,10</v>
      </c>
      <c r="B259" s="49" t="str">
        <f>Source!F157</f>
        <v>20.2.05.06-0003</v>
      </c>
      <c r="C259" s="49" t="str">
        <f>Source!G157</f>
        <v>Накладка на стык профиля 40х20мм</v>
      </c>
      <c r="D259" s="30" t="str">
        <f>Source!H157</f>
        <v>100 шт.</v>
      </c>
      <c r="E259" s="12">
        <f>Source!I157</f>
        <v>0.04</v>
      </c>
      <c r="F259" s="31">
        <f>Source!AL157+Source!AM157+Source!AO157</f>
        <v>429</v>
      </c>
      <c r="G259" s="46" t="s">
        <v>3</v>
      </c>
      <c r="H259" s="33">
        <f>ROUND(Source!AC157*Source!I157, 2)+ROUND(Source!AD157*Source!I157, 2)+ROUND(Source!AF157*Source!I157, 2)</f>
        <v>17.16</v>
      </c>
      <c r="I259" s="32"/>
      <c r="J259" s="32">
        <f>IF(Source!BC157&lt;&gt; 0, Source!BC157, 1)</f>
        <v>6.77</v>
      </c>
      <c r="K259" s="33">
        <f>Source!O157</f>
        <v>116.17</v>
      </c>
      <c r="L259" s="34"/>
      <c r="S259">
        <f>ROUND((Source!FX157/100)*((ROUND(Source!AF157*Source!I157, 2)+ROUND(Source!AE157*Source!I157, 2))), 2)</f>
        <v>0</v>
      </c>
      <c r="T259">
        <f>Source!X157</f>
        <v>0</v>
      </c>
      <c r="U259">
        <f>ROUND((Source!FY157/100)*((ROUND(Source!AF157*Source!I157, 2)+ROUND(Source!AE157*Source!I157, 2))), 2)</f>
        <v>0</v>
      </c>
      <c r="V259">
        <f>Source!Y157</f>
        <v>0</v>
      </c>
      <c r="W259">
        <f>IF(Source!BI157&lt;=1,H259, 0)</f>
        <v>0</v>
      </c>
      <c r="X259">
        <f>IF(Source!BI157=2,H259, 0)</f>
        <v>17.16</v>
      </c>
      <c r="Y259">
        <f>IF(Source!BI157=3,H259, 0)</f>
        <v>0</v>
      </c>
      <c r="Z259">
        <f>IF(Source!BI157=4,H259, 0)</f>
        <v>0</v>
      </c>
    </row>
    <row r="260" spans="1:26" ht="28.5" x14ac:dyDescent="0.2">
      <c r="A260" s="48" t="str">
        <f>Source!E159</f>
        <v>22,11</v>
      </c>
      <c r="B260" s="49" t="str">
        <f>Source!F159</f>
        <v>20.2.05.09-0001</v>
      </c>
      <c r="C260" s="49" t="str">
        <f>Source!G159</f>
        <v>Ответвление кабель-канала "Legrand" DLP 40х20 мм прим.</v>
      </c>
      <c r="D260" s="30" t="str">
        <f>Source!H159</f>
        <v>100 шт.</v>
      </c>
      <c r="E260" s="12">
        <f>Source!I159</f>
        <v>0.03</v>
      </c>
      <c r="F260" s="31">
        <f>Source!AL159+Source!AM159+Source!AO159</f>
        <v>1278</v>
      </c>
      <c r="G260" s="46" t="s">
        <v>3</v>
      </c>
      <c r="H260" s="33">
        <f>ROUND(Source!AC159*Source!I159, 2)+ROUND(Source!AD159*Source!I159, 2)+ROUND(Source!AF159*Source!I159, 2)</f>
        <v>38.340000000000003</v>
      </c>
      <c r="I260" s="32"/>
      <c r="J260" s="32">
        <f>IF(Source!BC159&lt;&gt; 0, Source!BC159, 1)</f>
        <v>6.77</v>
      </c>
      <c r="K260" s="33">
        <f>Source!O159</f>
        <v>259.56</v>
      </c>
      <c r="L260" s="34"/>
      <c r="S260">
        <f>ROUND((Source!FX159/100)*((ROUND(Source!AF159*Source!I159, 2)+ROUND(Source!AE159*Source!I159, 2))), 2)</f>
        <v>0</v>
      </c>
      <c r="T260">
        <f>Source!X159</f>
        <v>0</v>
      </c>
      <c r="U260">
        <f>ROUND((Source!FY159/100)*((ROUND(Source!AF159*Source!I159, 2)+ROUND(Source!AE159*Source!I159, 2))), 2)</f>
        <v>0</v>
      </c>
      <c r="V260">
        <f>Source!Y159</f>
        <v>0</v>
      </c>
      <c r="W260">
        <f>IF(Source!BI159&lt;=1,H260, 0)</f>
        <v>0</v>
      </c>
      <c r="X260">
        <f>IF(Source!BI159=2,H260, 0)</f>
        <v>38.340000000000003</v>
      </c>
      <c r="Y260">
        <f>IF(Source!BI159=3,H260, 0)</f>
        <v>0</v>
      </c>
      <c r="Z260">
        <f>IF(Source!BI159=4,H260, 0)</f>
        <v>0</v>
      </c>
    </row>
    <row r="261" spans="1:26" ht="14.25" x14ac:dyDescent="0.2">
      <c r="A261" s="50" t="str">
        <f>Source!E161</f>
        <v>22,12</v>
      </c>
      <c r="B261" s="51" t="str">
        <f>Source!F161</f>
        <v>20.2.05.04-0027</v>
      </c>
      <c r="C261" s="51" t="str">
        <f>Source!G161</f>
        <v>Кабель-канал (короб)  40x20 мм</v>
      </c>
      <c r="D261" s="37" t="str">
        <f>Source!H161</f>
        <v>100 м</v>
      </c>
      <c r="E261" s="38">
        <f>Source!I161</f>
        <v>0.05</v>
      </c>
      <c r="F261" s="39">
        <f>Source!AL161+Source!AM161+Source!AO161</f>
        <v>270</v>
      </c>
      <c r="G261" s="40" t="s">
        <v>3</v>
      </c>
      <c r="H261" s="41">
        <f>ROUND(Source!AC161*Source!I161, 2)+ROUND(Source!AD161*Source!I161, 2)+ROUND(Source!AF161*Source!I161, 2)</f>
        <v>13.5</v>
      </c>
      <c r="I261" s="42"/>
      <c r="J261" s="42">
        <f>IF(Source!BC161&lt;&gt; 0, Source!BC161, 1)</f>
        <v>6.77</v>
      </c>
      <c r="K261" s="41">
        <f>Source!O161</f>
        <v>91.4</v>
      </c>
      <c r="L261" s="43"/>
      <c r="S261">
        <f>ROUND((Source!FX161/100)*((ROUND(Source!AF161*Source!I161, 2)+ROUND(Source!AE161*Source!I161, 2))), 2)</f>
        <v>0</v>
      </c>
      <c r="T261">
        <f>Source!X161</f>
        <v>0</v>
      </c>
      <c r="U261">
        <f>ROUND((Source!FY161/100)*((ROUND(Source!AF161*Source!I161, 2)+ROUND(Source!AE161*Source!I161, 2))), 2)</f>
        <v>0</v>
      </c>
      <c r="V261">
        <f>Source!Y161</f>
        <v>0</v>
      </c>
      <c r="W261">
        <f>IF(Source!BI161&lt;=1,H261, 0)</f>
        <v>0</v>
      </c>
      <c r="X261">
        <f>IF(Source!BI161=2,H261, 0)</f>
        <v>13.5</v>
      </c>
      <c r="Y261">
        <f>IF(Source!BI161=3,H261, 0)</f>
        <v>0</v>
      </c>
      <c r="Z261">
        <f>IF(Source!BI161=4,H261, 0)</f>
        <v>0</v>
      </c>
    </row>
    <row r="262" spans="1:26" ht="15" x14ac:dyDescent="0.25">
      <c r="G262" s="59">
        <f>H243+H244+H246+H247+H248+SUM(H250:H261)</f>
        <v>465.52</v>
      </c>
      <c r="H262" s="59"/>
      <c r="J262" s="59">
        <f>K243+K244+K246+K247+K248+SUM(K250:K261)</f>
        <v>3151.5699999999997</v>
      </c>
      <c r="K262" s="59"/>
      <c r="L262" s="44">
        <f>Source!U137</f>
        <v>3.2987250000000001</v>
      </c>
      <c r="O262" s="25">
        <f>G262</f>
        <v>465.52</v>
      </c>
      <c r="P262" s="25">
        <f>J262</f>
        <v>3151.5699999999997</v>
      </c>
      <c r="Q262" s="25">
        <f>L262</f>
        <v>3.2987250000000001</v>
      </c>
      <c r="W262">
        <f>IF(Source!BI137&lt;=1,H243+H244+H246+H247+H248, 0)</f>
        <v>0</v>
      </c>
      <c r="X262">
        <f>IF(Source!BI137=2,H243+H244+H246+H247+H248, 0)</f>
        <v>89.399999999999991</v>
      </c>
      <c r="Y262">
        <f>IF(Source!BI137=3,H243+H244+H246+H247+H248, 0)</f>
        <v>0</v>
      </c>
      <c r="Z262">
        <f>IF(Source!BI137=4,H243+H244+H246+H247+H248, 0)</f>
        <v>0</v>
      </c>
    </row>
    <row r="263" spans="1:26" ht="71.25" x14ac:dyDescent="0.2">
      <c r="A263" s="48" t="str">
        <f>Source!E163</f>
        <v>23</v>
      </c>
      <c r="B263" s="49" t="str">
        <f>Source!F163</f>
        <v>м08-01-081-01</v>
      </c>
      <c r="C263" s="49" t="str">
        <f>Source!G163</f>
        <v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</v>
      </c>
      <c r="D263" s="30" t="str">
        <f>Source!H163</f>
        <v>ШТ</v>
      </c>
      <c r="E263" s="12">
        <f>Source!I163</f>
        <v>1</v>
      </c>
      <c r="F263" s="31">
        <f>Source!AL163+Source!AM163+Source!AO163</f>
        <v>18.739999999999998</v>
      </c>
      <c r="G263" s="32"/>
      <c r="H263" s="33"/>
      <c r="I263" s="32" t="str">
        <f>Source!BO163</f>
        <v/>
      </c>
      <c r="J263" s="32"/>
      <c r="K263" s="33"/>
      <c r="L263" s="34"/>
      <c r="S263">
        <f>ROUND((Source!FX163/100)*((ROUND(Source!AF163*Source!I163, 2)+ROUND(Source!AE163*Source!I163, 2))), 2)</f>
        <v>15.22</v>
      </c>
      <c r="T263">
        <f>Source!X163</f>
        <v>103.07</v>
      </c>
      <c r="U263">
        <f>ROUND((Source!FY163/100)*((ROUND(Source!AF163*Source!I163, 2)+ROUND(Source!AE163*Source!I163, 2))), 2)</f>
        <v>10.41</v>
      </c>
      <c r="V263">
        <f>Source!Y163</f>
        <v>70.52</v>
      </c>
    </row>
    <row r="264" spans="1:26" ht="14.25" x14ac:dyDescent="0.2">
      <c r="A264" s="48"/>
      <c r="B264" s="49"/>
      <c r="C264" s="49" t="s">
        <v>1327</v>
      </c>
      <c r="D264" s="30"/>
      <c r="E264" s="12"/>
      <c r="F264" s="31">
        <f>Source!AO163</f>
        <v>10.87</v>
      </c>
      <c r="G264" s="32" t="str">
        <f>Source!DG163</f>
        <v>)*1,35</v>
      </c>
      <c r="H264" s="33">
        <f>ROUND(Source!AF163*Source!I163, 2)</f>
        <v>14.67</v>
      </c>
      <c r="I264" s="32"/>
      <c r="J264" s="32">
        <f>IF(Source!BA163&lt;&gt; 0, Source!BA163, 1)</f>
        <v>6.77</v>
      </c>
      <c r="K264" s="33">
        <f>Source!S163</f>
        <v>99.35</v>
      </c>
      <c r="L264" s="34"/>
      <c r="R264">
        <f>H264</f>
        <v>14.67</v>
      </c>
    </row>
    <row r="265" spans="1:26" ht="14.25" x14ac:dyDescent="0.2">
      <c r="A265" s="48"/>
      <c r="B265" s="49"/>
      <c r="C265" s="49" t="s">
        <v>447</v>
      </c>
      <c r="D265" s="30"/>
      <c r="E265" s="12"/>
      <c r="F265" s="31">
        <f>Source!AM163</f>
        <v>7.11</v>
      </c>
      <c r="G265" s="32" t="str">
        <f>Source!DE163</f>
        <v>)*1,35</v>
      </c>
      <c r="H265" s="33">
        <f>ROUND(Source!AD163*Source!I163, 2)</f>
        <v>9.6</v>
      </c>
      <c r="I265" s="32"/>
      <c r="J265" s="32">
        <f>IF(Source!BB163&lt;&gt; 0, Source!BB163, 1)</f>
        <v>6.77</v>
      </c>
      <c r="K265" s="33">
        <f>Source!Q163</f>
        <v>64.98</v>
      </c>
      <c r="L265" s="34"/>
    </row>
    <row r="266" spans="1:26" ht="14.25" x14ac:dyDescent="0.2">
      <c r="A266" s="48"/>
      <c r="B266" s="49"/>
      <c r="C266" s="49" t="s">
        <v>1334</v>
      </c>
      <c r="D266" s="30"/>
      <c r="E266" s="12"/>
      <c r="F266" s="31">
        <f>Source!AN163</f>
        <v>1</v>
      </c>
      <c r="G266" s="32" t="str">
        <f>Source!DF163</f>
        <v>)*1,35</v>
      </c>
      <c r="H266" s="45">
        <f>ROUND(Source!AE163*Source!I163, 2)</f>
        <v>1.35</v>
      </c>
      <c r="I266" s="32"/>
      <c r="J266" s="32">
        <f>IF(Source!BS163&lt;&gt; 0, Source!BS163, 1)</f>
        <v>6.77</v>
      </c>
      <c r="K266" s="45">
        <f>Source!R163</f>
        <v>9.14</v>
      </c>
      <c r="L266" s="34"/>
      <c r="R266">
        <f>H266</f>
        <v>1.35</v>
      </c>
    </row>
    <row r="267" spans="1:26" ht="14.25" x14ac:dyDescent="0.2">
      <c r="A267" s="48"/>
      <c r="B267" s="49"/>
      <c r="C267" s="49" t="s">
        <v>1328</v>
      </c>
      <c r="D267" s="30"/>
      <c r="E267" s="12"/>
      <c r="F267" s="31">
        <f>Source!AL163</f>
        <v>0.76</v>
      </c>
      <c r="G267" s="32" t="str">
        <f>Source!DD163</f>
        <v/>
      </c>
      <c r="H267" s="33">
        <f>ROUND(Source!AC163*Source!I163, 2)</f>
        <v>0.76</v>
      </c>
      <c r="I267" s="32"/>
      <c r="J267" s="32">
        <f>IF(Source!BC163&lt;&gt; 0, Source!BC163, 1)</f>
        <v>6.77</v>
      </c>
      <c r="K267" s="33">
        <f>Source!P163</f>
        <v>5.15</v>
      </c>
      <c r="L267" s="34"/>
    </row>
    <row r="268" spans="1:26" ht="14.25" x14ac:dyDescent="0.2">
      <c r="A268" s="48"/>
      <c r="B268" s="49"/>
      <c r="C268" s="49" t="s">
        <v>1329</v>
      </c>
      <c r="D268" s="30" t="s">
        <v>1330</v>
      </c>
      <c r="E268" s="12">
        <f>Source!BZ163</f>
        <v>95</v>
      </c>
      <c r="F268" s="52"/>
      <c r="G268" s="32"/>
      <c r="H268" s="33">
        <f>SUM(S263:S271)</f>
        <v>15.22</v>
      </c>
      <c r="I268" s="35"/>
      <c r="J268" s="29">
        <f>Source!AT163</f>
        <v>95</v>
      </c>
      <c r="K268" s="33">
        <f>SUM(T263:T271)</f>
        <v>103.07</v>
      </c>
      <c r="L268" s="34"/>
    </row>
    <row r="269" spans="1:26" ht="14.25" x14ac:dyDescent="0.2">
      <c r="A269" s="48"/>
      <c r="B269" s="49"/>
      <c r="C269" s="49" t="s">
        <v>1331</v>
      </c>
      <c r="D269" s="30" t="s">
        <v>1330</v>
      </c>
      <c r="E269" s="12">
        <f>Source!CA163</f>
        <v>65</v>
      </c>
      <c r="F269" s="52"/>
      <c r="G269" s="32"/>
      <c r="H269" s="33">
        <f>SUM(U263:U271)</f>
        <v>10.41</v>
      </c>
      <c r="I269" s="35"/>
      <c r="J269" s="29">
        <f>Source!AU163</f>
        <v>65</v>
      </c>
      <c r="K269" s="33">
        <f>SUM(V263:V271)</f>
        <v>70.52</v>
      </c>
      <c r="L269" s="34"/>
    </row>
    <row r="270" spans="1:26" ht="14.25" x14ac:dyDescent="0.2">
      <c r="A270" s="48"/>
      <c r="B270" s="49"/>
      <c r="C270" s="49" t="s">
        <v>1332</v>
      </c>
      <c r="D270" s="30" t="s">
        <v>1333</v>
      </c>
      <c r="E270" s="12">
        <f>Source!AQ163</f>
        <v>1.1299999999999999</v>
      </c>
      <c r="F270" s="31"/>
      <c r="G270" s="32" t="str">
        <f>Source!DI163</f>
        <v>)*1,35</v>
      </c>
      <c r="H270" s="33"/>
      <c r="I270" s="32"/>
      <c r="J270" s="32"/>
      <c r="K270" s="33"/>
      <c r="L270" s="36">
        <f>Source!U163</f>
        <v>1.5254999999999999</v>
      </c>
    </row>
    <row r="271" spans="1:26" ht="14.25" x14ac:dyDescent="0.2">
      <c r="A271" s="50" t="str">
        <f>Source!E165</f>
        <v>23,1</v>
      </c>
      <c r="B271" s="51" t="str">
        <f>Source!F165</f>
        <v>20.3.04.08-0002</v>
      </c>
      <c r="C271" s="51" t="str">
        <f>Source!G165</f>
        <v>Индикатор красный 24В/LED прим.</v>
      </c>
      <c r="D271" s="37" t="str">
        <f>Source!H165</f>
        <v>шт.</v>
      </c>
      <c r="E271" s="38">
        <f>Source!I165</f>
        <v>1</v>
      </c>
      <c r="F271" s="39">
        <f>Source!AL165+Source!AM165+Source!AO165</f>
        <v>456.56</v>
      </c>
      <c r="G271" s="40" t="s">
        <v>3</v>
      </c>
      <c r="H271" s="41">
        <f>ROUND(Source!AC165*Source!I165, 2)+ROUND(Source!AD165*Source!I165, 2)+ROUND(Source!AF165*Source!I165, 2)</f>
        <v>456.56</v>
      </c>
      <c r="I271" s="42"/>
      <c r="J271" s="42">
        <f>IF(Source!BC165&lt;&gt; 0, Source!BC165, 1)</f>
        <v>6.77</v>
      </c>
      <c r="K271" s="41">
        <f>Source!O165</f>
        <v>3090.91</v>
      </c>
      <c r="L271" s="43"/>
      <c r="S271">
        <f>ROUND((Source!FX165/100)*((ROUND(Source!AF165*Source!I165, 2)+ROUND(Source!AE165*Source!I165, 2))), 2)</f>
        <v>0</v>
      </c>
      <c r="T271">
        <f>Source!X165</f>
        <v>0</v>
      </c>
      <c r="U271">
        <f>ROUND((Source!FY165/100)*((ROUND(Source!AF165*Source!I165, 2)+ROUND(Source!AE165*Source!I165, 2))), 2)</f>
        <v>0</v>
      </c>
      <c r="V271">
        <f>Source!Y165</f>
        <v>0</v>
      </c>
      <c r="W271">
        <f>IF(Source!BI165&lt;=1,H271, 0)</f>
        <v>0</v>
      </c>
      <c r="X271">
        <f>IF(Source!BI165=2,H271, 0)</f>
        <v>456.56</v>
      </c>
      <c r="Y271">
        <f>IF(Source!BI165=3,H271, 0)</f>
        <v>0</v>
      </c>
      <c r="Z271">
        <f>IF(Source!BI165=4,H271, 0)</f>
        <v>0</v>
      </c>
    </row>
    <row r="272" spans="1:26" ht="15" x14ac:dyDescent="0.25">
      <c r="G272" s="59">
        <f>H264+H265+H267+H268+H269+SUM(H271:H271)</f>
        <v>507.22</v>
      </c>
      <c r="H272" s="59"/>
      <c r="J272" s="59">
        <f>K264+K265+K267+K268+K269+SUM(K271:K271)</f>
        <v>3433.9799999999996</v>
      </c>
      <c r="K272" s="59"/>
      <c r="L272" s="44">
        <f>Source!U163</f>
        <v>1.5254999999999999</v>
      </c>
      <c r="O272" s="25">
        <f>G272</f>
        <v>507.22</v>
      </c>
      <c r="P272" s="25">
        <f>J272</f>
        <v>3433.9799999999996</v>
      </c>
      <c r="Q272" s="25">
        <f>L272</f>
        <v>1.5254999999999999</v>
      </c>
      <c r="W272">
        <f>IF(Source!BI163&lt;=1,H264+H265+H267+H268+H269, 0)</f>
        <v>0</v>
      </c>
      <c r="X272">
        <f>IF(Source!BI163=2,H264+H265+H267+H268+H269, 0)</f>
        <v>50.66</v>
      </c>
      <c r="Y272">
        <f>IF(Source!BI163=3,H264+H265+H267+H268+H269, 0)</f>
        <v>0</v>
      </c>
      <c r="Z272">
        <f>IF(Source!BI163=4,H264+H265+H267+H268+H269, 0)</f>
        <v>0</v>
      </c>
    </row>
    <row r="273" spans="1:26" ht="28.5" x14ac:dyDescent="0.2">
      <c r="A273" s="48" t="str">
        <f>Source!E167</f>
        <v>24</v>
      </c>
      <c r="B273" s="49" t="str">
        <f>Source!F167</f>
        <v>м11-08-001-04</v>
      </c>
      <c r="C273" s="49" t="str">
        <f>Source!G167</f>
        <v>Присоединение к приборам концов жил электрических проводок пайкой</v>
      </c>
      <c r="D273" s="30" t="str">
        <f>Source!H167</f>
        <v>100 ШТ</v>
      </c>
      <c r="E273" s="12">
        <f>Source!I167</f>
        <v>0.02</v>
      </c>
      <c r="F273" s="31">
        <f>Source!AL167+Source!AM167+Source!AO167</f>
        <v>158.97</v>
      </c>
      <c r="G273" s="32"/>
      <c r="H273" s="33"/>
      <c r="I273" s="32" t="str">
        <f>Source!BO167</f>
        <v/>
      </c>
      <c r="J273" s="32"/>
      <c r="K273" s="33"/>
      <c r="L273" s="34"/>
      <c r="S273">
        <f>ROUND((Source!FX167/100)*((ROUND(Source!AF167*Source!I167, 2)+ROUND(Source!AE167*Source!I167, 2))), 2)</f>
        <v>1.68</v>
      </c>
      <c r="T273">
        <f>Source!X167</f>
        <v>11.39</v>
      </c>
      <c r="U273">
        <f>ROUND((Source!FY167/100)*((ROUND(Source!AF167*Source!I167, 2)+ROUND(Source!AE167*Source!I167, 2))), 2)</f>
        <v>1.26</v>
      </c>
      <c r="V273">
        <f>Source!Y167</f>
        <v>8.5399999999999991</v>
      </c>
    </row>
    <row r="274" spans="1:26" x14ac:dyDescent="0.2">
      <c r="C274" s="26" t="str">
        <f>"Объем: "&amp;Source!I167&amp;"=2/"&amp;"100"</f>
        <v>Объем: 0,02=2/100</v>
      </c>
    </row>
    <row r="275" spans="1:26" ht="14.25" x14ac:dyDescent="0.2">
      <c r="A275" s="48"/>
      <c r="B275" s="49"/>
      <c r="C275" s="49" t="s">
        <v>1327</v>
      </c>
      <c r="D275" s="30"/>
      <c r="E275" s="12"/>
      <c r="F275" s="31">
        <f>Source!AO167</f>
        <v>105.16</v>
      </c>
      <c r="G275" s="32" t="str">
        <f>Source!DG167</f>
        <v/>
      </c>
      <c r="H275" s="33">
        <f>ROUND(Source!AF167*Source!I167, 2)</f>
        <v>2.1</v>
      </c>
      <c r="I275" s="32"/>
      <c r="J275" s="32">
        <f>IF(Source!BA167&lt;&gt; 0, Source!BA167, 1)</f>
        <v>6.77</v>
      </c>
      <c r="K275" s="33">
        <f>Source!S167</f>
        <v>14.24</v>
      </c>
      <c r="L275" s="34"/>
      <c r="R275">
        <f>H275</f>
        <v>2.1</v>
      </c>
    </row>
    <row r="276" spans="1:26" ht="14.25" x14ac:dyDescent="0.2">
      <c r="A276" s="48"/>
      <c r="B276" s="49"/>
      <c r="C276" s="49" t="s">
        <v>1328</v>
      </c>
      <c r="D276" s="30"/>
      <c r="E276" s="12"/>
      <c r="F276" s="31">
        <f>Source!AL167</f>
        <v>53.81</v>
      </c>
      <c r="G276" s="32" t="str">
        <f>Source!DD167</f>
        <v/>
      </c>
      <c r="H276" s="33">
        <f>ROUND(Source!AC167*Source!I167, 2)</f>
        <v>1.08</v>
      </c>
      <c r="I276" s="32"/>
      <c r="J276" s="32">
        <f>IF(Source!BC167&lt;&gt; 0, Source!BC167, 1)</f>
        <v>6.77</v>
      </c>
      <c r="K276" s="33">
        <f>Source!P167</f>
        <v>7.29</v>
      </c>
      <c r="L276" s="34"/>
    </row>
    <row r="277" spans="1:26" ht="14.25" x14ac:dyDescent="0.2">
      <c r="A277" s="48"/>
      <c r="B277" s="49"/>
      <c r="C277" s="49" t="s">
        <v>1329</v>
      </c>
      <c r="D277" s="30" t="s">
        <v>1330</v>
      </c>
      <c r="E277" s="12">
        <f>Source!BZ167</f>
        <v>80</v>
      </c>
      <c r="F277" s="52"/>
      <c r="G277" s="32"/>
      <c r="H277" s="33">
        <f>SUM(S273:S281)</f>
        <v>1.68</v>
      </c>
      <c r="I277" s="35"/>
      <c r="J277" s="29">
        <f>Source!AT167</f>
        <v>80</v>
      </c>
      <c r="K277" s="33">
        <f>SUM(T273:T281)</f>
        <v>11.39</v>
      </c>
      <c r="L277" s="34"/>
    </row>
    <row r="278" spans="1:26" ht="14.25" x14ac:dyDescent="0.2">
      <c r="A278" s="48"/>
      <c r="B278" s="49"/>
      <c r="C278" s="49" t="s">
        <v>1331</v>
      </c>
      <c r="D278" s="30" t="s">
        <v>1330</v>
      </c>
      <c r="E278" s="12">
        <f>Source!CA167</f>
        <v>60</v>
      </c>
      <c r="F278" s="52"/>
      <c r="G278" s="32"/>
      <c r="H278" s="33">
        <f>SUM(U273:U281)</f>
        <v>1.26</v>
      </c>
      <c r="I278" s="35"/>
      <c r="J278" s="29">
        <f>Source!AU167</f>
        <v>60</v>
      </c>
      <c r="K278" s="33">
        <f>SUM(V273:V281)</f>
        <v>8.5399999999999991</v>
      </c>
      <c r="L278" s="34"/>
    </row>
    <row r="279" spans="1:26" ht="14.25" x14ac:dyDescent="0.2">
      <c r="A279" s="48"/>
      <c r="B279" s="49"/>
      <c r="C279" s="49" t="s">
        <v>1332</v>
      </c>
      <c r="D279" s="30" t="s">
        <v>1333</v>
      </c>
      <c r="E279" s="12">
        <f>Source!AQ167</f>
        <v>10.3</v>
      </c>
      <c r="F279" s="31"/>
      <c r="G279" s="32" t="str">
        <f>Source!DI167</f>
        <v/>
      </c>
      <c r="H279" s="33"/>
      <c r="I279" s="32"/>
      <c r="J279" s="32"/>
      <c r="K279" s="33"/>
      <c r="L279" s="36">
        <f>Source!U167</f>
        <v>0.20600000000000002</v>
      </c>
    </row>
    <row r="280" spans="1:26" ht="14.25" x14ac:dyDescent="0.2">
      <c r="A280" s="48" t="str">
        <f>Source!E169</f>
        <v>24,1</v>
      </c>
      <c r="B280" s="49" t="str">
        <f>Source!F169</f>
        <v>20.1.02.23-0141</v>
      </c>
      <c r="C280" s="49" t="str">
        <f>Source!G169</f>
        <v>Резистор постоянный 10 Вт 47 Ом</v>
      </c>
      <c r="D280" s="30" t="str">
        <f>Source!H169</f>
        <v>100 шт.</v>
      </c>
      <c r="E280" s="12">
        <f>Source!I169</f>
        <v>0.01</v>
      </c>
      <c r="F280" s="31">
        <f>Source!AL169+Source!AM169+Source!AO169</f>
        <v>18</v>
      </c>
      <c r="G280" s="46" t="s">
        <v>3</v>
      </c>
      <c r="H280" s="33">
        <f>ROUND(Source!AC169*Source!I169, 2)+ROUND(Source!AD169*Source!I169, 2)+ROUND(Source!AF169*Source!I169, 2)</f>
        <v>0.18</v>
      </c>
      <c r="I280" s="32"/>
      <c r="J280" s="32">
        <f>IF(Source!BC169&lt;&gt; 0, Source!BC169, 1)</f>
        <v>6.77</v>
      </c>
      <c r="K280" s="33">
        <f>Source!O169</f>
        <v>1.22</v>
      </c>
      <c r="L280" s="34"/>
      <c r="S280">
        <f>ROUND((Source!FX169/100)*((ROUND(Source!AF169*Source!I169, 2)+ROUND(Source!AE169*Source!I169, 2))), 2)</f>
        <v>0</v>
      </c>
      <c r="T280">
        <f>Source!X169</f>
        <v>0</v>
      </c>
      <c r="U280">
        <f>ROUND((Source!FY169/100)*((ROUND(Source!AF169*Source!I169, 2)+ROUND(Source!AE169*Source!I169, 2))), 2)</f>
        <v>0</v>
      </c>
      <c r="V280">
        <f>Source!Y169</f>
        <v>0</v>
      </c>
      <c r="W280">
        <f>IF(Source!BI169&lt;=1,H280, 0)</f>
        <v>0</v>
      </c>
      <c r="X280">
        <f>IF(Source!BI169=2,H280, 0)</f>
        <v>0.18</v>
      </c>
      <c r="Y280">
        <f>IF(Source!BI169=3,H280, 0)</f>
        <v>0</v>
      </c>
      <c r="Z280">
        <f>IF(Source!BI169=4,H280, 0)</f>
        <v>0</v>
      </c>
    </row>
    <row r="281" spans="1:26" ht="28.5" x14ac:dyDescent="0.2">
      <c r="A281" s="50" t="str">
        <f>Source!E171</f>
        <v>24,2</v>
      </c>
      <c r="B281" s="51" t="str">
        <f>Source!F171</f>
        <v>61.2.04.03-0003</v>
      </c>
      <c r="C281" s="51" t="str">
        <f>Source!G171</f>
        <v>Кнопка фиксации OFF-(ОN) красная PRS-10В -2red</v>
      </c>
      <c r="D281" s="37" t="str">
        <f>Source!H171</f>
        <v>10 шт.</v>
      </c>
      <c r="E281" s="38">
        <f>Source!I171</f>
        <v>0.1</v>
      </c>
      <c r="F281" s="39">
        <f>Source!AL171+Source!AM171+Source!AO171</f>
        <v>411.2</v>
      </c>
      <c r="G281" s="40" t="s">
        <v>3</v>
      </c>
      <c r="H281" s="41">
        <f>ROUND(Source!AC171*Source!I171, 2)+ROUND(Source!AD171*Source!I171, 2)+ROUND(Source!AF171*Source!I171, 2)</f>
        <v>41.12</v>
      </c>
      <c r="I281" s="42"/>
      <c r="J281" s="42">
        <f>IF(Source!BC171&lt;&gt; 0, Source!BC171, 1)</f>
        <v>6.77</v>
      </c>
      <c r="K281" s="41">
        <f>Source!O171</f>
        <v>278.38</v>
      </c>
      <c r="L281" s="43"/>
      <c r="S281">
        <f>ROUND((Source!FX171/100)*((ROUND(Source!AF171*Source!I171, 2)+ROUND(Source!AE171*Source!I171, 2))), 2)</f>
        <v>0</v>
      </c>
      <c r="T281">
        <f>Source!X171</f>
        <v>0</v>
      </c>
      <c r="U281">
        <f>ROUND((Source!FY171/100)*((ROUND(Source!AF171*Source!I171, 2)+ROUND(Source!AE171*Source!I171, 2))), 2)</f>
        <v>0</v>
      </c>
      <c r="V281">
        <f>Source!Y171</f>
        <v>0</v>
      </c>
      <c r="W281">
        <f>IF(Source!BI171&lt;=1,H281, 0)</f>
        <v>0</v>
      </c>
      <c r="X281">
        <f>IF(Source!BI171=2,H281, 0)</f>
        <v>41.12</v>
      </c>
      <c r="Y281">
        <f>IF(Source!BI171=3,H281, 0)</f>
        <v>0</v>
      </c>
      <c r="Z281">
        <f>IF(Source!BI171=4,H281, 0)</f>
        <v>0</v>
      </c>
    </row>
    <row r="282" spans="1:26" ht="15" x14ac:dyDescent="0.25">
      <c r="G282" s="59">
        <f>H275+H276+H277+H278+SUM(H280:H281)</f>
        <v>47.419999999999995</v>
      </c>
      <c r="H282" s="59"/>
      <c r="J282" s="59">
        <f>K275+K276+K277+K278+SUM(K280:K281)</f>
        <v>321.06</v>
      </c>
      <c r="K282" s="59"/>
      <c r="L282" s="44">
        <f>Source!U167</f>
        <v>0.20600000000000002</v>
      </c>
      <c r="O282" s="25">
        <f>G282</f>
        <v>47.419999999999995</v>
      </c>
      <c r="P282" s="25">
        <f>J282</f>
        <v>321.06</v>
      </c>
      <c r="Q282" s="25">
        <f>L282</f>
        <v>0.20600000000000002</v>
      </c>
      <c r="W282">
        <f>IF(Source!BI167&lt;=1,H275+H276+H277+H278, 0)</f>
        <v>0</v>
      </c>
      <c r="X282">
        <f>IF(Source!BI167=2,H275+H276+H277+H278, 0)</f>
        <v>6.12</v>
      </c>
      <c r="Y282">
        <f>IF(Source!BI167=3,H275+H276+H277+H278, 0)</f>
        <v>0</v>
      </c>
      <c r="Z282">
        <f>IF(Source!BI167=4,H275+H276+H277+H278, 0)</f>
        <v>0</v>
      </c>
    </row>
    <row r="283" spans="1:26" ht="28.5" x14ac:dyDescent="0.2">
      <c r="A283" s="48" t="str">
        <f>Source!E173</f>
        <v>25</v>
      </c>
      <c r="B283" s="49" t="str">
        <f>Source!F173</f>
        <v>м08-02-397-01</v>
      </c>
      <c r="C283" s="49" t="str">
        <f>Source!G173</f>
        <v>Профиль перфорированный монтажный длиной 2 м</v>
      </c>
      <c r="D283" s="30" t="str">
        <f>Source!H173</f>
        <v>100 м</v>
      </c>
      <c r="E283" s="12">
        <f>Source!I173</f>
        <v>0.2</v>
      </c>
      <c r="F283" s="31">
        <f>Source!AL173+Source!AM173+Source!AO173</f>
        <v>582.66</v>
      </c>
      <c r="G283" s="32"/>
      <c r="H283" s="33"/>
      <c r="I283" s="32" t="str">
        <f>Source!BO173</f>
        <v/>
      </c>
      <c r="J283" s="32"/>
      <c r="K283" s="33"/>
      <c r="L283" s="34"/>
      <c r="S283">
        <f>ROUND((Source!FX173/100)*((ROUND(Source!AF173*Source!I173, 2)+ROUND(Source!AE173*Source!I173, 2))), 2)</f>
        <v>19.72</v>
      </c>
      <c r="T283">
        <f>Source!X173</f>
        <v>133.5</v>
      </c>
      <c r="U283">
        <f>ROUND((Source!FY173/100)*((ROUND(Source!AF173*Source!I173, 2)+ROUND(Source!AE173*Source!I173, 2))), 2)</f>
        <v>13.49</v>
      </c>
      <c r="V283">
        <f>Source!Y173</f>
        <v>91.34</v>
      </c>
    </row>
    <row r="284" spans="1:26" x14ac:dyDescent="0.2">
      <c r="C284" s="26" t="str">
        <f>"Объем: "&amp;Source!I173&amp;"=20/"&amp;"100"</f>
        <v>Объем: 0,2=20/100</v>
      </c>
    </row>
    <row r="285" spans="1:26" ht="14.25" x14ac:dyDescent="0.2">
      <c r="A285" s="48"/>
      <c r="B285" s="49"/>
      <c r="C285" s="49" t="s">
        <v>1327</v>
      </c>
      <c r="D285" s="30"/>
      <c r="E285" s="12"/>
      <c r="F285" s="31">
        <f>Source!AO173</f>
        <v>80.459999999999994</v>
      </c>
      <c r="G285" s="32" t="str">
        <f>Source!DG173</f>
        <v/>
      </c>
      <c r="H285" s="33">
        <f>ROUND(Source!AF173*Source!I173, 2)</f>
        <v>16.09</v>
      </c>
      <c r="I285" s="32"/>
      <c r="J285" s="32">
        <f>IF(Source!BA173&lt;&gt; 0, Source!BA173, 1)</f>
        <v>6.77</v>
      </c>
      <c r="K285" s="33">
        <f>Source!S173</f>
        <v>108.94</v>
      </c>
      <c r="L285" s="34"/>
      <c r="R285">
        <f>H285</f>
        <v>16.09</v>
      </c>
    </row>
    <row r="286" spans="1:26" ht="14.25" x14ac:dyDescent="0.2">
      <c r="A286" s="48"/>
      <c r="B286" s="49"/>
      <c r="C286" s="49" t="s">
        <v>447</v>
      </c>
      <c r="D286" s="30"/>
      <c r="E286" s="12"/>
      <c r="F286" s="31">
        <f>Source!AM173</f>
        <v>94.67</v>
      </c>
      <c r="G286" s="32" t="str">
        <f>Source!DE173</f>
        <v/>
      </c>
      <c r="H286" s="33">
        <f>ROUND(Source!AD173*Source!I173, 2)</f>
        <v>18.93</v>
      </c>
      <c r="I286" s="32"/>
      <c r="J286" s="32">
        <f>IF(Source!BB173&lt;&gt; 0, Source!BB173, 1)</f>
        <v>6.77</v>
      </c>
      <c r="K286" s="33">
        <f>Source!Q173</f>
        <v>128.18</v>
      </c>
      <c r="L286" s="34"/>
    </row>
    <row r="287" spans="1:26" ht="14.25" x14ac:dyDescent="0.2">
      <c r="A287" s="48"/>
      <c r="B287" s="49"/>
      <c r="C287" s="49" t="s">
        <v>1334</v>
      </c>
      <c r="D287" s="30"/>
      <c r="E287" s="12"/>
      <c r="F287" s="31">
        <f>Source!AN173</f>
        <v>23.33</v>
      </c>
      <c r="G287" s="32" t="str">
        <f>Source!DF173</f>
        <v/>
      </c>
      <c r="H287" s="45">
        <f>ROUND(Source!AE173*Source!I173, 2)</f>
        <v>4.67</v>
      </c>
      <c r="I287" s="32"/>
      <c r="J287" s="32">
        <f>IF(Source!BS173&lt;&gt; 0, Source!BS173, 1)</f>
        <v>6.77</v>
      </c>
      <c r="K287" s="45">
        <f>Source!R173</f>
        <v>31.59</v>
      </c>
      <c r="L287" s="34"/>
      <c r="R287">
        <f>H287</f>
        <v>4.67</v>
      </c>
    </row>
    <row r="288" spans="1:26" ht="14.25" x14ac:dyDescent="0.2">
      <c r="A288" s="48"/>
      <c r="B288" s="49"/>
      <c r="C288" s="49" t="s">
        <v>1328</v>
      </c>
      <c r="D288" s="30"/>
      <c r="E288" s="12"/>
      <c r="F288" s="31">
        <f>Source!AL173</f>
        <v>407.53</v>
      </c>
      <c r="G288" s="32" t="str">
        <f>Source!DD173</f>
        <v/>
      </c>
      <c r="H288" s="33">
        <f>ROUND(Source!AC173*Source!I173, 2)</f>
        <v>81.510000000000005</v>
      </c>
      <c r="I288" s="32"/>
      <c r="J288" s="32">
        <f>IF(Source!BC173&lt;&gt; 0, Source!BC173, 1)</f>
        <v>6.77</v>
      </c>
      <c r="K288" s="33">
        <f>Source!P173</f>
        <v>551.79999999999995</v>
      </c>
      <c r="L288" s="34"/>
    </row>
    <row r="289" spans="1:26" ht="14.25" x14ac:dyDescent="0.2">
      <c r="A289" s="48"/>
      <c r="B289" s="49"/>
      <c r="C289" s="49" t="s">
        <v>1329</v>
      </c>
      <c r="D289" s="30" t="s">
        <v>1330</v>
      </c>
      <c r="E289" s="12">
        <f>Source!BZ173</f>
        <v>95</v>
      </c>
      <c r="F289" s="52"/>
      <c r="G289" s="32"/>
      <c r="H289" s="33">
        <f>SUM(S283:S292)</f>
        <v>19.72</v>
      </c>
      <c r="I289" s="35"/>
      <c r="J289" s="29">
        <f>Source!AT173</f>
        <v>95</v>
      </c>
      <c r="K289" s="33">
        <f>SUM(T283:T292)</f>
        <v>133.5</v>
      </c>
      <c r="L289" s="34"/>
    </row>
    <row r="290" spans="1:26" ht="14.25" x14ac:dyDescent="0.2">
      <c r="A290" s="48"/>
      <c r="B290" s="49"/>
      <c r="C290" s="49" t="s">
        <v>1331</v>
      </c>
      <c r="D290" s="30" t="s">
        <v>1330</v>
      </c>
      <c r="E290" s="12">
        <f>Source!CA173</f>
        <v>65</v>
      </c>
      <c r="F290" s="52"/>
      <c r="G290" s="32"/>
      <c r="H290" s="33">
        <f>SUM(U283:U292)</f>
        <v>13.49</v>
      </c>
      <c r="I290" s="35"/>
      <c r="J290" s="29">
        <f>Source!AU173</f>
        <v>65</v>
      </c>
      <c r="K290" s="33">
        <f>SUM(V283:V292)</f>
        <v>91.34</v>
      </c>
      <c r="L290" s="34"/>
    </row>
    <row r="291" spans="1:26" ht="14.25" x14ac:dyDescent="0.2">
      <c r="A291" s="48"/>
      <c r="B291" s="49"/>
      <c r="C291" s="49" t="s">
        <v>1332</v>
      </c>
      <c r="D291" s="30" t="s">
        <v>1333</v>
      </c>
      <c r="E291" s="12">
        <f>Source!AQ173</f>
        <v>8.56</v>
      </c>
      <c r="F291" s="31"/>
      <c r="G291" s="32" t="str">
        <f>Source!DI173</f>
        <v/>
      </c>
      <c r="H291" s="33"/>
      <c r="I291" s="32"/>
      <c r="J291" s="32"/>
      <c r="K291" s="33"/>
      <c r="L291" s="36">
        <f>Source!U173</f>
        <v>1.7120000000000002</v>
      </c>
    </row>
    <row r="292" spans="1:26" ht="14.25" x14ac:dyDescent="0.2">
      <c r="A292" s="50" t="str">
        <f>Source!E175</f>
        <v>25,1</v>
      </c>
      <c r="B292" s="51" t="str">
        <f>Source!F175</f>
        <v>20.2.08.05-0015</v>
      </c>
      <c r="C292" s="51" t="str">
        <f>Source!G175</f>
        <v>Профиль монтажный</v>
      </c>
      <c r="D292" s="37" t="str">
        <f>Source!H175</f>
        <v>м</v>
      </c>
      <c r="E292" s="38">
        <f>Source!I175</f>
        <v>20</v>
      </c>
      <c r="F292" s="39">
        <f>Source!AL175+Source!AM175+Source!AO175</f>
        <v>38.42</v>
      </c>
      <c r="G292" s="40" t="s">
        <v>3</v>
      </c>
      <c r="H292" s="41">
        <f>ROUND(Source!AC175*Source!I175, 2)+ROUND(Source!AD175*Source!I175, 2)+ROUND(Source!AF175*Source!I175, 2)</f>
        <v>768.4</v>
      </c>
      <c r="I292" s="42"/>
      <c r="J292" s="42">
        <f>IF(Source!BC175&lt;&gt; 0, Source!BC175, 1)</f>
        <v>6.77</v>
      </c>
      <c r="K292" s="41">
        <f>Source!O175</f>
        <v>5202.07</v>
      </c>
      <c r="L292" s="43"/>
      <c r="S292">
        <f>ROUND((Source!FX175/100)*((ROUND(Source!AF175*Source!I175, 2)+ROUND(Source!AE175*Source!I175, 2))), 2)</f>
        <v>0</v>
      </c>
      <c r="T292">
        <f>Source!X175</f>
        <v>0</v>
      </c>
      <c r="U292">
        <f>ROUND((Source!FY175/100)*((ROUND(Source!AF175*Source!I175, 2)+ROUND(Source!AE175*Source!I175, 2))), 2)</f>
        <v>0</v>
      </c>
      <c r="V292">
        <f>Source!Y175</f>
        <v>0</v>
      </c>
      <c r="W292">
        <f>IF(Source!BI175&lt;=1,H292, 0)</f>
        <v>0</v>
      </c>
      <c r="X292">
        <f>IF(Source!BI175=2,H292, 0)</f>
        <v>768.4</v>
      </c>
      <c r="Y292">
        <f>IF(Source!BI175=3,H292, 0)</f>
        <v>0</v>
      </c>
      <c r="Z292">
        <f>IF(Source!BI175=4,H292, 0)</f>
        <v>0</v>
      </c>
    </row>
    <row r="293" spans="1:26" ht="15" x14ac:dyDescent="0.25">
      <c r="G293" s="59">
        <f>H285+H286+H288+H289+H290+SUM(H292:H292)</f>
        <v>918.14</v>
      </c>
      <c r="H293" s="59"/>
      <c r="J293" s="59">
        <f>K285+K286+K288+K289+K290+SUM(K292:K292)</f>
        <v>6215.83</v>
      </c>
      <c r="K293" s="59"/>
      <c r="L293" s="44">
        <f>Source!U173</f>
        <v>1.7120000000000002</v>
      </c>
      <c r="O293" s="25">
        <f>G293</f>
        <v>918.14</v>
      </c>
      <c r="P293" s="25">
        <f>J293</f>
        <v>6215.83</v>
      </c>
      <c r="Q293" s="25">
        <f>L293</f>
        <v>1.7120000000000002</v>
      </c>
      <c r="W293">
        <f>IF(Source!BI173&lt;=1,H285+H286+H288+H289+H290, 0)</f>
        <v>0</v>
      </c>
      <c r="X293">
        <f>IF(Source!BI173=2,H285+H286+H288+H289+H290, 0)</f>
        <v>149.74</v>
      </c>
      <c r="Y293">
        <f>IF(Source!BI173=3,H285+H286+H288+H289+H290, 0)</f>
        <v>0</v>
      </c>
      <c r="Z293">
        <f>IF(Source!BI173=4,H285+H286+H288+H289+H290, 0)</f>
        <v>0</v>
      </c>
    </row>
    <row r="294" spans="1:26" ht="14.25" x14ac:dyDescent="0.2">
      <c r="A294" s="48" t="str">
        <f>Source!E177</f>
        <v>26</v>
      </c>
      <c r="B294" s="49" t="str">
        <f>Source!F177</f>
        <v>м10-08-019-01</v>
      </c>
      <c r="C294" s="49" t="str">
        <f>Source!G177</f>
        <v>Коробка ответвительная на стене</v>
      </c>
      <c r="D294" s="30" t="str">
        <f>Source!H177</f>
        <v>ШТ</v>
      </c>
      <c r="E294" s="12">
        <f>Source!I177</f>
        <v>4</v>
      </c>
      <c r="F294" s="31">
        <f>Source!AL177+Source!AM177+Source!AO177</f>
        <v>5.29</v>
      </c>
      <c r="G294" s="32"/>
      <c r="H294" s="33"/>
      <c r="I294" s="32" t="str">
        <f>Source!BO177</f>
        <v/>
      </c>
      <c r="J294" s="32"/>
      <c r="K294" s="33"/>
      <c r="L294" s="34"/>
      <c r="S294">
        <f>ROUND((Source!FX177/100)*((ROUND(Source!AF177*Source!I177, 2)+ROUND(Source!AE177*Source!I177, 2))), 2)</f>
        <v>15.62</v>
      </c>
      <c r="T294">
        <f>Source!X177</f>
        <v>105.72</v>
      </c>
      <c r="U294">
        <f>ROUND((Source!FY177/100)*((ROUND(Source!AF177*Source!I177, 2)+ROUND(Source!AE177*Source!I177, 2))), 2)</f>
        <v>11.71</v>
      </c>
      <c r="V294">
        <f>Source!Y177</f>
        <v>79.290000000000006</v>
      </c>
    </row>
    <row r="295" spans="1:26" ht="14.25" x14ac:dyDescent="0.2">
      <c r="A295" s="48"/>
      <c r="B295" s="49"/>
      <c r="C295" s="49" t="s">
        <v>1327</v>
      </c>
      <c r="D295" s="30"/>
      <c r="E295" s="12"/>
      <c r="F295" s="31">
        <f>Source!AO177</f>
        <v>4.88</v>
      </c>
      <c r="G295" s="32" t="str">
        <f>Source!DG177</f>
        <v/>
      </c>
      <c r="H295" s="33">
        <f>ROUND(Source!AF177*Source!I177, 2)</f>
        <v>19.52</v>
      </c>
      <c r="I295" s="32"/>
      <c r="J295" s="32">
        <f>IF(Source!BA177&lt;&gt; 0, Source!BA177, 1)</f>
        <v>6.77</v>
      </c>
      <c r="K295" s="33">
        <f>Source!S177</f>
        <v>132.15</v>
      </c>
      <c r="L295" s="34"/>
      <c r="R295">
        <f>H295</f>
        <v>19.52</v>
      </c>
    </row>
    <row r="296" spans="1:26" ht="14.25" x14ac:dyDescent="0.2">
      <c r="A296" s="48"/>
      <c r="B296" s="49"/>
      <c r="C296" s="49" t="s">
        <v>1328</v>
      </c>
      <c r="D296" s="30"/>
      <c r="E296" s="12"/>
      <c r="F296" s="31">
        <f>Source!AL177</f>
        <v>0.41</v>
      </c>
      <c r="G296" s="32" t="str">
        <f>Source!DD177</f>
        <v/>
      </c>
      <c r="H296" s="33">
        <f>ROUND(Source!AC177*Source!I177, 2)</f>
        <v>1.64</v>
      </c>
      <c r="I296" s="32"/>
      <c r="J296" s="32">
        <f>IF(Source!BC177&lt;&gt; 0, Source!BC177, 1)</f>
        <v>6.77</v>
      </c>
      <c r="K296" s="33">
        <f>Source!P177</f>
        <v>11.1</v>
      </c>
      <c r="L296" s="34"/>
    </row>
    <row r="297" spans="1:26" ht="14.25" x14ac:dyDescent="0.2">
      <c r="A297" s="48"/>
      <c r="B297" s="49"/>
      <c r="C297" s="49" t="s">
        <v>1329</v>
      </c>
      <c r="D297" s="30" t="s">
        <v>1330</v>
      </c>
      <c r="E297" s="12">
        <f>Source!BZ177</f>
        <v>80</v>
      </c>
      <c r="F297" s="52"/>
      <c r="G297" s="32"/>
      <c r="H297" s="33">
        <f>SUM(S294:S301)</f>
        <v>15.62</v>
      </c>
      <c r="I297" s="35"/>
      <c r="J297" s="29">
        <f>Source!AT177</f>
        <v>80</v>
      </c>
      <c r="K297" s="33">
        <f>SUM(T294:T301)</f>
        <v>105.72</v>
      </c>
      <c r="L297" s="34"/>
    </row>
    <row r="298" spans="1:26" ht="14.25" x14ac:dyDescent="0.2">
      <c r="A298" s="48"/>
      <c r="B298" s="49"/>
      <c r="C298" s="49" t="s">
        <v>1331</v>
      </c>
      <c r="D298" s="30" t="s">
        <v>1330</v>
      </c>
      <c r="E298" s="12">
        <f>Source!CA177</f>
        <v>60</v>
      </c>
      <c r="F298" s="52"/>
      <c r="G298" s="32"/>
      <c r="H298" s="33">
        <f>SUM(U294:U301)</f>
        <v>11.71</v>
      </c>
      <c r="I298" s="35"/>
      <c r="J298" s="29">
        <f>Source!AU177</f>
        <v>60</v>
      </c>
      <c r="K298" s="33">
        <f>SUM(V294:V301)</f>
        <v>79.290000000000006</v>
      </c>
      <c r="L298" s="34"/>
    </row>
    <row r="299" spans="1:26" ht="14.25" x14ac:dyDescent="0.2">
      <c r="A299" s="48"/>
      <c r="B299" s="49"/>
      <c r="C299" s="49" t="s">
        <v>1332</v>
      </c>
      <c r="D299" s="30" t="s">
        <v>1333</v>
      </c>
      <c r="E299" s="12">
        <f>Source!AQ177</f>
        <v>0.5</v>
      </c>
      <c r="F299" s="31"/>
      <c r="G299" s="32" t="str">
        <f>Source!DI177</f>
        <v/>
      </c>
      <c r="H299" s="33"/>
      <c r="I299" s="32"/>
      <c r="J299" s="32"/>
      <c r="K299" s="33"/>
      <c r="L299" s="36">
        <f>Source!U177</f>
        <v>2</v>
      </c>
    </row>
    <row r="300" spans="1:26" ht="28.5" x14ac:dyDescent="0.2">
      <c r="A300" s="48" t="str">
        <f>Source!E179</f>
        <v>26,1</v>
      </c>
      <c r="B300" s="49" t="str">
        <f>Source!F179</f>
        <v>20.5.02.04-0001</v>
      </c>
      <c r="C300" s="49" t="str">
        <f>Source!G179</f>
        <v>Коробка  монтажная огнестойкая КМ-О (4к) -IP41</v>
      </c>
      <c r="D300" s="30" t="str">
        <f>Source!H179</f>
        <v>шт.</v>
      </c>
      <c r="E300" s="12">
        <f>Source!I179</f>
        <v>2</v>
      </c>
      <c r="F300" s="31">
        <f>Source!AL179+Source!AM179+Source!AO179</f>
        <v>20.7</v>
      </c>
      <c r="G300" s="46" t="s">
        <v>3</v>
      </c>
      <c r="H300" s="33">
        <f>ROUND(Source!AC179*Source!I179, 2)+ROUND(Source!AD179*Source!I179, 2)+ROUND(Source!AF179*Source!I179, 2)</f>
        <v>41.4</v>
      </c>
      <c r="I300" s="32"/>
      <c r="J300" s="32">
        <f>IF(Source!BC179&lt;&gt; 0, Source!BC179, 1)</f>
        <v>6.77</v>
      </c>
      <c r="K300" s="33">
        <f>Source!O179</f>
        <v>280.27999999999997</v>
      </c>
      <c r="L300" s="34"/>
      <c r="S300">
        <f>ROUND((Source!FX179/100)*((ROUND(Source!AF179*Source!I179, 2)+ROUND(Source!AE179*Source!I179, 2))), 2)</f>
        <v>0</v>
      </c>
      <c r="T300">
        <f>Source!X179</f>
        <v>0</v>
      </c>
      <c r="U300">
        <f>ROUND((Source!FY179/100)*((ROUND(Source!AF179*Source!I179, 2)+ROUND(Source!AE179*Source!I179, 2))), 2)</f>
        <v>0</v>
      </c>
      <c r="V300">
        <f>Source!Y179</f>
        <v>0</v>
      </c>
      <c r="W300">
        <f>IF(Source!BI179&lt;=1,H300, 0)</f>
        <v>0</v>
      </c>
      <c r="X300">
        <f>IF(Source!BI179=2,H300, 0)</f>
        <v>41.4</v>
      </c>
      <c r="Y300">
        <f>IF(Source!BI179=3,H300, 0)</f>
        <v>0</v>
      </c>
      <c r="Z300">
        <f>IF(Source!BI179=4,H300, 0)</f>
        <v>0</v>
      </c>
    </row>
    <row r="301" spans="1:26" ht="28.5" x14ac:dyDescent="0.2">
      <c r="A301" s="50" t="str">
        <f>Source!E181</f>
        <v>26,2</v>
      </c>
      <c r="B301" s="51" t="str">
        <f>Source!F181</f>
        <v>20.5.02.03-0004</v>
      </c>
      <c r="C301" s="51" t="str">
        <f>Source!G181</f>
        <v>Коробка  коробка монтажная огнестойкая (6к) -IP41</v>
      </c>
      <c r="D301" s="37" t="str">
        <f>Source!H181</f>
        <v>10 шт.</v>
      </c>
      <c r="E301" s="38">
        <f>Source!I181</f>
        <v>2</v>
      </c>
      <c r="F301" s="39">
        <f>Source!AL181+Source!AM181+Source!AO181</f>
        <v>48.35</v>
      </c>
      <c r="G301" s="40" t="s">
        <v>3</v>
      </c>
      <c r="H301" s="41">
        <f>ROUND(Source!AC181*Source!I181, 2)+ROUND(Source!AD181*Source!I181, 2)+ROUND(Source!AF181*Source!I181, 2)</f>
        <v>96.7</v>
      </c>
      <c r="I301" s="42"/>
      <c r="J301" s="42">
        <f>IF(Source!BC181&lt;&gt; 0, Source!BC181, 1)</f>
        <v>6.77</v>
      </c>
      <c r="K301" s="41">
        <f>Source!O181</f>
        <v>654.66</v>
      </c>
      <c r="L301" s="43"/>
      <c r="S301">
        <f>ROUND((Source!FX181/100)*((ROUND(Source!AF181*Source!I181, 2)+ROUND(Source!AE181*Source!I181, 2))), 2)</f>
        <v>0</v>
      </c>
      <c r="T301">
        <f>Source!X181</f>
        <v>0</v>
      </c>
      <c r="U301">
        <f>ROUND((Source!FY181/100)*((ROUND(Source!AF181*Source!I181, 2)+ROUND(Source!AE181*Source!I181, 2))), 2)</f>
        <v>0</v>
      </c>
      <c r="V301">
        <f>Source!Y181</f>
        <v>0</v>
      </c>
      <c r="W301">
        <f>IF(Source!BI181&lt;=1,H301, 0)</f>
        <v>0</v>
      </c>
      <c r="X301">
        <f>IF(Source!BI181=2,H301, 0)</f>
        <v>96.7</v>
      </c>
      <c r="Y301">
        <f>IF(Source!BI181=3,H301, 0)</f>
        <v>0</v>
      </c>
      <c r="Z301">
        <f>IF(Source!BI181=4,H301, 0)</f>
        <v>0</v>
      </c>
    </row>
    <row r="302" spans="1:26" ht="15" x14ac:dyDescent="0.25">
      <c r="G302" s="59">
        <f>H295+H296+H297+H298+SUM(H300:H301)</f>
        <v>186.59</v>
      </c>
      <c r="H302" s="59"/>
      <c r="J302" s="59">
        <f>K295+K296+K297+K298+SUM(K300:K301)</f>
        <v>1263.1999999999998</v>
      </c>
      <c r="K302" s="59"/>
      <c r="L302" s="44">
        <f>Source!U177</f>
        <v>2</v>
      </c>
      <c r="O302" s="25">
        <f>G302</f>
        <v>186.59</v>
      </c>
      <c r="P302" s="25">
        <f>J302</f>
        <v>1263.1999999999998</v>
      </c>
      <c r="Q302" s="25">
        <f>L302</f>
        <v>2</v>
      </c>
      <c r="W302">
        <f>IF(Source!BI177&lt;=1,H295+H296+H297+H298, 0)</f>
        <v>0</v>
      </c>
      <c r="X302">
        <f>IF(Source!BI177=2,H295+H296+H297+H298, 0)</f>
        <v>48.49</v>
      </c>
      <c r="Y302">
        <f>IF(Source!BI177=3,H295+H296+H297+H298, 0)</f>
        <v>0</v>
      </c>
      <c r="Z302">
        <f>IF(Source!BI177=4,H295+H296+H297+H298, 0)</f>
        <v>0</v>
      </c>
    </row>
    <row r="303" spans="1:26" ht="42.75" x14ac:dyDescent="0.2">
      <c r="A303" s="48" t="str">
        <f>Source!E183</f>
        <v>27</v>
      </c>
      <c r="B303" s="49" t="str">
        <f>Source!F183</f>
        <v>м08-02-155-01</v>
      </c>
      <c r="C303" s="49" t="str">
        <f>Source!G183</f>
        <v>Герметизация проходов при вводе кабелей во взрывоопасные помещения уплотнительной массой</v>
      </c>
      <c r="D303" s="30" t="str">
        <f>Source!H183</f>
        <v>ШТ</v>
      </c>
      <c r="E303" s="12">
        <f>Source!I183</f>
        <v>6</v>
      </c>
      <c r="F303" s="31">
        <f>Source!AL183+Source!AM183+Source!AO183</f>
        <v>18.73</v>
      </c>
      <c r="G303" s="32"/>
      <c r="H303" s="33"/>
      <c r="I303" s="32" t="str">
        <f>Source!BO183</f>
        <v/>
      </c>
      <c r="J303" s="32"/>
      <c r="K303" s="33"/>
      <c r="L303" s="34"/>
      <c r="S303">
        <f>ROUND((Source!FX183/100)*((ROUND(Source!AF183*Source!I183, 2)+ROUND(Source!AE183*Source!I183, 2))), 2)</f>
        <v>28.17</v>
      </c>
      <c r="T303">
        <f>Source!X183</f>
        <v>190.67</v>
      </c>
      <c r="U303">
        <f>ROUND((Source!FY183/100)*((ROUND(Source!AF183*Source!I183, 2)+ROUND(Source!AE183*Source!I183, 2))), 2)</f>
        <v>19.27</v>
      </c>
      <c r="V303">
        <f>Source!Y183</f>
        <v>130.46</v>
      </c>
    </row>
    <row r="304" spans="1:26" ht="14.25" x14ac:dyDescent="0.2">
      <c r="A304" s="48"/>
      <c r="B304" s="49"/>
      <c r="C304" s="49" t="s">
        <v>1327</v>
      </c>
      <c r="D304" s="30"/>
      <c r="E304" s="12"/>
      <c r="F304" s="31">
        <f>Source!AO183</f>
        <v>3.66</v>
      </c>
      <c r="G304" s="32" t="str">
        <f>Source!DG183</f>
        <v>)*1,35</v>
      </c>
      <c r="H304" s="33">
        <f>ROUND(Source!AF183*Source!I183, 2)</f>
        <v>29.65</v>
      </c>
      <c r="I304" s="32"/>
      <c r="J304" s="32">
        <f>IF(Source!BA183&lt;&gt; 0, Source!BA183, 1)</f>
        <v>6.77</v>
      </c>
      <c r="K304" s="33">
        <f>Source!S183</f>
        <v>200.7</v>
      </c>
      <c r="L304" s="34"/>
      <c r="R304">
        <f>H304</f>
        <v>29.65</v>
      </c>
    </row>
    <row r="305" spans="1:26" ht="14.25" x14ac:dyDescent="0.2">
      <c r="A305" s="48"/>
      <c r="B305" s="49"/>
      <c r="C305" s="49" t="s">
        <v>1328</v>
      </c>
      <c r="D305" s="30"/>
      <c r="E305" s="12"/>
      <c r="F305" s="31">
        <f>Source!AL183</f>
        <v>15.07</v>
      </c>
      <c r="G305" s="32" t="str">
        <f>Source!DD183</f>
        <v/>
      </c>
      <c r="H305" s="33">
        <f>ROUND(Source!AC183*Source!I183, 2)</f>
        <v>90.42</v>
      </c>
      <c r="I305" s="32"/>
      <c r="J305" s="32">
        <f>IF(Source!BC183&lt;&gt; 0, Source!BC183, 1)</f>
        <v>6.77</v>
      </c>
      <c r="K305" s="33">
        <f>Source!P183</f>
        <v>612.14</v>
      </c>
      <c r="L305" s="34"/>
    </row>
    <row r="306" spans="1:26" ht="14.25" x14ac:dyDescent="0.2">
      <c r="A306" s="48"/>
      <c r="B306" s="49"/>
      <c r="C306" s="49" t="s">
        <v>1329</v>
      </c>
      <c r="D306" s="30" t="s">
        <v>1330</v>
      </c>
      <c r="E306" s="12">
        <f>Source!BZ183</f>
        <v>95</v>
      </c>
      <c r="F306" s="52"/>
      <c r="G306" s="32"/>
      <c r="H306" s="33">
        <f>SUM(S303:S308)</f>
        <v>28.17</v>
      </c>
      <c r="I306" s="35"/>
      <c r="J306" s="29">
        <f>Source!AT183</f>
        <v>95</v>
      </c>
      <c r="K306" s="33">
        <f>SUM(T303:T308)</f>
        <v>190.67</v>
      </c>
      <c r="L306" s="34"/>
    </row>
    <row r="307" spans="1:26" ht="14.25" x14ac:dyDescent="0.2">
      <c r="A307" s="48"/>
      <c r="B307" s="49"/>
      <c r="C307" s="49" t="s">
        <v>1331</v>
      </c>
      <c r="D307" s="30" t="s">
        <v>1330</v>
      </c>
      <c r="E307" s="12">
        <f>Source!CA183</f>
        <v>65</v>
      </c>
      <c r="F307" s="52"/>
      <c r="G307" s="32"/>
      <c r="H307" s="33">
        <f>SUM(U303:U308)</f>
        <v>19.27</v>
      </c>
      <c r="I307" s="35"/>
      <c r="J307" s="29">
        <f>Source!AU183</f>
        <v>65</v>
      </c>
      <c r="K307" s="33">
        <f>SUM(V303:V308)</f>
        <v>130.46</v>
      </c>
      <c r="L307" s="34"/>
    </row>
    <row r="308" spans="1:26" ht="14.25" x14ac:dyDescent="0.2">
      <c r="A308" s="50"/>
      <c r="B308" s="51"/>
      <c r="C308" s="51" t="s">
        <v>1332</v>
      </c>
      <c r="D308" s="37" t="s">
        <v>1333</v>
      </c>
      <c r="E308" s="38">
        <f>Source!AQ183</f>
        <v>0.38</v>
      </c>
      <c r="F308" s="39"/>
      <c r="G308" s="42" t="str">
        <f>Source!DI183</f>
        <v>)*1,35</v>
      </c>
      <c r="H308" s="41"/>
      <c r="I308" s="42"/>
      <c r="J308" s="42"/>
      <c r="K308" s="41"/>
      <c r="L308" s="47">
        <f>Source!U183</f>
        <v>3.0780000000000003</v>
      </c>
    </row>
    <row r="309" spans="1:26" ht="15" x14ac:dyDescent="0.25">
      <c r="G309" s="59">
        <f>H304+H305+H306+H307</f>
        <v>167.51000000000002</v>
      </c>
      <c r="H309" s="59"/>
      <c r="J309" s="59">
        <f>K304+K305+K306+K307</f>
        <v>1133.9699999999998</v>
      </c>
      <c r="K309" s="59"/>
      <c r="L309" s="44">
        <f>Source!U183</f>
        <v>3.0780000000000003</v>
      </c>
      <c r="O309" s="25">
        <f>G309</f>
        <v>167.51000000000002</v>
      </c>
      <c r="P309" s="25">
        <f>J309</f>
        <v>1133.9699999999998</v>
      </c>
      <c r="Q309" s="25">
        <f>L309</f>
        <v>3.0780000000000003</v>
      </c>
      <c r="W309">
        <f>IF(Source!BI183&lt;=1,H304+H305+H306+H307, 0)</f>
        <v>0</v>
      </c>
      <c r="X309">
        <f>IF(Source!BI183=2,H304+H305+H306+H307, 0)</f>
        <v>167.51000000000002</v>
      </c>
      <c r="Y309">
        <f>IF(Source!BI183=3,H304+H305+H306+H307, 0)</f>
        <v>0</v>
      </c>
      <c r="Z309">
        <f>IF(Source!BI183=4,H304+H305+H306+H307, 0)</f>
        <v>0</v>
      </c>
    </row>
    <row r="310" spans="1:26" ht="28.5" x14ac:dyDescent="0.2">
      <c r="A310" s="48" t="str">
        <f>Source!E185</f>
        <v>28</v>
      </c>
      <c r="B310" s="49" t="str">
        <f>Source!F185</f>
        <v>10-01-059-01</v>
      </c>
      <c r="C310" s="49" t="str">
        <f>Source!G185</f>
        <v>Установка столов, шкафов под мойки, холодильных шкафов и др.(ШКАФЫ)</v>
      </c>
      <c r="D310" s="30" t="str">
        <f>Source!H185</f>
        <v>100 ШТ</v>
      </c>
      <c r="E310" s="12">
        <f>Source!I185</f>
        <v>0.03</v>
      </c>
      <c r="F310" s="31">
        <f>Source!AL185+Source!AM185+Source!AO185</f>
        <v>2452.4399999999996</v>
      </c>
      <c r="G310" s="32"/>
      <c r="H310" s="33"/>
      <c r="I310" s="32" t="str">
        <f>Source!BO185</f>
        <v/>
      </c>
      <c r="J310" s="32"/>
      <c r="K310" s="33"/>
      <c r="L310" s="34"/>
      <c r="S310">
        <f>ROUND((Source!FX185/100)*((ROUND(Source!AF185*Source!I185, 2)+ROUND(Source!AE185*Source!I185, 2))), 2)</f>
        <v>23.18</v>
      </c>
      <c r="T310">
        <f>Source!X185</f>
        <v>156.9</v>
      </c>
      <c r="U310">
        <f>ROUND((Source!FY185/100)*((ROUND(Source!AF185*Source!I185, 2)+ROUND(Source!AE185*Source!I185, 2))), 2)</f>
        <v>12.37</v>
      </c>
      <c r="V310">
        <f>Source!Y185</f>
        <v>83.77</v>
      </c>
    </row>
    <row r="311" spans="1:26" x14ac:dyDescent="0.2">
      <c r="C311" s="26" t="str">
        <f>"Объем: "&amp;Source!I185&amp;"=3/"&amp;"100"</f>
        <v>Объем: 0,03=3/100</v>
      </c>
    </row>
    <row r="312" spans="1:26" ht="14.25" x14ac:dyDescent="0.2">
      <c r="A312" s="48"/>
      <c r="B312" s="49"/>
      <c r="C312" s="49" t="s">
        <v>1327</v>
      </c>
      <c r="D312" s="30"/>
      <c r="E312" s="12"/>
      <c r="F312" s="31">
        <f>Source!AO185</f>
        <v>602.70000000000005</v>
      </c>
      <c r="G312" s="32" t="str">
        <f>Source!DG185</f>
        <v/>
      </c>
      <c r="H312" s="33">
        <f>ROUND(Source!AF185*Source!I185, 2)</f>
        <v>18.079999999999998</v>
      </c>
      <c r="I312" s="32"/>
      <c r="J312" s="32">
        <f>IF(Source!BA185&lt;&gt; 0, Source!BA185, 1)</f>
        <v>6.77</v>
      </c>
      <c r="K312" s="33">
        <f>Source!S185</f>
        <v>122.41</v>
      </c>
      <c r="L312" s="34"/>
      <c r="R312">
        <f>H312</f>
        <v>18.079999999999998</v>
      </c>
    </row>
    <row r="313" spans="1:26" ht="14.25" x14ac:dyDescent="0.2">
      <c r="A313" s="48"/>
      <c r="B313" s="49"/>
      <c r="C313" s="49" t="s">
        <v>447</v>
      </c>
      <c r="D313" s="30"/>
      <c r="E313" s="12"/>
      <c r="F313" s="31">
        <f>Source!AM185</f>
        <v>216.38</v>
      </c>
      <c r="G313" s="32" t="str">
        <f>Source!DE185</f>
        <v/>
      </c>
      <c r="H313" s="33">
        <f>ROUND(Source!AD185*Source!I185, 2)</f>
        <v>6.49</v>
      </c>
      <c r="I313" s="32"/>
      <c r="J313" s="32">
        <f>IF(Source!BB185&lt;&gt; 0, Source!BB185, 1)</f>
        <v>6.77</v>
      </c>
      <c r="K313" s="33">
        <f>Source!Q185</f>
        <v>43.95</v>
      </c>
      <c r="L313" s="34"/>
    </row>
    <row r="314" spans="1:26" ht="14.25" x14ac:dyDescent="0.2">
      <c r="A314" s="48"/>
      <c r="B314" s="49"/>
      <c r="C314" s="49" t="s">
        <v>1334</v>
      </c>
      <c r="D314" s="30"/>
      <c r="E314" s="12"/>
      <c r="F314" s="31">
        <f>Source!AN185</f>
        <v>52.01</v>
      </c>
      <c r="G314" s="32" t="str">
        <f>Source!DF185</f>
        <v/>
      </c>
      <c r="H314" s="45">
        <f>ROUND(Source!AE185*Source!I185, 2)</f>
        <v>1.56</v>
      </c>
      <c r="I314" s="32"/>
      <c r="J314" s="32">
        <f>IF(Source!BS185&lt;&gt; 0, Source!BS185, 1)</f>
        <v>6.77</v>
      </c>
      <c r="K314" s="45">
        <f>Source!R185</f>
        <v>10.56</v>
      </c>
      <c r="L314" s="34"/>
      <c r="R314">
        <f>H314</f>
        <v>1.56</v>
      </c>
    </row>
    <row r="315" spans="1:26" ht="14.25" x14ac:dyDescent="0.2">
      <c r="A315" s="48"/>
      <c r="B315" s="49"/>
      <c r="C315" s="49" t="s">
        <v>1328</v>
      </c>
      <c r="D315" s="30"/>
      <c r="E315" s="12"/>
      <c r="F315" s="31">
        <f>Source!AL185</f>
        <v>1633.36</v>
      </c>
      <c r="G315" s="32" t="str">
        <f>Source!DD185</f>
        <v/>
      </c>
      <c r="H315" s="33">
        <f>ROUND(Source!AC185*Source!I185, 2)</f>
        <v>49</v>
      </c>
      <c r="I315" s="32"/>
      <c r="J315" s="32">
        <f>IF(Source!BC185&lt;&gt; 0, Source!BC185, 1)</f>
        <v>6.77</v>
      </c>
      <c r="K315" s="33">
        <f>Source!P185</f>
        <v>331.74</v>
      </c>
      <c r="L315" s="34"/>
    </row>
    <row r="316" spans="1:26" ht="14.25" x14ac:dyDescent="0.2">
      <c r="A316" s="48"/>
      <c r="B316" s="49"/>
      <c r="C316" s="49" t="s">
        <v>1329</v>
      </c>
      <c r="D316" s="30" t="s">
        <v>1330</v>
      </c>
      <c r="E316" s="12">
        <f>Source!BZ185</f>
        <v>118</v>
      </c>
      <c r="F316" s="52"/>
      <c r="G316" s="32"/>
      <c r="H316" s="33">
        <f>SUM(S310:S322)</f>
        <v>23.18</v>
      </c>
      <c r="I316" s="35"/>
      <c r="J316" s="29">
        <f>Source!AT185</f>
        <v>118</v>
      </c>
      <c r="K316" s="33">
        <f>SUM(T310:T322)</f>
        <v>156.9</v>
      </c>
      <c r="L316" s="34"/>
    </row>
    <row r="317" spans="1:26" ht="14.25" x14ac:dyDescent="0.2">
      <c r="A317" s="48"/>
      <c r="B317" s="49"/>
      <c r="C317" s="49" t="s">
        <v>1331</v>
      </c>
      <c r="D317" s="30" t="s">
        <v>1330</v>
      </c>
      <c r="E317" s="12">
        <f>Source!CA185</f>
        <v>63</v>
      </c>
      <c r="F317" s="52"/>
      <c r="G317" s="32"/>
      <c r="H317" s="33">
        <f>SUM(U310:U322)</f>
        <v>12.37</v>
      </c>
      <c r="I317" s="35"/>
      <c r="J317" s="29">
        <f>Source!AU185</f>
        <v>63</v>
      </c>
      <c r="K317" s="33">
        <f>SUM(V310:V322)</f>
        <v>83.77</v>
      </c>
      <c r="L317" s="34"/>
    </row>
    <row r="318" spans="1:26" ht="14.25" x14ac:dyDescent="0.2">
      <c r="A318" s="48"/>
      <c r="B318" s="49"/>
      <c r="C318" s="49" t="s">
        <v>1332</v>
      </c>
      <c r="D318" s="30" t="s">
        <v>1333</v>
      </c>
      <c r="E318" s="12">
        <f>Source!AQ185</f>
        <v>75.150000000000006</v>
      </c>
      <c r="F318" s="31"/>
      <c r="G318" s="32" t="str">
        <f>Source!DI185</f>
        <v/>
      </c>
      <c r="H318" s="33"/>
      <c r="I318" s="32"/>
      <c r="J318" s="32"/>
      <c r="K318" s="33"/>
      <c r="L318" s="36">
        <f>Source!U185</f>
        <v>2.2545000000000002</v>
      </c>
    </row>
    <row r="319" spans="1:26" ht="28.5" x14ac:dyDescent="0.2">
      <c r="A319" s="48" t="str">
        <f>Source!E187</f>
        <v>28,1</v>
      </c>
      <c r="B319" s="49" t="str">
        <f>Source!F187</f>
        <v>20.4.04.01-0023</v>
      </c>
      <c r="C319" s="49" t="str">
        <f>Source!G187</f>
        <v>Шкаф для хранения самоспасателей , ШСП 320х360х420</v>
      </c>
      <c r="D319" s="30" t="str">
        <f>Source!H187</f>
        <v>шт.</v>
      </c>
      <c r="E319" s="12">
        <f>Source!I187</f>
        <v>2</v>
      </c>
      <c r="F319" s="31">
        <f>Source!AL187+Source!AM187+Source!AO187</f>
        <v>467.82</v>
      </c>
      <c r="G319" s="46" t="s">
        <v>3</v>
      </c>
      <c r="H319" s="33">
        <f>ROUND(Source!AC187*Source!I187, 2)+ROUND(Source!AD187*Source!I187, 2)+ROUND(Source!AF187*Source!I187, 2)</f>
        <v>935.64</v>
      </c>
      <c r="I319" s="32"/>
      <c r="J319" s="32">
        <f>IF(Source!BC187&lt;&gt; 0, Source!BC187, 1)</f>
        <v>6.77</v>
      </c>
      <c r="K319" s="33">
        <f>Source!O187</f>
        <v>6334.28</v>
      </c>
      <c r="L319" s="34"/>
      <c r="S319">
        <f>ROUND((Source!FX187/100)*((ROUND(Source!AF187*Source!I187, 2)+ROUND(Source!AE187*Source!I187, 2))), 2)</f>
        <v>0</v>
      </c>
      <c r="T319">
        <f>Source!X187</f>
        <v>0</v>
      </c>
      <c r="U319">
        <f>ROUND((Source!FY187/100)*((ROUND(Source!AF187*Source!I187, 2)+ROUND(Source!AE187*Source!I187, 2))), 2)</f>
        <v>0</v>
      </c>
      <c r="V319">
        <f>Source!Y187</f>
        <v>0</v>
      </c>
      <c r="W319">
        <f>IF(Source!BI187&lt;=1,H319, 0)</f>
        <v>0</v>
      </c>
      <c r="X319">
        <f>IF(Source!BI187=2,H319, 0)</f>
        <v>935.64</v>
      </c>
      <c r="Y319">
        <f>IF(Source!BI187=3,H319, 0)</f>
        <v>0</v>
      </c>
      <c r="Z319">
        <f>IF(Source!BI187=4,H319, 0)</f>
        <v>0</v>
      </c>
    </row>
    <row r="320" spans="1:26" ht="14.25" x14ac:dyDescent="0.2">
      <c r="A320" s="48" t="str">
        <f>Source!E189</f>
        <v>28,2</v>
      </c>
      <c r="B320" s="49" t="str">
        <f>Source!F189</f>
        <v>20.4.04.01-0025</v>
      </c>
      <c r="C320" s="49" t="str">
        <f>Source!G189</f>
        <v>Шкаф для хранения противогазов</v>
      </c>
      <c r="D320" s="30" t="str">
        <f>Source!H189</f>
        <v>шт.</v>
      </c>
      <c r="E320" s="12">
        <f>Source!I189</f>
        <v>1</v>
      </c>
      <c r="F320" s="31">
        <f>Source!AL189+Source!AM189+Source!AO189</f>
        <v>1592.32</v>
      </c>
      <c r="G320" s="46" t="s">
        <v>3</v>
      </c>
      <c r="H320" s="33">
        <f>ROUND(Source!AC189*Source!I189, 2)+ROUND(Source!AD189*Source!I189, 2)+ROUND(Source!AF189*Source!I189, 2)</f>
        <v>1592.32</v>
      </c>
      <c r="I320" s="32"/>
      <c r="J320" s="32">
        <f>IF(Source!BC189&lt;&gt; 0, Source!BC189, 1)</f>
        <v>6.77</v>
      </c>
      <c r="K320" s="33">
        <f>Source!O189</f>
        <v>10780.01</v>
      </c>
      <c r="L320" s="34"/>
      <c r="S320">
        <f>ROUND((Source!FX189/100)*((ROUND(Source!AF189*Source!I189, 2)+ROUND(Source!AE189*Source!I189, 2))), 2)</f>
        <v>0</v>
      </c>
      <c r="T320">
        <f>Source!X189</f>
        <v>0</v>
      </c>
      <c r="U320">
        <f>ROUND((Source!FY189/100)*((ROUND(Source!AF189*Source!I189, 2)+ROUND(Source!AE189*Source!I189, 2))), 2)</f>
        <v>0</v>
      </c>
      <c r="V320">
        <f>Source!Y189</f>
        <v>0</v>
      </c>
      <c r="W320">
        <f>IF(Source!BI189&lt;=1,H320, 0)</f>
        <v>0</v>
      </c>
      <c r="X320">
        <f>IF(Source!BI189=2,H320, 0)</f>
        <v>1592.32</v>
      </c>
      <c r="Y320">
        <f>IF(Source!BI189=3,H320, 0)</f>
        <v>0</v>
      </c>
      <c r="Z320">
        <f>IF(Source!BI189=4,H320, 0)</f>
        <v>0</v>
      </c>
    </row>
    <row r="321" spans="1:26" ht="42.75" x14ac:dyDescent="0.2">
      <c r="A321" s="48" t="str">
        <f>Source!E191</f>
        <v>28,3</v>
      </c>
      <c r="B321" s="49" t="str">
        <f>Source!F191</f>
        <v>Прайс-лист FIRE01 т(.495)545-16-15</v>
      </c>
      <c r="C321" s="49" t="s">
        <v>1340</v>
      </c>
      <c r="D321" s="30" t="str">
        <f>Source!H191</f>
        <v>ШТ</v>
      </c>
      <c r="E321" s="12">
        <f>Source!I191</f>
        <v>1</v>
      </c>
      <c r="F321" s="31">
        <f>Source!AL191+Source!AM191+Source!AO191</f>
        <v>650.92999999999995</v>
      </c>
      <c r="G321" s="46" t="s">
        <v>3</v>
      </c>
      <c r="H321" s="33">
        <f>ROUND(Source!AC191*Source!I191, 2)+ROUND(Source!AD191*Source!I191, 2)+ROUND(Source!AF191*Source!I191, 2)</f>
        <v>650.92999999999995</v>
      </c>
      <c r="I321" s="32"/>
      <c r="J321" s="32">
        <f>IF(Source!BC191&lt;&gt; 0, Source!BC191, 1)</f>
        <v>6.77</v>
      </c>
      <c r="K321" s="33">
        <f>Source!O191</f>
        <v>4406.8</v>
      </c>
      <c r="L321" s="34"/>
      <c r="S321">
        <f>ROUND((Source!FX191/100)*((ROUND(Source!AF191*Source!I191, 2)+ROUND(Source!AE191*Source!I191, 2))), 2)</f>
        <v>0</v>
      </c>
      <c r="T321">
        <f>Source!X191</f>
        <v>0</v>
      </c>
      <c r="U321">
        <f>ROUND((Source!FY191/100)*((ROUND(Source!AF191*Source!I191, 2)+ROUND(Source!AE191*Source!I191, 2))), 2)</f>
        <v>0</v>
      </c>
      <c r="V321">
        <f>Source!Y191</f>
        <v>0</v>
      </c>
      <c r="W321">
        <f>IF(Source!BI191&lt;=1,H321, 0)</f>
        <v>650.92999999999995</v>
      </c>
      <c r="X321">
        <f>IF(Source!BI191=2,H321, 0)</f>
        <v>0</v>
      </c>
      <c r="Y321">
        <f>IF(Source!BI191=3,H321, 0)</f>
        <v>0</v>
      </c>
      <c r="Z321">
        <f>IF(Source!BI191=4,H321, 0)</f>
        <v>0</v>
      </c>
    </row>
    <row r="322" spans="1:26" ht="42.75" x14ac:dyDescent="0.2">
      <c r="A322" s="50" t="str">
        <f>Source!E193</f>
        <v>28,4</v>
      </c>
      <c r="B322" s="51" t="str">
        <f>Source!F193</f>
        <v>Прайс-лист FIRE01 т(.495)545-16-15</v>
      </c>
      <c r="C322" s="51" t="s">
        <v>1341</v>
      </c>
      <c r="D322" s="37" t="str">
        <f>Source!H193</f>
        <v>ШТ</v>
      </c>
      <c r="E322" s="38">
        <f>Source!I193</f>
        <v>4</v>
      </c>
      <c r="F322" s="39">
        <f>Source!AL193+Source!AM193+Source!AO193</f>
        <v>607.12</v>
      </c>
      <c r="G322" s="40" t="s">
        <v>3</v>
      </c>
      <c r="H322" s="41">
        <f>ROUND(Source!AC193*Source!I193, 2)+ROUND(Source!AD193*Source!I193, 2)+ROUND(Source!AF193*Source!I193, 2)</f>
        <v>2428.48</v>
      </c>
      <c r="I322" s="42"/>
      <c r="J322" s="42">
        <f>IF(Source!BC193&lt;&gt; 0, Source!BC193, 1)</f>
        <v>6.77</v>
      </c>
      <c r="K322" s="41">
        <f>Source!O193</f>
        <v>16440.810000000001</v>
      </c>
      <c r="L322" s="43"/>
      <c r="S322">
        <f>ROUND((Source!FX193/100)*((ROUND(Source!AF193*Source!I193, 2)+ROUND(Source!AE193*Source!I193, 2))), 2)</f>
        <v>0</v>
      </c>
      <c r="T322">
        <f>Source!X193</f>
        <v>0</v>
      </c>
      <c r="U322">
        <f>ROUND((Source!FY193/100)*((ROUND(Source!AF193*Source!I193, 2)+ROUND(Source!AE193*Source!I193, 2))), 2)</f>
        <v>0</v>
      </c>
      <c r="V322">
        <f>Source!Y193</f>
        <v>0</v>
      </c>
      <c r="W322">
        <f>IF(Source!BI193&lt;=1,H322, 0)</f>
        <v>2428.48</v>
      </c>
      <c r="X322">
        <f>IF(Source!BI193=2,H322, 0)</f>
        <v>0</v>
      </c>
      <c r="Y322">
        <f>IF(Source!BI193=3,H322, 0)</f>
        <v>0</v>
      </c>
      <c r="Z322">
        <f>IF(Source!BI193=4,H322, 0)</f>
        <v>0</v>
      </c>
    </row>
    <row r="323" spans="1:26" ht="15" x14ac:dyDescent="0.25">
      <c r="G323" s="59">
        <f>H312+H313+H315+H316+H317+SUM(H319:H322)</f>
        <v>5716.49</v>
      </c>
      <c r="H323" s="59"/>
      <c r="J323" s="59">
        <f>K312+K313+K315+K316+K317+SUM(K319:K322)</f>
        <v>38700.67</v>
      </c>
      <c r="K323" s="59"/>
      <c r="L323" s="44">
        <f>Source!U185</f>
        <v>2.2545000000000002</v>
      </c>
      <c r="O323" s="25">
        <f>G323</f>
        <v>5716.49</v>
      </c>
      <c r="P323" s="25">
        <f>J323</f>
        <v>38700.67</v>
      </c>
      <c r="Q323" s="25">
        <f>L323</f>
        <v>2.2545000000000002</v>
      </c>
      <c r="W323">
        <f>IF(Source!BI185&lt;=1,H312+H313+H315+H316+H317, 0)</f>
        <v>109.12</v>
      </c>
      <c r="X323">
        <f>IF(Source!BI185=2,H312+H313+H315+H316+H317, 0)</f>
        <v>0</v>
      </c>
      <c r="Y323">
        <f>IF(Source!BI185=3,H312+H313+H315+H316+H317, 0)</f>
        <v>0</v>
      </c>
      <c r="Z323">
        <f>IF(Source!BI185=4,H312+H313+H315+H316+H317, 0)</f>
        <v>0</v>
      </c>
    </row>
    <row r="324" spans="1:26" ht="28.5" x14ac:dyDescent="0.2">
      <c r="A324" s="48" t="str">
        <f>Source!E195</f>
        <v>29</v>
      </c>
      <c r="B324" s="49" t="str">
        <f>Source!F195</f>
        <v>09-04-013-02</v>
      </c>
      <c r="C324" s="49" t="str">
        <f>Source!G195</f>
        <v>Установка противопожарных дверей двупольных глухих</v>
      </c>
      <c r="D324" s="30" t="str">
        <f>Source!H195</f>
        <v>м2</v>
      </c>
      <c r="E324" s="12">
        <f>Source!I195</f>
        <v>9</v>
      </c>
      <c r="F324" s="31">
        <f>Source!AL195+Source!AM195+Source!AO195</f>
        <v>87.14</v>
      </c>
      <c r="G324" s="32"/>
      <c r="H324" s="33"/>
      <c r="I324" s="32" t="str">
        <f>Source!BO195</f>
        <v/>
      </c>
      <c r="J324" s="32"/>
      <c r="K324" s="33"/>
      <c r="L324" s="34"/>
      <c r="S324">
        <f>ROUND((Source!FX195/100)*((ROUND(Source!AF195*Source!I195, 2)+ROUND(Source!AE195*Source!I195, 2))), 2)</f>
        <v>228.42</v>
      </c>
      <c r="T324">
        <f>Source!X195</f>
        <v>1546.4</v>
      </c>
      <c r="U324">
        <f>ROUND((Source!FY195/100)*((ROUND(Source!AF195*Source!I195, 2)+ROUND(Source!AE195*Source!I195, 2))), 2)</f>
        <v>215.73</v>
      </c>
      <c r="V324">
        <f>Source!Y195</f>
        <v>1460.49</v>
      </c>
    </row>
    <row r="325" spans="1:26" ht="14.25" x14ac:dyDescent="0.2">
      <c r="A325" s="48"/>
      <c r="B325" s="49"/>
      <c r="C325" s="49" t="s">
        <v>1327</v>
      </c>
      <c r="D325" s="30"/>
      <c r="E325" s="12"/>
      <c r="F325" s="31">
        <f>Source!AO195</f>
        <v>27.97</v>
      </c>
      <c r="G325" s="32" t="str">
        <f>Source!DG195</f>
        <v/>
      </c>
      <c r="H325" s="33">
        <f>ROUND(Source!AF195*Source!I195, 2)</f>
        <v>251.73</v>
      </c>
      <c r="I325" s="32"/>
      <c r="J325" s="32">
        <f>IF(Source!BA195&lt;&gt; 0, Source!BA195, 1)</f>
        <v>6.77</v>
      </c>
      <c r="K325" s="33">
        <f>Source!S195</f>
        <v>1704.21</v>
      </c>
      <c r="L325" s="34"/>
      <c r="R325">
        <f>H325</f>
        <v>251.73</v>
      </c>
    </row>
    <row r="326" spans="1:26" ht="14.25" x14ac:dyDescent="0.2">
      <c r="A326" s="48"/>
      <c r="B326" s="49"/>
      <c r="C326" s="49" t="s">
        <v>447</v>
      </c>
      <c r="D326" s="30"/>
      <c r="E326" s="12"/>
      <c r="F326" s="31">
        <f>Source!AM195</f>
        <v>7.22</v>
      </c>
      <c r="G326" s="32" t="str">
        <f>Source!DE195</f>
        <v/>
      </c>
      <c r="H326" s="33">
        <f>ROUND(Source!AD195*Source!I195, 2)</f>
        <v>64.98</v>
      </c>
      <c r="I326" s="32"/>
      <c r="J326" s="32">
        <f>IF(Source!BB195&lt;&gt; 0, Source!BB195, 1)</f>
        <v>6.77</v>
      </c>
      <c r="K326" s="33">
        <f>Source!Q195</f>
        <v>439.91</v>
      </c>
      <c r="L326" s="34"/>
    </row>
    <row r="327" spans="1:26" ht="14.25" x14ac:dyDescent="0.2">
      <c r="A327" s="48"/>
      <c r="B327" s="49"/>
      <c r="C327" s="49" t="s">
        <v>1334</v>
      </c>
      <c r="D327" s="30"/>
      <c r="E327" s="12"/>
      <c r="F327" s="31">
        <f>Source!AN195</f>
        <v>0.23</v>
      </c>
      <c r="G327" s="32" t="str">
        <f>Source!DF195</f>
        <v/>
      </c>
      <c r="H327" s="45">
        <f>ROUND(Source!AE195*Source!I195, 2)</f>
        <v>2.0699999999999998</v>
      </c>
      <c r="I327" s="32"/>
      <c r="J327" s="32">
        <f>IF(Source!BS195&lt;&gt; 0, Source!BS195, 1)</f>
        <v>6.77</v>
      </c>
      <c r="K327" s="45">
        <f>Source!R195</f>
        <v>14.01</v>
      </c>
      <c r="L327" s="34"/>
      <c r="R327">
        <f>H327</f>
        <v>2.0699999999999998</v>
      </c>
    </row>
    <row r="328" spans="1:26" ht="14.25" x14ac:dyDescent="0.2">
      <c r="A328" s="48"/>
      <c r="B328" s="49"/>
      <c r="C328" s="49" t="s">
        <v>1328</v>
      </c>
      <c r="D328" s="30"/>
      <c r="E328" s="12"/>
      <c r="F328" s="31">
        <f>Source!AL195</f>
        <v>51.95</v>
      </c>
      <c r="G328" s="32" t="str">
        <f>Source!DD195</f>
        <v/>
      </c>
      <c r="H328" s="33">
        <f>ROUND(Source!AC195*Source!I195, 2)</f>
        <v>467.55</v>
      </c>
      <c r="I328" s="32"/>
      <c r="J328" s="32">
        <f>IF(Source!BC195&lt;&gt; 0, Source!BC195, 1)</f>
        <v>6.77</v>
      </c>
      <c r="K328" s="33">
        <f>Source!P195</f>
        <v>3165.31</v>
      </c>
      <c r="L328" s="34"/>
    </row>
    <row r="329" spans="1:26" ht="14.25" x14ac:dyDescent="0.2">
      <c r="A329" s="48"/>
      <c r="B329" s="49"/>
      <c r="C329" s="49" t="s">
        <v>1329</v>
      </c>
      <c r="D329" s="30" t="s">
        <v>1330</v>
      </c>
      <c r="E329" s="12">
        <f>Source!BZ195</f>
        <v>90</v>
      </c>
      <c r="F329" s="52"/>
      <c r="G329" s="32"/>
      <c r="H329" s="33">
        <f>SUM(S324:S332)</f>
        <v>228.42</v>
      </c>
      <c r="I329" s="35"/>
      <c r="J329" s="29">
        <f>Source!AT195</f>
        <v>90</v>
      </c>
      <c r="K329" s="33">
        <f>SUM(T324:T332)</f>
        <v>1546.4</v>
      </c>
      <c r="L329" s="34"/>
    </row>
    <row r="330" spans="1:26" ht="14.25" x14ac:dyDescent="0.2">
      <c r="A330" s="48"/>
      <c r="B330" s="49"/>
      <c r="C330" s="49" t="s">
        <v>1331</v>
      </c>
      <c r="D330" s="30" t="s">
        <v>1330</v>
      </c>
      <c r="E330" s="12">
        <f>Source!CA195</f>
        <v>85</v>
      </c>
      <c r="F330" s="52"/>
      <c r="G330" s="32"/>
      <c r="H330" s="33">
        <f>SUM(U324:U332)</f>
        <v>215.73</v>
      </c>
      <c r="I330" s="35"/>
      <c r="J330" s="29">
        <f>Source!AU195</f>
        <v>85</v>
      </c>
      <c r="K330" s="33">
        <f>SUM(V324:V332)</f>
        <v>1460.49</v>
      </c>
      <c r="L330" s="34"/>
    </row>
    <row r="331" spans="1:26" ht="14.25" x14ac:dyDescent="0.2">
      <c r="A331" s="48"/>
      <c r="B331" s="49"/>
      <c r="C331" s="49" t="s">
        <v>1332</v>
      </c>
      <c r="D331" s="30" t="s">
        <v>1333</v>
      </c>
      <c r="E331" s="12">
        <f>Source!AQ195</f>
        <v>2.78</v>
      </c>
      <c r="F331" s="31"/>
      <c r="G331" s="32" t="str">
        <f>Source!DI195</f>
        <v/>
      </c>
      <c r="H331" s="33"/>
      <c r="I331" s="32"/>
      <c r="J331" s="32"/>
      <c r="K331" s="33"/>
      <c r="L331" s="36">
        <f>Source!U195</f>
        <v>25.02</v>
      </c>
    </row>
    <row r="332" spans="1:26" ht="42.75" x14ac:dyDescent="0.2">
      <c r="A332" s="50" t="str">
        <f>Source!E197</f>
        <v>29,1</v>
      </c>
      <c r="B332" s="51" t="str">
        <f>Source!F197</f>
        <v>07.1.01.01-0008</v>
      </c>
      <c r="C332" s="51" t="str">
        <f>Source!G197</f>
        <v>Дверь противопожарная металлическая двупольная ДПМ-02/60, размером 1500х2100 мм</v>
      </c>
      <c r="D332" s="37" t="str">
        <f>Source!H197</f>
        <v>шт.</v>
      </c>
      <c r="E332" s="38">
        <f>Source!I197</f>
        <v>3</v>
      </c>
      <c r="F332" s="39">
        <f>Source!AL197+Source!AM197+Source!AO197</f>
        <v>5451.21</v>
      </c>
      <c r="G332" s="40" t="s">
        <v>3</v>
      </c>
      <c r="H332" s="41">
        <f>ROUND(Source!AC197*Source!I197, 2)+ROUND(Source!AD197*Source!I197, 2)+ROUND(Source!AF197*Source!I197, 2)</f>
        <v>16353.63</v>
      </c>
      <c r="I332" s="42"/>
      <c r="J332" s="42">
        <f>IF(Source!BC197&lt;&gt; 0, Source!BC197, 1)</f>
        <v>6.77</v>
      </c>
      <c r="K332" s="41">
        <f>Source!O197</f>
        <v>110714.08</v>
      </c>
      <c r="L332" s="43"/>
      <c r="S332">
        <f>ROUND((Source!FX197/100)*((ROUND(Source!AF197*Source!I197, 2)+ROUND(Source!AE197*Source!I197, 2))), 2)</f>
        <v>0</v>
      </c>
      <c r="T332">
        <f>Source!X197</f>
        <v>0</v>
      </c>
      <c r="U332">
        <f>ROUND((Source!FY197/100)*((ROUND(Source!AF197*Source!I197, 2)+ROUND(Source!AE197*Source!I197, 2))), 2)</f>
        <v>0</v>
      </c>
      <c r="V332">
        <f>Source!Y197</f>
        <v>0</v>
      </c>
      <c r="W332">
        <f>IF(Source!BI197&lt;=1,H332, 0)</f>
        <v>16353.63</v>
      </c>
      <c r="X332">
        <f>IF(Source!BI197=2,H332, 0)</f>
        <v>0</v>
      </c>
      <c r="Y332">
        <f>IF(Source!BI197=3,H332, 0)</f>
        <v>0</v>
      </c>
      <c r="Z332">
        <f>IF(Source!BI197=4,H332, 0)</f>
        <v>0</v>
      </c>
    </row>
    <row r="333" spans="1:26" ht="15" x14ac:dyDescent="0.25">
      <c r="G333" s="59">
        <f>H325+H326+H328+H329+H330+SUM(H332:H332)</f>
        <v>17582.04</v>
      </c>
      <c r="H333" s="59"/>
      <c r="J333" s="59">
        <f>K325+K326+K328+K329+K330+SUM(K332:K332)</f>
        <v>119030.39999999999</v>
      </c>
      <c r="K333" s="59"/>
      <c r="L333" s="44">
        <f>Source!U195</f>
        <v>25.02</v>
      </c>
      <c r="O333" s="25">
        <f>G333</f>
        <v>17582.04</v>
      </c>
      <c r="P333" s="25">
        <f>J333</f>
        <v>119030.39999999999</v>
      </c>
      <c r="Q333" s="25">
        <f>L333</f>
        <v>25.02</v>
      </c>
      <c r="W333">
        <f>IF(Source!BI195&lt;=1,H325+H326+H328+H329+H330, 0)</f>
        <v>1228.4099999999999</v>
      </c>
      <c r="X333">
        <f>IF(Source!BI195=2,H325+H326+H328+H329+H330, 0)</f>
        <v>0</v>
      </c>
      <c r="Y333">
        <f>IF(Source!BI195=3,H325+H326+H328+H329+H330, 0)</f>
        <v>0</v>
      </c>
      <c r="Z333">
        <f>IF(Source!BI195=4,H325+H326+H328+H329+H330, 0)</f>
        <v>0</v>
      </c>
    </row>
    <row r="334" spans="1:26" ht="28.5" x14ac:dyDescent="0.2">
      <c r="A334" s="48" t="str">
        <f>Source!E199</f>
        <v>30</v>
      </c>
      <c r="B334" s="49" t="str">
        <f>Source!F199</f>
        <v>09-04-012-02</v>
      </c>
      <c r="C334" s="49" t="str">
        <f>Source!G199</f>
        <v>Установка дверного доводчика к металлическим дверям</v>
      </c>
      <c r="D334" s="30" t="str">
        <f>Source!H199</f>
        <v>ШТ</v>
      </c>
      <c r="E334" s="12">
        <f>Source!I199</f>
        <v>3</v>
      </c>
      <c r="F334" s="31">
        <f>Source!AL199+Source!AM199+Source!AO199</f>
        <v>13.84</v>
      </c>
      <c r="G334" s="32"/>
      <c r="H334" s="33"/>
      <c r="I334" s="32" t="str">
        <f>Source!BO199</f>
        <v/>
      </c>
      <c r="J334" s="32"/>
      <c r="K334" s="33"/>
      <c r="L334" s="34"/>
      <c r="S334">
        <f>ROUND((Source!FX199/100)*((ROUND(Source!AF199*Source!I199, 2)+ROUND(Source!AE199*Source!I199, 2))), 2)</f>
        <v>46.15</v>
      </c>
      <c r="T334">
        <f>Source!X199</f>
        <v>312.44</v>
      </c>
      <c r="U334">
        <f>ROUND((Source!FY199/100)*((ROUND(Source!AF199*Source!I199, 2)+ROUND(Source!AE199*Source!I199, 2))), 2)</f>
        <v>43.59</v>
      </c>
      <c r="V334">
        <f>Source!Y199</f>
        <v>295.08999999999997</v>
      </c>
    </row>
    <row r="335" spans="1:26" ht="14.25" x14ac:dyDescent="0.2">
      <c r="A335" s="48"/>
      <c r="B335" s="49"/>
      <c r="C335" s="49" t="s">
        <v>1327</v>
      </c>
      <c r="D335" s="30"/>
      <c r="E335" s="12"/>
      <c r="F335" s="31">
        <f>Source!AO199</f>
        <v>11.01</v>
      </c>
      <c r="G335" s="32" t="str">
        <f>Source!DG199</f>
        <v>)*1,15)*1,35</v>
      </c>
      <c r="H335" s="33">
        <f>ROUND(Source!AF199*Source!I199, 2)</f>
        <v>51.28</v>
      </c>
      <c r="I335" s="32"/>
      <c r="J335" s="32">
        <f>IF(Source!BA199&lt;&gt; 0, Source!BA199, 1)</f>
        <v>6.77</v>
      </c>
      <c r="K335" s="33">
        <f>Source!S199</f>
        <v>347.16</v>
      </c>
      <c r="L335" s="34"/>
      <c r="R335">
        <f>H335</f>
        <v>51.28</v>
      </c>
    </row>
    <row r="336" spans="1:26" ht="14.25" x14ac:dyDescent="0.2">
      <c r="A336" s="48"/>
      <c r="B336" s="49"/>
      <c r="C336" s="49" t="s">
        <v>447</v>
      </c>
      <c r="D336" s="30"/>
      <c r="E336" s="12"/>
      <c r="F336" s="31">
        <f>Source!AM199</f>
        <v>2.11</v>
      </c>
      <c r="G336" s="32" t="str">
        <f>Source!DE199</f>
        <v>)*1,25)*1,35</v>
      </c>
      <c r="H336" s="33">
        <f>ROUND(Source!AD199*Source!I199, 2)</f>
        <v>10.68</v>
      </c>
      <c r="I336" s="32"/>
      <c r="J336" s="32">
        <f>IF(Source!BB199&lt;&gt; 0, Source!BB199, 1)</f>
        <v>6.77</v>
      </c>
      <c r="K336" s="33">
        <f>Source!Q199</f>
        <v>72.319999999999993</v>
      </c>
      <c r="L336" s="34"/>
    </row>
    <row r="337" spans="1:26" ht="14.25" x14ac:dyDescent="0.2">
      <c r="A337" s="48"/>
      <c r="B337" s="49"/>
      <c r="C337" s="49" t="s">
        <v>1328</v>
      </c>
      <c r="D337" s="30"/>
      <c r="E337" s="12"/>
      <c r="F337" s="31">
        <f>Source!AL199</f>
        <v>0.72</v>
      </c>
      <c r="G337" s="32" t="str">
        <f>Source!DD199</f>
        <v/>
      </c>
      <c r="H337" s="33">
        <f>ROUND(Source!AC199*Source!I199, 2)</f>
        <v>2.16</v>
      </c>
      <c r="I337" s="32"/>
      <c r="J337" s="32">
        <f>IF(Source!BC199&lt;&gt; 0, Source!BC199, 1)</f>
        <v>6.77</v>
      </c>
      <c r="K337" s="33">
        <f>Source!P199</f>
        <v>14.62</v>
      </c>
      <c r="L337" s="34"/>
    </row>
    <row r="338" spans="1:26" ht="14.25" x14ac:dyDescent="0.2">
      <c r="A338" s="48"/>
      <c r="B338" s="49"/>
      <c r="C338" s="49" t="s">
        <v>1329</v>
      </c>
      <c r="D338" s="30" t="s">
        <v>1330</v>
      </c>
      <c r="E338" s="12">
        <f>Source!BZ199</f>
        <v>90</v>
      </c>
      <c r="F338" s="52"/>
      <c r="G338" s="32"/>
      <c r="H338" s="33">
        <f>SUM(S334:S342)</f>
        <v>46.15</v>
      </c>
      <c r="I338" s="35"/>
      <c r="J338" s="29">
        <f>Source!AT199</f>
        <v>90</v>
      </c>
      <c r="K338" s="33">
        <f>SUM(T334:T342)</f>
        <v>312.44</v>
      </c>
      <c r="L338" s="34"/>
    </row>
    <row r="339" spans="1:26" ht="14.25" x14ac:dyDescent="0.2">
      <c r="A339" s="48"/>
      <c r="B339" s="49"/>
      <c r="C339" s="49" t="s">
        <v>1331</v>
      </c>
      <c r="D339" s="30" t="s">
        <v>1330</v>
      </c>
      <c r="E339" s="12">
        <f>Source!CA199</f>
        <v>85</v>
      </c>
      <c r="F339" s="52"/>
      <c r="G339" s="32"/>
      <c r="H339" s="33">
        <f>SUM(U334:U342)</f>
        <v>43.59</v>
      </c>
      <c r="I339" s="35"/>
      <c r="J339" s="29">
        <f>Source!AU199</f>
        <v>85</v>
      </c>
      <c r="K339" s="33">
        <f>SUM(V334:V342)</f>
        <v>295.08999999999997</v>
      </c>
      <c r="L339" s="34"/>
    </row>
    <row r="340" spans="1:26" ht="14.25" x14ac:dyDescent="0.2">
      <c r="A340" s="48"/>
      <c r="B340" s="49"/>
      <c r="C340" s="49" t="s">
        <v>1332</v>
      </c>
      <c r="D340" s="30" t="s">
        <v>1333</v>
      </c>
      <c r="E340" s="12">
        <f>Source!AQ199</f>
        <v>1.1100000000000001</v>
      </c>
      <c r="F340" s="31"/>
      <c r="G340" s="32" t="str">
        <f>Source!DI199</f>
        <v>)*1,15)*1,35</v>
      </c>
      <c r="H340" s="33"/>
      <c r="I340" s="32"/>
      <c r="J340" s="32"/>
      <c r="K340" s="33"/>
      <c r="L340" s="36">
        <f>Source!U199</f>
        <v>5.1698250000000003</v>
      </c>
    </row>
    <row r="341" spans="1:26" ht="42.75" x14ac:dyDescent="0.2">
      <c r="A341" s="48" t="str">
        <f>Source!E201</f>
        <v>30,1</v>
      </c>
      <c r="B341" s="49" t="str">
        <f>Source!F201</f>
        <v>01.7.04.01-0002</v>
      </c>
      <c r="C341" s="49" t="str">
        <f>Source!G201</f>
        <v>Доводчик дверной гидравлический TS-68 с зубчатым приводом (нагрузка до 90 кг)</v>
      </c>
      <c r="D341" s="30" t="str">
        <f>Source!H201</f>
        <v>шт.</v>
      </c>
      <c r="E341" s="12">
        <f>Source!I201</f>
        <v>3</v>
      </c>
      <c r="F341" s="31">
        <f>Source!AL201+Source!AM201+Source!AO201</f>
        <v>272.22000000000003</v>
      </c>
      <c r="G341" s="46" t="s">
        <v>3</v>
      </c>
      <c r="H341" s="33">
        <f>ROUND(Source!AC201*Source!I201, 2)+ROUND(Source!AD201*Source!I201, 2)+ROUND(Source!AF201*Source!I201, 2)</f>
        <v>816.66</v>
      </c>
      <c r="I341" s="32"/>
      <c r="J341" s="32">
        <f>IF(Source!BC201&lt;&gt; 0, Source!BC201, 1)</f>
        <v>6.77</v>
      </c>
      <c r="K341" s="33">
        <f>Source!O201</f>
        <v>5528.79</v>
      </c>
      <c r="L341" s="34"/>
      <c r="S341">
        <f>ROUND((Source!FX201/100)*((ROUND(Source!AF201*Source!I201, 2)+ROUND(Source!AE201*Source!I201, 2))), 2)</f>
        <v>0</v>
      </c>
      <c r="T341">
        <f>Source!X201</f>
        <v>0</v>
      </c>
      <c r="U341">
        <f>ROUND((Source!FY201/100)*((ROUND(Source!AF201*Source!I201, 2)+ROUND(Source!AE201*Source!I201, 2))), 2)</f>
        <v>0</v>
      </c>
      <c r="V341">
        <f>Source!Y201</f>
        <v>0</v>
      </c>
      <c r="W341">
        <f>IF(Source!BI201&lt;=1,H341, 0)</f>
        <v>816.66</v>
      </c>
      <c r="X341">
        <f>IF(Source!BI201=2,H341, 0)</f>
        <v>0</v>
      </c>
      <c r="Y341">
        <f>IF(Source!BI201=3,H341, 0)</f>
        <v>0</v>
      </c>
      <c r="Z341">
        <f>IF(Source!BI201=4,H341, 0)</f>
        <v>0</v>
      </c>
    </row>
    <row r="342" spans="1:26" ht="28.5" x14ac:dyDescent="0.2">
      <c r="A342" s="50" t="str">
        <f>Source!E203</f>
        <v>30,2</v>
      </c>
      <c r="B342" s="51" t="str">
        <f>Source!F203</f>
        <v>01.7.04.07-0001</v>
      </c>
      <c r="C342" s="51" t="str">
        <f>Source!G203</f>
        <v>Скобяные изделия для блоков входных дверей в здание двупольных</v>
      </c>
      <c r="D342" s="37" t="str">
        <f>Source!H203</f>
        <v>компл.</v>
      </c>
      <c r="E342" s="38">
        <f>Source!I203</f>
        <v>3</v>
      </c>
      <c r="F342" s="39">
        <f>Source!AL203+Source!AM203+Source!AO203</f>
        <v>94.68</v>
      </c>
      <c r="G342" s="40" t="s">
        <v>3</v>
      </c>
      <c r="H342" s="41">
        <f>ROUND(Source!AC203*Source!I203, 2)+ROUND(Source!AD203*Source!I203, 2)+ROUND(Source!AF203*Source!I203, 2)</f>
        <v>284.04000000000002</v>
      </c>
      <c r="I342" s="42"/>
      <c r="J342" s="42">
        <f>IF(Source!BC203&lt;&gt; 0, Source!BC203, 1)</f>
        <v>6.77</v>
      </c>
      <c r="K342" s="41">
        <f>Source!O203</f>
        <v>1922.95</v>
      </c>
      <c r="L342" s="43"/>
      <c r="S342">
        <f>ROUND((Source!FX203/100)*((ROUND(Source!AF203*Source!I203, 2)+ROUND(Source!AE203*Source!I203, 2))), 2)</f>
        <v>0</v>
      </c>
      <c r="T342">
        <f>Source!X203</f>
        <v>0</v>
      </c>
      <c r="U342">
        <f>ROUND((Source!FY203/100)*((ROUND(Source!AF203*Source!I203, 2)+ROUND(Source!AE203*Source!I203, 2))), 2)</f>
        <v>0</v>
      </c>
      <c r="V342">
        <f>Source!Y203</f>
        <v>0</v>
      </c>
      <c r="W342">
        <f>IF(Source!BI203&lt;=1,H342, 0)</f>
        <v>284.04000000000002</v>
      </c>
      <c r="X342">
        <f>IF(Source!BI203=2,H342, 0)</f>
        <v>0</v>
      </c>
      <c r="Y342">
        <f>IF(Source!BI203=3,H342, 0)</f>
        <v>0</v>
      </c>
      <c r="Z342">
        <f>IF(Source!BI203=4,H342, 0)</f>
        <v>0</v>
      </c>
    </row>
    <row r="343" spans="1:26" ht="15" x14ac:dyDescent="0.25">
      <c r="G343" s="59">
        <f>H335+H336+H337+H338+H339+SUM(H341:H342)</f>
        <v>1254.56</v>
      </c>
      <c r="H343" s="59"/>
      <c r="J343" s="59">
        <f>K335+K336+K337+K338+K339+SUM(K341:K342)</f>
        <v>8493.369999999999</v>
      </c>
      <c r="K343" s="59"/>
      <c r="L343" s="44">
        <f>Source!U199</f>
        <v>5.1698250000000003</v>
      </c>
      <c r="O343" s="25">
        <f>G343</f>
        <v>1254.56</v>
      </c>
      <c r="P343" s="25">
        <f>J343</f>
        <v>8493.369999999999</v>
      </c>
      <c r="Q343" s="25">
        <f>L343</f>
        <v>5.1698250000000003</v>
      </c>
      <c r="W343">
        <f>IF(Source!BI199&lt;=1,H335+H336+H337+H338+H339, 0)</f>
        <v>153.86000000000001</v>
      </c>
      <c r="X343">
        <f>IF(Source!BI199=2,H335+H336+H337+H338+H339, 0)</f>
        <v>0</v>
      </c>
      <c r="Y343">
        <f>IF(Source!BI199=3,H335+H336+H337+H338+H339, 0)</f>
        <v>0</v>
      </c>
      <c r="Z343">
        <f>IF(Source!BI199=4,H335+H336+H337+H338+H339, 0)</f>
        <v>0</v>
      </c>
    </row>
    <row r="344" spans="1:26" ht="28.5" x14ac:dyDescent="0.2">
      <c r="A344" s="48" t="str">
        <f>Source!E205</f>
        <v>31</v>
      </c>
      <c r="B344" s="49" t="str">
        <f>Source!F205</f>
        <v>м10-08-001-13</v>
      </c>
      <c r="C344" s="49" t="str">
        <f>Source!G205</f>
        <v>Устройства промежуточные на количество лучей 1</v>
      </c>
      <c r="D344" s="30" t="str">
        <f>Source!H205</f>
        <v>ШТ</v>
      </c>
      <c r="E344" s="12">
        <f>Source!I205</f>
        <v>6</v>
      </c>
      <c r="F344" s="31">
        <f>Source!AL205+Source!AM205+Source!AO205</f>
        <v>15.56</v>
      </c>
      <c r="G344" s="32"/>
      <c r="H344" s="33"/>
      <c r="I344" s="32" t="str">
        <f>Source!BO205</f>
        <v/>
      </c>
      <c r="J344" s="32"/>
      <c r="K344" s="33"/>
      <c r="L344" s="34"/>
      <c r="S344">
        <f>ROUND((Source!FX205/100)*((ROUND(Source!AF205*Source!I205, 2)+ROUND(Source!AE205*Source!I205, 2))), 2)</f>
        <v>58.8</v>
      </c>
      <c r="T344">
        <f>Source!X205</f>
        <v>398.08</v>
      </c>
      <c r="U344">
        <f>ROUND((Source!FY205/100)*((ROUND(Source!AF205*Source!I205, 2)+ROUND(Source!AE205*Source!I205, 2))), 2)</f>
        <v>44.1</v>
      </c>
      <c r="V344">
        <f>Source!Y205</f>
        <v>298.56</v>
      </c>
    </row>
    <row r="345" spans="1:26" ht="14.25" x14ac:dyDescent="0.2">
      <c r="A345" s="48"/>
      <c r="B345" s="49"/>
      <c r="C345" s="49" t="s">
        <v>1327</v>
      </c>
      <c r="D345" s="30"/>
      <c r="E345" s="12"/>
      <c r="F345" s="31">
        <f>Source!AO205</f>
        <v>12.25</v>
      </c>
      <c r="G345" s="32" t="str">
        <f>Source!DG205</f>
        <v/>
      </c>
      <c r="H345" s="33">
        <f>ROUND(Source!AF205*Source!I205, 2)</f>
        <v>73.5</v>
      </c>
      <c r="I345" s="32"/>
      <c r="J345" s="32">
        <f>IF(Source!BA205&lt;&gt; 0, Source!BA205, 1)</f>
        <v>6.77</v>
      </c>
      <c r="K345" s="33">
        <f>Source!S205</f>
        <v>497.6</v>
      </c>
      <c r="L345" s="34"/>
      <c r="R345">
        <f>H345</f>
        <v>73.5</v>
      </c>
    </row>
    <row r="346" spans="1:26" ht="14.25" x14ac:dyDescent="0.2">
      <c r="A346" s="48"/>
      <c r="B346" s="49"/>
      <c r="C346" s="49" t="s">
        <v>1328</v>
      </c>
      <c r="D346" s="30"/>
      <c r="E346" s="12"/>
      <c r="F346" s="31">
        <f>Source!AL205</f>
        <v>3.31</v>
      </c>
      <c r="G346" s="32" t="str">
        <f>Source!DD205</f>
        <v/>
      </c>
      <c r="H346" s="33">
        <f>ROUND(Source!AC205*Source!I205, 2)</f>
        <v>19.86</v>
      </c>
      <c r="I346" s="32"/>
      <c r="J346" s="32">
        <f>IF(Source!BC205&lt;&gt; 0, Source!BC205, 1)</f>
        <v>6.77</v>
      </c>
      <c r="K346" s="33">
        <f>Source!P205</f>
        <v>134.44999999999999</v>
      </c>
      <c r="L346" s="34"/>
    </row>
    <row r="347" spans="1:26" ht="14.25" x14ac:dyDescent="0.2">
      <c r="A347" s="48"/>
      <c r="B347" s="49"/>
      <c r="C347" s="49" t="s">
        <v>1329</v>
      </c>
      <c r="D347" s="30" t="s">
        <v>1330</v>
      </c>
      <c r="E347" s="12">
        <f>Source!BZ205</f>
        <v>80</v>
      </c>
      <c r="F347" s="52"/>
      <c r="G347" s="32"/>
      <c r="H347" s="33">
        <f>SUM(S344:S350)</f>
        <v>58.8</v>
      </c>
      <c r="I347" s="35"/>
      <c r="J347" s="29">
        <f>Source!AT205</f>
        <v>80</v>
      </c>
      <c r="K347" s="33">
        <f>SUM(T344:T350)</f>
        <v>398.08</v>
      </c>
      <c r="L347" s="34"/>
    </row>
    <row r="348" spans="1:26" ht="14.25" x14ac:dyDescent="0.2">
      <c r="A348" s="48"/>
      <c r="B348" s="49"/>
      <c r="C348" s="49" t="s">
        <v>1331</v>
      </c>
      <c r="D348" s="30" t="s">
        <v>1330</v>
      </c>
      <c r="E348" s="12">
        <f>Source!CA205</f>
        <v>60</v>
      </c>
      <c r="F348" s="52"/>
      <c r="G348" s="32"/>
      <c r="H348" s="33">
        <f>SUM(U344:U350)</f>
        <v>44.1</v>
      </c>
      <c r="I348" s="35"/>
      <c r="J348" s="29">
        <f>Source!AU205</f>
        <v>60</v>
      </c>
      <c r="K348" s="33">
        <f>SUM(V344:V350)</f>
        <v>298.56</v>
      </c>
      <c r="L348" s="34"/>
    </row>
    <row r="349" spans="1:26" ht="14.25" x14ac:dyDescent="0.2">
      <c r="A349" s="48"/>
      <c r="B349" s="49"/>
      <c r="C349" s="49" t="s">
        <v>1332</v>
      </c>
      <c r="D349" s="30" t="s">
        <v>1333</v>
      </c>
      <c r="E349" s="12">
        <f>Source!AQ205</f>
        <v>1.2</v>
      </c>
      <c r="F349" s="31"/>
      <c r="G349" s="32" t="str">
        <f>Source!DI205</f>
        <v/>
      </c>
      <c r="H349" s="33"/>
      <c r="I349" s="32"/>
      <c r="J349" s="32"/>
      <c r="K349" s="33"/>
      <c r="L349" s="36">
        <f>Source!U205</f>
        <v>7.1999999999999993</v>
      </c>
    </row>
    <row r="350" spans="1:26" ht="14.25" x14ac:dyDescent="0.2">
      <c r="A350" s="50" t="str">
        <f>Source!E207</f>
        <v>31,1</v>
      </c>
      <c r="B350" s="51" t="str">
        <f>Source!F207</f>
        <v>61.2.07.04-0051</v>
      </c>
      <c r="C350" s="51" t="str">
        <f>Source!G207</f>
        <v>Устройство контроля шлейфа УШК-01</v>
      </c>
      <c r="D350" s="37" t="str">
        <f>Source!H207</f>
        <v>шт.</v>
      </c>
      <c r="E350" s="38">
        <f>Source!I207</f>
        <v>6</v>
      </c>
      <c r="F350" s="39">
        <f>Source!AL207+Source!AM207+Source!AO207</f>
        <v>57.92</v>
      </c>
      <c r="G350" s="40" t="s">
        <v>3</v>
      </c>
      <c r="H350" s="41">
        <f>ROUND(Source!AC207*Source!I207, 2)+ROUND(Source!AD207*Source!I207, 2)+ROUND(Source!AF207*Source!I207, 2)</f>
        <v>347.52</v>
      </c>
      <c r="I350" s="42"/>
      <c r="J350" s="42">
        <f>IF(Source!BC207&lt;&gt; 0, Source!BC207, 1)</f>
        <v>6.77</v>
      </c>
      <c r="K350" s="41">
        <f>Source!O207</f>
        <v>2352.71</v>
      </c>
      <c r="L350" s="43"/>
      <c r="S350">
        <f>ROUND((Source!FX207/100)*((ROUND(Source!AF207*Source!I207, 2)+ROUND(Source!AE207*Source!I207, 2))), 2)</f>
        <v>0</v>
      </c>
      <c r="T350">
        <f>Source!X207</f>
        <v>0</v>
      </c>
      <c r="U350">
        <f>ROUND((Source!FY207/100)*((ROUND(Source!AF207*Source!I207, 2)+ROUND(Source!AE207*Source!I207, 2))), 2)</f>
        <v>0</v>
      </c>
      <c r="V350">
        <f>Source!Y207</f>
        <v>0</v>
      </c>
      <c r="W350">
        <f>IF(Source!BI207&lt;=1,H350, 0)</f>
        <v>0</v>
      </c>
      <c r="X350">
        <f>IF(Source!BI207=2,H350, 0)</f>
        <v>347.52</v>
      </c>
      <c r="Y350">
        <f>IF(Source!BI207=3,H350, 0)</f>
        <v>0</v>
      </c>
      <c r="Z350">
        <f>IF(Source!BI207=4,H350, 0)</f>
        <v>0</v>
      </c>
    </row>
    <row r="351" spans="1:26" ht="15" x14ac:dyDescent="0.25">
      <c r="G351" s="59">
        <f>H345+H346+H347+H348+SUM(H350:H350)</f>
        <v>543.78</v>
      </c>
      <c r="H351" s="59"/>
      <c r="J351" s="59">
        <f>K345+K346+K347+K348+SUM(K350:K350)</f>
        <v>3681.3999999999996</v>
      </c>
      <c r="K351" s="59"/>
      <c r="L351" s="44">
        <f>Source!U205</f>
        <v>7.1999999999999993</v>
      </c>
      <c r="O351" s="25">
        <f>G351</f>
        <v>543.78</v>
      </c>
      <c r="P351" s="25">
        <f>J351</f>
        <v>3681.3999999999996</v>
      </c>
      <c r="Q351" s="25">
        <f>L351</f>
        <v>7.1999999999999993</v>
      </c>
      <c r="W351">
        <f>IF(Source!BI205&lt;=1,H345+H346+H347+H348, 0)</f>
        <v>0</v>
      </c>
      <c r="X351">
        <f>IF(Source!BI205=2,H345+H346+H347+H348, 0)</f>
        <v>196.26</v>
      </c>
      <c r="Y351">
        <f>IF(Source!BI205=3,H345+H346+H347+H348, 0)</f>
        <v>0</v>
      </c>
      <c r="Z351">
        <f>IF(Source!BI205=4,H345+H346+H347+H348, 0)</f>
        <v>0</v>
      </c>
    </row>
    <row r="352" spans="1:26" ht="57" x14ac:dyDescent="0.2">
      <c r="A352" s="48" t="str">
        <f>Source!E209</f>
        <v>32</v>
      </c>
      <c r="B352" s="49" t="str">
        <f>Source!F209</f>
        <v>м08-02-472-10</v>
      </c>
      <c r="C352" s="49" t="str">
        <f>Source!G209</f>
        <v>Проводник заземляющий из медного изолированного провода сечением 25 мм2 открыто по строительным основаниям</v>
      </c>
      <c r="D352" s="30" t="str">
        <f>Source!H209</f>
        <v>100 м</v>
      </c>
      <c r="E352" s="12">
        <f>Source!I209</f>
        <v>0.2</v>
      </c>
      <c r="F352" s="31">
        <f>Source!AL209+Source!AM209+Source!AO209</f>
        <v>493.20000000000005</v>
      </c>
      <c r="G352" s="32"/>
      <c r="H352" s="33"/>
      <c r="I352" s="32" t="str">
        <f>Source!BO209</f>
        <v/>
      </c>
      <c r="J352" s="32"/>
      <c r="K352" s="33"/>
      <c r="L352" s="34"/>
      <c r="S352">
        <f>ROUND((Source!FX209/100)*((ROUND(Source!AF209*Source!I209, 2)+ROUND(Source!AE209*Source!I209, 2))), 2)</f>
        <v>77.739999999999995</v>
      </c>
      <c r="T352">
        <f>Source!X209</f>
        <v>526.26</v>
      </c>
      <c r="U352">
        <f>ROUND((Source!FY209/100)*((ROUND(Source!AF209*Source!I209, 2)+ROUND(Source!AE209*Source!I209, 2))), 2)</f>
        <v>53.19</v>
      </c>
      <c r="V352">
        <f>Source!Y209</f>
        <v>360.07</v>
      </c>
    </row>
    <row r="353" spans="1:26" x14ac:dyDescent="0.2">
      <c r="C353" s="26" t="str">
        <f>"Объем: "&amp;Source!I209&amp;"=20/"&amp;"100"</f>
        <v>Объем: 0,2=20/100</v>
      </c>
    </row>
    <row r="354" spans="1:26" ht="14.25" x14ac:dyDescent="0.2">
      <c r="A354" s="48"/>
      <c r="B354" s="49"/>
      <c r="C354" s="49" t="s">
        <v>1327</v>
      </c>
      <c r="D354" s="30"/>
      <c r="E354" s="12"/>
      <c r="F354" s="31">
        <f>Source!AO209</f>
        <v>302.3</v>
      </c>
      <c r="G354" s="32" t="str">
        <f>Source!DG209</f>
        <v>)*1,35</v>
      </c>
      <c r="H354" s="33">
        <f>ROUND(Source!AF209*Source!I209, 2)</f>
        <v>81.62</v>
      </c>
      <c r="I354" s="32"/>
      <c r="J354" s="32">
        <f>IF(Source!BA209&lt;&gt; 0, Source!BA209, 1)</f>
        <v>6.77</v>
      </c>
      <c r="K354" s="33">
        <f>Source!S209</f>
        <v>552.57000000000005</v>
      </c>
      <c r="L354" s="34"/>
      <c r="R354">
        <f>H354</f>
        <v>81.62</v>
      </c>
    </row>
    <row r="355" spans="1:26" ht="14.25" x14ac:dyDescent="0.2">
      <c r="A355" s="48"/>
      <c r="B355" s="49"/>
      <c r="C355" s="49" t="s">
        <v>447</v>
      </c>
      <c r="D355" s="30"/>
      <c r="E355" s="12"/>
      <c r="F355" s="31">
        <f>Source!AM209</f>
        <v>5.33</v>
      </c>
      <c r="G355" s="32" t="str">
        <f>Source!DE209</f>
        <v>)*1,35</v>
      </c>
      <c r="H355" s="33">
        <f>ROUND(Source!AD209*Source!I209, 2)</f>
        <v>1.44</v>
      </c>
      <c r="I355" s="32"/>
      <c r="J355" s="32">
        <f>IF(Source!BB209&lt;&gt; 0, Source!BB209, 1)</f>
        <v>6.77</v>
      </c>
      <c r="K355" s="33">
        <f>Source!Q209</f>
        <v>9.74</v>
      </c>
      <c r="L355" s="34"/>
    </row>
    <row r="356" spans="1:26" ht="14.25" x14ac:dyDescent="0.2">
      <c r="A356" s="48"/>
      <c r="B356" s="49"/>
      <c r="C356" s="49" t="s">
        <v>1334</v>
      </c>
      <c r="D356" s="30"/>
      <c r="E356" s="12"/>
      <c r="F356" s="31">
        <f>Source!AN209</f>
        <v>0.76</v>
      </c>
      <c r="G356" s="32" t="str">
        <f>Source!DF209</f>
        <v>)*1,35</v>
      </c>
      <c r="H356" s="45">
        <f>ROUND(Source!AE209*Source!I209, 2)</f>
        <v>0.21</v>
      </c>
      <c r="I356" s="32"/>
      <c r="J356" s="32">
        <f>IF(Source!BS209&lt;&gt; 0, Source!BS209, 1)</f>
        <v>6.77</v>
      </c>
      <c r="K356" s="45">
        <f>Source!R209</f>
        <v>1.39</v>
      </c>
      <c r="L356" s="34"/>
      <c r="R356">
        <f>H356</f>
        <v>0.21</v>
      </c>
    </row>
    <row r="357" spans="1:26" ht="14.25" x14ac:dyDescent="0.2">
      <c r="A357" s="48"/>
      <c r="B357" s="49"/>
      <c r="C357" s="49" t="s">
        <v>1328</v>
      </c>
      <c r="D357" s="30"/>
      <c r="E357" s="12"/>
      <c r="F357" s="31">
        <f>Source!AL209</f>
        <v>185.57</v>
      </c>
      <c r="G357" s="32" t="str">
        <f>Source!DD209</f>
        <v/>
      </c>
      <c r="H357" s="33">
        <f>ROUND(Source!AC209*Source!I209, 2)</f>
        <v>37.11</v>
      </c>
      <c r="I357" s="32"/>
      <c r="J357" s="32">
        <f>IF(Source!BC209&lt;&gt; 0, Source!BC209, 1)</f>
        <v>6.77</v>
      </c>
      <c r="K357" s="33">
        <f>Source!P209</f>
        <v>251.26</v>
      </c>
      <c r="L357" s="34"/>
    </row>
    <row r="358" spans="1:26" ht="14.25" x14ac:dyDescent="0.2">
      <c r="A358" s="48"/>
      <c r="B358" s="49"/>
      <c r="C358" s="49" t="s">
        <v>1329</v>
      </c>
      <c r="D358" s="30" t="s">
        <v>1330</v>
      </c>
      <c r="E358" s="12">
        <f>Source!BZ209</f>
        <v>95</v>
      </c>
      <c r="F358" s="52"/>
      <c r="G358" s="32"/>
      <c r="H358" s="33">
        <f>SUM(S352:S361)</f>
        <v>77.739999999999995</v>
      </c>
      <c r="I358" s="35"/>
      <c r="J358" s="29">
        <f>Source!AT209</f>
        <v>95</v>
      </c>
      <c r="K358" s="33">
        <f>SUM(T352:T361)</f>
        <v>526.26</v>
      </c>
      <c r="L358" s="34"/>
    </row>
    <row r="359" spans="1:26" ht="14.25" x14ac:dyDescent="0.2">
      <c r="A359" s="48"/>
      <c r="B359" s="49"/>
      <c r="C359" s="49" t="s">
        <v>1331</v>
      </c>
      <c r="D359" s="30" t="s">
        <v>1330</v>
      </c>
      <c r="E359" s="12">
        <f>Source!CA209</f>
        <v>65</v>
      </c>
      <c r="F359" s="52"/>
      <c r="G359" s="32"/>
      <c r="H359" s="33">
        <f>SUM(U352:U361)</f>
        <v>53.19</v>
      </c>
      <c r="I359" s="35"/>
      <c r="J359" s="29">
        <f>Source!AU209</f>
        <v>65</v>
      </c>
      <c r="K359" s="33">
        <f>SUM(V352:V361)</f>
        <v>360.07</v>
      </c>
      <c r="L359" s="34"/>
    </row>
    <row r="360" spans="1:26" ht="14.25" x14ac:dyDescent="0.2">
      <c r="A360" s="48"/>
      <c r="B360" s="49"/>
      <c r="C360" s="49" t="s">
        <v>1332</v>
      </c>
      <c r="D360" s="30" t="s">
        <v>1333</v>
      </c>
      <c r="E360" s="12">
        <f>Source!AQ209</f>
        <v>32.159999999999997</v>
      </c>
      <c r="F360" s="31"/>
      <c r="G360" s="32" t="str">
        <f>Source!DI209</f>
        <v>)*1,35</v>
      </c>
      <c r="H360" s="33"/>
      <c r="I360" s="32"/>
      <c r="J360" s="32"/>
      <c r="K360" s="33"/>
      <c r="L360" s="36">
        <f>Source!U209</f>
        <v>8.6831999999999994</v>
      </c>
    </row>
    <row r="361" spans="1:26" ht="14.25" x14ac:dyDescent="0.2">
      <c r="A361" s="50" t="str">
        <f>Source!E211</f>
        <v>32,1</v>
      </c>
      <c r="B361" s="51" t="str">
        <f>Source!F211</f>
        <v>21.2.03.09-0003</v>
      </c>
      <c r="C361" s="51" t="str">
        <f>Source!G211</f>
        <v>Провод медный для заземления</v>
      </c>
      <c r="D361" s="37" t="str">
        <f>Source!H211</f>
        <v>кг</v>
      </c>
      <c r="E361" s="38">
        <f>Source!I211</f>
        <v>2</v>
      </c>
      <c r="F361" s="39">
        <f>Source!AL211+Source!AM211+Source!AO211</f>
        <v>39.700000000000003</v>
      </c>
      <c r="G361" s="40" t="s">
        <v>3</v>
      </c>
      <c r="H361" s="41">
        <f>ROUND(Source!AC211*Source!I211, 2)+ROUND(Source!AD211*Source!I211, 2)+ROUND(Source!AF211*Source!I211, 2)</f>
        <v>79.400000000000006</v>
      </c>
      <c r="I361" s="42"/>
      <c r="J361" s="42">
        <f>IF(Source!BC211&lt;&gt; 0, Source!BC211, 1)</f>
        <v>6.77</v>
      </c>
      <c r="K361" s="41">
        <f>Source!O211</f>
        <v>537.54</v>
      </c>
      <c r="L361" s="43"/>
      <c r="S361">
        <f>ROUND((Source!FX211/100)*((ROUND(Source!AF211*Source!I211, 2)+ROUND(Source!AE211*Source!I211, 2))), 2)</f>
        <v>0</v>
      </c>
      <c r="T361">
        <f>Source!X211</f>
        <v>0</v>
      </c>
      <c r="U361">
        <f>ROUND((Source!FY211/100)*((ROUND(Source!AF211*Source!I211, 2)+ROUND(Source!AE211*Source!I211, 2))), 2)</f>
        <v>0</v>
      </c>
      <c r="V361">
        <f>Source!Y211</f>
        <v>0</v>
      </c>
      <c r="W361">
        <f>IF(Source!BI211&lt;=1,H361, 0)</f>
        <v>0</v>
      </c>
      <c r="X361">
        <f>IF(Source!BI211=2,H361, 0)</f>
        <v>79.400000000000006</v>
      </c>
      <c r="Y361">
        <f>IF(Source!BI211=3,H361, 0)</f>
        <v>0</v>
      </c>
      <c r="Z361">
        <f>IF(Source!BI211=4,H361, 0)</f>
        <v>0</v>
      </c>
    </row>
    <row r="362" spans="1:26" ht="15" x14ac:dyDescent="0.25">
      <c r="G362" s="59">
        <f>H354+H355+H357+H358+H359+SUM(H361:H361)</f>
        <v>330.5</v>
      </c>
      <c r="H362" s="59"/>
      <c r="J362" s="59">
        <f>K354+K355+K357+K358+K359+SUM(K361:K361)</f>
        <v>2237.4399999999996</v>
      </c>
      <c r="K362" s="59"/>
      <c r="L362" s="44">
        <f>Source!U209</f>
        <v>8.6831999999999994</v>
      </c>
      <c r="O362" s="25">
        <f>G362</f>
        <v>330.5</v>
      </c>
      <c r="P362" s="25">
        <f>J362</f>
        <v>2237.4399999999996</v>
      </c>
      <c r="Q362" s="25">
        <f>L362</f>
        <v>8.6831999999999994</v>
      </c>
      <c r="W362">
        <f>IF(Source!BI209&lt;=1,H354+H355+H357+H358+H359, 0)</f>
        <v>0</v>
      </c>
      <c r="X362">
        <f>IF(Source!BI209=2,H354+H355+H357+H358+H359, 0)</f>
        <v>251.1</v>
      </c>
      <c r="Y362">
        <f>IF(Source!BI209=3,H354+H355+H357+H358+H359, 0)</f>
        <v>0</v>
      </c>
      <c r="Z362">
        <f>IF(Source!BI209=4,H354+H355+H357+H358+H359, 0)</f>
        <v>0</v>
      </c>
    </row>
    <row r="363" spans="1:26" ht="28.5" x14ac:dyDescent="0.2">
      <c r="A363" s="48" t="str">
        <f>Source!E213</f>
        <v>33</v>
      </c>
      <c r="B363" s="49" t="str">
        <f>Source!F213</f>
        <v>м07-03-018-01</v>
      </c>
      <c r="C363" s="49" t="str">
        <f>Source!G213</f>
        <v>Дымосос одностороннего всасывания, масса 0,67 т</v>
      </c>
      <c r="D363" s="30" t="str">
        <f>Source!H213</f>
        <v>ШТ</v>
      </c>
      <c r="E363" s="12">
        <f>Source!I213</f>
        <v>1</v>
      </c>
      <c r="F363" s="31">
        <f>Source!AL213+Source!AM213+Source!AO213</f>
        <v>0</v>
      </c>
      <c r="G363" s="32"/>
      <c r="H363" s="33"/>
      <c r="I363" s="32" t="str">
        <f>Source!BO213</f>
        <v/>
      </c>
      <c r="J363" s="32"/>
      <c r="K363" s="33"/>
      <c r="L363" s="34"/>
      <c r="S363">
        <f>ROUND((Source!FX213/100)*((ROUND(Source!AF213*Source!I213, 2)+ROUND(Source!AE213*Source!I213, 2))), 2)</f>
        <v>0</v>
      </c>
      <c r="T363">
        <f>Source!X213</f>
        <v>0</v>
      </c>
      <c r="U363">
        <f>ROUND((Source!FY213/100)*((ROUND(Source!AF213*Source!I213, 2)+ROUND(Source!AE213*Source!I213, 2))), 2)</f>
        <v>0</v>
      </c>
      <c r="V363">
        <f>Source!Y213</f>
        <v>0</v>
      </c>
    </row>
    <row r="364" spans="1:26" ht="14.25" x14ac:dyDescent="0.2">
      <c r="A364" s="48"/>
      <c r="B364" s="49"/>
      <c r="C364" s="49" t="s">
        <v>1332</v>
      </c>
      <c r="D364" s="30" t="s">
        <v>1333</v>
      </c>
      <c r="E364" s="12">
        <f>Source!AQ213</f>
        <v>28.1</v>
      </c>
      <c r="F364" s="31"/>
      <c r="G364" s="32" t="str">
        <f>Source!DI213</f>
        <v/>
      </c>
      <c r="H364" s="33"/>
      <c r="I364" s="32"/>
      <c r="J364" s="32"/>
      <c r="K364" s="33"/>
      <c r="L364" s="36">
        <f>Source!U213</f>
        <v>28.1</v>
      </c>
    </row>
    <row r="365" spans="1:26" ht="42.75" x14ac:dyDescent="0.2">
      <c r="A365" s="50" t="str">
        <f>Source!E215</f>
        <v>33,1</v>
      </c>
      <c r="B365" s="51" t="str">
        <f>Source!F215</f>
        <v>64.1.03.02-0001</v>
      </c>
      <c r="C365" s="51" t="str">
        <f>Source!G215</f>
        <v>Вентиляторы крышные дымоудаления ВКР-6,3 ДУ (400 °С), электродвигатель мощностью 2,2 кВт (Дымосос) прим.</v>
      </c>
      <c r="D365" s="37" t="str">
        <f>Source!H215</f>
        <v>компл.</v>
      </c>
      <c r="E365" s="38">
        <f>Source!I215</f>
        <v>1</v>
      </c>
      <c r="F365" s="39">
        <f>Source!AL215+Source!AM215+Source!AO215</f>
        <v>7851.5</v>
      </c>
      <c r="G365" s="40" t="s">
        <v>3</v>
      </c>
      <c r="H365" s="41">
        <f>ROUND(Source!AC215*Source!I215, 2)+ROUND(Source!AD215*Source!I215, 2)+ROUND(Source!AF215*Source!I215, 2)</f>
        <v>7851.5</v>
      </c>
      <c r="I365" s="42"/>
      <c r="J365" s="42">
        <f>IF(Source!BC215&lt;&gt; 0, Source!BC215, 1)</f>
        <v>6.77</v>
      </c>
      <c r="K365" s="41">
        <f>Source!O215</f>
        <v>53154.66</v>
      </c>
      <c r="L365" s="43"/>
      <c r="S365">
        <f>ROUND((Source!FX215/100)*((ROUND(Source!AF215*Source!I215, 2)+ROUND(Source!AE215*Source!I215, 2))), 2)</f>
        <v>0</v>
      </c>
      <c r="T365">
        <f>Source!X215</f>
        <v>0</v>
      </c>
      <c r="U365">
        <f>ROUND((Source!FY215/100)*((ROUND(Source!AF215*Source!I215, 2)+ROUND(Source!AE215*Source!I215, 2))), 2)</f>
        <v>0</v>
      </c>
      <c r="V365">
        <f>Source!Y215</f>
        <v>0</v>
      </c>
      <c r="W365">
        <f>IF(Source!BI215&lt;=1,H365, 0)</f>
        <v>0</v>
      </c>
      <c r="X365">
        <f>IF(Source!BI215=2,H365, 0)</f>
        <v>7851.5</v>
      </c>
      <c r="Y365">
        <f>IF(Source!BI215=3,H365, 0)</f>
        <v>0</v>
      </c>
      <c r="Z365">
        <f>IF(Source!BI215=4,H365, 0)</f>
        <v>0</v>
      </c>
    </row>
    <row r="366" spans="1:26" ht="15" x14ac:dyDescent="0.25">
      <c r="G366" s="59">
        <f>H363+SUM(H365:H365)</f>
        <v>7851.5</v>
      </c>
      <c r="H366" s="59"/>
      <c r="J366" s="59">
        <f>K363+SUM(K365:K365)</f>
        <v>53154.66</v>
      </c>
      <c r="K366" s="59"/>
      <c r="L366" s="44">
        <f>Source!U213</f>
        <v>28.1</v>
      </c>
      <c r="O366" s="25">
        <f>G366</f>
        <v>7851.5</v>
      </c>
      <c r="P366" s="25">
        <f>J366</f>
        <v>53154.66</v>
      </c>
      <c r="Q366" s="25">
        <f>L366</f>
        <v>28.1</v>
      </c>
      <c r="W366">
        <f>IF(Source!BI213&lt;=1,H363, 0)</f>
        <v>0</v>
      </c>
      <c r="X366">
        <f>IF(Source!BI213=2,H363, 0)</f>
        <v>0</v>
      </c>
      <c r="Y366">
        <f>IF(Source!BI213=3,H363, 0)</f>
        <v>0</v>
      </c>
      <c r="Z366">
        <f>IF(Source!BI213=4,H363, 0)</f>
        <v>0</v>
      </c>
    </row>
    <row r="367" spans="1:26" ht="28.5" x14ac:dyDescent="0.2">
      <c r="A367" s="48" t="str">
        <f>Source!E217</f>
        <v>34</v>
      </c>
      <c r="B367" s="49" t="str">
        <f>Source!F217</f>
        <v>м10-06-068-17</v>
      </c>
      <c r="C367" s="49" t="str">
        <f>Source!G217</f>
        <v>Сдача объекта, контрольные и приемо-сдаточные испытания</v>
      </c>
      <c r="D367" s="30" t="str">
        <f>Source!H217</f>
        <v>ШТ</v>
      </c>
      <c r="E367" s="12">
        <f>Source!I217</f>
        <v>1</v>
      </c>
      <c r="F367" s="31">
        <f>Source!AL217+Source!AM217+Source!AO217</f>
        <v>9681.09</v>
      </c>
      <c r="G367" s="32"/>
      <c r="H367" s="33"/>
      <c r="I367" s="32" t="str">
        <f>Source!BO217</f>
        <v/>
      </c>
      <c r="J367" s="32"/>
      <c r="K367" s="33"/>
      <c r="L367" s="34"/>
      <c r="S367">
        <f>ROUND((Source!FX217/100)*((ROUND(Source!AF217*Source!I217, 2)+ROUND(Source!AE217*Source!I217, 2))), 2)</f>
        <v>3864.9</v>
      </c>
      <c r="T367">
        <f>Source!X217</f>
        <v>26165.35</v>
      </c>
      <c r="U367">
        <f>ROUND((Source!FY217/100)*((ROUND(Source!AF217*Source!I217, 2)+ROUND(Source!AE217*Source!I217, 2))), 2)</f>
        <v>2898.67</v>
      </c>
      <c r="V367">
        <f>Source!Y217</f>
        <v>19624.009999999998</v>
      </c>
    </row>
    <row r="368" spans="1:26" ht="14.25" x14ac:dyDescent="0.2">
      <c r="A368" s="48"/>
      <c r="B368" s="49"/>
      <c r="C368" s="49" t="s">
        <v>1327</v>
      </c>
      <c r="D368" s="30"/>
      <c r="E368" s="12"/>
      <c r="F368" s="31">
        <f>Source!AO217</f>
        <v>4274.32</v>
      </c>
      <c r="G368" s="32" t="str">
        <f>Source!DG217</f>
        <v/>
      </c>
      <c r="H368" s="33">
        <f>ROUND(Source!AF217*Source!I217, 2)</f>
        <v>4274.32</v>
      </c>
      <c r="I368" s="32"/>
      <c r="J368" s="32">
        <f>IF(Source!BA217&lt;&gt; 0, Source!BA217, 1)</f>
        <v>6.77</v>
      </c>
      <c r="K368" s="33">
        <f>Source!S217</f>
        <v>28937.15</v>
      </c>
      <c r="L368" s="34"/>
      <c r="R368">
        <f>H368</f>
        <v>4274.32</v>
      </c>
    </row>
    <row r="369" spans="1:32" ht="14.25" x14ac:dyDescent="0.2">
      <c r="A369" s="48"/>
      <c r="B369" s="49"/>
      <c r="C369" s="49" t="s">
        <v>447</v>
      </c>
      <c r="D369" s="30"/>
      <c r="E369" s="12"/>
      <c r="F369" s="31">
        <f>Source!AM217</f>
        <v>5321.28</v>
      </c>
      <c r="G369" s="32" t="str">
        <f>Source!DE217</f>
        <v/>
      </c>
      <c r="H369" s="33">
        <f>ROUND(Source!AD217*Source!I217, 2)</f>
        <v>5321.28</v>
      </c>
      <c r="I369" s="32"/>
      <c r="J369" s="32">
        <f>IF(Source!BB217&lt;&gt; 0, Source!BB217, 1)</f>
        <v>6.77</v>
      </c>
      <c r="K369" s="33">
        <f>Source!Q217</f>
        <v>36025.07</v>
      </c>
      <c r="L369" s="34"/>
    </row>
    <row r="370" spans="1:32" ht="14.25" x14ac:dyDescent="0.2">
      <c r="A370" s="48"/>
      <c r="B370" s="49"/>
      <c r="C370" s="49" t="s">
        <v>1334</v>
      </c>
      <c r="D370" s="30"/>
      <c r="E370" s="12"/>
      <c r="F370" s="31">
        <f>Source!AN217</f>
        <v>556.79999999999995</v>
      </c>
      <c r="G370" s="32" t="str">
        <f>Source!DF217</f>
        <v/>
      </c>
      <c r="H370" s="45">
        <f>ROUND(Source!AE217*Source!I217, 2)</f>
        <v>556.79999999999995</v>
      </c>
      <c r="I370" s="32"/>
      <c r="J370" s="32">
        <f>IF(Source!BS217&lt;&gt; 0, Source!BS217, 1)</f>
        <v>6.77</v>
      </c>
      <c r="K370" s="45">
        <f>Source!R217</f>
        <v>3769.54</v>
      </c>
      <c r="L370" s="34"/>
      <c r="R370">
        <f>H370</f>
        <v>556.79999999999995</v>
      </c>
    </row>
    <row r="371" spans="1:32" ht="14.25" x14ac:dyDescent="0.2">
      <c r="A371" s="48"/>
      <c r="B371" s="49"/>
      <c r="C371" s="49" t="s">
        <v>1328</v>
      </c>
      <c r="D371" s="30"/>
      <c r="E371" s="12"/>
      <c r="F371" s="31">
        <f>Source!AL217</f>
        <v>85.49</v>
      </c>
      <c r="G371" s="32" t="str">
        <f>Source!DD217</f>
        <v/>
      </c>
      <c r="H371" s="33">
        <f>ROUND(Source!AC217*Source!I217, 2)</f>
        <v>85.49</v>
      </c>
      <c r="I371" s="32"/>
      <c r="J371" s="32">
        <f>IF(Source!BC217&lt;&gt; 0, Source!BC217, 1)</f>
        <v>6.77</v>
      </c>
      <c r="K371" s="33">
        <f>Source!P217</f>
        <v>578.77</v>
      </c>
      <c r="L371" s="34"/>
    </row>
    <row r="372" spans="1:32" ht="14.25" x14ac:dyDescent="0.2">
      <c r="A372" s="48"/>
      <c r="B372" s="49"/>
      <c r="C372" s="49" t="s">
        <v>1329</v>
      </c>
      <c r="D372" s="30" t="s">
        <v>1330</v>
      </c>
      <c r="E372" s="12">
        <f>Source!BZ217</f>
        <v>80</v>
      </c>
      <c r="F372" s="52"/>
      <c r="G372" s="32"/>
      <c r="H372" s="33">
        <f>SUM(S367:S374)</f>
        <v>3864.9</v>
      </c>
      <c r="I372" s="35"/>
      <c r="J372" s="29">
        <f>Source!AT217</f>
        <v>80</v>
      </c>
      <c r="K372" s="33">
        <f>SUM(T367:T374)</f>
        <v>26165.35</v>
      </c>
      <c r="L372" s="34"/>
    </row>
    <row r="373" spans="1:32" ht="14.25" x14ac:dyDescent="0.2">
      <c r="A373" s="48"/>
      <c r="B373" s="49"/>
      <c r="C373" s="49" t="s">
        <v>1331</v>
      </c>
      <c r="D373" s="30" t="s">
        <v>1330</v>
      </c>
      <c r="E373" s="12">
        <f>Source!CA217</f>
        <v>60</v>
      </c>
      <c r="F373" s="52"/>
      <c r="G373" s="32"/>
      <c r="H373" s="33">
        <f>SUM(U367:U374)</f>
        <v>2898.67</v>
      </c>
      <c r="I373" s="35"/>
      <c r="J373" s="29">
        <f>Source!AU217</f>
        <v>60</v>
      </c>
      <c r="K373" s="33">
        <f>SUM(V367:V374)</f>
        <v>19624.009999999998</v>
      </c>
      <c r="L373" s="34"/>
    </row>
    <row r="374" spans="1:32" ht="14.25" x14ac:dyDescent="0.2">
      <c r="A374" s="50"/>
      <c r="B374" s="51"/>
      <c r="C374" s="51" t="s">
        <v>1332</v>
      </c>
      <c r="D374" s="37" t="s">
        <v>1333</v>
      </c>
      <c r="E374" s="38">
        <f>Source!AQ217</f>
        <v>289</v>
      </c>
      <c r="F374" s="39"/>
      <c r="G374" s="42" t="str">
        <f>Source!DI217</f>
        <v/>
      </c>
      <c r="H374" s="41"/>
      <c r="I374" s="42"/>
      <c r="J374" s="42"/>
      <c r="K374" s="41"/>
      <c r="L374" s="47">
        <f>Source!U217</f>
        <v>289</v>
      </c>
    </row>
    <row r="375" spans="1:32" ht="15" x14ac:dyDescent="0.25">
      <c r="G375" s="59">
        <f>H368+H369+H371+H372+H373</f>
        <v>16444.659999999996</v>
      </c>
      <c r="H375" s="59"/>
      <c r="J375" s="59">
        <f>K368+K369+K371+K372+K373</f>
        <v>111330.34999999999</v>
      </c>
      <c r="K375" s="59"/>
      <c r="L375" s="44">
        <f>Source!U217</f>
        <v>289</v>
      </c>
      <c r="O375" s="25">
        <f>G375</f>
        <v>16444.659999999996</v>
      </c>
      <c r="P375" s="25">
        <f>J375</f>
        <v>111330.34999999999</v>
      </c>
      <c r="Q375" s="25">
        <f>L375</f>
        <v>289</v>
      </c>
      <c r="W375">
        <f>IF(Source!BI217&lt;=1,H368+H369+H371+H372+H373, 0)</f>
        <v>0</v>
      </c>
      <c r="X375">
        <f>IF(Source!BI217=2,H368+H369+H371+H372+H373, 0)</f>
        <v>16444.659999999996</v>
      </c>
      <c r="Y375">
        <f>IF(Source!BI217=3,H368+H369+H371+H372+H373, 0)</f>
        <v>0</v>
      </c>
      <c r="Z375">
        <f>IF(Source!BI217=4,H368+H369+H371+H372+H373, 0)</f>
        <v>0</v>
      </c>
    </row>
    <row r="376" spans="1:32" ht="15" x14ac:dyDescent="0.25">
      <c r="A376" s="58" t="str">
        <f>CONCATENATE("Итого по разделу: ",IF(Source!G219&lt;&gt;"Новый раздел", Source!G219, ""))</f>
        <v>Итого по разделу: Раздел 1 Строительно-монтажные работы. Серверная</v>
      </c>
      <c r="B376" s="58"/>
      <c r="C376" s="58"/>
      <c r="D376" s="58"/>
      <c r="E376" s="58"/>
      <c r="F376" s="58"/>
      <c r="G376" s="57">
        <f>SUM(O29:O375)</f>
        <v>247862.87999999998</v>
      </c>
      <c r="H376" s="57"/>
      <c r="I376" s="28"/>
      <c r="J376" s="57">
        <f>SUM(P29:P375)</f>
        <v>1678032.13</v>
      </c>
      <c r="K376" s="57"/>
      <c r="L376" s="44">
        <f>SUM(Q29:Q375)</f>
        <v>1615.5291499999998</v>
      </c>
      <c r="AF376" s="54" t="str">
        <f>CONCATENATE("Итого по разделу: ",IF(Source!G219&lt;&gt;"Новый раздел", Source!G219, ""))</f>
        <v>Итого по разделу: Раздел 1 Строительно-монтажные работы. Серверная</v>
      </c>
    </row>
    <row r="377" spans="1:32" ht="16.5" x14ac:dyDescent="0.25">
      <c r="A377" s="60" t="str">
        <f>CONCATENATE("Раздел: ",IF(Source!G248&lt;&gt;"Новый раздел", Source!G248, ""))</f>
        <v>Раздел: Раздел 2 Строительно-монтажные работы . Электрощитовая</v>
      </c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</row>
    <row r="378" spans="1:32" ht="28.5" x14ac:dyDescent="0.2">
      <c r="A378" s="48" t="str">
        <f>Source!E253</f>
        <v>35</v>
      </c>
      <c r="B378" s="49" t="str">
        <f>Source!F253</f>
        <v>м11-05-001-01</v>
      </c>
      <c r="C378" s="49" t="str">
        <f>Source!G253</f>
        <v>Механизм исполнительный, масса до 20 кг</v>
      </c>
      <c r="D378" s="30" t="str">
        <f>Source!H253</f>
        <v>ШТ</v>
      </c>
      <c r="E378" s="12">
        <f>Source!I253</f>
        <v>6</v>
      </c>
      <c r="F378" s="31">
        <f>Source!AL253+Source!AM253+Source!AO253</f>
        <v>47.5</v>
      </c>
      <c r="G378" s="32"/>
      <c r="H378" s="33"/>
      <c r="I378" s="32" t="str">
        <f>Source!BO253</f>
        <v/>
      </c>
      <c r="J378" s="32"/>
      <c r="K378" s="33"/>
      <c r="L378" s="34"/>
      <c r="S378">
        <f>ROUND((Source!FX253/100)*((ROUND(Source!AF253*Source!I253, 2)+ROUND(Source!AE253*Source!I253, 2))), 2)</f>
        <v>54.23</v>
      </c>
      <c r="T378">
        <f>Source!X253</f>
        <v>367.19</v>
      </c>
      <c r="U378">
        <f>ROUND((Source!FY253/100)*((ROUND(Source!AF253*Source!I253, 2)+ROUND(Source!AE253*Source!I253, 2))), 2)</f>
        <v>40.67</v>
      </c>
      <c r="V378">
        <f>Source!Y253</f>
        <v>275.39</v>
      </c>
    </row>
    <row r="379" spans="1:32" ht="14.25" x14ac:dyDescent="0.2">
      <c r="A379" s="48"/>
      <c r="B379" s="49"/>
      <c r="C379" s="49" t="s">
        <v>1327</v>
      </c>
      <c r="D379" s="30"/>
      <c r="E379" s="12"/>
      <c r="F379" s="31">
        <f>Source!AO253</f>
        <v>5.03</v>
      </c>
      <c r="G379" s="32" t="str">
        <f>Source!DG253</f>
        <v>)*1,35</v>
      </c>
      <c r="H379" s="33">
        <f>ROUND(Source!AF253*Source!I253, 2)</f>
        <v>40.74</v>
      </c>
      <c r="I379" s="32"/>
      <c r="J379" s="32">
        <f>IF(Source!BA253&lt;&gt; 0, Source!BA253, 1)</f>
        <v>6.77</v>
      </c>
      <c r="K379" s="33">
        <f>Source!S253</f>
        <v>275.83</v>
      </c>
      <c r="L379" s="34"/>
      <c r="R379">
        <f>H379</f>
        <v>40.74</v>
      </c>
    </row>
    <row r="380" spans="1:32" ht="14.25" x14ac:dyDescent="0.2">
      <c r="A380" s="48"/>
      <c r="B380" s="49"/>
      <c r="C380" s="49" t="s">
        <v>447</v>
      </c>
      <c r="D380" s="30"/>
      <c r="E380" s="12"/>
      <c r="F380" s="31">
        <f>Source!AM253</f>
        <v>34.130000000000003</v>
      </c>
      <c r="G380" s="32" t="str">
        <f>Source!DE253</f>
        <v>)*1,35</v>
      </c>
      <c r="H380" s="33">
        <f>ROUND(Source!AD253*Source!I253, 2)</f>
        <v>276.45</v>
      </c>
      <c r="I380" s="32"/>
      <c r="J380" s="32">
        <f>IF(Source!BB253&lt;&gt; 0, Source!BB253, 1)</f>
        <v>6.77</v>
      </c>
      <c r="K380" s="33">
        <f>Source!Q253</f>
        <v>1871.59</v>
      </c>
      <c r="L380" s="34"/>
    </row>
    <row r="381" spans="1:32" ht="14.25" x14ac:dyDescent="0.2">
      <c r="A381" s="48"/>
      <c r="B381" s="49"/>
      <c r="C381" s="49" t="s">
        <v>1334</v>
      </c>
      <c r="D381" s="30"/>
      <c r="E381" s="12"/>
      <c r="F381" s="31">
        <f>Source!AN253</f>
        <v>3.34</v>
      </c>
      <c r="G381" s="32" t="str">
        <f>Source!DF253</f>
        <v>)*1,35</v>
      </c>
      <c r="H381" s="45">
        <f>ROUND(Source!AE253*Source!I253, 2)</f>
        <v>27.05</v>
      </c>
      <c r="I381" s="32"/>
      <c r="J381" s="32">
        <f>IF(Source!BS253&lt;&gt; 0, Source!BS253, 1)</f>
        <v>6.77</v>
      </c>
      <c r="K381" s="45">
        <f>Source!R253</f>
        <v>183.16</v>
      </c>
      <c r="L381" s="34"/>
      <c r="R381">
        <f>H381</f>
        <v>27.05</v>
      </c>
    </row>
    <row r="382" spans="1:32" ht="14.25" x14ac:dyDescent="0.2">
      <c r="A382" s="48"/>
      <c r="B382" s="49"/>
      <c r="C382" s="49" t="s">
        <v>1328</v>
      </c>
      <c r="D382" s="30"/>
      <c r="E382" s="12"/>
      <c r="F382" s="31">
        <f>Source!AL253</f>
        <v>8.34</v>
      </c>
      <c r="G382" s="32" t="str">
        <f>Source!DD253</f>
        <v/>
      </c>
      <c r="H382" s="33">
        <f>ROUND(Source!AC253*Source!I253, 2)</f>
        <v>50.04</v>
      </c>
      <c r="I382" s="32"/>
      <c r="J382" s="32">
        <f>IF(Source!BC253&lt;&gt; 0, Source!BC253, 1)</f>
        <v>6.77</v>
      </c>
      <c r="K382" s="33">
        <f>Source!P253</f>
        <v>338.77</v>
      </c>
      <c r="L382" s="34"/>
    </row>
    <row r="383" spans="1:32" ht="14.25" x14ac:dyDescent="0.2">
      <c r="A383" s="48"/>
      <c r="B383" s="49"/>
      <c r="C383" s="49" t="s">
        <v>1329</v>
      </c>
      <c r="D383" s="30" t="s">
        <v>1330</v>
      </c>
      <c r="E383" s="12">
        <f>Source!BZ253</f>
        <v>80</v>
      </c>
      <c r="F383" s="52"/>
      <c r="G383" s="32"/>
      <c r="H383" s="33">
        <f>SUM(S378:S387)</f>
        <v>54.23</v>
      </c>
      <c r="I383" s="35"/>
      <c r="J383" s="29">
        <f>Source!AT253</f>
        <v>80</v>
      </c>
      <c r="K383" s="33">
        <f>SUM(T378:T387)</f>
        <v>367.19</v>
      </c>
      <c r="L383" s="34"/>
    </row>
    <row r="384" spans="1:32" ht="14.25" x14ac:dyDescent="0.2">
      <c r="A384" s="48"/>
      <c r="B384" s="49"/>
      <c r="C384" s="49" t="s">
        <v>1331</v>
      </c>
      <c r="D384" s="30" t="s">
        <v>1330</v>
      </c>
      <c r="E384" s="12">
        <f>Source!CA253</f>
        <v>60</v>
      </c>
      <c r="F384" s="52"/>
      <c r="G384" s="32"/>
      <c r="H384" s="33">
        <f>SUM(U378:U387)</f>
        <v>40.67</v>
      </c>
      <c r="I384" s="35"/>
      <c r="J384" s="29">
        <f>Source!AU253</f>
        <v>60</v>
      </c>
      <c r="K384" s="33">
        <f>SUM(V378:V387)</f>
        <v>275.39</v>
      </c>
      <c r="L384" s="34"/>
    </row>
    <row r="385" spans="1:26" ht="14.25" x14ac:dyDescent="0.2">
      <c r="A385" s="48"/>
      <c r="B385" s="49"/>
      <c r="C385" s="49" t="s">
        <v>1332</v>
      </c>
      <c r="D385" s="30" t="s">
        <v>1333</v>
      </c>
      <c r="E385" s="12">
        <f>Source!AQ253</f>
        <v>0.59</v>
      </c>
      <c r="F385" s="31"/>
      <c r="G385" s="32" t="str">
        <f>Source!DI253</f>
        <v>)*1,35</v>
      </c>
      <c r="H385" s="33"/>
      <c r="I385" s="32"/>
      <c r="J385" s="32"/>
      <c r="K385" s="33"/>
      <c r="L385" s="36">
        <f>Source!U253</f>
        <v>4.7789999999999999</v>
      </c>
    </row>
    <row r="386" spans="1:26" ht="28.5" x14ac:dyDescent="0.2">
      <c r="A386" s="48" t="str">
        <f>Source!E255</f>
        <v>35,1</v>
      </c>
      <c r="B386" s="49" t="str">
        <f>Source!F255</f>
        <v>61.2.03.02-0001</v>
      </c>
      <c r="C386" s="49" t="str">
        <f>Source!G255</f>
        <v>Модуль порошкового пожаротушения Буран -2,5-2С</v>
      </c>
      <c r="D386" s="30" t="str">
        <f>Source!H255</f>
        <v>компл.</v>
      </c>
      <c r="E386" s="12">
        <f>Source!I255</f>
        <v>8</v>
      </c>
      <c r="F386" s="31">
        <f>Source!AL255+Source!AM255+Source!AO255</f>
        <v>655.32000000000005</v>
      </c>
      <c r="G386" s="46" t="s">
        <v>3</v>
      </c>
      <c r="H386" s="33">
        <f>ROUND(Source!AC255*Source!I255, 2)+ROUND(Source!AD255*Source!I255, 2)+ROUND(Source!AF255*Source!I255, 2)</f>
        <v>5242.5600000000004</v>
      </c>
      <c r="I386" s="32"/>
      <c r="J386" s="32">
        <f>IF(Source!BC255&lt;&gt; 0, Source!BC255, 1)</f>
        <v>6.77</v>
      </c>
      <c r="K386" s="33">
        <f>Source!O255</f>
        <v>35492.129999999997</v>
      </c>
      <c r="L386" s="34"/>
      <c r="S386">
        <f>ROUND((Source!FX255/100)*((ROUND(Source!AF255*Source!I255, 2)+ROUND(Source!AE255*Source!I255, 2))), 2)</f>
        <v>0</v>
      </c>
      <c r="T386">
        <f>Source!X255</f>
        <v>0</v>
      </c>
      <c r="U386">
        <f>ROUND((Source!FY255/100)*((ROUND(Source!AF255*Source!I255, 2)+ROUND(Source!AE255*Source!I255, 2))), 2)</f>
        <v>0</v>
      </c>
      <c r="V386">
        <f>Source!Y255</f>
        <v>0</v>
      </c>
      <c r="W386">
        <f>IF(Source!BI255&lt;=1,H386, 0)</f>
        <v>0</v>
      </c>
      <c r="X386">
        <f>IF(Source!BI255=2,H386, 0)</f>
        <v>5242.5600000000004</v>
      </c>
      <c r="Y386">
        <f>IF(Source!BI255=3,H386, 0)</f>
        <v>0</v>
      </c>
      <c r="Z386">
        <f>IF(Source!BI255=4,H386, 0)</f>
        <v>0</v>
      </c>
    </row>
    <row r="387" spans="1:26" ht="28.5" x14ac:dyDescent="0.2">
      <c r="A387" s="50" t="str">
        <f>Source!E257</f>
        <v>35,2</v>
      </c>
      <c r="B387" s="51" t="str">
        <f>Source!F257</f>
        <v>61.2.03.02-0003</v>
      </c>
      <c r="C387" s="51" t="str">
        <f>Source!G257</f>
        <v>Модуль порошкового пожаротушения  Буран-2,0(1к)</v>
      </c>
      <c r="D387" s="37" t="str">
        <f>Source!H257</f>
        <v>компл.</v>
      </c>
      <c r="E387" s="38">
        <f>Source!I257</f>
        <v>4</v>
      </c>
      <c r="F387" s="39">
        <f>Source!AL257+Source!AM257+Source!AO257</f>
        <v>969.48</v>
      </c>
      <c r="G387" s="40" t="s">
        <v>3</v>
      </c>
      <c r="H387" s="41">
        <f>ROUND(Source!AC257*Source!I257, 2)+ROUND(Source!AD257*Source!I257, 2)+ROUND(Source!AF257*Source!I257, 2)</f>
        <v>3877.92</v>
      </c>
      <c r="I387" s="42"/>
      <c r="J387" s="42">
        <f>IF(Source!BC257&lt;&gt; 0, Source!BC257, 1)</f>
        <v>6.77</v>
      </c>
      <c r="K387" s="41">
        <f>Source!O257</f>
        <v>26253.52</v>
      </c>
      <c r="L387" s="43"/>
      <c r="S387">
        <f>ROUND((Source!FX257/100)*((ROUND(Source!AF257*Source!I257, 2)+ROUND(Source!AE257*Source!I257, 2))), 2)</f>
        <v>0</v>
      </c>
      <c r="T387">
        <f>Source!X257</f>
        <v>0</v>
      </c>
      <c r="U387">
        <f>ROUND((Source!FY257/100)*((ROUND(Source!AF257*Source!I257, 2)+ROUND(Source!AE257*Source!I257, 2))), 2)</f>
        <v>0</v>
      </c>
      <c r="V387">
        <f>Source!Y257</f>
        <v>0</v>
      </c>
      <c r="W387">
        <f>IF(Source!BI257&lt;=1,H387, 0)</f>
        <v>0</v>
      </c>
      <c r="X387">
        <f>IF(Source!BI257=2,H387, 0)</f>
        <v>3877.92</v>
      </c>
      <c r="Y387">
        <f>IF(Source!BI257=3,H387, 0)</f>
        <v>0</v>
      </c>
      <c r="Z387">
        <f>IF(Source!BI257=4,H387, 0)</f>
        <v>0</v>
      </c>
    </row>
    <row r="388" spans="1:26" ht="15" x14ac:dyDescent="0.25">
      <c r="G388" s="59">
        <f>H379+H380+H382+H383+H384+SUM(H386:H387)</f>
        <v>9582.6099999999988</v>
      </c>
      <c r="H388" s="59"/>
      <c r="J388" s="59">
        <f>K379+K380+K382+K383+K384+SUM(K386:K387)</f>
        <v>64874.419999999991</v>
      </c>
      <c r="K388" s="59"/>
      <c r="L388" s="44">
        <f>Source!U253</f>
        <v>4.7789999999999999</v>
      </c>
      <c r="O388" s="25">
        <f>G388</f>
        <v>9582.6099999999988</v>
      </c>
      <c r="P388" s="25">
        <f>J388</f>
        <v>64874.419999999991</v>
      </c>
      <c r="Q388" s="25">
        <f>L388</f>
        <v>4.7789999999999999</v>
      </c>
      <c r="W388">
        <f>IF(Source!BI253&lt;=1,H379+H380+H382+H383+H384, 0)</f>
        <v>0</v>
      </c>
      <c r="X388">
        <f>IF(Source!BI253=2,H379+H380+H382+H383+H384, 0)</f>
        <v>462.13000000000005</v>
      </c>
      <c r="Y388">
        <f>IF(Source!BI253=3,H379+H380+H382+H383+H384, 0)</f>
        <v>0</v>
      </c>
      <c r="Z388">
        <f>IF(Source!BI253=4,H379+H380+H382+H383+H384, 0)</f>
        <v>0</v>
      </c>
    </row>
    <row r="389" spans="1:26" ht="42.75" x14ac:dyDescent="0.2">
      <c r="A389" s="48" t="str">
        <f>Source!E259</f>
        <v>36</v>
      </c>
      <c r="B389" s="49" t="str">
        <f>Source!F259</f>
        <v>м10-08-001-02</v>
      </c>
      <c r="C389" s="49" t="str">
        <f>Source!G259</f>
        <v>Приборы ПС приемно-контрольные, пусковые, концентратор блок базовый на 20 лучей</v>
      </c>
      <c r="D389" s="30" t="str">
        <f>Source!H259</f>
        <v>ШТ</v>
      </c>
      <c r="E389" s="12">
        <f>Source!I259</f>
        <v>1</v>
      </c>
      <c r="F389" s="31">
        <f>Source!AL259+Source!AM259+Source!AO259</f>
        <v>130.22999999999999</v>
      </c>
      <c r="G389" s="32"/>
      <c r="H389" s="33"/>
      <c r="I389" s="32" t="str">
        <f>Source!BO259</f>
        <v/>
      </c>
      <c r="J389" s="32"/>
      <c r="K389" s="33"/>
      <c r="L389" s="34"/>
      <c r="S389">
        <f>ROUND((Source!FX259/100)*((ROUND(Source!AF259*Source!I259, 2)+ROUND(Source!AE259*Source!I259, 2))), 2)</f>
        <v>127.12</v>
      </c>
      <c r="T389">
        <f>Source!X259</f>
        <v>860.58</v>
      </c>
      <c r="U389">
        <f>ROUND((Source!FY259/100)*((ROUND(Source!AF259*Source!I259, 2)+ROUND(Source!AE259*Source!I259, 2))), 2)</f>
        <v>95.34</v>
      </c>
      <c r="V389">
        <f>Source!Y259</f>
        <v>645.42999999999995</v>
      </c>
    </row>
    <row r="390" spans="1:26" ht="14.25" x14ac:dyDescent="0.2">
      <c r="A390" s="48"/>
      <c r="B390" s="49"/>
      <c r="C390" s="49" t="s">
        <v>1327</v>
      </c>
      <c r="D390" s="30"/>
      <c r="E390" s="12"/>
      <c r="F390" s="31">
        <f>Source!AO259</f>
        <v>117.7</v>
      </c>
      <c r="G390" s="32" t="str">
        <f>Source!DG259</f>
        <v>)*1,35</v>
      </c>
      <c r="H390" s="33">
        <f>ROUND(Source!AF259*Source!I259, 2)</f>
        <v>158.9</v>
      </c>
      <c r="I390" s="32"/>
      <c r="J390" s="32">
        <f>IF(Source!BA259&lt;&gt; 0, Source!BA259, 1)</f>
        <v>6.77</v>
      </c>
      <c r="K390" s="33">
        <f>Source!S259</f>
        <v>1075.72</v>
      </c>
      <c r="L390" s="34"/>
      <c r="R390">
        <f>H390</f>
        <v>158.9</v>
      </c>
    </row>
    <row r="391" spans="1:26" ht="14.25" x14ac:dyDescent="0.2">
      <c r="A391" s="48"/>
      <c r="B391" s="49"/>
      <c r="C391" s="49" t="s">
        <v>1328</v>
      </c>
      <c r="D391" s="30"/>
      <c r="E391" s="12"/>
      <c r="F391" s="31">
        <f>Source!AL259</f>
        <v>12.53</v>
      </c>
      <c r="G391" s="32" t="str">
        <f>Source!DD259</f>
        <v/>
      </c>
      <c r="H391" s="33">
        <f>ROUND(Source!AC259*Source!I259, 2)</f>
        <v>12.53</v>
      </c>
      <c r="I391" s="32"/>
      <c r="J391" s="32">
        <f>IF(Source!BC259&lt;&gt; 0, Source!BC259, 1)</f>
        <v>6.77</v>
      </c>
      <c r="K391" s="33">
        <f>Source!P259</f>
        <v>84.83</v>
      </c>
      <c r="L391" s="34"/>
    </row>
    <row r="392" spans="1:26" ht="14.25" x14ac:dyDescent="0.2">
      <c r="A392" s="48"/>
      <c r="B392" s="49"/>
      <c r="C392" s="49" t="s">
        <v>1329</v>
      </c>
      <c r="D392" s="30" t="s">
        <v>1330</v>
      </c>
      <c r="E392" s="12">
        <f>Source!BZ259</f>
        <v>80</v>
      </c>
      <c r="F392" s="52"/>
      <c r="G392" s="32"/>
      <c r="H392" s="33">
        <f>SUM(S389:S395)</f>
        <v>127.12</v>
      </c>
      <c r="I392" s="35"/>
      <c r="J392" s="29">
        <f>Source!AT259</f>
        <v>80</v>
      </c>
      <c r="K392" s="33">
        <f>SUM(T389:T395)</f>
        <v>860.58</v>
      </c>
      <c r="L392" s="34"/>
    </row>
    <row r="393" spans="1:26" ht="14.25" x14ac:dyDescent="0.2">
      <c r="A393" s="48"/>
      <c r="B393" s="49"/>
      <c r="C393" s="49" t="s">
        <v>1331</v>
      </c>
      <c r="D393" s="30" t="s">
        <v>1330</v>
      </c>
      <c r="E393" s="12">
        <f>Source!CA259</f>
        <v>60</v>
      </c>
      <c r="F393" s="52"/>
      <c r="G393" s="32"/>
      <c r="H393" s="33">
        <f>SUM(U389:U395)</f>
        <v>95.34</v>
      </c>
      <c r="I393" s="35"/>
      <c r="J393" s="29">
        <f>Source!AU259</f>
        <v>60</v>
      </c>
      <c r="K393" s="33">
        <f>SUM(V389:V395)</f>
        <v>645.42999999999995</v>
      </c>
      <c r="L393" s="34"/>
    </row>
    <row r="394" spans="1:26" ht="14.25" x14ac:dyDescent="0.2">
      <c r="A394" s="48"/>
      <c r="B394" s="49"/>
      <c r="C394" s="49" t="s">
        <v>1332</v>
      </c>
      <c r="D394" s="30" t="s">
        <v>1333</v>
      </c>
      <c r="E394" s="12">
        <f>Source!AQ259</f>
        <v>11.7</v>
      </c>
      <c r="F394" s="31"/>
      <c r="G394" s="32" t="str">
        <f>Source!DI259</f>
        <v>)*1,35</v>
      </c>
      <c r="H394" s="33"/>
      <c r="I394" s="32"/>
      <c r="J394" s="32"/>
      <c r="K394" s="33"/>
      <c r="L394" s="36">
        <f>Source!U259</f>
        <v>15.795</v>
      </c>
    </row>
    <row r="395" spans="1:26" ht="57" x14ac:dyDescent="0.2">
      <c r="A395" s="50" t="str">
        <f>Source!E261</f>
        <v>36,1</v>
      </c>
      <c r="B395" s="51" t="str">
        <f>Source!F261</f>
        <v>61.2.06.01-0007</v>
      </c>
      <c r="C395" s="51" t="str">
        <f>Source!G261</f>
        <v>Прибор приемно-контрольный и управления автоматическими средствами пожаротушения и оповещателями, марка "С2000- АСПТ"</v>
      </c>
      <c r="D395" s="37" t="str">
        <f>Source!H261</f>
        <v>шт.</v>
      </c>
      <c r="E395" s="38">
        <f>Source!I261</f>
        <v>1</v>
      </c>
      <c r="F395" s="39">
        <f>Source!AL261+Source!AM261+Source!AO261</f>
        <v>622.48</v>
      </c>
      <c r="G395" s="40" t="s">
        <v>3</v>
      </c>
      <c r="H395" s="41">
        <f>ROUND(Source!AC261*Source!I261, 2)+ROUND(Source!AD261*Source!I261, 2)+ROUND(Source!AF261*Source!I261, 2)</f>
        <v>622.48</v>
      </c>
      <c r="I395" s="42"/>
      <c r="J395" s="42">
        <f>IF(Source!BC261&lt;&gt; 0, Source!BC261, 1)</f>
        <v>6.77</v>
      </c>
      <c r="K395" s="41">
        <f>Source!O261</f>
        <v>4214.1899999999996</v>
      </c>
      <c r="L395" s="43"/>
      <c r="S395">
        <f>ROUND((Source!FX261/100)*((ROUND(Source!AF261*Source!I261, 2)+ROUND(Source!AE261*Source!I261, 2))), 2)</f>
        <v>0</v>
      </c>
      <c r="T395">
        <f>Source!X261</f>
        <v>0</v>
      </c>
      <c r="U395">
        <f>ROUND((Source!FY261/100)*((ROUND(Source!AF261*Source!I261, 2)+ROUND(Source!AE261*Source!I261, 2))), 2)</f>
        <v>0</v>
      </c>
      <c r="V395">
        <f>Source!Y261</f>
        <v>0</v>
      </c>
      <c r="W395">
        <f>IF(Source!BI261&lt;=1,H395, 0)</f>
        <v>0</v>
      </c>
      <c r="X395">
        <f>IF(Source!BI261=2,H395, 0)</f>
        <v>622.48</v>
      </c>
      <c r="Y395">
        <f>IF(Source!BI261=3,H395, 0)</f>
        <v>0</v>
      </c>
      <c r="Z395">
        <f>IF(Source!BI261=4,H395, 0)</f>
        <v>0</v>
      </c>
    </row>
    <row r="396" spans="1:26" ht="15" x14ac:dyDescent="0.25">
      <c r="G396" s="59">
        <f>H390+H391+H392+H393+SUM(H395:H395)</f>
        <v>1016.37</v>
      </c>
      <c r="H396" s="59"/>
      <c r="J396" s="59">
        <f>K390+K391+K392+K393+SUM(K395:K395)</f>
        <v>6880.75</v>
      </c>
      <c r="K396" s="59"/>
      <c r="L396" s="44">
        <f>Source!U259</f>
        <v>15.795</v>
      </c>
      <c r="O396" s="25">
        <f>G396</f>
        <v>1016.37</v>
      </c>
      <c r="P396" s="25">
        <f>J396</f>
        <v>6880.75</v>
      </c>
      <c r="Q396" s="25">
        <f>L396</f>
        <v>15.795</v>
      </c>
      <c r="W396">
        <f>IF(Source!BI259&lt;=1,H390+H391+H392+H393, 0)</f>
        <v>0</v>
      </c>
      <c r="X396">
        <f>IF(Source!BI259=2,H390+H391+H392+H393, 0)</f>
        <v>393.89</v>
      </c>
      <c r="Y396">
        <f>IF(Source!BI259=3,H390+H391+H392+H393, 0)</f>
        <v>0</v>
      </c>
      <c r="Z396">
        <f>IF(Source!BI259=4,H390+H391+H392+H393, 0)</f>
        <v>0</v>
      </c>
    </row>
    <row r="397" spans="1:26" ht="28.5" x14ac:dyDescent="0.2">
      <c r="A397" s="48" t="str">
        <f>Source!E263</f>
        <v>37</v>
      </c>
      <c r="B397" s="49" t="str">
        <f>Source!F263</f>
        <v>м10-08-001-12</v>
      </c>
      <c r="C397" s="49" t="str">
        <f>Source!G263</f>
        <v>Устройства промежуточные на количество лучей 5</v>
      </c>
      <c r="D397" s="30" t="str">
        <f>Source!H263</f>
        <v>ШТ</v>
      </c>
      <c r="E397" s="12">
        <f>Source!I263</f>
        <v>1</v>
      </c>
      <c r="F397" s="31">
        <f>Source!AL263+Source!AM263+Source!AO263</f>
        <v>28.93</v>
      </c>
      <c r="G397" s="32"/>
      <c r="H397" s="33"/>
      <c r="I397" s="32" t="str">
        <f>Source!BO263</f>
        <v/>
      </c>
      <c r="J397" s="32"/>
      <c r="K397" s="33"/>
      <c r="L397" s="34"/>
      <c r="S397">
        <f>ROUND((Source!FX263/100)*((ROUND(Source!AF263*Source!I263, 2)+ROUND(Source!AE263*Source!I263, 2))), 2)</f>
        <v>26.82</v>
      </c>
      <c r="T397">
        <f>Source!X263</f>
        <v>181.62</v>
      </c>
      <c r="U397">
        <f>ROUND((Source!FY263/100)*((ROUND(Source!AF263*Source!I263, 2)+ROUND(Source!AE263*Source!I263, 2))), 2)</f>
        <v>20.12</v>
      </c>
      <c r="V397">
        <f>Source!Y263</f>
        <v>136.22</v>
      </c>
    </row>
    <row r="398" spans="1:26" ht="14.25" x14ac:dyDescent="0.2">
      <c r="A398" s="48"/>
      <c r="B398" s="49"/>
      <c r="C398" s="49" t="s">
        <v>1327</v>
      </c>
      <c r="D398" s="30"/>
      <c r="E398" s="12"/>
      <c r="F398" s="31">
        <f>Source!AO263</f>
        <v>24.84</v>
      </c>
      <c r="G398" s="32" t="str">
        <f>Source!DG263</f>
        <v>)*1,35</v>
      </c>
      <c r="H398" s="33">
        <f>ROUND(Source!AF263*Source!I263, 2)</f>
        <v>33.53</v>
      </c>
      <c r="I398" s="32"/>
      <c r="J398" s="32">
        <f>IF(Source!BA263&lt;&gt; 0, Source!BA263, 1)</f>
        <v>6.77</v>
      </c>
      <c r="K398" s="33">
        <f>Source!S263</f>
        <v>227.03</v>
      </c>
      <c r="L398" s="34"/>
      <c r="R398">
        <f>H398</f>
        <v>33.53</v>
      </c>
    </row>
    <row r="399" spans="1:26" ht="14.25" x14ac:dyDescent="0.2">
      <c r="A399" s="48"/>
      <c r="B399" s="49"/>
      <c r="C399" s="49" t="s">
        <v>1328</v>
      </c>
      <c r="D399" s="30"/>
      <c r="E399" s="12"/>
      <c r="F399" s="31">
        <f>Source!AL263</f>
        <v>4.09</v>
      </c>
      <c r="G399" s="32" t="str">
        <f>Source!DD263</f>
        <v/>
      </c>
      <c r="H399" s="33">
        <f>ROUND(Source!AC263*Source!I263, 2)</f>
        <v>4.09</v>
      </c>
      <c r="I399" s="32"/>
      <c r="J399" s="32">
        <f>IF(Source!BC263&lt;&gt; 0, Source!BC263, 1)</f>
        <v>6.77</v>
      </c>
      <c r="K399" s="33">
        <f>Source!P263</f>
        <v>27.69</v>
      </c>
      <c r="L399" s="34"/>
    </row>
    <row r="400" spans="1:26" ht="14.25" x14ac:dyDescent="0.2">
      <c r="A400" s="48"/>
      <c r="B400" s="49"/>
      <c r="C400" s="49" t="s">
        <v>1329</v>
      </c>
      <c r="D400" s="30" t="s">
        <v>1330</v>
      </c>
      <c r="E400" s="12">
        <f>Source!BZ263</f>
        <v>80</v>
      </c>
      <c r="F400" s="52"/>
      <c r="G400" s="32"/>
      <c r="H400" s="33">
        <f>SUM(S397:S403)</f>
        <v>26.82</v>
      </c>
      <c r="I400" s="35"/>
      <c r="J400" s="29">
        <f>Source!AT263</f>
        <v>80</v>
      </c>
      <c r="K400" s="33">
        <f>SUM(T397:T403)</f>
        <v>181.62</v>
      </c>
      <c r="L400" s="34"/>
    </row>
    <row r="401" spans="1:26" ht="14.25" x14ac:dyDescent="0.2">
      <c r="A401" s="48"/>
      <c r="B401" s="49"/>
      <c r="C401" s="49" t="s">
        <v>1331</v>
      </c>
      <c r="D401" s="30" t="s">
        <v>1330</v>
      </c>
      <c r="E401" s="12">
        <f>Source!CA263</f>
        <v>60</v>
      </c>
      <c r="F401" s="52"/>
      <c r="G401" s="32"/>
      <c r="H401" s="33">
        <f>SUM(U397:U403)</f>
        <v>20.12</v>
      </c>
      <c r="I401" s="35"/>
      <c r="J401" s="29">
        <f>Source!AU263</f>
        <v>60</v>
      </c>
      <c r="K401" s="33">
        <f>SUM(V397:V403)</f>
        <v>136.22</v>
      </c>
      <c r="L401" s="34"/>
    </row>
    <row r="402" spans="1:26" ht="14.25" x14ac:dyDescent="0.2">
      <c r="A402" s="48"/>
      <c r="B402" s="49"/>
      <c r="C402" s="49" t="s">
        <v>1332</v>
      </c>
      <c r="D402" s="30" t="s">
        <v>1333</v>
      </c>
      <c r="E402" s="12">
        <f>Source!AQ263</f>
        <v>2.4</v>
      </c>
      <c r="F402" s="31"/>
      <c r="G402" s="32" t="str">
        <f>Source!DI263</f>
        <v>)*1,35</v>
      </c>
      <c r="H402" s="33"/>
      <c r="I402" s="32"/>
      <c r="J402" s="32"/>
      <c r="K402" s="33"/>
      <c r="L402" s="36">
        <f>Source!U263</f>
        <v>3.24</v>
      </c>
    </row>
    <row r="403" spans="1:26" ht="42.75" x14ac:dyDescent="0.2">
      <c r="A403" s="50" t="str">
        <f>Source!E265</f>
        <v>37,1</v>
      </c>
      <c r="B403" s="51" t="str">
        <f>Source!F265</f>
        <v>61.2.01.07-0002</v>
      </c>
      <c r="C403" s="51" t="str">
        <f>Source!G265</f>
        <v>Извещатель охранный адресный объемный оптико-электронный, марка "С2000-СП1" исп. 01 прим.</v>
      </c>
      <c r="D403" s="37" t="str">
        <f>Source!H265</f>
        <v>10 шт.</v>
      </c>
      <c r="E403" s="38">
        <f>Source!I265</f>
        <v>0.1</v>
      </c>
      <c r="F403" s="39">
        <f>Source!AL265+Source!AM265+Source!AO265</f>
        <v>2422.8000000000002</v>
      </c>
      <c r="G403" s="40" t="s">
        <v>3</v>
      </c>
      <c r="H403" s="41">
        <f>ROUND(Source!AC265*Source!I265, 2)+ROUND(Source!AD265*Source!I265, 2)+ROUND(Source!AF265*Source!I265, 2)</f>
        <v>242.28</v>
      </c>
      <c r="I403" s="42"/>
      <c r="J403" s="42">
        <f>IF(Source!BC265&lt;&gt; 0, Source!BC265, 1)</f>
        <v>6.77</v>
      </c>
      <c r="K403" s="41">
        <f>Source!O265</f>
        <v>1640.24</v>
      </c>
      <c r="L403" s="43"/>
      <c r="S403">
        <f>ROUND((Source!FX265/100)*((ROUND(Source!AF265*Source!I265, 2)+ROUND(Source!AE265*Source!I265, 2))), 2)</f>
        <v>0</v>
      </c>
      <c r="T403">
        <f>Source!X265</f>
        <v>0</v>
      </c>
      <c r="U403">
        <f>ROUND((Source!FY265/100)*((ROUND(Source!AF265*Source!I265, 2)+ROUND(Source!AE265*Source!I265, 2))), 2)</f>
        <v>0</v>
      </c>
      <c r="V403">
        <f>Source!Y265</f>
        <v>0</v>
      </c>
      <c r="W403">
        <f>IF(Source!BI265&lt;=1,H403, 0)</f>
        <v>0</v>
      </c>
      <c r="X403">
        <f>IF(Source!BI265=2,H403, 0)</f>
        <v>242.28</v>
      </c>
      <c r="Y403">
        <f>IF(Source!BI265=3,H403, 0)</f>
        <v>0</v>
      </c>
      <c r="Z403">
        <f>IF(Source!BI265=4,H403, 0)</f>
        <v>0</v>
      </c>
    </row>
    <row r="404" spans="1:26" ht="15" x14ac:dyDescent="0.25">
      <c r="G404" s="59">
        <f>H398+H399+H400+H401+SUM(H403:H403)</f>
        <v>326.84000000000003</v>
      </c>
      <c r="H404" s="59"/>
      <c r="J404" s="59">
        <f>K398+K399+K400+K401+SUM(K403:K403)</f>
        <v>2212.8000000000002</v>
      </c>
      <c r="K404" s="59"/>
      <c r="L404" s="44">
        <f>Source!U263</f>
        <v>3.24</v>
      </c>
      <c r="O404" s="25">
        <f>G404</f>
        <v>326.84000000000003</v>
      </c>
      <c r="P404" s="25">
        <f>J404</f>
        <v>2212.8000000000002</v>
      </c>
      <c r="Q404" s="25">
        <f>L404</f>
        <v>3.24</v>
      </c>
      <c r="W404">
        <f>IF(Source!BI263&lt;=1,H398+H399+H400+H401, 0)</f>
        <v>0</v>
      </c>
      <c r="X404">
        <f>IF(Source!BI263=2,H398+H399+H400+H401, 0)</f>
        <v>84.56</v>
      </c>
      <c r="Y404">
        <f>IF(Source!BI263=3,H398+H399+H400+H401, 0)</f>
        <v>0</v>
      </c>
      <c r="Z404">
        <f>IF(Source!BI263=4,H398+H399+H400+H401, 0)</f>
        <v>0</v>
      </c>
    </row>
    <row r="405" spans="1:26" ht="42.75" x14ac:dyDescent="0.2">
      <c r="A405" s="48" t="str">
        <f>Source!E267</f>
        <v>38</v>
      </c>
      <c r="B405" s="49" t="str">
        <f>Source!F267</f>
        <v>м10-08-001-06</v>
      </c>
      <c r="C405" s="49" t="str">
        <f>Source!G267</f>
        <v>Приборы приемно-контрольные сигнальные, концентратор блок базовый на 10 лучей</v>
      </c>
      <c r="D405" s="30" t="str">
        <f>Source!H267</f>
        <v>ШТ</v>
      </c>
      <c r="E405" s="12">
        <f>Source!I267</f>
        <v>1</v>
      </c>
      <c r="F405" s="31">
        <f>Source!AL267+Source!AM267+Source!AO267</f>
        <v>54.629999999999995</v>
      </c>
      <c r="G405" s="32"/>
      <c r="H405" s="33"/>
      <c r="I405" s="32" t="str">
        <f>Source!BO267</f>
        <v/>
      </c>
      <c r="J405" s="32"/>
      <c r="K405" s="33"/>
      <c r="L405" s="34"/>
      <c r="S405">
        <f>ROUND((Source!FX267/100)*((ROUND(Source!AF267*Source!I267, 2)+ROUND(Source!AE267*Source!I267, 2))), 2)</f>
        <v>52.15</v>
      </c>
      <c r="T405">
        <f>Source!X267</f>
        <v>353.08</v>
      </c>
      <c r="U405">
        <f>ROUND((Source!FY267/100)*((ROUND(Source!AF267*Source!I267, 2)+ROUND(Source!AE267*Source!I267, 2))), 2)</f>
        <v>39.11</v>
      </c>
      <c r="V405">
        <f>Source!Y267</f>
        <v>264.81</v>
      </c>
    </row>
    <row r="406" spans="1:26" ht="14.25" x14ac:dyDescent="0.2">
      <c r="A406" s="48"/>
      <c r="B406" s="49"/>
      <c r="C406" s="49" t="s">
        <v>1327</v>
      </c>
      <c r="D406" s="30"/>
      <c r="E406" s="12"/>
      <c r="F406" s="31">
        <f>Source!AO267</f>
        <v>48.29</v>
      </c>
      <c r="G406" s="32" t="str">
        <f>Source!DG267</f>
        <v>)*1,35</v>
      </c>
      <c r="H406" s="33">
        <f>ROUND(Source!AF267*Source!I267, 2)</f>
        <v>65.19</v>
      </c>
      <c r="I406" s="32"/>
      <c r="J406" s="32">
        <f>IF(Source!BA267&lt;&gt; 0, Source!BA267, 1)</f>
        <v>6.77</v>
      </c>
      <c r="K406" s="33">
        <f>Source!S267</f>
        <v>441.35</v>
      </c>
      <c r="L406" s="34"/>
      <c r="R406">
        <f>H406</f>
        <v>65.19</v>
      </c>
    </row>
    <row r="407" spans="1:26" ht="14.25" x14ac:dyDescent="0.2">
      <c r="A407" s="48"/>
      <c r="B407" s="49"/>
      <c r="C407" s="49" t="s">
        <v>1328</v>
      </c>
      <c r="D407" s="30"/>
      <c r="E407" s="12"/>
      <c r="F407" s="31">
        <f>Source!AL267</f>
        <v>6.34</v>
      </c>
      <c r="G407" s="32" t="str">
        <f>Source!DD267</f>
        <v/>
      </c>
      <c r="H407" s="33">
        <f>ROUND(Source!AC267*Source!I267, 2)</f>
        <v>6.34</v>
      </c>
      <c r="I407" s="32"/>
      <c r="J407" s="32">
        <f>IF(Source!BC267&lt;&gt; 0, Source!BC267, 1)</f>
        <v>6.77</v>
      </c>
      <c r="K407" s="33">
        <f>Source!P267</f>
        <v>42.92</v>
      </c>
      <c r="L407" s="34"/>
    </row>
    <row r="408" spans="1:26" ht="14.25" x14ac:dyDescent="0.2">
      <c r="A408" s="48"/>
      <c r="B408" s="49"/>
      <c r="C408" s="49" t="s">
        <v>1329</v>
      </c>
      <c r="D408" s="30" t="s">
        <v>1330</v>
      </c>
      <c r="E408" s="12">
        <f>Source!BZ267</f>
        <v>80</v>
      </c>
      <c r="F408" s="52"/>
      <c r="G408" s="32"/>
      <c r="H408" s="33">
        <f>SUM(S405:S411)</f>
        <v>52.15</v>
      </c>
      <c r="I408" s="35"/>
      <c r="J408" s="29">
        <f>Source!AT267</f>
        <v>80</v>
      </c>
      <c r="K408" s="33">
        <f>SUM(T405:T411)</f>
        <v>353.08</v>
      </c>
      <c r="L408" s="34"/>
    </row>
    <row r="409" spans="1:26" ht="14.25" x14ac:dyDescent="0.2">
      <c r="A409" s="48"/>
      <c r="B409" s="49"/>
      <c r="C409" s="49" t="s">
        <v>1331</v>
      </c>
      <c r="D409" s="30" t="s">
        <v>1330</v>
      </c>
      <c r="E409" s="12">
        <f>Source!CA267</f>
        <v>60</v>
      </c>
      <c r="F409" s="52"/>
      <c r="G409" s="32"/>
      <c r="H409" s="33">
        <f>SUM(U405:U411)</f>
        <v>39.11</v>
      </c>
      <c r="I409" s="35"/>
      <c r="J409" s="29">
        <f>Source!AU267</f>
        <v>60</v>
      </c>
      <c r="K409" s="33">
        <f>SUM(V405:V411)</f>
        <v>264.81</v>
      </c>
      <c r="L409" s="34"/>
    </row>
    <row r="410" spans="1:26" ht="14.25" x14ac:dyDescent="0.2">
      <c r="A410" s="48"/>
      <c r="B410" s="49"/>
      <c r="C410" s="49" t="s">
        <v>1332</v>
      </c>
      <c r="D410" s="30" t="s">
        <v>1333</v>
      </c>
      <c r="E410" s="12">
        <f>Source!AQ267</f>
        <v>4.8</v>
      </c>
      <c r="F410" s="31"/>
      <c r="G410" s="32" t="str">
        <f>Source!DI267</f>
        <v>)*1,35</v>
      </c>
      <c r="H410" s="33"/>
      <c r="I410" s="32"/>
      <c r="J410" s="32"/>
      <c r="K410" s="33"/>
      <c r="L410" s="36">
        <f>Source!U267</f>
        <v>6.48</v>
      </c>
    </row>
    <row r="411" spans="1:26" ht="42.75" x14ac:dyDescent="0.2">
      <c r="A411" s="50" t="str">
        <f>Source!E269</f>
        <v>38,1</v>
      </c>
      <c r="B411" s="51" t="str">
        <f>Source!F269</f>
        <v>61.2.01.07-0003</v>
      </c>
      <c r="C411" s="51" t="str">
        <f>Source!G269</f>
        <v>Извещатель охранный адресный объемный оптико-электронный, марка "С2000-КПБ" прим.</v>
      </c>
      <c r="D411" s="37" t="str">
        <f>Source!H269</f>
        <v>10 шт.</v>
      </c>
      <c r="E411" s="38">
        <f>Source!I269</f>
        <v>0.1</v>
      </c>
      <c r="F411" s="39">
        <f>Source!AL269+Source!AM269+Source!AO269</f>
        <v>2202.6</v>
      </c>
      <c r="G411" s="40" t="s">
        <v>3</v>
      </c>
      <c r="H411" s="41">
        <f>ROUND(Source!AC269*Source!I269, 2)+ROUND(Source!AD269*Source!I269, 2)+ROUND(Source!AF269*Source!I269, 2)</f>
        <v>220.26</v>
      </c>
      <c r="I411" s="42"/>
      <c r="J411" s="42">
        <f>IF(Source!BC269&lt;&gt; 0, Source!BC269, 1)</f>
        <v>6.77</v>
      </c>
      <c r="K411" s="41">
        <f>Source!O269</f>
        <v>1491.16</v>
      </c>
      <c r="L411" s="43"/>
      <c r="S411">
        <f>ROUND((Source!FX269/100)*((ROUND(Source!AF269*Source!I269, 2)+ROUND(Source!AE269*Source!I269, 2))), 2)</f>
        <v>0</v>
      </c>
      <c r="T411">
        <f>Source!X269</f>
        <v>0</v>
      </c>
      <c r="U411">
        <f>ROUND((Source!FY269/100)*((ROUND(Source!AF269*Source!I269, 2)+ROUND(Source!AE269*Source!I269, 2))), 2)</f>
        <v>0</v>
      </c>
      <c r="V411">
        <f>Source!Y269</f>
        <v>0</v>
      </c>
      <c r="W411">
        <f>IF(Source!BI269&lt;=1,H411, 0)</f>
        <v>0</v>
      </c>
      <c r="X411">
        <f>IF(Source!BI269=2,H411, 0)</f>
        <v>220.26</v>
      </c>
      <c r="Y411">
        <f>IF(Source!BI269=3,H411, 0)</f>
        <v>0</v>
      </c>
      <c r="Z411">
        <f>IF(Source!BI269=4,H411, 0)</f>
        <v>0</v>
      </c>
    </row>
    <row r="412" spans="1:26" ht="15" x14ac:dyDescent="0.25">
      <c r="G412" s="59">
        <f>H406+H407+H408+H409+SUM(H411:H411)</f>
        <v>383.05</v>
      </c>
      <c r="H412" s="59"/>
      <c r="J412" s="59">
        <f>K406+K407+K408+K409+SUM(K411:K411)</f>
        <v>2593.3200000000002</v>
      </c>
      <c r="K412" s="59"/>
      <c r="L412" s="44">
        <f>Source!U267</f>
        <v>6.48</v>
      </c>
      <c r="O412" s="25">
        <f>G412</f>
        <v>383.05</v>
      </c>
      <c r="P412" s="25">
        <f>J412</f>
        <v>2593.3200000000002</v>
      </c>
      <c r="Q412" s="25">
        <f>L412</f>
        <v>6.48</v>
      </c>
      <c r="W412">
        <f>IF(Source!BI267&lt;=1,H406+H407+H408+H409, 0)</f>
        <v>0</v>
      </c>
      <c r="X412">
        <f>IF(Source!BI267=2,H406+H407+H408+H409, 0)</f>
        <v>162.79000000000002</v>
      </c>
      <c r="Y412">
        <f>IF(Source!BI267=3,H406+H407+H408+H409, 0)</f>
        <v>0</v>
      </c>
      <c r="Z412">
        <f>IF(Source!BI267=4,H406+H407+H408+H409, 0)</f>
        <v>0</v>
      </c>
    </row>
    <row r="413" spans="1:26" ht="28.5" x14ac:dyDescent="0.2">
      <c r="A413" s="48" t="str">
        <f>Source!E271</f>
        <v>39</v>
      </c>
      <c r="B413" s="49" t="str">
        <f>Source!F271</f>
        <v>м10-08-001-10</v>
      </c>
      <c r="C413" s="49" t="str">
        <f>Source!G271</f>
        <v>Приборы приемно-контрольные объектовые на 1 луч</v>
      </c>
      <c r="D413" s="30" t="str">
        <f>Source!H271</f>
        <v>ШТ</v>
      </c>
      <c r="E413" s="12">
        <f>Source!I271</f>
        <v>1</v>
      </c>
      <c r="F413" s="31">
        <f>Source!AL271+Source!AM271+Source!AO271</f>
        <v>36.71</v>
      </c>
      <c r="G413" s="32"/>
      <c r="H413" s="33"/>
      <c r="I413" s="32" t="str">
        <f>Source!BO271</f>
        <v/>
      </c>
      <c r="J413" s="32"/>
      <c r="K413" s="33"/>
      <c r="L413" s="34"/>
      <c r="S413">
        <f>ROUND((Source!FX271/100)*((ROUND(Source!AF271*Source!I271, 2)+ROUND(Source!AE271*Source!I271, 2))), 2)</f>
        <v>35.36</v>
      </c>
      <c r="T413">
        <f>Source!X271</f>
        <v>239.38</v>
      </c>
      <c r="U413">
        <f>ROUND((Source!FY271/100)*((ROUND(Source!AF271*Source!I271, 2)+ROUND(Source!AE271*Source!I271, 2))), 2)</f>
        <v>26.52</v>
      </c>
      <c r="V413">
        <f>Source!Y271</f>
        <v>179.54</v>
      </c>
    </row>
    <row r="414" spans="1:26" ht="14.25" x14ac:dyDescent="0.2">
      <c r="A414" s="48"/>
      <c r="B414" s="49"/>
      <c r="C414" s="49" t="s">
        <v>1327</v>
      </c>
      <c r="D414" s="30"/>
      <c r="E414" s="12"/>
      <c r="F414" s="31">
        <f>Source!AO271</f>
        <v>32.74</v>
      </c>
      <c r="G414" s="32" t="str">
        <f>Source!DG271</f>
        <v>)*1,35</v>
      </c>
      <c r="H414" s="33">
        <f>ROUND(Source!AF271*Source!I271, 2)</f>
        <v>44.2</v>
      </c>
      <c r="I414" s="32"/>
      <c r="J414" s="32">
        <f>IF(Source!BA271&lt;&gt; 0, Source!BA271, 1)</f>
        <v>6.77</v>
      </c>
      <c r="K414" s="33">
        <f>Source!S271</f>
        <v>299.23</v>
      </c>
      <c r="L414" s="34"/>
      <c r="R414">
        <f>H414</f>
        <v>44.2</v>
      </c>
    </row>
    <row r="415" spans="1:26" ht="14.25" x14ac:dyDescent="0.2">
      <c r="A415" s="48"/>
      <c r="B415" s="49"/>
      <c r="C415" s="49" t="s">
        <v>1328</v>
      </c>
      <c r="D415" s="30"/>
      <c r="E415" s="12"/>
      <c r="F415" s="31">
        <f>Source!AL271</f>
        <v>3.97</v>
      </c>
      <c r="G415" s="32" t="str">
        <f>Source!DD271</f>
        <v/>
      </c>
      <c r="H415" s="33">
        <f>ROUND(Source!AC271*Source!I271, 2)</f>
        <v>3.97</v>
      </c>
      <c r="I415" s="32"/>
      <c r="J415" s="32">
        <f>IF(Source!BC271&lt;&gt; 0, Source!BC271, 1)</f>
        <v>6.77</v>
      </c>
      <c r="K415" s="33">
        <f>Source!P271</f>
        <v>26.88</v>
      </c>
      <c r="L415" s="34"/>
    </row>
    <row r="416" spans="1:26" ht="14.25" x14ac:dyDescent="0.2">
      <c r="A416" s="48"/>
      <c r="B416" s="49"/>
      <c r="C416" s="49" t="s">
        <v>1329</v>
      </c>
      <c r="D416" s="30" t="s">
        <v>1330</v>
      </c>
      <c r="E416" s="12">
        <f>Source!BZ271</f>
        <v>80</v>
      </c>
      <c r="F416" s="52"/>
      <c r="G416" s="32"/>
      <c r="H416" s="33">
        <f>SUM(S413:S419)</f>
        <v>35.36</v>
      </c>
      <c r="I416" s="35"/>
      <c r="J416" s="29">
        <f>Source!AT271</f>
        <v>80</v>
      </c>
      <c r="K416" s="33">
        <f>SUM(T413:T419)</f>
        <v>239.38</v>
      </c>
      <c r="L416" s="34"/>
    </row>
    <row r="417" spans="1:26" ht="14.25" x14ac:dyDescent="0.2">
      <c r="A417" s="48"/>
      <c r="B417" s="49"/>
      <c r="C417" s="49" t="s">
        <v>1331</v>
      </c>
      <c r="D417" s="30" t="s">
        <v>1330</v>
      </c>
      <c r="E417" s="12">
        <f>Source!CA271</f>
        <v>60</v>
      </c>
      <c r="F417" s="52"/>
      <c r="G417" s="32"/>
      <c r="H417" s="33">
        <f>SUM(U413:U419)</f>
        <v>26.52</v>
      </c>
      <c r="I417" s="35"/>
      <c r="J417" s="29">
        <f>Source!AU271</f>
        <v>60</v>
      </c>
      <c r="K417" s="33">
        <f>SUM(V413:V419)</f>
        <v>179.54</v>
      </c>
      <c r="L417" s="34"/>
    </row>
    <row r="418" spans="1:26" ht="14.25" x14ac:dyDescent="0.2">
      <c r="A418" s="48"/>
      <c r="B418" s="49"/>
      <c r="C418" s="49" t="s">
        <v>1332</v>
      </c>
      <c r="D418" s="30" t="s">
        <v>1333</v>
      </c>
      <c r="E418" s="12">
        <f>Source!AQ271</f>
        <v>3.3</v>
      </c>
      <c r="F418" s="31"/>
      <c r="G418" s="32" t="str">
        <f>Source!DI271</f>
        <v>)*1,35</v>
      </c>
      <c r="H418" s="33"/>
      <c r="I418" s="32"/>
      <c r="J418" s="32"/>
      <c r="K418" s="33"/>
      <c r="L418" s="36">
        <f>Source!U271</f>
        <v>4.4550000000000001</v>
      </c>
    </row>
    <row r="419" spans="1:26" ht="14.25" x14ac:dyDescent="0.2">
      <c r="A419" s="50" t="str">
        <f>Source!E273</f>
        <v>39,1</v>
      </c>
      <c r="B419" s="51" t="str">
        <f>Source!F273</f>
        <v>61.2.07.08-0001</v>
      </c>
      <c r="C419" s="51" t="str">
        <f>Source!G273</f>
        <v>Считыватель-2 прим.</v>
      </c>
      <c r="D419" s="37" t="str">
        <f>Source!H273</f>
        <v>10 шт.</v>
      </c>
      <c r="E419" s="38">
        <f>Source!I273</f>
        <v>0.1</v>
      </c>
      <c r="F419" s="39">
        <f>Source!AL273+Source!AM273+Source!AO273</f>
        <v>6617.9</v>
      </c>
      <c r="G419" s="40" t="s">
        <v>3</v>
      </c>
      <c r="H419" s="41">
        <f>ROUND(Source!AC273*Source!I273, 2)+ROUND(Source!AD273*Source!I273, 2)+ROUND(Source!AF273*Source!I273, 2)</f>
        <v>661.79</v>
      </c>
      <c r="I419" s="42"/>
      <c r="J419" s="42">
        <f>IF(Source!BC273&lt;&gt; 0, Source!BC273, 1)</f>
        <v>6.77</v>
      </c>
      <c r="K419" s="41">
        <f>Source!O273</f>
        <v>4480.32</v>
      </c>
      <c r="L419" s="43"/>
      <c r="S419">
        <f>ROUND((Source!FX273/100)*((ROUND(Source!AF273*Source!I273, 2)+ROUND(Source!AE273*Source!I273, 2))), 2)</f>
        <v>0</v>
      </c>
      <c r="T419">
        <f>Source!X273</f>
        <v>0</v>
      </c>
      <c r="U419">
        <f>ROUND((Source!FY273/100)*((ROUND(Source!AF273*Source!I273, 2)+ROUND(Source!AE273*Source!I273, 2))), 2)</f>
        <v>0</v>
      </c>
      <c r="V419">
        <f>Source!Y273</f>
        <v>0</v>
      </c>
      <c r="W419">
        <f>IF(Source!BI273&lt;=1,H419, 0)</f>
        <v>0</v>
      </c>
      <c r="X419">
        <f>IF(Source!BI273=2,H419, 0)</f>
        <v>661.79</v>
      </c>
      <c r="Y419">
        <f>IF(Source!BI273=3,H419, 0)</f>
        <v>0</v>
      </c>
      <c r="Z419">
        <f>IF(Source!BI273=4,H419, 0)</f>
        <v>0</v>
      </c>
    </row>
    <row r="420" spans="1:26" ht="15" x14ac:dyDescent="0.25">
      <c r="G420" s="59">
        <f>H414+H415+H416+H417+SUM(H419:H419)</f>
        <v>771.83999999999992</v>
      </c>
      <c r="H420" s="59"/>
      <c r="J420" s="59">
        <f>K414+K415+K416+K417+SUM(K419:K419)</f>
        <v>5225.3499999999995</v>
      </c>
      <c r="K420" s="59"/>
      <c r="L420" s="44">
        <f>Source!U271</f>
        <v>4.4550000000000001</v>
      </c>
      <c r="O420" s="25">
        <f>G420</f>
        <v>771.83999999999992</v>
      </c>
      <c r="P420" s="25">
        <f>J420</f>
        <v>5225.3499999999995</v>
      </c>
      <c r="Q420" s="25">
        <f>L420</f>
        <v>4.4550000000000001</v>
      </c>
      <c r="W420">
        <f>IF(Source!BI271&lt;=1,H414+H415+H416+H417, 0)</f>
        <v>0</v>
      </c>
      <c r="X420">
        <f>IF(Source!BI271=2,H414+H415+H416+H417, 0)</f>
        <v>110.05</v>
      </c>
      <c r="Y420">
        <f>IF(Source!BI271=3,H414+H415+H416+H417, 0)</f>
        <v>0</v>
      </c>
      <c r="Z420">
        <f>IF(Source!BI271=4,H414+H415+H416+H417, 0)</f>
        <v>0</v>
      </c>
    </row>
    <row r="421" spans="1:26" ht="57" x14ac:dyDescent="0.2">
      <c r="A421" s="48" t="str">
        <f>Source!E275</f>
        <v>40</v>
      </c>
      <c r="B421" s="49" t="str">
        <f>Source!F275</f>
        <v>м10-08-002-02</v>
      </c>
      <c r="C421" s="49" t="str">
        <f>Source!G275</f>
        <v>Извещатель ПС автоматический дымовой, фотоэлектрический, радиоизотопный, световой в нормальном исполнении</v>
      </c>
      <c r="D421" s="30" t="str">
        <f>Source!H275</f>
        <v>ШТ</v>
      </c>
      <c r="E421" s="12">
        <f>Source!I275</f>
        <v>6</v>
      </c>
      <c r="F421" s="31">
        <f>Source!AL275+Source!AM275+Source!AO275</f>
        <v>18.91</v>
      </c>
      <c r="G421" s="32"/>
      <c r="H421" s="33"/>
      <c r="I421" s="32" t="str">
        <f>Source!BO275</f>
        <v/>
      </c>
      <c r="J421" s="32"/>
      <c r="K421" s="33"/>
      <c r="L421" s="34"/>
      <c r="S421">
        <f>ROUND((Source!FX275/100)*((ROUND(Source!AF275*Source!I275, 2)+ROUND(Source!AE275*Source!I275, 2))), 2)</f>
        <v>104.72</v>
      </c>
      <c r="T421">
        <f>Source!X275</f>
        <v>708.94</v>
      </c>
      <c r="U421">
        <f>ROUND((Source!FY275/100)*((ROUND(Source!AF275*Source!I275, 2)+ROUND(Source!AE275*Source!I275, 2))), 2)</f>
        <v>78.540000000000006</v>
      </c>
      <c r="V421">
        <f>Source!Y275</f>
        <v>531.70000000000005</v>
      </c>
    </row>
    <row r="422" spans="1:26" ht="14.25" x14ac:dyDescent="0.2">
      <c r="A422" s="48"/>
      <c r="B422" s="49"/>
      <c r="C422" s="49" t="s">
        <v>1327</v>
      </c>
      <c r="D422" s="30"/>
      <c r="E422" s="12"/>
      <c r="F422" s="31">
        <f>Source!AO275</f>
        <v>16.16</v>
      </c>
      <c r="G422" s="32" t="str">
        <f>Source!DG275</f>
        <v>)*1,35</v>
      </c>
      <c r="H422" s="33">
        <f>ROUND(Source!AF275*Source!I275, 2)</f>
        <v>130.9</v>
      </c>
      <c r="I422" s="32"/>
      <c r="J422" s="32">
        <f>IF(Source!BA275&lt;&gt; 0, Source!BA275, 1)</f>
        <v>6.77</v>
      </c>
      <c r="K422" s="33">
        <f>Source!S275</f>
        <v>886.17</v>
      </c>
      <c r="L422" s="34"/>
      <c r="R422">
        <f>H422</f>
        <v>130.9</v>
      </c>
    </row>
    <row r="423" spans="1:26" ht="14.25" x14ac:dyDescent="0.2">
      <c r="A423" s="48"/>
      <c r="B423" s="49"/>
      <c r="C423" s="49" t="s">
        <v>1328</v>
      </c>
      <c r="D423" s="30"/>
      <c r="E423" s="12"/>
      <c r="F423" s="31">
        <f>Source!AL275</f>
        <v>2.75</v>
      </c>
      <c r="G423" s="32" t="str">
        <f>Source!DD275</f>
        <v/>
      </c>
      <c r="H423" s="33">
        <f>ROUND(Source!AC275*Source!I275, 2)</f>
        <v>16.5</v>
      </c>
      <c r="I423" s="32"/>
      <c r="J423" s="32">
        <f>IF(Source!BC275&lt;&gt; 0, Source!BC275, 1)</f>
        <v>6.77</v>
      </c>
      <c r="K423" s="33">
        <f>Source!P275</f>
        <v>111.71</v>
      </c>
      <c r="L423" s="34"/>
    </row>
    <row r="424" spans="1:26" ht="14.25" x14ac:dyDescent="0.2">
      <c r="A424" s="48"/>
      <c r="B424" s="49"/>
      <c r="C424" s="49" t="s">
        <v>1329</v>
      </c>
      <c r="D424" s="30" t="s">
        <v>1330</v>
      </c>
      <c r="E424" s="12">
        <f>Source!BZ275</f>
        <v>80</v>
      </c>
      <c r="F424" s="52"/>
      <c r="G424" s="32"/>
      <c r="H424" s="33">
        <f>SUM(S421:S427)</f>
        <v>104.72</v>
      </c>
      <c r="I424" s="35"/>
      <c r="J424" s="29">
        <f>Source!AT275</f>
        <v>80</v>
      </c>
      <c r="K424" s="33">
        <f>SUM(T421:T427)</f>
        <v>708.94</v>
      </c>
      <c r="L424" s="34"/>
    </row>
    <row r="425" spans="1:26" ht="14.25" x14ac:dyDescent="0.2">
      <c r="A425" s="48"/>
      <c r="B425" s="49"/>
      <c r="C425" s="49" t="s">
        <v>1331</v>
      </c>
      <c r="D425" s="30" t="s">
        <v>1330</v>
      </c>
      <c r="E425" s="12">
        <f>Source!CA275</f>
        <v>60</v>
      </c>
      <c r="F425" s="52"/>
      <c r="G425" s="32"/>
      <c r="H425" s="33">
        <f>SUM(U421:U427)</f>
        <v>78.540000000000006</v>
      </c>
      <c r="I425" s="35"/>
      <c r="J425" s="29">
        <f>Source!AU275</f>
        <v>60</v>
      </c>
      <c r="K425" s="33">
        <f>SUM(V421:V427)</f>
        <v>531.70000000000005</v>
      </c>
      <c r="L425" s="34"/>
    </row>
    <row r="426" spans="1:26" ht="14.25" x14ac:dyDescent="0.2">
      <c r="A426" s="48"/>
      <c r="B426" s="49"/>
      <c r="C426" s="49" t="s">
        <v>1332</v>
      </c>
      <c r="D426" s="30" t="s">
        <v>1333</v>
      </c>
      <c r="E426" s="12">
        <f>Source!AQ275</f>
        <v>1.68</v>
      </c>
      <c r="F426" s="31"/>
      <c r="G426" s="32" t="str">
        <f>Source!DI275</f>
        <v>)*1,35</v>
      </c>
      <c r="H426" s="33"/>
      <c r="I426" s="32"/>
      <c r="J426" s="32"/>
      <c r="K426" s="33"/>
      <c r="L426" s="36">
        <f>Source!U275</f>
        <v>13.608000000000001</v>
      </c>
    </row>
    <row r="427" spans="1:26" ht="42.75" x14ac:dyDescent="0.2">
      <c r="A427" s="50" t="str">
        <f>Source!E277</f>
        <v>40,1</v>
      </c>
      <c r="B427" s="51" t="str">
        <f>Source!F277</f>
        <v>61.2.02.01-0002</v>
      </c>
      <c r="C427" s="51" t="str">
        <f>Source!G277</f>
        <v>Извещатель ИП 212-73 дымовой оптико-электронный "ПРОФИ- O", без базы</v>
      </c>
      <c r="D427" s="37" t="str">
        <f>Source!H277</f>
        <v>10 шт.</v>
      </c>
      <c r="E427" s="38">
        <f>Source!I277</f>
        <v>0.6</v>
      </c>
      <c r="F427" s="39">
        <f>Source!AL277+Source!AM277+Source!AO277</f>
        <v>1276.3</v>
      </c>
      <c r="G427" s="40" t="s">
        <v>3</v>
      </c>
      <c r="H427" s="41">
        <f>ROUND(Source!AC277*Source!I277, 2)+ROUND(Source!AD277*Source!I277, 2)+ROUND(Source!AF277*Source!I277, 2)</f>
        <v>765.78</v>
      </c>
      <c r="I427" s="42"/>
      <c r="J427" s="42">
        <f>IF(Source!BC277&lt;&gt; 0, Source!BC277, 1)</f>
        <v>6.77</v>
      </c>
      <c r="K427" s="41">
        <f>Source!O277</f>
        <v>5184.33</v>
      </c>
      <c r="L427" s="43"/>
      <c r="S427">
        <f>ROUND((Source!FX277/100)*((ROUND(Source!AF277*Source!I277, 2)+ROUND(Source!AE277*Source!I277, 2))), 2)</f>
        <v>0</v>
      </c>
      <c r="T427">
        <f>Source!X277</f>
        <v>0</v>
      </c>
      <c r="U427">
        <f>ROUND((Source!FY277/100)*((ROUND(Source!AF277*Source!I277, 2)+ROUND(Source!AE277*Source!I277, 2))), 2)</f>
        <v>0</v>
      </c>
      <c r="V427">
        <f>Source!Y277</f>
        <v>0</v>
      </c>
      <c r="W427">
        <f>IF(Source!BI277&lt;=1,H427, 0)</f>
        <v>0</v>
      </c>
      <c r="X427">
        <f>IF(Source!BI277=2,H427, 0)</f>
        <v>765.78</v>
      </c>
      <c r="Y427">
        <f>IF(Source!BI277=3,H427, 0)</f>
        <v>0</v>
      </c>
      <c r="Z427">
        <f>IF(Source!BI277=4,H427, 0)</f>
        <v>0</v>
      </c>
    </row>
    <row r="428" spans="1:26" ht="15" x14ac:dyDescent="0.25">
      <c r="G428" s="59">
        <f>H422+H423+H424+H425+SUM(H427:H427)</f>
        <v>1096.44</v>
      </c>
      <c r="H428" s="59"/>
      <c r="J428" s="59">
        <f>K422+K423+K424+K425+SUM(K427:K427)</f>
        <v>7422.85</v>
      </c>
      <c r="K428" s="59"/>
      <c r="L428" s="44">
        <f>Source!U275</f>
        <v>13.608000000000001</v>
      </c>
      <c r="O428" s="25">
        <f>G428</f>
        <v>1096.44</v>
      </c>
      <c r="P428" s="25">
        <f>J428</f>
        <v>7422.85</v>
      </c>
      <c r="Q428" s="25">
        <f>L428</f>
        <v>13.608000000000001</v>
      </c>
      <c r="W428">
        <f>IF(Source!BI275&lt;=1,H422+H423+H424+H425, 0)</f>
        <v>0</v>
      </c>
      <c r="X428">
        <f>IF(Source!BI275=2,H422+H423+H424+H425, 0)</f>
        <v>330.66</v>
      </c>
      <c r="Y428">
        <f>IF(Source!BI275=3,H422+H423+H424+H425, 0)</f>
        <v>0</v>
      </c>
      <c r="Z428">
        <f>IF(Source!BI275=4,H422+H423+H424+H425, 0)</f>
        <v>0</v>
      </c>
    </row>
    <row r="429" spans="1:26" ht="28.5" x14ac:dyDescent="0.2">
      <c r="A429" s="48" t="str">
        <f>Source!E279</f>
        <v>41</v>
      </c>
      <c r="B429" s="49" t="str">
        <f>Source!F279</f>
        <v>м10-08-002-06</v>
      </c>
      <c r="C429" s="49" t="str">
        <f>Source!G279</f>
        <v>Конструкция для установки извещателя</v>
      </c>
      <c r="D429" s="30" t="str">
        <f>Source!H279</f>
        <v>ШТ</v>
      </c>
      <c r="E429" s="12">
        <f>Source!I279</f>
        <v>6</v>
      </c>
      <c r="F429" s="31">
        <f>Source!AL279+Source!AM279+Source!AO279</f>
        <v>5.54</v>
      </c>
      <c r="G429" s="32"/>
      <c r="H429" s="33"/>
      <c r="I429" s="32" t="str">
        <f>Source!BO279</f>
        <v/>
      </c>
      <c r="J429" s="32"/>
      <c r="K429" s="33"/>
      <c r="L429" s="34"/>
      <c r="S429">
        <f>ROUND((Source!FX279/100)*((ROUND(Source!AF279*Source!I279, 2)+ROUND(Source!AE279*Source!I279, 2))), 2)</f>
        <v>21.84</v>
      </c>
      <c r="T429">
        <f>Source!X279</f>
        <v>147.84</v>
      </c>
      <c r="U429">
        <f>ROUND((Source!FY279/100)*((ROUND(Source!AF279*Source!I279, 2)+ROUND(Source!AE279*Source!I279, 2))), 2)</f>
        <v>16.38</v>
      </c>
      <c r="V429">
        <f>Source!Y279</f>
        <v>110.88</v>
      </c>
    </row>
    <row r="430" spans="1:26" ht="14.25" x14ac:dyDescent="0.2">
      <c r="A430" s="48"/>
      <c r="B430" s="49"/>
      <c r="C430" s="49" t="s">
        <v>1327</v>
      </c>
      <c r="D430" s="30"/>
      <c r="E430" s="12"/>
      <c r="F430" s="31">
        <f>Source!AO279</f>
        <v>3.37</v>
      </c>
      <c r="G430" s="32" t="str">
        <f>Source!DG279</f>
        <v>)*1,35</v>
      </c>
      <c r="H430" s="33">
        <f>ROUND(Source!AF279*Source!I279, 2)</f>
        <v>27.3</v>
      </c>
      <c r="I430" s="32"/>
      <c r="J430" s="32">
        <f>IF(Source!BA279&lt;&gt; 0, Source!BA279, 1)</f>
        <v>6.77</v>
      </c>
      <c r="K430" s="33">
        <f>Source!S279</f>
        <v>184.8</v>
      </c>
      <c r="L430" s="34"/>
      <c r="R430">
        <f>H430</f>
        <v>27.3</v>
      </c>
    </row>
    <row r="431" spans="1:26" ht="14.25" x14ac:dyDescent="0.2">
      <c r="A431" s="48"/>
      <c r="B431" s="49"/>
      <c r="C431" s="49" t="s">
        <v>447</v>
      </c>
      <c r="D431" s="30"/>
      <c r="E431" s="12"/>
      <c r="F431" s="31">
        <f>Source!AM279</f>
        <v>0.97</v>
      </c>
      <c r="G431" s="32" t="str">
        <f>Source!DE279</f>
        <v>)*1,35</v>
      </c>
      <c r="H431" s="33">
        <f>ROUND(Source!AD279*Source!I279, 2)</f>
        <v>7.86</v>
      </c>
      <c r="I431" s="32"/>
      <c r="J431" s="32">
        <f>IF(Source!BB279&lt;&gt; 0, Source!BB279, 1)</f>
        <v>6.77</v>
      </c>
      <c r="K431" s="33">
        <f>Source!Q279</f>
        <v>53.19</v>
      </c>
      <c r="L431" s="34"/>
    </row>
    <row r="432" spans="1:26" ht="14.25" x14ac:dyDescent="0.2">
      <c r="A432" s="48"/>
      <c r="B432" s="49"/>
      <c r="C432" s="49" t="s">
        <v>1328</v>
      </c>
      <c r="D432" s="30"/>
      <c r="E432" s="12"/>
      <c r="F432" s="31">
        <f>Source!AL279</f>
        <v>1.2</v>
      </c>
      <c r="G432" s="32" t="str">
        <f>Source!DD279</f>
        <v/>
      </c>
      <c r="H432" s="33">
        <f>ROUND(Source!AC279*Source!I279, 2)</f>
        <v>7.2</v>
      </c>
      <c r="I432" s="32"/>
      <c r="J432" s="32">
        <f>IF(Source!BC279&lt;&gt; 0, Source!BC279, 1)</f>
        <v>6.77</v>
      </c>
      <c r="K432" s="33">
        <f>Source!P279</f>
        <v>48.74</v>
      </c>
      <c r="L432" s="34"/>
    </row>
    <row r="433" spans="1:26" ht="14.25" x14ac:dyDescent="0.2">
      <c r="A433" s="48"/>
      <c r="B433" s="49"/>
      <c r="C433" s="49" t="s">
        <v>1329</v>
      </c>
      <c r="D433" s="30" t="s">
        <v>1330</v>
      </c>
      <c r="E433" s="12">
        <f>Source!BZ279</f>
        <v>80</v>
      </c>
      <c r="F433" s="52"/>
      <c r="G433" s="32"/>
      <c r="H433" s="33">
        <f>SUM(S429:S436)</f>
        <v>21.84</v>
      </c>
      <c r="I433" s="35"/>
      <c r="J433" s="29">
        <f>Source!AT279</f>
        <v>80</v>
      </c>
      <c r="K433" s="33">
        <f>SUM(T429:T436)</f>
        <v>147.84</v>
      </c>
      <c r="L433" s="34"/>
    </row>
    <row r="434" spans="1:26" ht="14.25" x14ac:dyDescent="0.2">
      <c r="A434" s="48"/>
      <c r="B434" s="49"/>
      <c r="C434" s="49" t="s">
        <v>1331</v>
      </c>
      <c r="D434" s="30" t="s">
        <v>1330</v>
      </c>
      <c r="E434" s="12">
        <f>Source!CA279</f>
        <v>60</v>
      </c>
      <c r="F434" s="52"/>
      <c r="G434" s="32"/>
      <c r="H434" s="33">
        <f>SUM(U429:U436)</f>
        <v>16.38</v>
      </c>
      <c r="I434" s="35"/>
      <c r="J434" s="29">
        <f>Source!AU279</f>
        <v>60</v>
      </c>
      <c r="K434" s="33">
        <f>SUM(V429:V436)</f>
        <v>110.88</v>
      </c>
      <c r="L434" s="34"/>
    </row>
    <row r="435" spans="1:26" ht="14.25" x14ac:dyDescent="0.2">
      <c r="A435" s="48"/>
      <c r="B435" s="49"/>
      <c r="C435" s="49" t="s">
        <v>1332</v>
      </c>
      <c r="D435" s="30" t="s">
        <v>1333</v>
      </c>
      <c r="E435" s="12">
        <f>Source!AQ279</f>
        <v>0.35</v>
      </c>
      <c r="F435" s="31"/>
      <c r="G435" s="32" t="str">
        <f>Source!DI279</f>
        <v>)*1,35</v>
      </c>
      <c r="H435" s="33"/>
      <c r="I435" s="32"/>
      <c r="J435" s="32"/>
      <c r="K435" s="33"/>
      <c r="L435" s="36">
        <f>Source!U279</f>
        <v>2.835</v>
      </c>
    </row>
    <row r="436" spans="1:26" ht="14.25" x14ac:dyDescent="0.2">
      <c r="A436" s="50" t="str">
        <f>Source!E281</f>
        <v>41,1</v>
      </c>
      <c r="B436" s="51" t="str">
        <f>Source!F281</f>
        <v>61.2.07.02-0050</v>
      </c>
      <c r="C436" s="51" t="str">
        <f>Source!G281</f>
        <v>База (розетка) для извещателей</v>
      </c>
      <c r="D436" s="37" t="str">
        <f>Source!H281</f>
        <v>10 шт.</v>
      </c>
      <c r="E436" s="38">
        <f>Source!I281</f>
        <v>0.6</v>
      </c>
      <c r="F436" s="39">
        <f>Source!AL281+Source!AM281+Source!AO281</f>
        <v>688.2</v>
      </c>
      <c r="G436" s="40" t="s">
        <v>3</v>
      </c>
      <c r="H436" s="41">
        <f>ROUND(Source!AC281*Source!I281, 2)+ROUND(Source!AD281*Source!I281, 2)+ROUND(Source!AF281*Source!I281, 2)</f>
        <v>412.92</v>
      </c>
      <c r="I436" s="42"/>
      <c r="J436" s="42">
        <f>IF(Source!BC281&lt;&gt; 0, Source!BC281, 1)</f>
        <v>6.77</v>
      </c>
      <c r="K436" s="41">
        <f>Source!O281</f>
        <v>2795.47</v>
      </c>
      <c r="L436" s="43"/>
      <c r="S436">
        <f>ROUND((Source!FX281/100)*((ROUND(Source!AF281*Source!I281, 2)+ROUND(Source!AE281*Source!I281, 2))), 2)</f>
        <v>0</v>
      </c>
      <c r="T436">
        <f>Source!X281</f>
        <v>0</v>
      </c>
      <c r="U436">
        <f>ROUND((Source!FY281/100)*((ROUND(Source!AF281*Source!I281, 2)+ROUND(Source!AE281*Source!I281, 2))), 2)</f>
        <v>0</v>
      </c>
      <c r="V436">
        <f>Source!Y281</f>
        <v>0</v>
      </c>
      <c r="W436">
        <f>IF(Source!BI281&lt;=1,H436, 0)</f>
        <v>0</v>
      </c>
      <c r="X436">
        <f>IF(Source!BI281=2,H436, 0)</f>
        <v>412.92</v>
      </c>
      <c r="Y436">
        <f>IF(Source!BI281=3,H436, 0)</f>
        <v>0</v>
      </c>
      <c r="Z436">
        <f>IF(Source!BI281=4,H436, 0)</f>
        <v>0</v>
      </c>
    </row>
    <row r="437" spans="1:26" ht="15" x14ac:dyDescent="0.25">
      <c r="G437" s="59">
        <f>H430+H431+H432+H433+H434+SUM(H436:H436)</f>
        <v>493.5</v>
      </c>
      <c r="H437" s="59"/>
      <c r="J437" s="59">
        <f>K430+K431+K432+K433+K434+SUM(K436:K436)</f>
        <v>3340.92</v>
      </c>
      <c r="K437" s="59"/>
      <c r="L437" s="44">
        <f>Source!U279</f>
        <v>2.835</v>
      </c>
      <c r="O437" s="25">
        <f>G437</f>
        <v>493.5</v>
      </c>
      <c r="P437" s="25">
        <f>J437</f>
        <v>3340.92</v>
      </c>
      <c r="Q437" s="25">
        <f>L437</f>
        <v>2.835</v>
      </c>
      <c r="W437">
        <f>IF(Source!BI279&lt;=1,H430+H431+H432+H433+H434, 0)</f>
        <v>0</v>
      </c>
      <c r="X437">
        <f>IF(Source!BI279=2,H430+H431+H432+H433+H434, 0)</f>
        <v>80.58</v>
      </c>
      <c r="Y437">
        <f>IF(Source!BI279=3,H430+H431+H432+H433+H434, 0)</f>
        <v>0</v>
      </c>
      <c r="Z437">
        <f>IF(Source!BI279=4,H430+H431+H432+H433+H434, 0)</f>
        <v>0</v>
      </c>
    </row>
    <row r="438" spans="1:26" ht="57" x14ac:dyDescent="0.2">
      <c r="A438" s="48" t="str">
        <f>Source!E283</f>
        <v>42</v>
      </c>
      <c r="B438" s="49" t="str">
        <f>Source!F283</f>
        <v>м10-08-002-02</v>
      </c>
      <c r="C438" s="49" t="str">
        <f>Source!G283</f>
        <v>Извещатель ПС автоматический дымовой, фотоэлектрический, радиоизотопный, световой в нормальном исполнении</v>
      </c>
      <c r="D438" s="30" t="str">
        <f>Source!H283</f>
        <v>ШТ</v>
      </c>
      <c r="E438" s="12">
        <f>Source!I283</f>
        <v>3</v>
      </c>
      <c r="F438" s="31">
        <f>Source!AL283+Source!AM283+Source!AO283</f>
        <v>18.91</v>
      </c>
      <c r="G438" s="32"/>
      <c r="H438" s="33"/>
      <c r="I438" s="32" t="str">
        <f>Source!BO283</f>
        <v/>
      </c>
      <c r="J438" s="32"/>
      <c r="K438" s="33"/>
      <c r="L438" s="34"/>
      <c r="S438">
        <f>ROUND((Source!FX283/100)*((ROUND(Source!AF283*Source!I283, 2)+ROUND(Source!AE283*Source!I283, 2))), 2)</f>
        <v>52.36</v>
      </c>
      <c r="T438">
        <f>Source!X283</f>
        <v>354.46</v>
      </c>
      <c r="U438">
        <f>ROUND((Source!FY283/100)*((ROUND(Source!AF283*Source!I283, 2)+ROUND(Source!AE283*Source!I283, 2))), 2)</f>
        <v>39.270000000000003</v>
      </c>
      <c r="V438">
        <f>Source!Y283</f>
        <v>265.85000000000002</v>
      </c>
    </row>
    <row r="439" spans="1:26" ht="14.25" x14ac:dyDescent="0.2">
      <c r="A439" s="48"/>
      <c r="B439" s="49"/>
      <c r="C439" s="49" t="s">
        <v>1327</v>
      </c>
      <c r="D439" s="30"/>
      <c r="E439" s="12"/>
      <c r="F439" s="31">
        <f>Source!AO283</f>
        <v>16.16</v>
      </c>
      <c r="G439" s="32" t="str">
        <f>Source!DG283</f>
        <v>)*1,35</v>
      </c>
      <c r="H439" s="33">
        <f>ROUND(Source!AF283*Source!I283, 2)</f>
        <v>65.45</v>
      </c>
      <c r="I439" s="32"/>
      <c r="J439" s="32">
        <f>IF(Source!BA283&lt;&gt; 0, Source!BA283, 1)</f>
        <v>6.77</v>
      </c>
      <c r="K439" s="33">
        <f>Source!S283</f>
        <v>443.08</v>
      </c>
      <c r="L439" s="34"/>
      <c r="R439">
        <f>H439</f>
        <v>65.45</v>
      </c>
    </row>
    <row r="440" spans="1:26" ht="14.25" x14ac:dyDescent="0.2">
      <c r="A440" s="48"/>
      <c r="B440" s="49"/>
      <c r="C440" s="49" t="s">
        <v>1328</v>
      </c>
      <c r="D440" s="30"/>
      <c r="E440" s="12"/>
      <c r="F440" s="31">
        <f>Source!AL283</f>
        <v>2.75</v>
      </c>
      <c r="G440" s="32" t="str">
        <f>Source!DD283</f>
        <v/>
      </c>
      <c r="H440" s="33">
        <f>ROUND(Source!AC283*Source!I283, 2)</f>
        <v>8.25</v>
      </c>
      <c r="I440" s="32"/>
      <c r="J440" s="32">
        <f>IF(Source!BC283&lt;&gt; 0, Source!BC283, 1)</f>
        <v>6.77</v>
      </c>
      <c r="K440" s="33">
        <f>Source!P283</f>
        <v>55.85</v>
      </c>
      <c r="L440" s="34"/>
    </row>
    <row r="441" spans="1:26" ht="14.25" x14ac:dyDescent="0.2">
      <c r="A441" s="48"/>
      <c r="B441" s="49"/>
      <c r="C441" s="49" t="s">
        <v>1329</v>
      </c>
      <c r="D441" s="30" t="s">
        <v>1330</v>
      </c>
      <c r="E441" s="12">
        <f>Source!BZ283</f>
        <v>80</v>
      </c>
      <c r="F441" s="52"/>
      <c r="G441" s="32"/>
      <c r="H441" s="33">
        <f>SUM(S438:S444)</f>
        <v>52.36</v>
      </c>
      <c r="I441" s="35"/>
      <c r="J441" s="29">
        <f>Source!AT283</f>
        <v>80</v>
      </c>
      <c r="K441" s="33">
        <f>SUM(T438:T444)</f>
        <v>354.46</v>
      </c>
      <c r="L441" s="34"/>
    </row>
    <row r="442" spans="1:26" ht="14.25" x14ac:dyDescent="0.2">
      <c r="A442" s="48"/>
      <c r="B442" s="49"/>
      <c r="C442" s="49" t="s">
        <v>1331</v>
      </c>
      <c r="D442" s="30" t="s">
        <v>1330</v>
      </c>
      <c r="E442" s="12">
        <f>Source!CA283</f>
        <v>60</v>
      </c>
      <c r="F442" s="52"/>
      <c r="G442" s="32"/>
      <c r="H442" s="33">
        <f>SUM(U438:U444)</f>
        <v>39.270000000000003</v>
      </c>
      <c r="I442" s="35"/>
      <c r="J442" s="29">
        <f>Source!AU283</f>
        <v>60</v>
      </c>
      <c r="K442" s="33">
        <f>SUM(V438:V444)</f>
        <v>265.85000000000002</v>
      </c>
      <c r="L442" s="34"/>
    </row>
    <row r="443" spans="1:26" ht="14.25" x14ac:dyDescent="0.2">
      <c r="A443" s="48"/>
      <c r="B443" s="49"/>
      <c r="C443" s="49" t="s">
        <v>1332</v>
      </c>
      <c r="D443" s="30" t="s">
        <v>1333</v>
      </c>
      <c r="E443" s="12">
        <f>Source!AQ283</f>
        <v>1.68</v>
      </c>
      <c r="F443" s="31"/>
      <c r="G443" s="32" t="str">
        <f>Source!DI283</f>
        <v>)*1,35</v>
      </c>
      <c r="H443" s="33"/>
      <c r="I443" s="32"/>
      <c r="J443" s="32"/>
      <c r="K443" s="33"/>
      <c r="L443" s="36">
        <f>Source!U283</f>
        <v>6.8040000000000003</v>
      </c>
    </row>
    <row r="444" spans="1:26" ht="28.5" x14ac:dyDescent="0.2">
      <c r="A444" s="50" t="str">
        <f>Source!E285</f>
        <v>42,1</v>
      </c>
      <c r="B444" s="51" t="str">
        <f>Source!F285</f>
        <v>61.2.07.02-0031</v>
      </c>
      <c r="C444" s="51" t="str">
        <f>Source!G285</f>
        <v>Индикатор оптический выносной, марка "RA 100Z прим.</v>
      </c>
      <c r="D444" s="37" t="str">
        <f>Source!H285</f>
        <v>шт.</v>
      </c>
      <c r="E444" s="38">
        <f>Source!I285</f>
        <v>3</v>
      </c>
      <c r="F444" s="39">
        <f>Source!AL285+Source!AM285+Source!AO285</f>
        <v>673.91</v>
      </c>
      <c r="G444" s="40" t="s">
        <v>3</v>
      </c>
      <c r="H444" s="41">
        <f>ROUND(Source!AC285*Source!I285, 2)+ROUND(Source!AD285*Source!I285, 2)+ROUND(Source!AF285*Source!I285, 2)</f>
        <v>2021.73</v>
      </c>
      <c r="I444" s="42"/>
      <c r="J444" s="42">
        <f>IF(Source!BC285&lt;&gt; 0, Source!BC285, 1)</f>
        <v>6.77</v>
      </c>
      <c r="K444" s="41">
        <f>Source!O285</f>
        <v>13687.11</v>
      </c>
      <c r="L444" s="43"/>
      <c r="S444">
        <f>ROUND((Source!FX285/100)*((ROUND(Source!AF285*Source!I285, 2)+ROUND(Source!AE285*Source!I285, 2))), 2)</f>
        <v>0</v>
      </c>
      <c r="T444">
        <f>Source!X285</f>
        <v>0</v>
      </c>
      <c r="U444">
        <f>ROUND((Source!FY285/100)*((ROUND(Source!AF285*Source!I285, 2)+ROUND(Source!AE285*Source!I285, 2))), 2)</f>
        <v>0</v>
      </c>
      <c r="V444">
        <f>Source!Y285</f>
        <v>0</v>
      </c>
      <c r="W444">
        <f>IF(Source!BI285&lt;=1,H444, 0)</f>
        <v>0</v>
      </c>
      <c r="X444">
        <f>IF(Source!BI285=2,H444, 0)</f>
        <v>2021.73</v>
      </c>
      <c r="Y444">
        <f>IF(Source!BI285=3,H444, 0)</f>
        <v>0</v>
      </c>
      <c r="Z444">
        <f>IF(Source!BI285=4,H444, 0)</f>
        <v>0</v>
      </c>
    </row>
    <row r="445" spans="1:26" ht="15" x14ac:dyDescent="0.25">
      <c r="G445" s="59">
        <f>H439+H440+H441+H442+SUM(H444:H444)</f>
        <v>2187.06</v>
      </c>
      <c r="H445" s="59"/>
      <c r="J445" s="59">
        <f>K439+K440+K441+K442+SUM(K444:K444)</f>
        <v>14806.35</v>
      </c>
      <c r="K445" s="59"/>
      <c r="L445" s="44">
        <f>Source!U283</f>
        <v>6.8040000000000003</v>
      </c>
      <c r="O445" s="25">
        <f>G445</f>
        <v>2187.06</v>
      </c>
      <c r="P445" s="25">
        <f>J445</f>
        <v>14806.35</v>
      </c>
      <c r="Q445" s="25">
        <f>L445</f>
        <v>6.8040000000000003</v>
      </c>
      <c r="W445">
        <f>IF(Source!BI283&lt;=1,H439+H440+H441+H442, 0)</f>
        <v>0</v>
      </c>
      <c r="X445">
        <f>IF(Source!BI283=2,H439+H440+H441+H442, 0)</f>
        <v>165.33</v>
      </c>
      <c r="Y445">
        <f>IF(Source!BI283=3,H439+H440+H441+H442, 0)</f>
        <v>0</v>
      </c>
      <c r="Z445">
        <f>IF(Source!BI283=4,H439+H440+H441+H442, 0)</f>
        <v>0</v>
      </c>
    </row>
    <row r="446" spans="1:26" ht="71.25" x14ac:dyDescent="0.2">
      <c r="A446" s="48" t="str">
        <f>Source!E287</f>
        <v>43</v>
      </c>
      <c r="B446" s="49" t="str">
        <f>Source!F287</f>
        <v>м08-01-081-02</v>
      </c>
      <c r="C446" s="49" t="str">
        <f>Source!G287</f>
        <v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6</v>
      </c>
      <c r="D446" s="30" t="str">
        <f>Source!H287</f>
        <v>ШТ</v>
      </c>
      <c r="E446" s="12">
        <f>Source!I287</f>
        <v>1</v>
      </c>
      <c r="F446" s="31">
        <f>Source!AL287+Source!AM287+Source!AO287</f>
        <v>18.739999999999998</v>
      </c>
      <c r="G446" s="32"/>
      <c r="H446" s="33"/>
      <c r="I446" s="32" t="str">
        <f>Source!BO287</f>
        <v/>
      </c>
      <c r="J446" s="32"/>
      <c r="K446" s="33"/>
      <c r="L446" s="34"/>
      <c r="S446">
        <f>ROUND((Source!FX287/100)*((ROUND(Source!AF287*Source!I287, 2)+ROUND(Source!AE287*Source!I287, 2))), 2)</f>
        <v>15.22</v>
      </c>
      <c r="T446">
        <f>Source!X287</f>
        <v>103.07</v>
      </c>
      <c r="U446">
        <f>ROUND((Source!FY287/100)*((ROUND(Source!AF287*Source!I287, 2)+ROUND(Source!AE287*Source!I287, 2))), 2)</f>
        <v>10.41</v>
      </c>
      <c r="V446">
        <f>Source!Y287</f>
        <v>70.52</v>
      </c>
    </row>
    <row r="447" spans="1:26" ht="14.25" x14ac:dyDescent="0.2">
      <c r="A447" s="48"/>
      <c r="B447" s="49"/>
      <c r="C447" s="49" t="s">
        <v>1327</v>
      </c>
      <c r="D447" s="30"/>
      <c r="E447" s="12"/>
      <c r="F447" s="31">
        <f>Source!AO287</f>
        <v>10.87</v>
      </c>
      <c r="G447" s="32" t="str">
        <f>Source!DG287</f>
        <v>)*1,35</v>
      </c>
      <c r="H447" s="33">
        <f>ROUND(Source!AF287*Source!I287, 2)</f>
        <v>14.67</v>
      </c>
      <c r="I447" s="32"/>
      <c r="J447" s="32">
        <f>IF(Source!BA287&lt;&gt; 0, Source!BA287, 1)</f>
        <v>6.77</v>
      </c>
      <c r="K447" s="33">
        <f>Source!S287</f>
        <v>99.35</v>
      </c>
      <c r="L447" s="34"/>
      <c r="R447">
        <f>H447</f>
        <v>14.67</v>
      </c>
    </row>
    <row r="448" spans="1:26" ht="14.25" x14ac:dyDescent="0.2">
      <c r="A448" s="48"/>
      <c r="B448" s="49"/>
      <c r="C448" s="49" t="s">
        <v>447</v>
      </c>
      <c r="D448" s="30"/>
      <c r="E448" s="12"/>
      <c r="F448" s="31">
        <f>Source!AM287</f>
        <v>7.11</v>
      </c>
      <c r="G448" s="32" t="str">
        <f>Source!DE287</f>
        <v>)*1,35</v>
      </c>
      <c r="H448" s="33">
        <f>ROUND(Source!AD287*Source!I287, 2)</f>
        <v>9.6</v>
      </c>
      <c r="I448" s="32"/>
      <c r="J448" s="32">
        <f>IF(Source!BB287&lt;&gt; 0, Source!BB287, 1)</f>
        <v>6.77</v>
      </c>
      <c r="K448" s="33">
        <f>Source!Q287</f>
        <v>64.98</v>
      </c>
      <c r="L448" s="34"/>
    </row>
    <row r="449" spans="1:26" ht="14.25" x14ac:dyDescent="0.2">
      <c r="A449" s="48"/>
      <c r="B449" s="49"/>
      <c r="C449" s="49" t="s">
        <v>1334</v>
      </c>
      <c r="D449" s="30"/>
      <c r="E449" s="12"/>
      <c r="F449" s="31">
        <f>Source!AN287</f>
        <v>1</v>
      </c>
      <c r="G449" s="32" t="str">
        <f>Source!DF287</f>
        <v>)*1,35</v>
      </c>
      <c r="H449" s="45">
        <f>ROUND(Source!AE287*Source!I287, 2)</f>
        <v>1.35</v>
      </c>
      <c r="I449" s="32"/>
      <c r="J449" s="32">
        <f>IF(Source!BS287&lt;&gt; 0, Source!BS287, 1)</f>
        <v>6.77</v>
      </c>
      <c r="K449" s="45">
        <f>Source!R287</f>
        <v>9.14</v>
      </c>
      <c r="L449" s="34"/>
      <c r="R449">
        <f>H449</f>
        <v>1.35</v>
      </c>
    </row>
    <row r="450" spans="1:26" ht="14.25" x14ac:dyDescent="0.2">
      <c r="A450" s="48"/>
      <c r="B450" s="49"/>
      <c r="C450" s="49" t="s">
        <v>1328</v>
      </c>
      <c r="D450" s="30"/>
      <c r="E450" s="12"/>
      <c r="F450" s="31">
        <f>Source!AL287</f>
        <v>0.76</v>
      </c>
      <c r="G450" s="32" t="str">
        <f>Source!DD287</f>
        <v/>
      </c>
      <c r="H450" s="33">
        <f>ROUND(Source!AC287*Source!I287, 2)</f>
        <v>0.76</v>
      </c>
      <c r="I450" s="32"/>
      <c r="J450" s="32">
        <f>IF(Source!BC287&lt;&gt; 0, Source!BC287, 1)</f>
        <v>6.77</v>
      </c>
      <c r="K450" s="33">
        <f>Source!P287</f>
        <v>5.15</v>
      </c>
      <c r="L450" s="34"/>
    </row>
    <row r="451" spans="1:26" ht="14.25" x14ac:dyDescent="0.2">
      <c r="A451" s="48"/>
      <c r="B451" s="49"/>
      <c r="C451" s="49" t="s">
        <v>1329</v>
      </c>
      <c r="D451" s="30" t="s">
        <v>1330</v>
      </c>
      <c r="E451" s="12">
        <f>Source!BZ287</f>
        <v>95</v>
      </c>
      <c r="F451" s="52"/>
      <c r="G451" s="32"/>
      <c r="H451" s="33">
        <f>SUM(S446:S454)</f>
        <v>15.22</v>
      </c>
      <c r="I451" s="35"/>
      <c r="J451" s="29">
        <f>Source!AT287</f>
        <v>95</v>
      </c>
      <c r="K451" s="33">
        <f>SUM(T446:T454)</f>
        <v>103.07</v>
      </c>
      <c r="L451" s="34"/>
    </row>
    <row r="452" spans="1:26" ht="14.25" x14ac:dyDescent="0.2">
      <c r="A452" s="48"/>
      <c r="B452" s="49"/>
      <c r="C452" s="49" t="s">
        <v>1331</v>
      </c>
      <c r="D452" s="30" t="s">
        <v>1330</v>
      </c>
      <c r="E452" s="12">
        <f>Source!CA287</f>
        <v>65</v>
      </c>
      <c r="F452" s="52"/>
      <c r="G452" s="32"/>
      <c r="H452" s="33">
        <f>SUM(U446:U454)</f>
        <v>10.41</v>
      </c>
      <c r="I452" s="35"/>
      <c r="J452" s="29">
        <f>Source!AU287</f>
        <v>65</v>
      </c>
      <c r="K452" s="33">
        <f>SUM(V446:V454)</f>
        <v>70.52</v>
      </c>
      <c r="L452" s="34"/>
    </row>
    <row r="453" spans="1:26" ht="14.25" x14ac:dyDescent="0.2">
      <c r="A453" s="48"/>
      <c r="B453" s="49"/>
      <c r="C453" s="49" t="s">
        <v>1332</v>
      </c>
      <c r="D453" s="30" t="s">
        <v>1333</v>
      </c>
      <c r="E453" s="12">
        <f>Source!AQ287</f>
        <v>1.1299999999999999</v>
      </c>
      <c r="F453" s="31"/>
      <c r="G453" s="32" t="str">
        <f>Source!DI287</f>
        <v>)*1,35</v>
      </c>
      <c r="H453" s="33"/>
      <c r="I453" s="32"/>
      <c r="J453" s="32"/>
      <c r="K453" s="33"/>
      <c r="L453" s="36">
        <f>Source!U287</f>
        <v>1.5254999999999999</v>
      </c>
    </row>
    <row r="454" spans="1:26" ht="14.25" x14ac:dyDescent="0.2">
      <c r="A454" s="50" t="str">
        <f>Source!E289</f>
        <v>43,1</v>
      </c>
      <c r="B454" s="51" t="str">
        <f>Source!F289</f>
        <v>61.2.04.03-0007</v>
      </c>
      <c r="C454" s="51" t="str">
        <f>Source!G289</f>
        <v>Ключ Touch Memori с держателем</v>
      </c>
      <c r="D454" s="37" t="str">
        <f>Source!H289</f>
        <v>10 шт.</v>
      </c>
      <c r="E454" s="38">
        <f>Source!I289</f>
        <v>0.1</v>
      </c>
      <c r="F454" s="39">
        <f>Source!AL289+Source!AM289+Source!AO289</f>
        <v>993.5</v>
      </c>
      <c r="G454" s="40" t="s">
        <v>3</v>
      </c>
      <c r="H454" s="41">
        <f>ROUND(Source!AC289*Source!I289, 2)+ROUND(Source!AD289*Source!I289, 2)+ROUND(Source!AF289*Source!I289, 2)</f>
        <v>99.35</v>
      </c>
      <c r="I454" s="42"/>
      <c r="J454" s="42">
        <f>IF(Source!BC289&lt;&gt; 0, Source!BC289, 1)</f>
        <v>6.77</v>
      </c>
      <c r="K454" s="41">
        <f>Source!O289</f>
        <v>672.6</v>
      </c>
      <c r="L454" s="43"/>
      <c r="S454">
        <f>ROUND((Source!FX289/100)*((ROUND(Source!AF289*Source!I289, 2)+ROUND(Source!AE289*Source!I289, 2))), 2)</f>
        <v>0</v>
      </c>
      <c r="T454">
        <f>Source!X289</f>
        <v>0</v>
      </c>
      <c r="U454">
        <f>ROUND((Source!FY289/100)*((ROUND(Source!AF289*Source!I289, 2)+ROUND(Source!AE289*Source!I289, 2))), 2)</f>
        <v>0</v>
      </c>
      <c r="V454">
        <f>Source!Y289</f>
        <v>0</v>
      </c>
      <c r="W454">
        <f>IF(Source!BI289&lt;=1,H454, 0)</f>
        <v>0</v>
      </c>
      <c r="X454">
        <f>IF(Source!BI289=2,H454, 0)</f>
        <v>99.35</v>
      </c>
      <c r="Y454">
        <f>IF(Source!BI289=3,H454, 0)</f>
        <v>0</v>
      </c>
      <c r="Z454">
        <f>IF(Source!BI289=4,H454, 0)</f>
        <v>0</v>
      </c>
    </row>
    <row r="455" spans="1:26" ht="15" x14ac:dyDescent="0.25">
      <c r="G455" s="59">
        <f>H447+H448+H450+H451+H452+SUM(H454:H454)</f>
        <v>150.01</v>
      </c>
      <c r="H455" s="59"/>
      <c r="J455" s="59">
        <f>K447+K448+K450+K451+K452+SUM(K454:K454)</f>
        <v>1015.67</v>
      </c>
      <c r="K455" s="59"/>
      <c r="L455" s="44">
        <f>Source!U287</f>
        <v>1.5254999999999999</v>
      </c>
      <c r="O455" s="25">
        <f>G455</f>
        <v>150.01</v>
      </c>
      <c r="P455" s="25">
        <f>J455</f>
        <v>1015.67</v>
      </c>
      <c r="Q455" s="25">
        <f>L455</f>
        <v>1.5254999999999999</v>
      </c>
      <c r="W455">
        <f>IF(Source!BI287&lt;=1,H447+H448+H450+H451+H452, 0)</f>
        <v>0</v>
      </c>
      <c r="X455">
        <f>IF(Source!BI287=2,H447+H448+H450+H451+H452, 0)</f>
        <v>50.66</v>
      </c>
      <c r="Y455">
        <f>IF(Source!BI287=3,H447+H448+H450+H451+H452, 0)</f>
        <v>0</v>
      </c>
      <c r="Z455">
        <f>IF(Source!BI287=4,H447+H448+H450+H451+H452, 0)</f>
        <v>0</v>
      </c>
    </row>
    <row r="456" spans="1:26" ht="28.5" x14ac:dyDescent="0.2">
      <c r="A456" s="48" t="str">
        <f>Source!E291</f>
        <v>44</v>
      </c>
      <c r="B456" s="49" t="str">
        <f>Source!F291</f>
        <v>м10-04-101-07</v>
      </c>
      <c r="C456" s="49" t="str">
        <f>Source!G291</f>
        <v>Громкоговоритель или звуковая колонка в помещении</v>
      </c>
      <c r="D456" s="30" t="str">
        <f>Source!H291</f>
        <v>ШТ</v>
      </c>
      <c r="E456" s="12">
        <f>Source!I291</f>
        <v>1</v>
      </c>
      <c r="F456" s="31">
        <f>Source!AL291+Source!AM291+Source!AO291</f>
        <v>30.770000000000003</v>
      </c>
      <c r="G456" s="32"/>
      <c r="H456" s="33"/>
      <c r="I456" s="32" t="str">
        <f>Source!BO291</f>
        <v/>
      </c>
      <c r="J456" s="32"/>
      <c r="K456" s="33"/>
      <c r="L456" s="34"/>
      <c r="S456">
        <f>ROUND((Source!FX291/100)*((ROUND(Source!AF291*Source!I291, 2)+ROUND(Source!AE291*Source!I291, 2))), 2)</f>
        <v>22.53</v>
      </c>
      <c r="T456">
        <f>Source!X291</f>
        <v>152.53</v>
      </c>
      <c r="U456">
        <f>ROUND((Source!FY291/100)*((ROUND(Source!AF291*Source!I291, 2)+ROUND(Source!AE291*Source!I291, 2))), 2)</f>
        <v>15.92</v>
      </c>
      <c r="V456">
        <f>Source!Y291</f>
        <v>107.76</v>
      </c>
    </row>
    <row r="457" spans="1:26" ht="14.25" x14ac:dyDescent="0.2">
      <c r="A457" s="48"/>
      <c r="B457" s="49"/>
      <c r="C457" s="49" t="s">
        <v>1327</v>
      </c>
      <c r="D457" s="30"/>
      <c r="E457" s="12"/>
      <c r="F457" s="31">
        <f>Source!AO291</f>
        <v>18.14</v>
      </c>
      <c r="G457" s="32" t="str">
        <f>Source!DG291</f>
        <v>)*1,35</v>
      </c>
      <c r="H457" s="33">
        <f>ROUND(Source!AF291*Source!I291, 2)</f>
        <v>24.49</v>
      </c>
      <c r="I457" s="32"/>
      <c r="J457" s="32">
        <f>IF(Source!BA291&lt;&gt; 0, Source!BA291, 1)</f>
        <v>6.77</v>
      </c>
      <c r="K457" s="33">
        <f>Source!S291</f>
        <v>165.79</v>
      </c>
      <c r="L457" s="34"/>
      <c r="R457">
        <f>H457</f>
        <v>24.49</v>
      </c>
    </row>
    <row r="458" spans="1:26" ht="14.25" x14ac:dyDescent="0.2">
      <c r="A458" s="48"/>
      <c r="B458" s="49"/>
      <c r="C458" s="49" t="s">
        <v>1328</v>
      </c>
      <c r="D458" s="30"/>
      <c r="E458" s="12"/>
      <c r="F458" s="31">
        <f>Source!AL291</f>
        <v>12.63</v>
      </c>
      <c r="G458" s="32" t="str">
        <f>Source!DD291</f>
        <v/>
      </c>
      <c r="H458" s="33">
        <f>ROUND(Source!AC291*Source!I291, 2)</f>
        <v>12.63</v>
      </c>
      <c r="I458" s="32"/>
      <c r="J458" s="32">
        <f>IF(Source!BC291&lt;&gt; 0, Source!BC291, 1)</f>
        <v>6.77</v>
      </c>
      <c r="K458" s="33">
        <f>Source!P291</f>
        <v>85.51</v>
      </c>
      <c r="L458" s="34"/>
    </row>
    <row r="459" spans="1:26" ht="14.25" x14ac:dyDescent="0.2">
      <c r="A459" s="48"/>
      <c r="B459" s="49"/>
      <c r="C459" s="49" t="s">
        <v>1329</v>
      </c>
      <c r="D459" s="30" t="s">
        <v>1330</v>
      </c>
      <c r="E459" s="12">
        <f>Source!BZ291</f>
        <v>92</v>
      </c>
      <c r="F459" s="52"/>
      <c r="G459" s="32"/>
      <c r="H459" s="33">
        <f>SUM(S456:S462)</f>
        <v>22.53</v>
      </c>
      <c r="I459" s="35"/>
      <c r="J459" s="29">
        <f>Source!AT291</f>
        <v>92</v>
      </c>
      <c r="K459" s="33">
        <f>SUM(T456:T462)</f>
        <v>152.53</v>
      </c>
      <c r="L459" s="34"/>
    </row>
    <row r="460" spans="1:26" ht="14.25" x14ac:dyDescent="0.2">
      <c r="A460" s="48"/>
      <c r="B460" s="49"/>
      <c r="C460" s="49" t="s">
        <v>1331</v>
      </c>
      <c r="D460" s="30" t="s">
        <v>1330</v>
      </c>
      <c r="E460" s="12">
        <f>Source!CA291</f>
        <v>65</v>
      </c>
      <c r="F460" s="52"/>
      <c r="G460" s="32"/>
      <c r="H460" s="33">
        <f>SUM(U456:U462)</f>
        <v>15.92</v>
      </c>
      <c r="I460" s="35"/>
      <c r="J460" s="29">
        <f>Source!AU291</f>
        <v>65</v>
      </c>
      <c r="K460" s="33">
        <f>SUM(V456:V462)</f>
        <v>107.76</v>
      </c>
      <c r="L460" s="34"/>
    </row>
    <row r="461" spans="1:26" ht="14.25" x14ac:dyDescent="0.2">
      <c r="A461" s="48"/>
      <c r="B461" s="49"/>
      <c r="C461" s="49" t="s">
        <v>1332</v>
      </c>
      <c r="D461" s="30" t="s">
        <v>1333</v>
      </c>
      <c r="E461" s="12">
        <f>Source!AQ291</f>
        <v>2</v>
      </c>
      <c r="F461" s="31"/>
      <c r="G461" s="32" t="str">
        <f>Source!DI291</f>
        <v>)*1,35</v>
      </c>
      <c r="H461" s="33"/>
      <c r="I461" s="32"/>
      <c r="J461" s="32"/>
      <c r="K461" s="33"/>
      <c r="L461" s="36">
        <f>Source!U291</f>
        <v>2.7</v>
      </c>
    </row>
    <row r="462" spans="1:26" ht="28.5" x14ac:dyDescent="0.2">
      <c r="A462" s="50" t="str">
        <f>Source!E293</f>
        <v>44,1</v>
      </c>
      <c r="B462" s="51" t="str">
        <f>Source!F293</f>
        <v>61.2.04.05-0013</v>
      </c>
      <c r="C462" s="51" t="str">
        <f>Source!G293</f>
        <v>Оповещатель звуковой, марка "Маяк-24-ЗМ"</v>
      </c>
      <c r="D462" s="37" t="str">
        <f>Source!H293</f>
        <v>10 шт.</v>
      </c>
      <c r="E462" s="38">
        <f>Source!I293</f>
        <v>0.1</v>
      </c>
      <c r="F462" s="39">
        <f>Source!AL293+Source!AM293+Source!AO293</f>
        <v>311.2</v>
      </c>
      <c r="G462" s="40" t="s">
        <v>3</v>
      </c>
      <c r="H462" s="41">
        <f>ROUND(Source!AC293*Source!I293, 2)+ROUND(Source!AD293*Source!I293, 2)+ROUND(Source!AF293*Source!I293, 2)</f>
        <v>31.12</v>
      </c>
      <c r="I462" s="42"/>
      <c r="J462" s="42">
        <f>IF(Source!BC293&lt;&gt; 0, Source!BC293, 1)</f>
        <v>6.77</v>
      </c>
      <c r="K462" s="41">
        <f>Source!O293</f>
        <v>210.68</v>
      </c>
      <c r="L462" s="43"/>
      <c r="S462">
        <f>ROUND((Source!FX293/100)*((ROUND(Source!AF293*Source!I293, 2)+ROUND(Source!AE293*Source!I293, 2))), 2)</f>
        <v>0</v>
      </c>
      <c r="T462">
        <f>Source!X293</f>
        <v>0</v>
      </c>
      <c r="U462">
        <f>ROUND((Source!FY293/100)*((ROUND(Source!AF293*Source!I293, 2)+ROUND(Source!AE293*Source!I293, 2))), 2)</f>
        <v>0</v>
      </c>
      <c r="V462">
        <f>Source!Y293</f>
        <v>0</v>
      </c>
      <c r="W462">
        <f>IF(Source!BI293&lt;=1,H462, 0)</f>
        <v>0</v>
      </c>
      <c r="X462">
        <f>IF(Source!BI293=2,H462, 0)</f>
        <v>31.12</v>
      </c>
      <c r="Y462">
        <f>IF(Source!BI293=3,H462, 0)</f>
        <v>0</v>
      </c>
      <c r="Z462">
        <f>IF(Source!BI293=4,H462, 0)</f>
        <v>0</v>
      </c>
    </row>
    <row r="463" spans="1:26" ht="15" x14ac:dyDescent="0.25">
      <c r="G463" s="59">
        <f>H457+H458+H459+H460+SUM(H462:H462)</f>
        <v>106.69</v>
      </c>
      <c r="H463" s="59"/>
      <c r="J463" s="59">
        <f>K457+K458+K459+K460+SUM(K462:K462)</f>
        <v>722.27</v>
      </c>
      <c r="K463" s="59"/>
      <c r="L463" s="44">
        <f>Source!U291</f>
        <v>2.7</v>
      </c>
      <c r="O463" s="25">
        <f>G463</f>
        <v>106.69</v>
      </c>
      <c r="P463" s="25">
        <f>J463</f>
        <v>722.27</v>
      </c>
      <c r="Q463" s="25">
        <f>L463</f>
        <v>2.7</v>
      </c>
      <c r="W463">
        <f>IF(Source!BI291&lt;=1,H457+H458+H459+H460, 0)</f>
        <v>0</v>
      </c>
      <c r="X463">
        <f>IF(Source!BI291=2,H457+H458+H459+H460, 0)</f>
        <v>75.569999999999993</v>
      </c>
      <c r="Y463">
        <f>IF(Source!BI291=3,H457+H458+H459+H460, 0)</f>
        <v>0</v>
      </c>
      <c r="Z463">
        <f>IF(Source!BI291=4,H457+H458+H459+H460, 0)</f>
        <v>0</v>
      </c>
    </row>
    <row r="464" spans="1:26" ht="14.25" x14ac:dyDescent="0.2">
      <c r="A464" s="48" t="str">
        <f>Source!E295</f>
        <v>45</v>
      </c>
      <c r="B464" s="49" t="str">
        <f>Source!F295</f>
        <v>м10-04-101-15</v>
      </c>
      <c r="C464" s="49" t="str">
        <f>Source!G295</f>
        <v>Транспарант световой (табло)</v>
      </c>
      <c r="D464" s="30" t="str">
        <f>Source!H295</f>
        <v>ШТ</v>
      </c>
      <c r="E464" s="12">
        <f>Source!I295</f>
        <v>3</v>
      </c>
      <c r="F464" s="31">
        <f>Source!AL295+Source!AM295+Source!AO295</f>
        <v>21.32</v>
      </c>
      <c r="G464" s="32"/>
      <c r="H464" s="33"/>
      <c r="I464" s="32" t="str">
        <f>Source!BO295</f>
        <v/>
      </c>
      <c r="J464" s="32"/>
      <c r="K464" s="33"/>
      <c r="L464" s="34"/>
      <c r="S464">
        <f>ROUND((Source!FX295/100)*((ROUND(Source!AF295*Source!I295, 2)+ROUND(Source!AE295*Source!I295, 2))), 2)</f>
        <v>71.69</v>
      </c>
      <c r="T464">
        <f>Source!X295</f>
        <v>485.33</v>
      </c>
      <c r="U464">
        <f>ROUND((Source!FY295/100)*((ROUND(Source!AF295*Source!I295, 2)+ROUND(Source!AE295*Source!I295, 2))), 2)</f>
        <v>50.65</v>
      </c>
      <c r="V464">
        <f>Source!Y295</f>
        <v>342.89</v>
      </c>
    </row>
    <row r="465" spans="1:26" ht="14.25" x14ac:dyDescent="0.2">
      <c r="A465" s="48"/>
      <c r="B465" s="49"/>
      <c r="C465" s="49" t="s">
        <v>1327</v>
      </c>
      <c r="D465" s="30"/>
      <c r="E465" s="12"/>
      <c r="F465" s="31">
        <f>Source!AO295</f>
        <v>19.239999999999998</v>
      </c>
      <c r="G465" s="32" t="str">
        <f>Source!DG295</f>
        <v>)*1,35</v>
      </c>
      <c r="H465" s="33">
        <f>ROUND(Source!AF295*Source!I295, 2)</f>
        <v>77.92</v>
      </c>
      <c r="I465" s="32"/>
      <c r="J465" s="32">
        <f>IF(Source!BA295&lt;&gt; 0, Source!BA295, 1)</f>
        <v>6.77</v>
      </c>
      <c r="K465" s="33">
        <f>Source!S295</f>
        <v>527.53</v>
      </c>
      <c r="L465" s="34"/>
      <c r="R465">
        <f>H465</f>
        <v>77.92</v>
      </c>
    </row>
    <row r="466" spans="1:26" ht="14.25" x14ac:dyDescent="0.2">
      <c r="A466" s="48"/>
      <c r="B466" s="49"/>
      <c r="C466" s="49" t="s">
        <v>1328</v>
      </c>
      <c r="D466" s="30"/>
      <c r="E466" s="12"/>
      <c r="F466" s="31">
        <f>Source!AL295</f>
        <v>2.08</v>
      </c>
      <c r="G466" s="32" t="str">
        <f>Source!DD295</f>
        <v/>
      </c>
      <c r="H466" s="33">
        <f>ROUND(Source!AC295*Source!I295, 2)</f>
        <v>6.24</v>
      </c>
      <c r="I466" s="32"/>
      <c r="J466" s="32">
        <f>IF(Source!BC295&lt;&gt; 0, Source!BC295, 1)</f>
        <v>6.77</v>
      </c>
      <c r="K466" s="33">
        <f>Source!P295</f>
        <v>42.24</v>
      </c>
      <c r="L466" s="34"/>
    </row>
    <row r="467" spans="1:26" ht="14.25" x14ac:dyDescent="0.2">
      <c r="A467" s="48"/>
      <c r="B467" s="49"/>
      <c r="C467" s="49" t="s">
        <v>1329</v>
      </c>
      <c r="D467" s="30" t="s">
        <v>1330</v>
      </c>
      <c r="E467" s="12">
        <f>Source!BZ295</f>
        <v>92</v>
      </c>
      <c r="F467" s="52"/>
      <c r="G467" s="32"/>
      <c r="H467" s="33">
        <f>SUM(S464:S470)</f>
        <v>71.69</v>
      </c>
      <c r="I467" s="35"/>
      <c r="J467" s="29">
        <f>Source!AT295</f>
        <v>92</v>
      </c>
      <c r="K467" s="33">
        <f>SUM(T464:T470)</f>
        <v>485.33</v>
      </c>
      <c r="L467" s="34"/>
    </row>
    <row r="468" spans="1:26" ht="14.25" x14ac:dyDescent="0.2">
      <c r="A468" s="48"/>
      <c r="B468" s="49"/>
      <c r="C468" s="49" t="s">
        <v>1331</v>
      </c>
      <c r="D468" s="30" t="s">
        <v>1330</v>
      </c>
      <c r="E468" s="12">
        <f>Source!CA295</f>
        <v>65</v>
      </c>
      <c r="F468" s="52"/>
      <c r="G468" s="32"/>
      <c r="H468" s="33">
        <f>SUM(U464:U470)</f>
        <v>50.65</v>
      </c>
      <c r="I468" s="35"/>
      <c r="J468" s="29">
        <f>Source!AU295</f>
        <v>65</v>
      </c>
      <c r="K468" s="33">
        <f>SUM(V464:V470)</f>
        <v>342.89</v>
      </c>
      <c r="L468" s="34"/>
    </row>
    <row r="469" spans="1:26" ht="14.25" x14ac:dyDescent="0.2">
      <c r="A469" s="48"/>
      <c r="B469" s="49"/>
      <c r="C469" s="49" t="s">
        <v>1332</v>
      </c>
      <c r="D469" s="30" t="s">
        <v>1333</v>
      </c>
      <c r="E469" s="12">
        <f>Source!AQ295</f>
        <v>2</v>
      </c>
      <c r="F469" s="31"/>
      <c r="G469" s="32" t="str">
        <f>Source!DI295</f>
        <v>)*1,35</v>
      </c>
      <c r="H469" s="33"/>
      <c r="I469" s="32"/>
      <c r="J469" s="32"/>
      <c r="K469" s="33"/>
      <c r="L469" s="36">
        <f>Source!U295</f>
        <v>8.1000000000000014</v>
      </c>
    </row>
    <row r="470" spans="1:26" ht="28.5" x14ac:dyDescent="0.2">
      <c r="A470" s="50" t="str">
        <f>Source!E297</f>
        <v>45,1</v>
      </c>
      <c r="B470" s="51" t="str">
        <f>Source!F297</f>
        <v>61.2.07.11-0151</v>
      </c>
      <c r="C470" s="51" t="str">
        <f>Source!G297</f>
        <v>Табло индикации системы охранно-пожарной сигнализации КОП -25П)</v>
      </c>
      <c r="D470" s="37" t="str">
        <f>Source!H297</f>
        <v>шт.</v>
      </c>
      <c r="E470" s="38">
        <f>Source!I297</f>
        <v>3</v>
      </c>
      <c r="F470" s="39">
        <f>Source!AL297+Source!AM297+Source!AO297</f>
        <v>779</v>
      </c>
      <c r="G470" s="40" t="s">
        <v>3</v>
      </c>
      <c r="H470" s="41">
        <f>ROUND(Source!AC297*Source!I297, 2)+ROUND(Source!AD297*Source!I297, 2)+ROUND(Source!AF297*Source!I297, 2)</f>
        <v>2337</v>
      </c>
      <c r="I470" s="42"/>
      <c r="J470" s="42">
        <f>IF(Source!BC297&lt;&gt; 0, Source!BC297, 1)</f>
        <v>6.77</v>
      </c>
      <c r="K470" s="41">
        <f>Source!O297</f>
        <v>15821.49</v>
      </c>
      <c r="L470" s="43"/>
      <c r="S470">
        <f>ROUND((Source!FX297/100)*((ROUND(Source!AF297*Source!I297, 2)+ROUND(Source!AE297*Source!I297, 2))), 2)</f>
        <v>0</v>
      </c>
      <c r="T470">
        <f>Source!X297</f>
        <v>0</v>
      </c>
      <c r="U470">
        <f>ROUND((Source!FY297/100)*((ROUND(Source!AF297*Source!I297, 2)+ROUND(Source!AE297*Source!I297, 2))), 2)</f>
        <v>0</v>
      </c>
      <c r="V470">
        <f>Source!Y297</f>
        <v>0</v>
      </c>
      <c r="W470">
        <f>IF(Source!BI297&lt;=1,H470, 0)</f>
        <v>0</v>
      </c>
      <c r="X470">
        <f>IF(Source!BI297=2,H470, 0)</f>
        <v>2337</v>
      </c>
      <c r="Y470">
        <f>IF(Source!BI297=3,H470, 0)</f>
        <v>0</v>
      </c>
      <c r="Z470">
        <f>IF(Source!BI297=4,H470, 0)</f>
        <v>0</v>
      </c>
    </row>
    <row r="471" spans="1:26" ht="15" x14ac:dyDescent="0.25">
      <c r="G471" s="59">
        <f>H465+H466+H467+H468+SUM(H470:H470)</f>
        <v>2543.5</v>
      </c>
      <c r="H471" s="59"/>
      <c r="J471" s="59">
        <f>K465+K466+K467+K468+SUM(K470:K470)</f>
        <v>17219.48</v>
      </c>
      <c r="K471" s="59"/>
      <c r="L471" s="44">
        <f>Source!U295</f>
        <v>8.1000000000000014</v>
      </c>
      <c r="O471" s="25">
        <f>G471</f>
        <v>2543.5</v>
      </c>
      <c r="P471" s="25">
        <f>J471</f>
        <v>17219.48</v>
      </c>
      <c r="Q471" s="25">
        <f>L471</f>
        <v>8.1000000000000014</v>
      </c>
      <c r="W471">
        <f>IF(Source!BI295&lt;=1,H465+H466+H467+H468, 0)</f>
        <v>0</v>
      </c>
      <c r="X471">
        <f>IF(Source!BI295=2,H465+H466+H467+H468, 0)</f>
        <v>206.5</v>
      </c>
      <c r="Y471">
        <f>IF(Source!BI295=3,H465+H466+H467+H468, 0)</f>
        <v>0</v>
      </c>
      <c r="Z471">
        <f>IF(Source!BI295=4,H465+H466+H467+H468, 0)</f>
        <v>0</v>
      </c>
    </row>
    <row r="472" spans="1:26" ht="42.75" x14ac:dyDescent="0.2">
      <c r="A472" s="48" t="str">
        <f>Source!E299</f>
        <v>46</v>
      </c>
      <c r="B472" s="49" t="str">
        <f>Source!F299</f>
        <v>м10-08-002-04</v>
      </c>
      <c r="C472" s="49" t="str">
        <f>Source!G299</f>
        <v>Извещатель ОС автоматический контактный, магнитоконтактный на открывание окон, дверей</v>
      </c>
      <c r="D472" s="30" t="str">
        <f>Source!H299</f>
        <v>ШТ</v>
      </c>
      <c r="E472" s="12">
        <f>Source!I299</f>
        <v>2</v>
      </c>
      <c r="F472" s="31">
        <f>Source!AL299+Source!AM299+Source!AO299</f>
        <v>9.9600000000000009</v>
      </c>
      <c r="G472" s="32"/>
      <c r="H472" s="33"/>
      <c r="I472" s="32" t="str">
        <f>Source!BO299</f>
        <v/>
      </c>
      <c r="J472" s="32"/>
      <c r="K472" s="33"/>
      <c r="L472" s="34"/>
      <c r="S472">
        <f>ROUND((Source!FX299/100)*((ROUND(Source!AF299*Source!I299, 2)+ROUND(Source!AE299*Source!I299, 2))), 2)</f>
        <v>17.46</v>
      </c>
      <c r="T472">
        <f>Source!X299</f>
        <v>118.15</v>
      </c>
      <c r="U472">
        <f>ROUND((Source!FY299/100)*((ROUND(Source!AF299*Source!I299, 2)+ROUND(Source!AE299*Source!I299, 2))), 2)</f>
        <v>13.09</v>
      </c>
      <c r="V472">
        <f>Source!Y299</f>
        <v>88.61</v>
      </c>
    </row>
    <row r="473" spans="1:26" ht="14.25" x14ac:dyDescent="0.2">
      <c r="A473" s="48"/>
      <c r="B473" s="49"/>
      <c r="C473" s="49" t="s">
        <v>1327</v>
      </c>
      <c r="D473" s="30"/>
      <c r="E473" s="12"/>
      <c r="F473" s="31">
        <f>Source!AO299</f>
        <v>8.08</v>
      </c>
      <c r="G473" s="32" t="str">
        <f>Source!DG299</f>
        <v>)*1,35</v>
      </c>
      <c r="H473" s="33">
        <f>ROUND(Source!AF299*Source!I299, 2)</f>
        <v>21.82</v>
      </c>
      <c r="I473" s="32"/>
      <c r="J473" s="32">
        <f>IF(Source!BA299&lt;&gt; 0, Source!BA299, 1)</f>
        <v>6.77</v>
      </c>
      <c r="K473" s="33">
        <f>Source!S299</f>
        <v>147.69</v>
      </c>
      <c r="L473" s="34"/>
      <c r="R473">
        <f>H473</f>
        <v>21.82</v>
      </c>
    </row>
    <row r="474" spans="1:26" ht="14.25" x14ac:dyDescent="0.2">
      <c r="A474" s="48"/>
      <c r="B474" s="49"/>
      <c r="C474" s="49" t="s">
        <v>1328</v>
      </c>
      <c r="D474" s="30"/>
      <c r="E474" s="12"/>
      <c r="F474" s="31">
        <f>Source!AL299</f>
        <v>1.88</v>
      </c>
      <c r="G474" s="32" t="str">
        <f>Source!DD299</f>
        <v/>
      </c>
      <c r="H474" s="33">
        <f>ROUND(Source!AC299*Source!I299, 2)</f>
        <v>3.76</v>
      </c>
      <c r="I474" s="32"/>
      <c r="J474" s="32">
        <f>IF(Source!BC299&lt;&gt; 0, Source!BC299, 1)</f>
        <v>6.77</v>
      </c>
      <c r="K474" s="33">
        <f>Source!P299</f>
        <v>25.46</v>
      </c>
      <c r="L474" s="34"/>
    </row>
    <row r="475" spans="1:26" ht="14.25" x14ac:dyDescent="0.2">
      <c r="A475" s="48"/>
      <c r="B475" s="49"/>
      <c r="C475" s="49" t="s">
        <v>1329</v>
      </c>
      <c r="D475" s="30" t="s">
        <v>1330</v>
      </c>
      <c r="E475" s="12">
        <f>Source!BZ299</f>
        <v>80</v>
      </c>
      <c r="F475" s="52"/>
      <c r="G475" s="32"/>
      <c r="H475" s="33">
        <f>SUM(S472:S478)</f>
        <v>17.46</v>
      </c>
      <c r="I475" s="35"/>
      <c r="J475" s="29">
        <f>Source!AT299</f>
        <v>80</v>
      </c>
      <c r="K475" s="33">
        <f>SUM(T472:T478)</f>
        <v>118.15</v>
      </c>
      <c r="L475" s="34"/>
    </row>
    <row r="476" spans="1:26" ht="14.25" x14ac:dyDescent="0.2">
      <c r="A476" s="48"/>
      <c r="B476" s="49"/>
      <c r="C476" s="49" t="s">
        <v>1331</v>
      </c>
      <c r="D476" s="30" t="s">
        <v>1330</v>
      </c>
      <c r="E476" s="12">
        <f>Source!CA299</f>
        <v>60</v>
      </c>
      <c r="F476" s="52"/>
      <c r="G476" s="32"/>
      <c r="H476" s="33">
        <f>SUM(U472:U478)</f>
        <v>13.09</v>
      </c>
      <c r="I476" s="35"/>
      <c r="J476" s="29">
        <f>Source!AU299</f>
        <v>60</v>
      </c>
      <c r="K476" s="33">
        <f>SUM(V472:V478)</f>
        <v>88.61</v>
      </c>
      <c r="L476" s="34"/>
    </row>
    <row r="477" spans="1:26" ht="14.25" x14ac:dyDescent="0.2">
      <c r="A477" s="48"/>
      <c r="B477" s="49"/>
      <c r="C477" s="49" t="s">
        <v>1332</v>
      </c>
      <c r="D477" s="30" t="s">
        <v>1333</v>
      </c>
      <c r="E477" s="12">
        <f>Source!AQ299</f>
        <v>0.84</v>
      </c>
      <c r="F477" s="31"/>
      <c r="G477" s="32" t="str">
        <f>Source!DI299</f>
        <v>)*1,35</v>
      </c>
      <c r="H477" s="33"/>
      <c r="I477" s="32"/>
      <c r="J477" s="32"/>
      <c r="K477" s="33"/>
      <c r="L477" s="36">
        <f>Source!U299</f>
        <v>2.2680000000000002</v>
      </c>
    </row>
    <row r="478" spans="1:26" ht="28.5" x14ac:dyDescent="0.2">
      <c r="A478" s="50" t="str">
        <f>Source!E301</f>
        <v>46,1</v>
      </c>
      <c r="B478" s="51" t="str">
        <f>Source!F301</f>
        <v>61.2.01.05-0040</v>
      </c>
      <c r="C478" s="51" t="str">
        <f>Source!G301</f>
        <v>Извещатель охранный контактный ИО 102-26 исп. 04 "Аякс"</v>
      </c>
      <c r="D478" s="37" t="str">
        <f>Source!H301</f>
        <v>шт.</v>
      </c>
      <c r="E478" s="38">
        <f>Source!I301</f>
        <v>2</v>
      </c>
      <c r="F478" s="39">
        <f>Source!AL301+Source!AM301+Source!AO301</f>
        <v>41.79</v>
      </c>
      <c r="G478" s="40" t="s">
        <v>3</v>
      </c>
      <c r="H478" s="41">
        <f>ROUND(Source!AC301*Source!I301, 2)+ROUND(Source!AD301*Source!I301, 2)+ROUND(Source!AF301*Source!I301, 2)</f>
        <v>83.58</v>
      </c>
      <c r="I478" s="42"/>
      <c r="J478" s="42">
        <f>IF(Source!BC301&lt;&gt; 0, Source!BC301, 1)</f>
        <v>6.77</v>
      </c>
      <c r="K478" s="41">
        <f>Source!O301</f>
        <v>565.84</v>
      </c>
      <c r="L478" s="43"/>
      <c r="S478">
        <f>ROUND((Source!FX301/100)*((ROUND(Source!AF301*Source!I301, 2)+ROUND(Source!AE301*Source!I301, 2))), 2)</f>
        <v>0</v>
      </c>
      <c r="T478">
        <f>Source!X301</f>
        <v>0</v>
      </c>
      <c r="U478">
        <f>ROUND((Source!FY301/100)*((ROUND(Source!AF301*Source!I301, 2)+ROUND(Source!AE301*Source!I301, 2))), 2)</f>
        <v>0</v>
      </c>
      <c r="V478">
        <f>Source!Y301</f>
        <v>0</v>
      </c>
      <c r="W478">
        <f>IF(Source!BI301&lt;=1,H478, 0)</f>
        <v>0</v>
      </c>
      <c r="X478">
        <f>IF(Source!BI301=2,H478, 0)</f>
        <v>83.58</v>
      </c>
      <c r="Y478">
        <f>IF(Source!BI301=3,H478, 0)</f>
        <v>0</v>
      </c>
      <c r="Z478">
        <f>IF(Source!BI301=4,H478, 0)</f>
        <v>0</v>
      </c>
    </row>
    <row r="479" spans="1:26" ht="15" x14ac:dyDescent="0.25">
      <c r="G479" s="59">
        <f>H473+H474+H475+H476+SUM(H478:H478)</f>
        <v>139.70999999999998</v>
      </c>
      <c r="H479" s="59"/>
      <c r="J479" s="59">
        <f>K473+K474+K475+K476+SUM(K478:K478)</f>
        <v>945.75</v>
      </c>
      <c r="K479" s="59"/>
      <c r="L479" s="44">
        <f>Source!U299</f>
        <v>2.2680000000000002</v>
      </c>
      <c r="O479" s="25">
        <f>G479</f>
        <v>139.70999999999998</v>
      </c>
      <c r="P479" s="25">
        <f>J479</f>
        <v>945.75</v>
      </c>
      <c r="Q479" s="25">
        <f>L479</f>
        <v>2.2680000000000002</v>
      </c>
      <c r="W479">
        <f>IF(Source!BI299&lt;=1,H473+H474+H475+H476, 0)</f>
        <v>0</v>
      </c>
      <c r="X479">
        <f>IF(Source!BI299=2,H473+H474+H475+H476, 0)</f>
        <v>56.129999999999995</v>
      </c>
      <c r="Y479">
        <f>IF(Source!BI299=3,H473+H474+H475+H476, 0)</f>
        <v>0</v>
      </c>
      <c r="Z479">
        <f>IF(Source!BI299=4,H473+H474+H475+H476, 0)</f>
        <v>0</v>
      </c>
    </row>
    <row r="480" spans="1:26" ht="28.5" x14ac:dyDescent="0.2">
      <c r="A480" s="48" t="str">
        <f>Source!E303</f>
        <v>47</v>
      </c>
      <c r="B480" s="49" t="str">
        <f>Source!F303</f>
        <v>м10-02-016-06</v>
      </c>
      <c r="C480" s="49" t="str">
        <f>Source!G303</f>
        <v>Отдельно устанавливаемый преобразователь или блок питания</v>
      </c>
      <c r="D480" s="30" t="str">
        <f>Source!H303</f>
        <v>ШТ</v>
      </c>
      <c r="E480" s="12">
        <f>Source!I303</f>
        <v>1</v>
      </c>
      <c r="F480" s="31">
        <f>Source!AL303+Source!AM303+Source!AO303</f>
        <v>199.95</v>
      </c>
      <c r="G480" s="32"/>
      <c r="H480" s="33"/>
      <c r="I480" s="32" t="str">
        <f>Source!BO303</f>
        <v/>
      </c>
      <c r="J480" s="32"/>
      <c r="K480" s="33"/>
      <c r="L480" s="34"/>
      <c r="S480">
        <f>ROUND((Source!FX303/100)*((ROUND(Source!AF303*Source!I303, 2)+ROUND(Source!AE303*Source!I303, 2))), 2)</f>
        <v>125.75</v>
      </c>
      <c r="T480">
        <f>Source!X303</f>
        <v>851.37</v>
      </c>
      <c r="U480">
        <f>ROUND((Source!FY303/100)*((ROUND(Source!AF303*Source!I303, 2)+ROUND(Source!AE303*Source!I303, 2))), 2)</f>
        <v>94.31</v>
      </c>
      <c r="V480">
        <f>Source!Y303</f>
        <v>638.53</v>
      </c>
    </row>
    <row r="481" spans="1:26" ht="14.25" x14ac:dyDescent="0.2">
      <c r="A481" s="48"/>
      <c r="B481" s="49"/>
      <c r="C481" s="49" t="s">
        <v>1327</v>
      </c>
      <c r="D481" s="30"/>
      <c r="E481" s="12"/>
      <c r="F481" s="31">
        <f>Source!AO303</f>
        <v>112.01</v>
      </c>
      <c r="G481" s="32" t="str">
        <f>Source!DG303</f>
        <v>)*1,35</v>
      </c>
      <c r="H481" s="33">
        <f>ROUND(Source!AF303*Source!I303, 2)</f>
        <v>151.21</v>
      </c>
      <c r="I481" s="32"/>
      <c r="J481" s="32">
        <f>IF(Source!BA303&lt;&gt; 0, Source!BA303, 1)</f>
        <v>6.77</v>
      </c>
      <c r="K481" s="33">
        <f>Source!S303</f>
        <v>1023.72</v>
      </c>
      <c r="L481" s="34"/>
      <c r="R481">
        <f>H481</f>
        <v>151.21</v>
      </c>
    </row>
    <row r="482" spans="1:26" ht="14.25" x14ac:dyDescent="0.2">
      <c r="A482" s="48"/>
      <c r="B482" s="49"/>
      <c r="C482" s="49" t="s">
        <v>447</v>
      </c>
      <c r="D482" s="30"/>
      <c r="E482" s="12"/>
      <c r="F482" s="31">
        <f>Source!AM303</f>
        <v>39.6</v>
      </c>
      <c r="G482" s="32" t="str">
        <f>Source!DE303</f>
        <v>)*1,35</v>
      </c>
      <c r="H482" s="33">
        <f>ROUND(Source!AD303*Source!I303, 2)</f>
        <v>53.46</v>
      </c>
      <c r="I482" s="32"/>
      <c r="J482" s="32">
        <f>IF(Source!BB303&lt;&gt; 0, Source!BB303, 1)</f>
        <v>6.77</v>
      </c>
      <c r="K482" s="33">
        <f>Source!Q303</f>
        <v>361.92</v>
      </c>
      <c r="L482" s="34"/>
    </row>
    <row r="483" spans="1:26" ht="14.25" x14ac:dyDescent="0.2">
      <c r="A483" s="48"/>
      <c r="B483" s="49"/>
      <c r="C483" s="49" t="s">
        <v>1334</v>
      </c>
      <c r="D483" s="30"/>
      <c r="E483" s="12"/>
      <c r="F483" s="31">
        <f>Source!AN303</f>
        <v>4.43</v>
      </c>
      <c r="G483" s="32" t="str">
        <f>Source!DF303</f>
        <v>)*1,35</v>
      </c>
      <c r="H483" s="45">
        <f>ROUND(Source!AE303*Source!I303, 2)</f>
        <v>5.98</v>
      </c>
      <c r="I483" s="32"/>
      <c r="J483" s="32">
        <f>IF(Source!BS303&lt;&gt; 0, Source!BS303, 1)</f>
        <v>6.77</v>
      </c>
      <c r="K483" s="45">
        <f>Source!R303</f>
        <v>40.49</v>
      </c>
      <c r="L483" s="34"/>
      <c r="R483">
        <f>H483</f>
        <v>5.98</v>
      </c>
    </row>
    <row r="484" spans="1:26" ht="14.25" x14ac:dyDescent="0.2">
      <c r="A484" s="48"/>
      <c r="B484" s="49"/>
      <c r="C484" s="49" t="s">
        <v>1328</v>
      </c>
      <c r="D484" s="30"/>
      <c r="E484" s="12"/>
      <c r="F484" s="31">
        <f>Source!AL303</f>
        <v>48.34</v>
      </c>
      <c r="G484" s="32" t="str">
        <f>Source!DD303</f>
        <v/>
      </c>
      <c r="H484" s="33">
        <f>ROUND(Source!AC303*Source!I303, 2)</f>
        <v>48.34</v>
      </c>
      <c r="I484" s="32"/>
      <c r="J484" s="32">
        <f>IF(Source!BC303&lt;&gt; 0, Source!BC303, 1)</f>
        <v>6.77</v>
      </c>
      <c r="K484" s="33">
        <f>Source!P303</f>
        <v>327.26</v>
      </c>
      <c r="L484" s="34"/>
    </row>
    <row r="485" spans="1:26" ht="14.25" x14ac:dyDescent="0.2">
      <c r="A485" s="48"/>
      <c r="B485" s="49"/>
      <c r="C485" s="49" t="s">
        <v>1329</v>
      </c>
      <c r="D485" s="30" t="s">
        <v>1330</v>
      </c>
      <c r="E485" s="12">
        <f>Source!BZ303</f>
        <v>80</v>
      </c>
      <c r="F485" s="52"/>
      <c r="G485" s="32"/>
      <c r="H485" s="33">
        <f>SUM(S480:S488)</f>
        <v>125.75</v>
      </c>
      <c r="I485" s="35"/>
      <c r="J485" s="29">
        <f>Source!AT303</f>
        <v>80</v>
      </c>
      <c r="K485" s="33">
        <f>SUM(T480:T488)</f>
        <v>851.37</v>
      </c>
      <c r="L485" s="34"/>
    </row>
    <row r="486" spans="1:26" ht="14.25" x14ac:dyDescent="0.2">
      <c r="A486" s="48"/>
      <c r="B486" s="49"/>
      <c r="C486" s="49" t="s">
        <v>1331</v>
      </c>
      <c r="D486" s="30" t="s">
        <v>1330</v>
      </c>
      <c r="E486" s="12">
        <f>Source!CA303</f>
        <v>60</v>
      </c>
      <c r="F486" s="52"/>
      <c r="G486" s="32"/>
      <c r="H486" s="33">
        <f>SUM(U480:U488)</f>
        <v>94.31</v>
      </c>
      <c r="I486" s="35"/>
      <c r="J486" s="29">
        <f>Source!AU303</f>
        <v>60</v>
      </c>
      <c r="K486" s="33">
        <f>SUM(V480:V488)</f>
        <v>638.53</v>
      </c>
      <c r="L486" s="34"/>
    </row>
    <row r="487" spans="1:26" ht="14.25" x14ac:dyDescent="0.2">
      <c r="A487" s="48"/>
      <c r="B487" s="49"/>
      <c r="C487" s="49" t="s">
        <v>1332</v>
      </c>
      <c r="D487" s="30" t="s">
        <v>1333</v>
      </c>
      <c r="E487" s="12">
        <f>Source!AQ303</f>
        <v>10.1</v>
      </c>
      <c r="F487" s="31"/>
      <c r="G487" s="32" t="str">
        <f>Source!DI303</f>
        <v>)*1,35</v>
      </c>
      <c r="H487" s="33"/>
      <c r="I487" s="32"/>
      <c r="J487" s="32"/>
      <c r="K487" s="33"/>
      <c r="L487" s="36">
        <f>Source!U303</f>
        <v>13.635</v>
      </c>
    </row>
    <row r="488" spans="1:26" ht="28.5" x14ac:dyDescent="0.2">
      <c r="A488" s="50" t="str">
        <f>Source!E305</f>
        <v>47,1</v>
      </c>
      <c r="B488" s="51" t="str">
        <f>Source!F305</f>
        <v>62.4.02.02-0042</v>
      </c>
      <c r="C488" s="51" t="str">
        <f>Source!G305</f>
        <v>Источник резервного питания, марка "РИП 24" исп. 01</v>
      </c>
      <c r="D488" s="37" t="str">
        <f>Source!H305</f>
        <v>шт.</v>
      </c>
      <c r="E488" s="38">
        <f>Source!I305</f>
        <v>1</v>
      </c>
      <c r="F488" s="39">
        <f>Source!AL305+Source!AM305+Source!AO305</f>
        <v>873.53</v>
      </c>
      <c r="G488" s="40" t="s">
        <v>3</v>
      </c>
      <c r="H488" s="41">
        <f>ROUND(Source!AC305*Source!I305, 2)+ROUND(Source!AD305*Source!I305, 2)+ROUND(Source!AF305*Source!I305, 2)</f>
        <v>873.53</v>
      </c>
      <c r="I488" s="42"/>
      <c r="J488" s="42">
        <f>IF(Source!BC305&lt;&gt; 0, Source!BC305, 1)</f>
        <v>6.77</v>
      </c>
      <c r="K488" s="41">
        <f>Source!O305</f>
        <v>5913.8</v>
      </c>
      <c r="L488" s="43"/>
      <c r="S488">
        <f>ROUND((Source!FX305/100)*((ROUND(Source!AF305*Source!I305, 2)+ROUND(Source!AE305*Source!I305, 2))), 2)</f>
        <v>0</v>
      </c>
      <c r="T488">
        <f>Source!X305</f>
        <v>0</v>
      </c>
      <c r="U488">
        <f>ROUND((Source!FY305/100)*((ROUND(Source!AF305*Source!I305, 2)+ROUND(Source!AE305*Source!I305, 2))), 2)</f>
        <v>0</v>
      </c>
      <c r="V488">
        <f>Source!Y305</f>
        <v>0</v>
      </c>
      <c r="W488">
        <f>IF(Source!BI305&lt;=1,H488, 0)</f>
        <v>0</v>
      </c>
      <c r="X488">
        <f>IF(Source!BI305=2,H488, 0)</f>
        <v>873.53</v>
      </c>
      <c r="Y488">
        <f>IF(Source!BI305=3,H488, 0)</f>
        <v>0</v>
      </c>
      <c r="Z488">
        <f>IF(Source!BI305=4,H488, 0)</f>
        <v>0</v>
      </c>
    </row>
    <row r="489" spans="1:26" ht="15" x14ac:dyDescent="0.25">
      <c r="G489" s="59">
        <f>H481+H482+H484+H485+H486+SUM(H488:H488)</f>
        <v>1346.6</v>
      </c>
      <c r="H489" s="59"/>
      <c r="J489" s="59">
        <f>K481+K482+K484+K485+K486+SUM(K488:K488)</f>
        <v>9116.6</v>
      </c>
      <c r="K489" s="59"/>
      <c r="L489" s="44">
        <f>Source!U303</f>
        <v>13.635</v>
      </c>
      <c r="O489" s="25">
        <f>G489</f>
        <v>1346.6</v>
      </c>
      <c r="P489" s="25">
        <f>J489</f>
        <v>9116.6</v>
      </c>
      <c r="Q489" s="25">
        <f>L489</f>
        <v>13.635</v>
      </c>
      <c r="W489">
        <f>IF(Source!BI303&lt;=1,H481+H482+H484+H485+H486, 0)</f>
        <v>0</v>
      </c>
      <c r="X489">
        <f>IF(Source!BI303=2,H481+H482+H484+H485+H486, 0)</f>
        <v>473.07</v>
      </c>
      <c r="Y489">
        <f>IF(Source!BI303=3,H481+H482+H484+H485+H486, 0)</f>
        <v>0</v>
      </c>
      <c r="Z489">
        <f>IF(Source!BI303=4,H481+H482+H484+H485+H486, 0)</f>
        <v>0</v>
      </c>
    </row>
    <row r="490" spans="1:26" ht="28.5" x14ac:dyDescent="0.2">
      <c r="A490" s="48" t="str">
        <f>Source!E307</f>
        <v>48</v>
      </c>
      <c r="B490" s="49" t="str">
        <f>Source!F307</f>
        <v>м08-01-121-01</v>
      </c>
      <c r="C490" s="49" t="str">
        <f>Source!G307</f>
        <v>Аккумулятор кислотный стационарный, тип С-1, СК-1</v>
      </c>
      <c r="D490" s="30" t="str">
        <f>Source!H307</f>
        <v>ШТ</v>
      </c>
      <c r="E490" s="12">
        <f>Source!I307</f>
        <v>2</v>
      </c>
      <c r="F490" s="31">
        <f>Source!AL307+Source!AM307+Source!AO307</f>
        <v>40.47</v>
      </c>
      <c r="G490" s="32"/>
      <c r="H490" s="33"/>
      <c r="I490" s="32" t="str">
        <f>Source!BO307</f>
        <v/>
      </c>
      <c r="J490" s="32"/>
      <c r="K490" s="33"/>
      <c r="L490" s="34"/>
      <c r="S490">
        <f>ROUND((Source!FX307/100)*((ROUND(Source!AF307*Source!I307, 2)+ROUND(Source!AE307*Source!I307, 2))), 2)</f>
        <v>50.83</v>
      </c>
      <c r="T490">
        <f>Source!X307</f>
        <v>344.18</v>
      </c>
      <c r="U490">
        <f>ROUND((Source!FY307/100)*((ROUND(Source!AF307*Source!I307, 2)+ROUND(Source!AE307*Source!I307, 2))), 2)</f>
        <v>34.78</v>
      </c>
      <c r="V490">
        <f>Source!Y307</f>
        <v>235.49</v>
      </c>
    </row>
    <row r="491" spans="1:26" ht="14.25" x14ac:dyDescent="0.2">
      <c r="A491" s="48"/>
      <c r="B491" s="49"/>
      <c r="C491" s="49" t="s">
        <v>1327</v>
      </c>
      <c r="D491" s="30"/>
      <c r="E491" s="12"/>
      <c r="F491" s="31">
        <f>Source!AO307</f>
        <v>19.82</v>
      </c>
      <c r="G491" s="32" t="str">
        <f>Source!DG307</f>
        <v>)*1,35</v>
      </c>
      <c r="H491" s="33">
        <f>ROUND(Source!AF307*Source!I307, 2)</f>
        <v>53.51</v>
      </c>
      <c r="I491" s="32"/>
      <c r="J491" s="32">
        <f>IF(Source!BA307&lt;&gt; 0, Source!BA307, 1)</f>
        <v>6.77</v>
      </c>
      <c r="K491" s="33">
        <f>Source!S307</f>
        <v>362.29</v>
      </c>
      <c r="L491" s="34"/>
      <c r="R491">
        <f>H491</f>
        <v>53.51</v>
      </c>
    </row>
    <row r="492" spans="1:26" ht="14.25" x14ac:dyDescent="0.2">
      <c r="A492" s="48"/>
      <c r="B492" s="49"/>
      <c r="C492" s="49" t="s">
        <v>1328</v>
      </c>
      <c r="D492" s="30"/>
      <c r="E492" s="12"/>
      <c r="F492" s="31">
        <f>Source!AL307</f>
        <v>20.65</v>
      </c>
      <c r="G492" s="32" t="str">
        <f>Source!DD307</f>
        <v/>
      </c>
      <c r="H492" s="33">
        <f>ROUND(Source!AC307*Source!I307, 2)</f>
        <v>41.3</v>
      </c>
      <c r="I492" s="32"/>
      <c r="J492" s="32">
        <f>IF(Source!BC307&lt;&gt; 0, Source!BC307, 1)</f>
        <v>6.77</v>
      </c>
      <c r="K492" s="33">
        <f>Source!P307</f>
        <v>279.60000000000002</v>
      </c>
      <c r="L492" s="34"/>
    </row>
    <row r="493" spans="1:26" ht="14.25" x14ac:dyDescent="0.2">
      <c r="A493" s="48"/>
      <c r="B493" s="49"/>
      <c r="C493" s="49" t="s">
        <v>1329</v>
      </c>
      <c r="D493" s="30" t="s">
        <v>1330</v>
      </c>
      <c r="E493" s="12">
        <f>Source!BZ307</f>
        <v>95</v>
      </c>
      <c r="F493" s="52"/>
      <c r="G493" s="32"/>
      <c r="H493" s="33">
        <f>SUM(S490:S496)</f>
        <v>50.83</v>
      </c>
      <c r="I493" s="35"/>
      <c r="J493" s="29">
        <f>Source!AT307</f>
        <v>95</v>
      </c>
      <c r="K493" s="33">
        <f>SUM(T490:T496)</f>
        <v>344.18</v>
      </c>
      <c r="L493" s="34"/>
    </row>
    <row r="494" spans="1:26" ht="14.25" x14ac:dyDescent="0.2">
      <c r="A494" s="48"/>
      <c r="B494" s="49"/>
      <c r="C494" s="49" t="s">
        <v>1331</v>
      </c>
      <c r="D494" s="30" t="s">
        <v>1330</v>
      </c>
      <c r="E494" s="12">
        <f>Source!CA307</f>
        <v>65</v>
      </c>
      <c r="F494" s="52"/>
      <c r="G494" s="32"/>
      <c r="H494" s="33">
        <f>SUM(U490:U496)</f>
        <v>34.78</v>
      </c>
      <c r="I494" s="35"/>
      <c r="J494" s="29">
        <f>Source!AU307</f>
        <v>65</v>
      </c>
      <c r="K494" s="33">
        <f>SUM(V490:V496)</f>
        <v>235.49</v>
      </c>
      <c r="L494" s="34"/>
    </row>
    <row r="495" spans="1:26" ht="14.25" x14ac:dyDescent="0.2">
      <c r="A495" s="48"/>
      <c r="B495" s="49"/>
      <c r="C495" s="49" t="s">
        <v>1332</v>
      </c>
      <c r="D495" s="30" t="s">
        <v>1333</v>
      </c>
      <c r="E495" s="12">
        <f>Source!AQ307</f>
        <v>2.06</v>
      </c>
      <c r="F495" s="31"/>
      <c r="G495" s="32" t="str">
        <f>Source!DI307</f>
        <v>)*1,35</v>
      </c>
      <c r="H495" s="33"/>
      <c r="I495" s="32"/>
      <c r="J495" s="32"/>
      <c r="K495" s="33"/>
      <c r="L495" s="36">
        <f>Source!U307</f>
        <v>5.5620000000000003</v>
      </c>
    </row>
    <row r="496" spans="1:26" ht="14.25" x14ac:dyDescent="0.2">
      <c r="A496" s="50" t="str">
        <f>Source!E309</f>
        <v>48,1</v>
      </c>
      <c r="B496" s="51" t="str">
        <f>Source!F309</f>
        <v>62.4.01.01-0006</v>
      </c>
      <c r="C496" s="51" t="str">
        <f>Source!G309</f>
        <v>Батарея аккумуляторная DTM12045</v>
      </c>
      <c r="D496" s="37" t="str">
        <f>Source!H309</f>
        <v>шт.</v>
      </c>
      <c r="E496" s="38">
        <f>Source!I309</f>
        <v>2</v>
      </c>
      <c r="F496" s="39">
        <f>Source!AL309+Source!AM309+Source!AO309</f>
        <v>230.51</v>
      </c>
      <c r="G496" s="40" t="s">
        <v>3</v>
      </c>
      <c r="H496" s="41">
        <f>ROUND(Source!AC309*Source!I309, 2)+ROUND(Source!AD309*Source!I309, 2)+ROUND(Source!AF309*Source!I309, 2)</f>
        <v>461.02</v>
      </c>
      <c r="I496" s="42"/>
      <c r="J496" s="42">
        <f>IF(Source!BC309&lt;&gt; 0, Source!BC309, 1)</f>
        <v>6.77</v>
      </c>
      <c r="K496" s="41">
        <f>Source!O309</f>
        <v>3121.11</v>
      </c>
      <c r="L496" s="43"/>
      <c r="S496">
        <f>ROUND((Source!FX309/100)*((ROUND(Source!AF309*Source!I309, 2)+ROUND(Source!AE309*Source!I309, 2))), 2)</f>
        <v>0</v>
      </c>
      <c r="T496">
        <f>Source!X309</f>
        <v>0</v>
      </c>
      <c r="U496">
        <f>ROUND((Source!FY309/100)*((ROUND(Source!AF309*Source!I309, 2)+ROUND(Source!AE309*Source!I309, 2))), 2)</f>
        <v>0</v>
      </c>
      <c r="V496">
        <f>Source!Y309</f>
        <v>0</v>
      </c>
      <c r="W496">
        <f>IF(Source!BI309&lt;=1,H496, 0)</f>
        <v>0</v>
      </c>
      <c r="X496">
        <f>IF(Source!BI309=2,H496, 0)</f>
        <v>461.02</v>
      </c>
      <c r="Y496">
        <f>IF(Source!BI309=3,H496, 0)</f>
        <v>0</v>
      </c>
      <c r="Z496">
        <f>IF(Source!BI309=4,H496, 0)</f>
        <v>0</v>
      </c>
    </row>
    <row r="497" spans="1:26" ht="15" x14ac:dyDescent="0.25">
      <c r="G497" s="59">
        <f>H491+H492+H493+H494+SUM(H496:H496)</f>
        <v>641.43999999999994</v>
      </c>
      <c r="H497" s="59"/>
      <c r="J497" s="59">
        <f>K491+K492+K493+K494+SUM(K496:K496)</f>
        <v>4342.67</v>
      </c>
      <c r="K497" s="59"/>
      <c r="L497" s="44">
        <f>Source!U307</f>
        <v>5.5620000000000003</v>
      </c>
      <c r="O497" s="25">
        <f>G497</f>
        <v>641.43999999999994</v>
      </c>
      <c r="P497" s="25">
        <f>J497</f>
        <v>4342.67</v>
      </c>
      <c r="Q497" s="25">
        <f>L497</f>
        <v>5.5620000000000003</v>
      </c>
      <c r="W497">
        <f>IF(Source!BI307&lt;=1,H491+H492+H493+H494, 0)</f>
        <v>0</v>
      </c>
      <c r="X497">
        <f>IF(Source!BI307=2,H491+H492+H493+H494, 0)</f>
        <v>180.42</v>
      </c>
      <c r="Y497">
        <f>IF(Source!BI307=3,H491+H492+H493+H494, 0)</f>
        <v>0</v>
      </c>
      <c r="Z497">
        <f>IF(Source!BI307=4,H491+H492+H493+H494, 0)</f>
        <v>0</v>
      </c>
    </row>
    <row r="498" spans="1:26" ht="28.5" x14ac:dyDescent="0.2">
      <c r="A498" s="48" t="str">
        <f>Source!E311</f>
        <v>49</v>
      </c>
      <c r="B498" s="49" t="str">
        <f>Source!F311</f>
        <v>м11-08-001-04</v>
      </c>
      <c r="C498" s="49" t="str">
        <f>Source!G311</f>
        <v>Присоединение к приборам концов жил электрических проводок пайкой</v>
      </c>
      <c r="D498" s="30" t="str">
        <f>Source!H311</f>
        <v>100 ШТ</v>
      </c>
      <c r="E498" s="12">
        <f>Source!I311</f>
        <v>0.12</v>
      </c>
      <c r="F498" s="31">
        <f>Source!AL311+Source!AM311+Source!AO311</f>
        <v>158.97</v>
      </c>
      <c r="G498" s="32"/>
      <c r="H498" s="33"/>
      <c r="I498" s="32" t="str">
        <f>Source!BO311</f>
        <v/>
      </c>
      <c r="J498" s="32"/>
      <c r="K498" s="33"/>
      <c r="L498" s="34"/>
      <c r="S498">
        <f>ROUND((Source!FX311/100)*((ROUND(Source!AF311*Source!I311, 2)+ROUND(Source!AE311*Source!I311, 2))), 2)</f>
        <v>13.63</v>
      </c>
      <c r="T498">
        <f>Source!X311</f>
        <v>92.26</v>
      </c>
      <c r="U498">
        <f>ROUND((Source!FY311/100)*((ROUND(Source!AF311*Source!I311, 2)+ROUND(Source!AE311*Source!I311, 2))), 2)</f>
        <v>10.220000000000001</v>
      </c>
      <c r="V498">
        <f>Source!Y311</f>
        <v>69.2</v>
      </c>
    </row>
    <row r="499" spans="1:26" x14ac:dyDescent="0.2">
      <c r="C499" s="26" t="str">
        <f>"Объем: "&amp;Source!I311&amp;"=12/"&amp;"100"</f>
        <v>Объем: 0,12=12/100</v>
      </c>
    </row>
    <row r="500" spans="1:26" ht="14.25" x14ac:dyDescent="0.2">
      <c r="A500" s="48"/>
      <c r="B500" s="49"/>
      <c r="C500" s="49" t="s">
        <v>1327</v>
      </c>
      <c r="D500" s="30"/>
      <c r="E500" s="12"/>
      <c r="F500" s="31">
        <f>Source!AO311</f>
        <v>105.16</v>
      </c>
      <c r="G500" s="32" t="str">
        <f>Source!DG311</f>
        <v>)*1,35</v>
      </c>
      <c r="H500" s="33">
        <f>ROUND(Source!AF311*Source!I311, 2)</f>
        <v>17.04</v>
      </c>
      <c r="I500" s="32"/>
      <c r="J500" s="32">
        <f>IF(Source!BA311&lt;&gt; 0, Source!BA311, 1)</f>
        <v>6.77</v>
      </c>
      <c r="K500" s="33">
        <f>Source!S311</f>
        <v>115.33</v>
      </c>
      <c r="L500" s="34"/>
      <c r="R500">
        <f>H500</f>
        <v>17.04</v>
      </c>
    </row>
    <row r="501" spans="1:26" ht="14.25" x14ac:dyDescent="0.2">
      <c r="A501" s="48"/>
      <c r="B501" s="49"/>
      <c r="C501" s="49" t="s">
        <v>1328</v>
      </c>
      <c r="D501" s="30"/>
      <c r="E501" s="12"/>
      <c r="F501" s="31">
        <f>Source!AL311</f>
        <v>53.81</v>
      </c>
      <c r="G501" s="32" t="str">
        <f>Source!DD311</f>
        <v/>
      </c>
      <c r="H501" s="33">
        <f>ROUND(Source!AC311*Source!I311, 2)</f>
        <v>6.46</v>
      </c>
      <c r="I501" s="32"/>
      <c r="J501" s="32">
        <f>IF(Source!BC311&lt;&gt; 0, Source!BC311, 1)</f>
        <v>6.77</v>
      </c>
      <c r="K501" s="33">
        <f>Source!P311</f>
        <v>43.72</v>
      </c>
      <c r="L501" s="34"/>
    </row>
    <row r="502" spans="1:26" ht="14.25" x14ac:dyDescent="0.2">
      <c r="A502" s="48"/>
      <c r="B502" s="49"/>
      <c r="C502" s="49" t="s">
        <v>1329</v>
      </c>
      <c r="D502" s="30" t="s">
        <v>1330</v>
      </c>
      <c r="E502" s="12">
        <f>Source!BZ311</f>
        <v>80</v>
      </c>
      <c r="F502" s="52"/>
      <c r="G502" s="32"/>
      <c r="H502" s="33">
        <f>SUM(S498:S504)</f>
        <v>13.63</v>
      </c>
      <c r="I502" s="35"/>
      <c r="J502" s="29">
        <f>Source!AT311</f>
        <v>80</v>
      </c>
      <c r="K502" s="33">
        <f>SUM(T498:T504)</f>
        <v>92.26</v>
      </c>
      <c r="L502" s="34"/>
    </row>
    <row r="503" spans="1:26" ht="14.25" x14ac:dyDescent="0.2">
      <c r="A503" s="48"/>
      <c r="B503" s="49"/>
      <c r="C503" s="49" t="s">
        <v>1331</v>
      </c>
      <c r="D503" s="30" t="s">
        <v>1330</v>
      </c>
      <c r="E503" s="12">
        <f>Source!CA311</f>
        <v>60</v>
      </c>
      <c r="F503" s="52"/>
      <c r="G503" s="32"/>
      <c r="H503" s="33">
        <f>SUM(U498:U504)</f>
        <v>10.220000000000001</v>
      </c>
      <c r="I503" s="35"/>
      <c r="J503" s="29">
        <f>Source!AU311</f>
        <v>60</v>
      </c>
      <c r="K503" s="33">
        <f>SUM(V498:V504)</f>
        <v>69.2</v>
      </c>
      <c r="L503" s="34"/>
    </row>
    <row r="504" spans="1:26" ht="14.25" x14ac:dyDescent="0.2">
      <c r="A504" s="50"/>
      <c r="B504" s="51"/>
      <c r="C504" s="51" t="s">
        <v>1332</v>
      </c>
      <c r="D504" s="37" t="s">
        <v>1333</v>
      </c>
      <c r="E504" s="38">
        <f>Source!AQ311</f>
        <v>10.3</v>
      </c>
      <c r="F504" s="39"/>
      <c r="G504" s="42" t="str">
        <f>Source!DI311</f>
        <v>)*1,35</v>
      </c>
      <c r="H504" s="41"/>
      <c r="I504" s="42"/>
      <c r="J504" s="42"/>
      <c r="K504" s="41"/>
      <c r="L504" s="47">
        <f>Source!U311</f>
        <v>1.6686000000000001</v>
      </c>
    </row>
    <row r="505" spans="1:26" ht="15" x14ac:dyDescent="0.25">
      <c r="G505" s="59">
        <f>H500+H501+H502+H503</f>
        <v>47.35</v>
      </c>
      <c r="H505" s="59"/>
      <c r="J505" s="59">
        <f>K500+K501+K502+K503</f>
        <v>320.51</v>
      </c>
      <c r="K505" s="59"/>
      <c r="L505" s="44">
        <f>Source!U311</f>
        <v>1.6686000000000001</v>
      </c>
      <c r="O505" s="25">
        <f>G505</f>
        <v>47.35</v>
      </c>
      <c r="P505" s="25">
        <f>J505</f>
        <v>320.51</v>
      </c>
      <c r="Q505" s="25">
        <f>L505</f>
        <v>1.6686000000000001</v>
      </c>
      <c r="W505">
        <f>IF(Source!BI311&lt;=1,H500+H501+H502+H503, 0)</f>
        <v>0</v>
      </c>
      <c r="X505">
        <f>IF(Source!BI311=2,H500+H501+H502+H503, 0)</f>
        <v>47.35</v>
      </c>
      <c r="Y505">
        <f>IF(Source!BI311=3,H500+H501+H502+H503, 0)</f>
        <v>0</v>
      </c>
      <c r="Z505">
        <f>IF(Source!BI311=4,H500+H501+H502+H503, 0)</f>
        <v>0</v>
      </c>
    </row>
    <row r="506" spans="1:26" ht="28.5" x14ac:dyDescent="0.2">
      <c r="A506" s="48" t="str">
        <f>Source!E313</f>
        <v>50</v>
      </c>
      <c r="B506" s="49" t="str">
        <f>Source!F313</f>
        <v>м07-03-018-01</v>
      </c>
      <c r="C506" s="49" t="str">
        <f>Source!G313</f>
        <v>Дымосос одностороннего всасывания, масса 0,67 т</v>
      </c>
      <c r="D506" s="30" t="str">
        <f>Source!H313</f>
        <v>ШТ</v>
      </c>
      <c r="E506" s="12">
        <f>Source!I313</f>
        <v>1</v>
      </c>
      <c r="F506" s="31">
        <f>Source!AL313+Source!AM313+Source!AO313</f>
        <v>656.47</v>
      </c>
      <c r="G506" s="32"/>
      <c r="H506" s="33"/>
      <c r="I506" s="32" t="str">
        <f>Source!BO313</f>
        <v/>
      </c>
      <c r="J506" s="32"/>
      <c r="K506" s="33"/>
      <c r="L506" s="34"/>
      <c r="S506">
        <f>ROUND((Source!FX313/100)*((ROUND(Source!AF313*Source!I313, 2)+ROUND(Source!AE313*Source!I313, 2))), 2)</f>
        <v>304.77999999999997</v>
      </c>
      <c r="T506">
        <f>Source!X313</f>
        <v>2063.41</v>
      </c>
      <c r="U506">
        <f>ROUND((Source!FY313/100)*((ROUND(Source!AF313*Source!I313, 2)+ROUND(Source!AE313*Source!I313, 2))), 2)</f>
        <v>228.59</v>
      </c>
      <c r="V506">
        <f>Source!Y313</f>
        <v>1547.56</v>
      </c>
    </row>
    <row r="507" spans="1:26" ht="14.25" x14ac:dyDescent="0.2">
      <c r="A507" s="48"/>
      <c r="B507" s="49"/>
      <c r="C507" s="49" t="s">
        <v>1327</v>
      </c>
      <c r="D507" s="30"/>
      <c r="E507" s="12"/>
      <c r="F507" s="31">
        <f>Source!AO313</f>
        <v>270.32</v>
      </c>
      <c r="G507" s="32" t="str">
        <f>Source!DG313</f>
        <v>)*1,35</v>
      </c>
      <c r="H507" s="33">
        <f>ROUND(Source!AF313*Source!I313, 2)</f>
        <v>364.93</v>
      </c>
      <c r="I507" s="32"/>
      <c r="J507" s="32">
        <f>IF(Source!BA313&lt;&gt; 0, Source!BA313, 1)</f>
        <v>6.77</v>
      </c>
      <c r="K507" s="33">
        <f>Source!S313</f>
        <v>2470.59</v>
      </c>
      <c r="L507" s="34"/>
      <c r="R507">
        <f>H507</f>
        <v>364.93</v>
      </c>
    </row>
    <row r="508" spans="1:26" ht="14.25" x14ac:dyDescent="0.2">
      <c r="A508" s="48"/>
      <c r="B508" s="49"/>
      <c r="C508" s="49" t="s">
        <v>447</v>
      </c>
      <c r="D508" s="30"/>
      <c r="E508" s="12"/>
      <c r="F508" s="31">
        <f>Source!AM313</f>
        <v>107.39</v>
      </c>
      <c r="G508" s="32" t="str">
        <f>Source!DE313</f>
        <v>)*1,35</v>
      </c>
      <c r="H508" s="33">
        <f>ROUND(Source!AD313*Source!I313, 2)</f>
        <v>144.97999999999999</v>
      </c>
      <c r="I508" s="32"/>
      <c r="J508" s="32">
        <f>IF(Source!BB313&lt;&gt; 0, Source!BB313, 1)</f>
        <v>6.77</v>
      </c>
      <c r="K508" s="33">
        <f>Source!Q313</f>
        <v>981.49</v>
      </c>
      <c r="L508" s="34"/>
    </row>
    <row r="509" spans="1:26" ht="14.25" x14ac:dyDescent="0.2">
      <c r="A509" s="48"/>
      <c r="B509" s="49"/>
      <c r="C509" s="49" t="s">
        <v>1334</v>
      </c>
      <c r="D509" s="30"/>
      <c r="E509" s="12"/>
      <c r="F509" s="31">
        <f>Source!AN313</f>
        <v>11.89</v>
      </c>
      <c r="G509" s="32" t="str">
        <f>Source!DF313</f>
        <v>)*1,35</v>
      </c>
      <c r="H509" s="45">
        <f>ROUND(Source!AE313*Source!I313, 2)</f>
        <v>16.05</v>
      </c>
      <c r="I509" s="32"/>
      <c r="J509" s="32">
        <f>IF(Source!BS313&lt;&gt; 0, Source!BS313, 1)</f>
        <v>6.77</v>
      </c>
      <c r="K509" s="45">
        <f>Source!R313</f>
        <v>108.67</v>
      </c>
      <c r="L509" s="34"/>
      <c r="R509">
        <f>H509</f>
        <v>16.05</v>
      </c>
    </row>
    <row r="510" spans="1:26" ht="14.25" x14ac:dyDescent="0.2">
      <c r="A510" s="48"/>
      <c r="B510" s="49"/>
      <c r="C510" s="49" t="s">
        <v>1328</v>
      </c>
      <c r="D510" s="30"/>
      <c r="E510" s="12"/>
      <c r="F510" s="31">
        <f>Source!AL313</f>
        <v>278.76</v>
      </c>
      <c r="G510" s="32" t="str">
        <f>Source!DD313</f>
        <v/>
      </c>
      <c r="H510" s="33">
        <f>ROUND(Source!AC313*Source!I313, 2)</f>
        <v>278.76</v>
      </c>
      <c r="I510" s="32"/>
      <c r="J510" s="32">
        <f>IF(Source!BC313&lt;&gt; 0, Source!BC313, 1)</f>
        <v>6.77</v>
      </c>
      <c r="K510" s="33">
        <f>Source!P313</f>
        <v>1887.21</v>
      </c>
      <c r="L510" s="34"/>
    </row>
    <row r="511" spans="1:26" ht="14.25" x14ac:dyDescent="0.2">
      <c r="A511" s="48"/>
      <c r="B511" s="49"/>
      <c r="C511" s="49" t="s">
        <v>1329</v>
      </c>
      <c r="D511" s="30" t="s">
        <v>1330</v>
      </c>
      <c r="E511" s="12">
        <f>Source!BZ313</f>
        <v>80</v>
      </c>
      <c r="F511" s="52"/>
      <c r="G511" s="32"/>
      <c r="H511" s="33">
        <f>SUM(S506:S514)</f>
        <v>304.77999999999997</v>
      </c>
      <c r="I511" s="35"/>
      <c r="J511" s="29">
        <f>Source!AT313</f>
        <v>80</v>
      </c>
      <c r="K511" s="33">
        <f>SUM(T506:T514)</f>
        <v>2063.41</v>
      </c>
      <c r="L511" s="34"/>
    </row>
    <row r="512" spans="1:26" ht="14.25" x14ac:dyDescent="0.2">
      <c r="A512" s="48"/>
      <c r="B512" s="49"/>
      <c r="C512" s="49" t="s">
        <v>1331</v>
      </c>
      <c r="D512" s="30" t="s">
        <v>1330</v>
      </c>
      <c r="E512" s="12">
        <f>Source!CA313</f>
        <v>60</v>
      </c>
      <c r="F512" s="52"/>
      <c r="G512" s="32"/>
      <c r="H512" s="33">
        <f>SUM(U506:U514)</f>
        <v>228.59</v>
      </c>
      <c r="I512" s="35"/>
      <c r="J512" s="29">
        <f>Source!AU313</f>
        <v>60</v>
      </c>
      <c r="K512" s="33">
        <f>SUM(V506:V514)</f>
        <v>1547.56</v>
      </c>
      <c r="L512" s="34"/>
    </row>
    <row r="513" spans="1:26" ht="14.25" x14ac:dyDescent="0.2">
      <c r="A513" s="48"/>
      <c r="B513" s="49"/>
      <c r="C513" s="49" t="s">
        <v>1332</v>
      </c>
      <c r="D513" s="30" t="s">
        <v>1333</v>
      </c>
      <c r="E513" s="12">
        <f>Source!AQ313</f>
        <v>28.1</v>
      </c>
      <c r="F513" s="31"/>
      <c r="G513" s="32" t="str">
        <f>Source!DI313</f>
        <v>)*1,35</v>
      </c>
      <c r="H513" s="33"/>
      <c r="I513" s="32"/>
      <c r="J513" s="32"/>
      <c r="K513" s="33"/>
      <c r="L513" s="36">
        <f>Source!U313</f>
        <v>37.935000000000002</v>
      </c>
    </row>
    <row r="514" spans="1:26" ht="39.75" x14ac:dyDescent="0.2">
      <c r="A514" s="50" t="str">
        <f>Source!E315</f>
        <v>50,1</v>
      </c>
      <c r="B514" s="51" t="str">
        <f>Source!F315</f>
        <v>Прайс-лист</v>
      </c>
      <c r="C514" s="51" t="s">
        <v>1342</v>
      </c>
      <c r="D514" s="37" t="str">
        <f>Source!H315</f>
        <v>ШТ</v>
      </c>
      <c r="E514" s="38">
        <f>Source!I315</f>
        <v>1</v>
      </c>
      <c r="F514" s="39">
        <f>Source!AL315+Source!AM315+Source!AO315</f>
        <v>6537.5</v>
      </c>
      <c r="G514" s="40" t="s">
        <v>3</v>
      </c>
      <c r="H514" s="41">
        <f>ROUND(Source!AC315*Source!I315, 2)+ROUND(Source!AD315*Source!I315, 2)+ROUND(Source!AF315*Source!I315, 2)</f>
        <v>6537.5</v>
      </c>
      <c r="I514" s="42"/>
      <c r="J514" s="42">
        <f>IF(Source!BC315&lt;&gt; 0, Source!BC315, 1)</f>
        <v>6.77</v>
      </c>
      <c r="K514" s="41">
        <f>Source!O315</f>
        <v>44258.879999999997</v>
      </c>
      <c r="L514" s="43"/>
      <c r="S514">
        <f>ROUND((Source!FX315/100)*((ROUND(Source!AF315*Source!I315, 2)+ROUND(Source!AE315*Source!I315, 2))), 2)</f>
        <v>0</v>
      </c>
      <c r="T514">
        <f>Source!X315</f>
        <v>0</v>
      </c>
      <c r="U514">
        <f>ROUND((Source!FY315/100)*((ROUND(Source!AF315*Source!I315, 2)+ROUND(Source!AE315*Source!I315, 2))), 2)</f>
        <v>0</v>
      </c>
      <c r="V514">
        <f>Source!Y315</f>
        <v>0</v>
      </c>
      <c r="W514">
        <f>IF(Source!BI315&lt;=1,H514, 0)</f>
        <v>0</v>
      </c>
      <c r="X514">
        <f>IF(Source!BI315=2,H514, 0)</f>
        <v>6537.5</v>
      </c>
      <c r="Y514">
        <f>IF(Source!BI315=3,H514, 0)</f>
        <v>0</v>
      </c>
      <c r="Z514">
        <f>IF(Source!BI315=4,H514, 0)</f>
        <v>0</v>
      </c>
    </row>
    <row r="515" spans="1:26" ht="15" x14ac:dyDescent="0.25">
      <c r="G515" s="59">
        <f>H507+H508+H510+H511+H512+SUM(H514:H514)</f>
        <v>7859.54</v>
      </c>
      <c r="H515" s="59"/>
      <c r="J515" s="59">
        <f>K507+K508+K510+K511+K512+SUM(K514:K514)</f>
        <v>53209.14</v>
      </c>
      <c r="K515" s="59"/>
      <c r="L515" s="44">
        <f>Source!U313</f>
        <v>37.935000000000002</v>
      </c>
      <c r="O515" s="25">
        <f>G515</f>
        <v>7859.54</v>
      </c>
      <c r="P515" s="25">
        <f>J515</f>
        <v>53209.14</v>
      </c>
      <c r="Q515" s="25">
        <f>L515</f>
        <v>37.935000000000002</v>
      </c>
      <c r="W515">
        <f>IF(Source!BI313&lt;=1,H507+H508+H510+H511+H512, 0)</f>
        <v>0</v>
      </c>
      <c r="X515">
        <f>IF(Source!BI313=2,H507+H508+H510+H511+H512, 0)</f>
        <v>1322.0399999999997</v>
      </c>
      <c r="Y515">
        <f>IF(Source!BI313=3,H507+H508+H510+H511+H512, 0)</f>
        <v>0</v>
      </c>
      <c r="Z515">
        <f>IF(Source!BI313=4,H507+H508+H510+H511+H512, 0)</f>
        <v>0</v>
      </c>
    </row>
    <row r="516" spans="1:26" ht="28.5" x14ac:dyDescent="0.2">
      <c r="A516" s="48" t="str">
        <f>Source!E317</f>
        <v>51</v>
      </c>
      <c r="B516" s="49" t="str">
        <f>Source!F317</f>
        <v>м07-03-018-01</v>
      </c>
      <c r="C516" s="49" t="str">
        <f>Source!G317</f>
        <v>Дымосос одностороннего всасывания, масса 0,67 т</v>
      </c>
      <c r="D516" s="30" t="str">
        <f>Source!H317</f>
        <v>ШТ</v>
      </c>
      <c r="E516" s="12">
        <f>Source!I317</f>
        <v>1</v>
      </c>
      <c r="F516" s="31">
        <f>Source!AL317+Source!AM317+Source!AO317</f>
        <v>656.47</v>
      </c>
      <c r="G516" s="32"/>
      <c r="H516" s="33"/>
      <c r="I516" s="32" t="str">
        <f>Source!BO317</f>
        <v/>
      </c>
      <c r="J516" s="32"/>
      <c r="K516" s="33"/>
      <c r="L516" s="34"/>
      <c r="S516">
        <f>ROUND((Source!FX317/100)*((ROUND(Source!AF317*Source!I317, 2)+ROUND(Source!AE317*Source!I317, 2))), 2)</f>
        <v>225.77</v>
      </c>
      <c r="T516">
        <f>Source!X317</f>
        <v>1528.46</v>
      </c>
      <c r="U516">
        <f>ROUND((Source!FY317/100)*((ROUND(Source!AF317*Source!I317, 2)+ROUND(Source!AE317*Source!I317, 2))), 2)</f>
        <v>169.33</v>
      </c>
      <c r="V516">
        <f>Source!Y317</f>
        <v>1146.3399999999999</v>
      </c>
    </row>
    <row r="517" spans="1:26" ht="14.25" x14ac:dyDescent="0.2">
      <c r="A517" s="48"/>
      <c r="B517" s="49"/>
      <c r="C517" s="49" t="s">
        <v>1327</v>
      </c>
      <c r="D517" s="30"/>
      <c r="E517" s="12"/>
      <c r="F517" s="31">
        <f>Source!AO317</f>
        <v>270.32</v>
      </c>
      <c r="G517" s="32" t="str">
        <f>Source!DG317</f>
        <v/>
      </c>
      <c r="H517" s="33">
        <f>ROUND(Source!AF317*Source!I317, 2)</f>
        <v>270.32</v>
      </c>
      <c r="I517" s="32"/>
      <c r="J517" s="32">
        <f>IF(Source!BA317&lt;&gt; 0, Source!BA317, 1)</f>
        <v>6.77</v>
      </c>
      <c r="K517" s="33">
        <f>Source!S317</f>
        <v>1830.07</v>
      </c>
      <c r="L517" s="34"/>
      <c r="R517">
        <f>H517</f>
        <v>270.32</v>
      </c>
    </row>
    <row r="518" spans="1:26" ht="14.25" x14ac:dyDescent="0.2">
      <c r="A518" s="48"/>
      <c r="B518" s="49"/>
      <c r="C518" s="49" t="s">
        <v>447</v>
      </c>
      <c r="D518" s="30"/>
      <c r="E518" s="12"/>
      <c r="F518" s="31">
        <f>Source!AM317</f>
        <v>107.39</v>
      </c>
      <c r="G518" s="32" t="str">
        <f>Source!DE317</f>
        <v/>
      </c>
      <c r="H518" s="33">
        <f>ROUND(Source!AD317*Source!I317, 2)</f>
        <v>107.39</v>
      </c>
      <c r="I518" s="32"/>
      <c r="J518" s="32">
        <f>IF(Source!BB317&lt;&gt; 0, Source!BB317, 1)</f>
        <v>6.77</v>
      </c>
      <c r="K518" s="33">
        <f>Source!Q317</f>
        <v>727.03</v>
      </c>
      <c r="L518" s="34"/>
    </row>
    <row r="519" spans="1:26" ht="14.25" x14ac:dyDescent="0.2">
      <c r="A519" s="48"/>
      <c r="B519" s="49"/>
      <c r="C519" s="49" t="s">
        <v>1334</v>
      </c>
      <c r="D519" s="30"/>
      <c r="E519" s="12"/>
      <c r="F519" s="31">
        <f>Source!AN317</f>
        <v>11.89</v>
      </c>
      <c r="G519" s="32" t="str">
        <f>Source!DF317</f>
        <v/>
      </c>
      <c r="H519" s="45">
        <f>ROUND(Source!AE317*Source!I317, 2)</f>
        <v>11.89</v>
      </c>
      <c r="I519" s="32"/>
      <c r="J519" s="32">
        <f>IF(Source!BS317&lt;&gt; 0, Source!BS317, 1)</f>
        <v>6.77</v>
      </c>
      <c r="K519" s="45">
        <f>Source!R317</f>
        <v>80.5</v>
      </c>
      <c r="L519" s="34"/>
      <c r="R519">
        <f>H519</f>
        <v>11.89</v>
      </c>
    </row>
    <row r="520" spans="1:26" ht="14.25" x14ac:dyDescent="0.2">
      <c r="A520" s="48"/>
      <c r="B520" s="49"/>
      <c r="C520" s="49" t="s">
        <v>1328</v>
      </c>
      <c r="D520" s="30"/>
      <c r="E520" s="12"/>
      <c r="F520" s="31">
        <f>Source!AL317</f>
        <v>278.76</v>
      </c>
      <c r="G520" s="32" t="str">
        <f>Source!DD317</f>
        <v/>
      </c>
      <c r="H520" s="33">
        <f>ROUND(Source!AC317*Source!I317, 2)</f>
        <v>278.76</v>
      </c>
      <c r="I520" s="32"/>
      <c r="J520" s="32">
        <f>IF(Source!BC317&lt;&gt; 0, Source!BC317, 1)</f>
        <v>6.77</v>
      </c>
      <c r="K520" s="33">
        <f>Source!P317</f>
        <v>1887.21</v>
      </c>
      <c r="L520" s="34"/>
    </row>
    <row r="521" spans="1:26" ht="14.25" x14ac:dyDescent="0.2">
      <c r="A521" s="48"/>
      <c r="B521" s="49"/>
      <c r="C521" s="49" t="s">
        <v>1329</v>
      </c>
      <c r="D521" s="30" t="s">
        <v>1330</v>
      </c>
      <c r="E521" s="12">
        <f>Source!BZ317</f>
        <v>80</v>
      </c>
      <c r="F521" s="52"/>
      <c r="G521" s="32"/>
      <c r="H521" s="33">
        <f>SUM(S516:S525)</f>
        <v>225.77</v>
      </c>
      <c r="I521" s="35"/>
      <c r="J521" s="29">
        <f>Source!AT317</f>
        <v>80</v>
      </c>
      <c r="K521" s="33">
        <f>SUM(T516:T525)</f>
        <v>1528.46</v>
      </c>
      <c r="L521" s="34"/>
    </row>
    <row r="522" spans="1:26" ht="14.25" x14ac:dyDescent="0.2">
      <c r="A522" s="48"/>
      <c r="B522" s="49"/>
      <c r="C522" s="49" t="s">
        <v>1331</v>
      </c>
      <c r="D522" s="30" t="s">
        <v>1330</v>
      </c>
      <c r="E522" s="12">
        <f>Source!CA317</f>
        <v>60</v>
      </c>
      <c r="F522" s="52"/>
      <c r="G522" s="32"/>
      <c r="H522" s="33">
        <f>SUM(U516:U525)</f>
        <v>169.33</v>
      </c>
      <c r="I522" s="35"/>
      <c r="J522" s="29">
        <f>Source!AU317</f>
        <v>60</v>
      </c>
      <c r="K522" s="33">
        <f>SUM(V516:V525)</f>
        <v>1146.3399999999999</v>
      </c>
      <c r="L522" s="34"/>
    </row>
    <row r="523" spans="1:26" ht="14.25" x14ac:dyDescent="0.2">
      <c r="A523" s="48"/>
      <c r="B523" s="49"/>
      <c r="C523" s="49" t="s">
        <v>1332</v>
      </c>
      <c r="D523" s="30" t="s">
        <v>1333</v>
      </c>
      <c r="E523" s="12">
        <f>Source!AQ317</f>
        <v>28.1</v>
      </c>
      <c r="F523" s="31"/>
      <c r="G523" s="32" t="str">
        <f>Source!DI317</f>
        <v/>
      </c>
      <c r="H523" s="33"/>
      <c r="I523" s="32"/>
      <c r="J523" s="32"/>
      <c r="K523" s="33"/>
      <c r="L523" s="36">
        <f>Source!U317</f>
        <v>28.1</v>
      </c>
    </row>
    <row r="524" spans="1:26" ht="54" x14ac:dyDescent="0.2">
      <c r="A524" s="48" t="str">
        <f>Source!E319</f>
        <v>51,1</v>
      </c>
      <c r="B524" s="49" t="str">
        <f>Source!F319</f>
        <v>Прайс-лист АТЕС-ЭКСПРЕС</v>
      </c>
      <c r="C524" s="49" t="s">
        <v>1343</v>
      </c>
      <c r="D524" s="30" t="str">
        <f>Source!H319</f>
        <v>КОМПЛ</v>
      </c>
      <c r="E524" s="12">
        <f>Source!I319</f>
        <v>1</v>
      </c>
      <c r="F524" s="31">
        <f>Source!AL319+Source!AM319+Source!AO319</f>
        <v>16313.25</v>
      </c>
      <c r="G524" s="46" t="s">
        <v>3</v>
      </c>
      <c r="H524" s="33">
        <f>ROUND(Source!AC319*Source!I319, 2)+ROUND(Source!AD319*Source!I319, 2)+ROUND(Source!AF319*Source!I319, 2)</f>
        <v>16313.25</v>
      </c>
      <c r="I524" s="32"/>
      <c r="J524" s="32">
        <f>IF(Source!BC319&lt;&gt; 0, Source!BC319, 1)</f>
        <v>6.77</v>
      </c>
      <c r="K524" s="33">
        <f>Source!O319</f>
        <v>110440.7</v>
      </c>
      <c r="L524" s="34"/>
      <c r="S524">
        <f>ROUND((Source!FX319/100)*((ROUND(Source!AF319*Source!I319, 2)+ROUND(Source!AE319*Source!I319, 2))), 2)</f>
        <v>0</v>
      </c>
      <c r="T524">
        <f>Source!X319</f>
        <v>0</v>
      </c>
      <c r="U524">
        <f>ROUND((Source!FY319/100)*((ROUND(Source!AF319*Source!I319, 2)+ROUND(Source!AE319*Source!I319, 2))), 2)</f>
        <v>0</v>
      </c>
      <c r="V524">
        <f>Source!Y319</f>
        <v>0</v>
      </c>
      <c r="W524">
        <f>IF(Source!BI319&lt;=1,H524, 0)</f>
        <v>0</v>
      </c>
      <c r="X524">
        <f>IF(Source!BI319=2,H524, 0)</f>
        <v>16313.25</v>
      </c>
      <c r="Y524">
        <f>IF(Source!BI319=3,H524, 0)</f>
        <v>0</v>
      </c>
      <c r="Z524">
        <f>IF(Source!BI319=4,H524, 0)</f>
        <v>0</v>
      </c>
    </row>
    <row r="525" spans="1:26" ht="54" x14ac:dyDescent="0.2">
      <c r="A525" s="50" t="str">
        <f>Source!E321</f>
        <v>51,2</v>
      </c>
      <c r="B525" s="51" t="str">
        <f>Source!F321</f>
        <v>Прайс-лист АТЕС-ЭКСПРЕС</v>
      </c>
      <c r="C525" s="51" t="s">
        <v>1344</v>
      </c>
      <c r="D525" s="37" t="str">
        <f>Source!H321</f>
        <v>КОМПЛ</v>
      </c>
      <c r="E525" s="38">
        <f>Source!I321</f>
        <v>10</v>
      </c>
      <c r="F525" s="39">
        <f>Source!AL321+Source!AM321+Source!AO321</f>
        <v>373.91</v>
      </c>
      <c r="G525" s="40" t="s">
        <v>3</v>
      </c>
      <c r="H525" s="41">
        <f>ROUND(Source!AC321*Source!I321, 2)+ROUND(Source!AD321*Source!I321, 2)+ROUND(Source!AF321*Source!I321, 2)</f>
        <v>3739.1</v>
      </c>
      <c r="I525" s="42"/>
      <c r="J525" s="42">
        <f>IF(Source!BC321&lt;&gt; 0, Source!BC321, 1)</f>
        <v>6.77</v>
      </c>
      <c r="K525" s="41">
        <f>Source!O321</f>
        <v>25313.71</v>
      </c>
      <c r="L525" s="43"/>
      <c r="S525">
        <f>ROUND((Source!FX321/100)*((ROUND(Source!AF321*Source!I321, 2)+ROUND(Source!AE321*Source!I321, 2))), 2)</f>
        <v>0</v>
      </c>
      <c r="T525">
        <f>Source!X321</f>
        <v>0</v>
      </c>
      <c r="U525">
        <f>ROUND((Source!FY321/100)*((ROUND(Source!AF321*Source!I321, 2)+ROUND(Source!AE321*Source!I321, 2))), 2)</f>
        <v>0</v>
      </c>
      <c r="V525">
        <f>Source!Y321</f>
        <v>0</v>
      </c>
      <c r="W525">
        <f>IF(Source!BI321&lt;=1,H525, 0)</f>
        <v>0</v>
      </c>
      <c r="X525">
        <f>IF(Source!BI321=2,H525, 0)</f>
        <v>3739.1</v>
      </c>
      <c r="Y525">
        <f>IF(Source!BI321=3,H525, 0)</f>
        <v>0</v>
      </c>
      <c r="Z525">
        <f>IF(Source!BI321=4,H525, 0)</f>
        <v>0</v>
      </c>
    </row>
    <row r="526" spans="1:26" ht="15" x14ac:dyDescent="0.25">
      <c r="G526" s="59">
        <f>H517+H518+H520+H521+H522+SUM(H524:H525)</f>
        <v>21103.919999999998</v>
      </c>
      <c r="H526" s="59"/>
      <c r="J526" s="59">
        <f>K517+K518+K520+K521+K522+SUM(K524:K525)</f>
        <v>142873.51999999999</v>
      </c>
      <c r="K526" s="59"/>
      <c r="L526" s="44">
        <f>Source!U317</f>
        <v>28.1</v>
      </c>
      <c r="O526" s="25">
        <f>G526</f>
        <v>21103.919999999998</v>
      </c>
      <c r="P526" s="25">
        <f>J526</f>
        <v>142873.51999999999</v>
      </c>
      <c r="Q526" s="25">
        <f>L526</f>
        <v>28.1</v>
      </c>
      <c r="W526">
        <f>IF(Source!BI317&lt;=1,H517+H518+H520+H521+H522, 0)</f>
        <v>0</v>
      </c>
      <c r="X526">
        <f>IF(Source!BI317=2,H517+H518+H520+H521+H522, 0)</f>
        <v>1051.57</v>
      </c>
      <c r="Y526">
        <f>IF(Source!BI317=3,H517+H518+H520+H521+H522, 0)</f>
        <v>0</v>
      </c>
      <c r="Z526">
        <f>IF(Source!BI317=4,H517+H518+H520+H521+H522, 0)</f>
        <v>0</v>
      </c>
    </row>
    <row r="527" spans="1:26" ht="28.5" x14ac:dyDescent="0.2">
      <c r="A527" s="48" t="str">
        <f>Source!E323</f>
        <v>52</v>
      </c>
      <c r="B527" s="49" t="str">
        <f>Source!F323</f>
        <v>м10-06-010-22 прим.</v>
      </c>
      <c r="C527" s="49" t="str">
        <f>Source!G323</f>
        <v>Устройство оконечное кабельное УОК</v>
      </c>
      <c r="D527" s="30" t="str">
        <f>Source!H323</f>
        <v>ШТ</v>
      </c>
      <c r="E527" s="12">
        <f>Source!I323</f>
        <v>6</v>
      </c>
      <c r="F527" s="31">
        <f>Source!AL323+Source!AM323+Source!AO323</f>
        <v>153.23000000000002</v>
      </c>
      <c r="G527" s="32"/>
      <c r="H527" s="33"/>
      <c r="I527" s="32" t="str">
        <f>Source!BO323</f>
        <v/>
      </c>
      <c r="J527" s="32"/>
      <c r="K527" s="33"/>
      <c r="L527" s="34"/>
      <c r="S527">
        <f>ROUND((Source!FX323/100)*((ROUND(Source!AF323*Source!I323, 2)+ROUND(Source!AE323*Source!I323, 2))), 2)</f>
        <v>733.56</v>
      </c>
      <c r="T527">
        <f>Source!X323</f>
        <v>4966.25</v>
      </c>
      <c r="U527">
        <f>ROUND((Source!FY323/100)*((ROUND(Source!AF323*Source!I323, 2)+ROUND(Source!AE323*Source!I323, 2))), 2)</f>
        <v>427.91</v>
      </c>
      <c r="V527">
        <f>Source!Y323</f>
        <v>2896.98</v>
      </c>
    </row>
    <row r="528" spans="1:26" ht="14.25" x14ac:dyDescent="0.2">
      <c r="A528" s="48"/>
      <c r="B528" s="49"/>
      <c r="C528" s="49" t="s">
        <v>1327</v>
      </c>
      <c r="D528" s="30"/>
      <c r="E528" s="12"/>
      <c r="F528" s="31">
        <f>Source!AO323</f>
        <v>66.540000000000006</v>
      </c>
      <c r="G528" s="32" t="str">
        <f>Source!DG323</f>
        <v>)*1,35</v>
      </c>
      <c r="H528" s="33">
        <f>ROUND(Source!AF323*Source!I323, 2)</f>
        <v>538.97</v>
      </c>
      <c r="I528" s="32"/>
      <c r="J528" s="32">
        <f>IF(Source!BA323&lt;&gt; 0, Source!BA323, 1)</f>
        <v>6.77</v>
      </c>
      <c r="K528" s="33">
        <f>Source!S323</f>
        <v>3648.85</v>
      </c>
      <c r="L528" s="34"/>
      <c r="R528">
        <f>H528</f>
        <v>538.97</v>
      </c>
    </row>
    <row r="529" spans="1:26" ht="14.25" x14ac:dyDescent="0.2">
      <c r="A529" s="48"/>
      <c r="B529" s="49"/>
      <c r="C529" s="49" t="s">
        <v>447</v>
      </c>
      <c r="D529" s="30"/>
      <c r="E529" s="12"/>
      <c r="F529" s="31">
        <f>Source!AM323</f>
        <v>85.36</v>
      </c>
      <c r="G529" s="32" t="str">
        <f>Source!DE323</f>
        <v>)*1,35</v>
      </c>
      <c r="H529" s="33">
        <f>ROUND(Source!AD323*Source!I323, 2)</f>
        <v>691.42</v>
      </c>
      <c r="I529" s="32"/>
      <c r="J529" s="32">
        <f>IF(Source!BB323&lt;&gt; 0, Source!BB323, 1)</f>
        <v>6.77</v>
      </c>
      <c r="K529" s="33">
        <f>Source!Q323</f>
        <v>4680.8900000000003</v>
      </c>
      <c r="L529" s="34"/>
    </row>
    <row r="530" spans="1:26" ht="14.25" x14ac:dyDescent="0.2">
      <c r="A530" s="48"/>
      <c r="B530" s="49"/>
      <c r="C530" s="49" t="s">
        <v>1334</v>
      </c>
      <c r="D530" s="30"/>
      <c r="E530" s="12"/>
      <c r="F530" s="31">
        <f>Source!AN323</f>
        <v>8.93</v>
      </c>
      <c r="G530" s="32" t="str">
        <f>Source!DF323</f>
        <v>)*1,35</v>
      </c>
      <c r="H530" s="45">
        <f>ROUND(Source!AE323*Source!I323, 2)</f>
        <v>72.33</v>
      </c>
      <c r="I530" s="32"/>
      <c r="J530" s="32">
        <f>IF(Source!BS323&lt;&gt; 0, Source!BS323, 1)</f>
        <v>6.77</v>
      </c>
      <c r="K530" s="45">
        <f>Source!R323</f>
        <v>489.69</v>
      </c>
      <c r="L530" s="34"/>
      <c r="R530">
        <f>H530</f>
        <v>72.33</v>
      </c>
    </row>
    <row r="531" spans="1:26" ht="14.25" x14ac:dyDescent="0.2">
      <c r="A531" s="48"/>
      <c r="B531" s="49"/>
      <c r="C531" s="49" t="s">
        <v>1328</v>
      </c>
      <c r="D531" s="30"/>
      <c r="E531" s="12"/>
      <c r="F531" s="31">
        <f>Source!AL323</f>
        <v>1.33</v>
      </c>
      <c r="G531" s="32" t="str">
        <f>Source!DD323</f>
        <v/>
      </c>
      <c r="H531" s="33">
        <f>ROUND(Source!AC323*Source!I323, 2)</f>
        <v>7.98</v>
      </c>
      <c r="I531" s="32"/>
      <c r="J531" s="32">
        <f>IF(Source!BC323&lt;&gt; 0, Source!BC323, 1)</f>
        <v>6.77</v>
      </c>
      <c r="K531" s="33">
        <f>Source!P323</f>
        <v>54.02</v>
      </c>
      <c r="L531" s="34"/>
    </row>
    <row r="532" spans="1:26" ht="14.25" x14ac:dyDescent="0.2">
      <c r="A532" s="48"/>
      <c r="B532" s="49"/>
      <c r="C532" s="49" t="s">
        <v>1329</v>
      </c>
      <c r="D532" s="30" t="s">
        <v>1330</v>
      </c>
      <c r="E532" s="12">
        <f>Source!BZ323</f>
        <v>120</v>
      </c>
      <c r="F532" s="52"/>
      <c r="G532" s="32"/>
      <c r="H532" s="33">
        <f>SUM(S527:S535)</f>
        <v>733.56</v>
      </c>
      <c r="I532" s="35"/>
      <c r="J532" s="29">
        <f>Source!AT323</f>
        <v>120</v>
      </c>
      <c r="K532" s="33">
        <f>SUM(T527:T535)</f>
        <v>4966.25</v>
      </c>
      <c r="L532" s="34"/>
    </row>
    <row r="533" spans="1:26" ht="14.25" x14ac:dyDescent="0.2">
      <c r="A533" s="48"/>
      <c r="B533" s="49"/>
      <c r="C533" s="49" t="s">
        <v>1331</v>
      </c>
      <c r="D533" s="30" t="s">
        <v>1330</v>
      </c>
      <c r="E533" s="12">
        <f>Source!CA323</f>
        <v>70</v>
      </c>
      <c r="F533" s="52"/>
      <c r="G533" s="32"/>
      <c r="H533" s="33">
        <f>SUM(U527:U535)</f>
        <v>427.91</v>
      </c>
      <c r="I533" s="35"/>
      <c r="J533" s="29">
        <f>Source!AU323</f>
        <v>70</v>
      </c>
      <c r="K533" s="33">
        <f>SUM(V527:V535)</f>
        <v>2896.98</v>
      </c>
      <c r="L533" s="34"/>
    </row>
    <row r="534" spans="1:26" ht="14.25" x14ac:dyDescent="0.2">
      <c r="A534" s="48"/>
      <c r="B534" s="49"/>
      <c r="C534" s="49" t="s">
        <v>1332</v>
      </c>
      <c r="D534" s="30" t="s">
        <v>1333</v>
      </c>
      <c r="E534" s="12">
        <f>Source!AQ323</f>
        <v>6</v>
      </c>
      <c r="F534" s="31"/>
      <c r="G534" s="32" t="str">
        <f>Source!DI323</f>
        <v>)*1,35</v>
      </c>
      <c r="H534" s="33"/>
      <c r="I534" s="32"/>
      <c r="J534" s="32"/>
      <c r="K534" s="33"/>
      <c r="L534" s="36">
        <f>Source!U323</f>
        <v>48.600000000000009</v>
      </c>
    </row>
    <row r="535" spans="1:26" ht="28.5" x14ac:dyDescent="0.2">
      <c r="A535" s="50" t="str">
        <f>Source!E325</f>
        <v>52,1</v>
      </c>
      <c r="B535" s="51" t="str">
        <f>Source!F325</f>
        <v>61.2.07.04-0051</v>
      </c>
      <c r="C535" s="51" t="str">
        <f>Source!G325</f>
        <v>Устройство контроля шлейфа УШК-01 прим.</v>
      </c>
      <c r="D535" s="37" t="str">
        <f>Source!H325</f>
        <v>шт.</v>
      </c>
      <c r="E535" s="38">
        <f>Source!I325</f>
        <v>6</v>
      </c>
      <c r="F535" s="39">
        <f>Source!AL325+Source!AM325+Source!AO325</f>
        <v>57.92</v>
      </c>
      <c r="G535" s="40" t="s">
        <v>3</v>
      </c>
      <c r="H535" s="41">
        <f>ROUND(Source!AC325*Source!I325, 2)+ROUND(Source!AD325*Source!I325, 2)+ROUND(Source!AF325*Source!I325, 2)</f>
        <v>347.52</v>
      </c>
      <c r="I535" s="42"/>
      <c r="J535" s="42">
        <f>IF(Source!BC325&lt;&gt; 0, Source!BC325, 1)</f>
        <v>6.77</v>
      </c>
      <c r="K535" s="41">
        <f>Source!O325</f>
        <v>2352.71</v>
      </c>
      <c r="L535" s="43"/>
      <c r="S535">
        <f>ROUND((Source!FX325/100)*((ROUND(Source!AF325*Source!I325, 2)+ROUND(Source!AE325*Source!I325, 2))), 2)</f>
        <v>0</v>
      </c>
      <c r="T535">
        <f>Source!X325</f>
        <v>0</v>
      </c>
      <c r="U535">
        <f>ROUND((Source!FY325/100)*((ROUND(Source!AF325*Source!I325, 2)+ROUND(Source!AE325*Source!I325, 2))), 2)</f>
        <v>0</v>
      </c>
      <c r="V535">
        <f>Source!Y325</f>
        <v>0</v>
      </c>
      <c r="W535">
        <f>IF(Source!BI325&lt;=1,H535, 0)</f>
        <v>0</v>
      </c>
      <c r="X535">
        <f>IF(Source!BI325=2,H535, 0)</f>
        <v>347.52</v>
      </c>
      <c r="Y535">
        <f>IF(Source!BI325=3,H535, 0)</f>
        <v>0</v>
      </c>
      <c r="Z535">
        <f>IF(Source!BI325=4,H535, 0)</f>
        <v>0</v>
      </c>
    </row>
    <row r="536" spans="1:26" ht="15" x14ac:dyDescent="0.25">
      <c r="G536" s="59">
        <f>H528+H529+H531+H532+H533+SUM(H535:H535)</f>
        <v>2747.3599999999997</v>
      </c>
      <c r="H536" s="59"/>
      <c r="J536" s="59">
        <f>K528+K529+K531+K532+K533+SUM(K535:K535)</f>
        <v>18599.7</v>
      </c>
      <c r="K536" s="59"/>
      <c r="L536" s="44">
        <f>Source!U323</f>
        <v>48.600000000000009</v>
      </c>
      <c r="O536" s="25">
        <f>G536</f>
        <v>2747.3599999999997</v>
      </c>
      <c r="P536" s="25">
        <f>J536</f>
        <v>18599.7</v>
      </c>
      <c r="Q536" s="25">
        <f>L536</f>
        <v>48.600000000000009</v>
      </c>
      <c r="W536">
        <f>IF(Source!BI323&lt;=1,H528+H529+H531+H532+H533, 0)</f>
        <v>0</v>
      </c>
      <c r="X536">
        <f>IF(Source!BI323=2,H528+H529+H531+H532+H533, 0)</f>
        <v>2399.8399999999997</v>
      </c>
      <c r="Y536">
        <f>IF(Source!BI323=3,H528+H529+H531+H532+H533, 0)</f>
        <v>0</v>
      </c>
      <c r="Z536">
        <f>IF(Source!BI323=4,H528+H529+H531+H532+H533, 0)</f>
        <v>0</v>
      </c>
    </row>
    <row r="537" spans="1:26" ht="28.5" x14ac:dyDescent="0.2">
      <c r="A537" s="48" t="str">
        <f>Source!E327</f>
        <v>53</v>
      </c>
      <c r="B537" s="49" t="str">
        <f>Source!F327</f>
        <v>м08-02-370-02</v>
      </c>
      <c r="C537" s="49" t="str">
        <f>Source!G327</f>
        <v>Щиток до трех групп, устанавливаемый в нише цоколя</v>
      </c>
      <c r="D537" s="30" t="str">
        <f>Source!H327</f>
        <v>ШТ</v>
      </c>
      <c r="E537" s="12">
        <f>Source!I327</f>
        <v>1</v>
      </c>
      <c r="F537" s="31">
        <f>Source!AL327+Source!AM327+Source!AO327</f>
        <v>33.42</v>
      </c>
      <c r="G537" s="32"/>
      <c r="H537" s="33"/>
      <c r="I537" s="32" t="str">
        <f>Source!BO327</f>
        <v/>
      </c>
      <c r="J537" s="32"/>
      <c r="K537" s="33"/>
      <c r="L537" s="34"/>
      <c r="S537">
        <f>ROUND((Source!FX327/100)*((ROUND(Source!AF327*Source!I327, 2)+ROUND(Source!AE327*Source!I327, 2))), 2)</f>
        <v>11.36</v>
      </c>
      <c r="T537">
        <f>Source!X327</f>
        <v>76.92</v>
      </c>
      <c r="U537">
        <f>ROUND((Source!FY327/100)*((ROUND(Source!AF327*Source!I327, 2)+ROUND(Source!AE327*Source!I327, 2))), 2)</f>
        <v>7.77</v>
      </c>
      <c r="V537">
        <f>Source!Y327</f>
        <v>52.63</v>
      </c>
    </row>
    <row r="538" spans="1:26" ht="14.25" x14ac:dyDescent="0.2">
      <c r="A538" s="48"/>
      <c r="B538" s="49"/>
      <c r="C538" s="49" t="s">
        <v>1327</v>
      </c>
      <c r="D538" s="30"/>
      <c r="E538" s="12"/>
      <c r="F538" s="31">
        <f>Source!AO327</f>
        <v>9.4499999999999993</v>
      </c>
      <c r="G538" s="32" t="str">
        <f>Source!DG327</f>
        <v/>
      </c>
      <c r="H538" s="33">
        <f>ROUND(Source!AF327*Source!I327, 2)</f>
        <v>9.4499999999999993</v>
      </c>
      <c r="I538" s="32"/>
      <c r="J538" s="32">
        <f>IF(Source!BA327&lt;&gt; 0, Source!BA327, 1)</f>
        <v>6.77</v>
      </c>
      <c r="K538" s="33">
        <f>Source!S327</f>
        <v>63.98</v>
      </c>
      <c r="L538" s="34"/>
      <c r="R538">
        <f>H538</f>
        <v>9.4499999999999993</v>
      </c>
    </row>
    <row r="539" spans="1:26" ht="14.25" x14ac:dyDescent="0.2">
      <c r="A539" s="48"/>
      <c r="B539" s="49"/>
      <c r="C539" s="49" t="s">
        <v>447</v>
      </c>
      <c r="D539" s="30"/>
      <c r="E539" s="12"/>
      <c r="F539" s="31">
        <f>Source!AM327</f>
        <v>17.77</v>
      </c>
      <c r="G539" s="32" t="str">
        <f>Source!DE327</f>
        <v/>
      </c>
      <c r="H539" s="33">
        <f>ROUND(Source!AD327*Source!I327, 2)</f>
        <v>17.77</v>
      </c>
      <c r="I539" s="32"/>
      <c r="J539" s="32">
        <f>IF(Source!BB327&lt;&gt; 0, Source!BB327, 1)</f>
        <v>6.77</v>
      </c>
      <c r="K539" s="33">
        <f>Source!Q327</f>
        <v>120.3</v>
      </c>
      <c r="L539" s="34"/>
    </row>
    <row r="540" spans="1:26" ht="14.25" x14ac:dyDescent="0.2">
      <c r="A540" s="48"/>
      <c r="B540" s="49"/>
      <c r="C540" s="49" t="s">
        <v>1334</v>
      </c>
      <c r="D540" s="30"/>
      <c r="E540" s="12"/>
      <c r="F540" s="31">
        <f>Source!AN327</f>
        <v>2.5099999999999998</v>
      </c>
      <c r="G540" s="32" t="str">
        <f>Source!DF327</f>
        <v/>
      </c>
      <c r="H540" s="45">
        <f>ROUND(Source!AE327*Source!I327, 2)</f>
        <v>2.5099999999999998</v>
      </c>
      <c r="I540" s="32"/>
      <c r="J540" s="32">
        <f>IF(Source!BS327&lt;&gt; 0, Source!BS327, 1)</f>
        <v>6.77</v>
      </c>
      <c r="K540" s="45">
        <f>Source!R327</f>
        <v>16.989999999999998</v>
      </c>
      <c r="L540" s="34"/>
      <c r="R540">
        <f>H540</f>
        <v>2.5099999999999998</v>
      </c>
    </row>
    <row r="541" spans="1:26" ht="14.25" x14ac:dyDescent="0.2">
      <c r="A541" s="48"/>
      <c r="B541" s="49"/>
      <c r="C541" s="49" t="s">
        <v>1328</v>
      </c>
      <c r="D541" s="30"/>
      <c r="E541" s="12"/>
      <c r="F541" s="31">
        <f>Source!AL327</f>
        <v>6.2</v>
      </c>
      <c r="G541" s="32" t="str">
        <f>Source!DD327</f>
        <v/>
      </c>
      <c r="H541" s="33">
        <f>ROUND(Source!AC327*Source!I327, 2)</f>
        <v>6.2</v>
      </c>
      <c r="I541" s="32"/>
      <c r="J541" s="32">
        <f>IF(Source!BC327&lt;&gt; 0, Source!BC327, 1)</f>
        <v>6.77</v>
      </c>
      <c r="K541" s="33">
        <f>Source!P327</f>
        <v>41.97</v>
      </c>
      <c r="L541" s="34"/>
    </row>
    <row r="542" spans="1:26" ht="14.25" x14ac:dyDescent="0.2">
      <c r="A542" s="48"/>
      <c r="B542" s="49"/>
      <c r="C542" s="49" t="s">
        <v>1329</v>
      </c>
      <c r="D542" s="30" t="s">
        <v>1330</v>
      </c>
      <c r="E542" s="12">
        <f>Source!BZ327</f>
        <v>95</v>
      </c>
      <c r="F542" s="52"/>
      <c r="G542" s="32"/>
      <c r="H542" s="33">
        <f>SUM(S537:S545)</f>
        <v>11.36</v>
      </c>
      <c r="I542" s="35"/>
      <c r="J542" s="29">
        <f>Source!AT327</f>
        <v>95</v>
      </c>
      <c r="K542" s="33">
        <f>SUM(T537:T545)</f>
        <v>76.92</v>
      </c>
      <c r="L542" s="34"/>
    </row>
    <row r="543" spans="1:26" ht="14.25" x14ac:dyDescent="0.2">
      <c r="A543" s="48"/>
      <c r="B543" s="49"/>
      <c r="C543" s="49" t="s">
        <v>1331</v>
      </c>
      <c r="D543" s="30" t="s">
        <v>1330</v>
      </c>
      <c r="E543" s="12">
        <f>Source!CA327</f>
        <v>65</v>
      </c>
      <c r="F543" s="52"/>
      <c r="G543" s="32"/>
      <c r="H543" s="33">
        <f>SUM(U537:U545)</f>
        <v>7.77</v>
      </c>
      <c r="I543" s="35"/>
      <c r="J543" s="29">
        <f>Source!AU327</f>
        <v>65</v>
      </c>
      <c r="K543" s="33">
        <f>SUM(V537:V545)</f>
        <v>52.63</v>
      </c>
      <c r="L543" s="34"/>
    </row>
    <row r="544" spans="1:26" ht="14.25" x14ac:dyDescent="0.2">
      <c r="A544" s="48"/>
      <c r="B544" s="49"/>
      <c r="C544" s="49" t="s">
        <v>1332</v>
      </c>
      <c r="D544" s="30" t="s">
        <v>1333</v>
      </c>
      <c r="E544" s="12">
        <f>Source!AQ327</f>
        <v>0.9</v>
      </c>
      <c r="F544" s="31"/>
      <c r="G544" s="32" t="str">
        <f>Source!DI327</f>
        <v/>
      </c>
      <c r="H544" s="33"/>
      <c r="I544" s="32"/>
      <c r="J544" s="32"/>
      <c r="K544" s="33"/>
      <c r="L544" s="36">
        <f>Source!U327</f>
        <v>0.9</v>
      </c>
    </row>
    <row r="545" spans="1:26" ht="42.75" x14ac:dyDescent="0.2">
      <c r="A545" s="50" t="str">
        <f>Source!E329</f>
        <v>53,1</v>
      </c>
      <c r="B545" s="51" t="str">
        <f>Source!F329</f>
        <v>62.1.02.17-0014</v>
      </c>
      <c r="C545" s="51" t="str">
        <f>Source!G329</f>
        <v>Щитки распределительные с дверцей на 4 модуля ( в комплекте с шинами, лампой  согласно тех. заданию)</v>
      </c>
      <c r="D545" s="37" t="str">
        <f>Source!H329</f>
        <v>шт.</v>
      </c>
      <c r="E545" s="38">
        <f>Source!I329</f>
        <v>1</v>
      </c>
      <c r="F545" s="39">
        <f>Source!AL329+Source!AM329+Source!AO329</f>
        <v>2528.2800000000002</v>
      </c>
      <c r="G545" s="40" t="s">
        <v>3</v>
      </c>
      <c r="H545" s="41">
        <f>ROUND(Source!AC329*Source!I329, 2)+ROUND(Source!AD329*Source!I329, 2)+ROUND(Source!AF329*Source!I329, 2)</f>
        <v>2528.2800000000002</v>
      </c>
      <c r="I545" s="42"/>
      <c r="J545" s="42">
        <f>IF(Source!BC329&lt;&gt; 0, Source!BC329, 1)</f>
        <v>6.77</v>
      </c>
      <c r="K545" s="41">
        <f>Source!O329</f>
        <v>17116.46</v>
      </c>
      <c r="L545" s="43"/>
      <c r="S545">
        <f>ROUND((Source!FX329/100)*((ROUND(Source!AF329*Source!I329, 2)+ROUND(Source!AE329*Source!I329, 2))), 2)</f>
        <v>0</v>
      </c>
      <c r="T545">
        <f>Source!X329</f>
        <v>0</v>
      </c>
      <c r="U545">
        <f>ROUND((Source!FY329/100)*((ROUND(Source!AF329*Source!I329, 2)+ROUND(Source!AE329*Source!I329, 2))), 2)</f>
        <v>0</v>
      </c>
      <c r="V545">
        <f>Source!Y329</f>
        <v>0</v>
      </c>
      <c r="W545">
        <f>IF(Source!BI329&lt;=1,H545, 0)</f>
        <v>0</v>
      </c>
      <c r="X545">
        <f>IF(Source!BI329=2,H545, 0)</f>
        <v>2528.2800000000002</v>
      </c>
      <c r="Y545">
        <f>IF(Source!BI329=3,H545, 0)</f>
        <v>0</v>
      </c>
      <c r="Z545">
        <f>IF(Source!BI329=4,H545, 0)</f>
        <v>0</v>
      </c>
    </row>
    <row r="546" spans="1:26" ht="15" x14ac:dyDescent="0.25">
      <c r="G546" s="59">
        <f>H538+H539+H541+H542+H543+SUM(H545:H545)</f>
        <v>2580.8300000000004</v>
      </c>
      <c r="H546" s="59"/>
      <c r="J546" s="59">
        <f>K538+K539+K541+K542+K543+SUM(K545:K545)</f>
        <v>17472.259999999998</v>
      </c>
      <c r="K546" s="59"/>
      <c r="L546" s="44">
        <f>Source!U327</f>
        <v>0.9</v>
      </c>
      <c r="O546" s="25">
        <f>G546</f>
        <v>2580.8300000000004</v>
      </c>
      <c r="P546" s="25">
        <f>J546</f>
        <v>17472.259999999998</v>
      </c>
      <c r="Q546" s="25">
        <f>L546</f>
        <v>0.9</v>
      </c>
      <c r="W546">
        <f>IF(Source!BI327&lt;=1,H538+H539+H541+H542+H543, 0)</f>
        <v>0</v>
      </c>
      <c r="X546">
        <f>IF(Source!BI327=2,H538+H539+H541+H542+H543, 0)</f>
        <v>52.55</v>
      </c>
      <c r="Y546">
        <f>IF(Source!BI327=3,H538+H539+H541+H542+H543, 0)</f>
        <v>0</v>
      </c>
      <c r="Z546">
        <f>IF(Source!BI327=4,H538+H539+H541+H542+H543, 0)</f>
        <v>0</v>
      </c>
    </row>
    <row r="547" spans="1:26" ht="42.75" x14ac:dyDescent="0.2">
      <c r="A547" s="48" t="str">
        <f>Source!E331</f>
        <v>54</v>
      </c>
      <c r="B547" s="49" t="str">
        <f>Source!F331</f>
        <v>м08-03-526-01</v>
      </c>
      <c r="C547" s="49" t="str">
        <f>Source!G331</f>
        <v>Автомат одно-, двух-, трехполюсный, устанавливаемый на конструкции на стене или колонне, на ток до 25 А</v>
      </c>
      <c r="D547" s="30" t="str">
        <f>Source!H331</f>
        <v>ШТ</v>
      </c>
      <c r="E547" s="12">
        <f>Source!I331</f>
        <v>1</v>
      </c>
      <c r="F547" s="31">
        <f>Source!AL331+Source!AM331+Source!AO331</f>
        <v>35.980000000000004</v>
      </c>
      <c r="G547" s="32"/>
      <c r="H547" s="33"/>
      <c r="I547" s="32" t="str">
        <f>Source!BO331</f>
        <v/>
      </c>
      <c r="J547" s="32"/>
      <c r="K547" s="33"/>
      <c r="L547" s="34"/>
      <c r="S547">
        <f>ROUND((Source!FX331/100)*((ROUND(Source!AF331*Source!I331, 2)+ROUND(Source!AE331*Source!I331, 2))), 2)</f>
        <v>14.1</v>
      </c>
      <c r="T547">
        <f>Source!X331</f>
        <v>95.45</v>
      </c>
      <c r="U547">
        <f>ROUND((Source!FY331/100)*((ROUND(Source!AF331*Source!I331, 2)+ROUND(Source!AE331*Source!I331, 2))), 2)</f>
        <v>9.65</v>
      </c>
      <c r="V547">
        <f>Source!Y331</f>
        <v>65.31</v>
      </c>
    </row>
    <row r="548" spans="1:26" ht="14.25" x14ac:dyDescent="0.2">
      <c r="A548" s="48"/>
      <c r="B548" s="49"/>
      <c r="C548" s="49" t="s">
        <v>1327</v>
      </c>
      <c r="D548" s="30"/>
      <c r="E548" s="12"/>
      <c r="F548" s="31">
        <f>Source!AO331</f>
        <v>14.84</v>
      </c>
      <c r="G548" s="32" t="str">
        <f>Source!DG331</f>
        <v/>
      </c>
      <c r="H548" s="33">
        <f>ROUND(Source!AF331*Source!I331, 2)</f>
        <v>14.84</v>
      </c>
      <c r="I548" s="32"/>
      <c r="J548" s="32">
        <f>IF(Source!BA331&lt;&gt; 0, Source!BA331, 1)</f>
        <v>6.77</v>
      </c>
      <c r="K548" s="33">
        <f>Source!S331</f>
        <v>100.47</v>
      </c>
      <c r="L548" s="34"/>
      <c r="R548">
        <f>H548</f>
        <v>14.84</v>
      </c>
    </row>
    <row r="549" spans="1:26" ht="14.25" x14ac:dyDescent="0.2">
      <c r="A549" s="48"/>
      <c r="B549" s="49"/>
      <c r="C549" s="49" t="s">
        <v>447</v>
      </c>
      <c r="D549" s="30"/>
      <c r="E549" s="12"/>
      <c r="F549" s="31">
        <f>Source!AM331</f>
        <v>1.05</v>
      </c>
      <c r="G549" s="32" t="str">
        <f>Source!DE331</f>
        <v/>
      </c>
      <c r="H549" s="33">
        <f>ROUND(Source!AD331*Source!I331, 2)</f>
        <v>1.05</v>
      </c>
      <c r="I549" s="32"/>
      <c r="J549" s="32">
        <f>IF(Source!BB331&lt;&gt; 0, Source!BB331, 1)</f>
        <v>6.77</v>
      </c>
      <c r="K549" s="33">
        <f>Source!Q331</f>
        <v>7.11</v>
      </c>
      <c r="L549" s="34"/>
    </row>
    <row r="550" spans="1:26" ht="14.25" x14ac:dyDescent="0.2">
      <c r="A550" s="48"/>
      <c r="B550" s="49"/>
      <c r="C550" s="49" t="s">
        <v>1328</v>
      </c>
      <c r="D550" s="30"/>
      <c r="E550" s="12"/>
      <c r="F550" s="31">
        <f>Source!AL331</f>
        <v>20.09</v>
      </c>
      <c r="G550" s="32" t="str">
        <f>Source!DD331</f>
        <v/>
      </c>
      <c r="H550" s="33">
        <f>ROUND(Source!AC331*Source!I331, 2)</f>
        <v>20.09</v>
      </c>
      <c r="I550" s="32"/>
      <c r="J550" s="32">
        <f>IF(Source!BC331&lt;&gt; 0, Source!BC331, 1)</f>
        <v>6.77</v>
      </c>
      <c r="K550" s="33">
        <f>Source!P331</f>
        <v>136.01</v>
      </c>
      <c r="L550" s="34"/>
    </row>
    <row r="551" spans="1:26" ht="14.25" x14ac:dyDescent="0.2">
      <c r="A551" s="48"/>
      <c r="B551" s="49"/>
      <c r="C551" s="49" t="s">
        <v>1329</v>
      </c>
      <c r="D551" s="30" t="s">
        <v>1330</v>
      </c>
      <c r="E551" s="12">
        <f>Source!BZ331</f>
        <v>95</v>
      </c>
      <c r="F551" s="52"/>
      <c r="G551" s="32"/>
      <c r="H551" s="33">
        <f>SUM(S547:S554)</f>
        <v>14.1</v>
      </c>
      <c r="I551" s="35"/>
      <c r="J551" s="29">
        <f>Source!AT331</f>
        <v>95</v>
      </c>
      <c r="K551" s="33">
        <f>SUM(T547:T554)</f>
        <v>95.45</v>
      </c>
      <c r="L551" s="34"/>
    </row>
    <row r="552" spans="1:26" ht="14.25" x14ac:dyDescent="0.2">
      <c r="A552" s="48"/>
      <c r="B552" s="49"/>
      <c r="C552" s="49" t="s">
        <v>1331</v>
      </c>
      <c r="D552" s="30" t="s">
        <v>1330</v>
      </c>
      <c r="E552" s="12">
        <f>Source!CA331</f>
        <v>65</v>
      </c>
      <c r="F552" s="52"/>
      <c r="G552" s="32"/>
      <c r="H552" s="33">
        <f>SUM(U547:U554)</f>
        <v>9.65</v>
      </c>
      <c r="I552" s="35"/>
      <c r="J552" s="29">
        <f>Source!AU331</f>
        <v>65</v>
      </c>
      <c r="K552" s="33">
        <f>SUM(V547:V554)</f>
        <v>65.31</v>
      </c>
      <c r="L552" s="34"/>
    </row>
    <row r="553" spans="1:26" ht="14.25" x14ac:dyDescent="0.2">
      <c r="A553" s="48"/>
      <c r="B553" s="49"/>
      <c r="C553" s="49" t="s">
        <v>1332</v>
      </c>
      <c r="D553" s="30" t="s">
        <v>1333</v>
      </c>
      <c r="E553" s="12">
        <f>Source!AQ331</f>
        <v>1.56</v>
      </c>
      <c r="F553" s="31"/>
      <c r="G553" s="32" t="str">
        <f>Source!DI331</f>
        <v/>
      </c>
      <c r="H553" s="33"/>
      <c r="I553" s="32"/>
      <c r="J553" s="32"/>
      <c r="K553" s="33"/>
      <c r="L553" s="36">
        <f>Source!U331</f>
        <v>1.56</v>
      </c>
    </row>
    <row r="554" spans="1:26" ht="28.5" x14ac:dyDescent="0.2">
      <c r="A554" s="50" t="str">
        <f>Source!E333</f>
        <v>54,1</v>
      </c>
      <c r="B554" s="51" t="str">
        <f>Source!F333</f>
        <v>62.1.01.09-0051</v>
      </c>
      <c r="C554" s="51" t="str">
        <f>Source!G333</f>
        <v>Выключатели автоматические SH201L C6</v>
      </c>
      <c r="D554" s="37" t="str">
        <f>Source!H333</f>
        <v>шт.</v>
      </c>
      <c r="E554" s="38">
        <f>Source!I333</f>
        <v>1</v>
      </c>
      <c r="F554" s="39">
        <f>Source!AL333+Source!AM333+Source!AO333</f>
        <v>73.290000000000006</v>
      </c>
      <c r="G554" s="40" t="s">
        <v>3</v>
      </c>
      <c r="H554" s="41">
        <f>ROUND(Source!AC333*Source!I333, 2)+ROUND(Source!AD333*Source!I333, 2)+ROUND(Source!AF333*Source!I333, 2)</f>
        <v>73.290000000000006</v>
      </c>
      <c r="I554" s="42"/>
      <c r="J554" s="42">
        <f>IF(Source!BC333&lt;&gt; 0, Source!BC333, 1)</f>
        <v>6.77</v>
      </c>
      <c r="K554" s="41">
        <f>Source!O333</f>
        <v>496.17</v>
      </c>
      <c r="L554" s="43"/>
      <c r="S554">
        <f>ROUND((Source!FX333/100)*((ROUND(Source!AF333*Source!I333, 2)+ROUND(Source!AE333*Source!I333, 2))), 2)</f>
        <v>0</v>
      </c>
      <c r="T554">
        <f>Source!X333</f>
        <v>0</v>
      </c>
      <c r="U554">
        <f>ROUND((Source!FY333/100)*((ROUND(Source!AF333*Source!I333, 2)+ROUND(Source!AE333*Source!I333, 2))), 2)</f>
        <v>0</v>
      </c>
      <c r="V554">
        <f>Source!Y333</f>
        <v>0</v>
      </c>
      <c r="W554">
        <f>IF(Source!BI333&lt;=1,H554, 0)</f>
        <v>0</v>
      </c>
      <c r="X554">
        <f>IF(Source!BI333=2,H554, 0)</f>
        <v>73.290000000000006</v>
      </c>
      <c r="Y554">
        <f>IF(Source!BI333=3,H554, 0)</f>
        <v>0</v>
      </c>
      <c r="Z554">
        <f>IF(Source!BI333=4,H554, 0)</f>
        <v>0</v>
      </c>
    </row>
    <row r="555" spans="1:26" ht="15" x14ac:dyDescent="0.25">
      <c r="G555" s="59">
        <f>H548+H549+H550+H551+H552+SUM(H554:H554)</f>
        <v>133.02000000000001</v>
      </c>
      <c r="H555" s="59"/>
      <c r="J555" s="59">
        <f>K548+K549+K550+K551+K552+SUM(K554:K554)</f>
        <v>900.52</v>
      </c>
      <c r="K555" s="59"/>
      <c r="L555" s="44">
        <f>Source!U331</f>
        <v>1.56</v>
      </c>
      <c r="O555" s="25">
        <f>G555</f>
        <v>133.02000000000001</v>
      </c>
      <c r="P555" s="25">
        <f>J555</f>
        <v>900.52</v>
      </c>
      <c r="Q555" s="25">
        <f>L555</f>
        <v>1.56</v>
      </c>
      <c r="W555">
        <f>IF(Source!BI331&lt;=1,H548+H549+H550+H551+H552, 0)</f>
        <v>0</v>
      </c>
      <c r="X555">
        <f>IF(Source!BI331=2,H548+H549+H550+H551+H552, 0)</f>
        <v>59.730000000000004</v>
      </c>
      <c r="Y555">
        <f>IF(Source!BI331=3,H548+H549+H550+H551+H552, 0)</f>
        <v>0</v>
      </c>
      <c r="Z555">
        <f>IF(Source!BI331=4,H548+H549+H550+H551+H552, 0)</f>
        <v>0</v>
      </c>
    </row>
    <row r="556" spans="1:26" ht="28.5" x14ac:dyDescent="0.2">
      <c r="A556" s="48" t="str">
        <f>Source!E335</f>
        <v>55</v>
      </c>
      <c r="B556" s="49" t="str">
        <f>Source!F335</f>
        <v>м08-10-010-01</v>
      </c>
      <c r="C556" s="49" t="str">
        <f>Source!G335</f>
        <v>Прокладка труб гофрированных ПВХ для защиты проводов и кабелей</v>
      </c>
      <c r="D556" s="30" t="str">
        <f>Source!H335</f>
        <v>100 м</v>
      </c>
      <c r="E556" s="12">
        <f>Source!I335</f>
        <v>3.34</v>
      </c>
      <c r="F556" s="31">
        <f>Source!AL335+Source!AM335+Source!AO335</f>
        <v>156.32999999999998</v>
      </c>
      <c r="G556" s="32"/>
      <c r="H556" s="33"/>
      <c r="I556" s="32" t="str">
        <f>Source!BO335</f>
        <v/>
      </c>
      <c r="J556" s="32"/>
      <c r="K556" s="33"/>
      <c r="L556" s="34"/>
      <c r="S556">
        <f>ROUND((Source!FX335/100)*((ROUND(Source!AF335*Source!I335, 2)+ROUND(Source!AE335*Source!I335, 2))), 2)</f>
        <v>597.73</v>
      </c>
      <c r="T556">
        <f>Source!X335</f>
        <v>4046.61</v>
      </c>
      <c r="U556">
        <f>ROUND((Source!FY335/100)*((ROUND(Source!AF335*Source!I335, 2)+ROUND(Source!AE335*Source!I335, 2))), 2)</f>
        <v>408.97</v>
      </c>
      <c r="V556">
        <f>Source!Y335</f>
        <v>2768.73</v>
      </c>
    </row>
    <row r="557" spans="1:26" x14ac:dyDescent="0.2">
      <c r="C557" s="26" t="str">
        <f>"Объем: "&amp;Source!I335&amp;"=334/"&amp;"100"</f>
        <v>Объем: 3,34=334/100</v>
      </c>
    </row>
    <row r="558" spans="1:26" ht="14.25" x14ac:dyDescent="0.2">
      <c r="A558" s="48"/>
      <c r="B558" s="49"/>
      <c r="C558" s="49" t="s">
        <v>1327</v>
      </c>
      <c r="D558" s="30"/>
      <c r="E558" s="12"/>
      <c r="F558" s="31">
        <f>Source!AO335</f>
        <v>139.54</v>
      </c>
      <c r="G558" s="32" t="str">
        <f>Source!DG335</f>
        <v>)*1,35</v>
      </c>
      <c r="H558" s="33">
        <f>ROUND(Source!AF335*Source!I335, 2)</f>
        <v>629.19000000000005</v>
      </c>
      <c r="I558" s="32"/>
      <c r="J558" s="32">
        <f>IF(Source!BA335&lt;&gt; 0, Source!BA335, 1)</f>
        <v>6.77</v>
      </c>
      <c r="K558" s="33">
        <f>Source!S335</f>
        <v>4259.59</v>
      </c>
      <c r="L558" s="34"/>
      <c r="R558">
        <f>H558</f>
        <v>629.19000000000005</v>
      </c>
    </row>
    <row r="559" spans="1:26" ht="14.25" x14ac:dyDescent="0.2">
      <c r="A559" s="48"/>
      <c r="B559" s="49"/>
      <c r="C559" s="49" t="s">
        <v>1328</v>
      </c>
      <c r="D559" s="30"/>
      <c r="E559" s="12"/>
      <c r="F559" s="31">
        <f>Source!AL335</f>
        <v>16.79</v>
      </c>
      <c r="G559" s="32" t="str">
        <f>Source!DD335</f>
        <v/>
      </c>
      <c r="H559" s="33">
        <f>ROUND(Source!AC335*Source!I335, 2)</f>
        <v>56.08</v>
      </c>
      <c r="I559" s="32"/>
      <c r="J559" s="32">
        <f>IF(Source!BC335&lt;&gt; 0, Source!BC335, 1)</f>
        <v>6.77</v>
      </c>
      <c r="K559" s="33">
        <f>Source!P335</f>
        <v>379.65</v>
      </c>
      <c r="L559" s="34"/>
    </row>
    <row r="560" spans="1:26" ht="14.25" x14ac:dyDescent="0.2">
      <c r="A560" s="48"/>
      <c r="B560" s="49"/>
      <c r="C560" s="49" t="s">
        <v>1329</v>
      </c>
      <c r="D560" s="30" t="s">
        <v>1330</v>
      </c>
      <c r="E560" s="12">
        <f>Source!BZ335</f>
        <v>95</v>
      </c>
      <c r="F560" s="52"/>
      <c r="G560" s="32"/>
      <c r="H560" s="33">
        <f>SUM(S556:S563)</f>
        <v>597.73</v>
      </c>
      <c r="I560" s="35"/>
      <c r="J560" s="29">
        <f>Source!AT335</f>
        <v>95</v>
      </c>
      <c r="K560" s="33">
        <f>SUM(T556:T563)</f>
        <v>4046.61</v>
      </c>
      <c r="L560" s="34"/>
    </row>
    <row r="561" spans="1:26" ht="14.25" x14ac:dyDescent="0.2">
      <c r="A561" s="48"/>
      <c r="B561" s="49"/>
      <c r="C561" s="49" t="s">
        <v>1331</v>
      </c>
      <c r="D561" s="30" t="s">
        <v>1330</v>
      </c>
      <c r="E561" s="12">
        <f>Source!CA335</f>
        <v>65</v>
      </c>
      <c r="F561" s="52"/>
      <c r="G561" s="32"/>
      <c r="H561" s="33">
        <f>SUM(U556:U563)</f>
        <v>408.97</v>
      </c>
      <c r="I561" s="35"/>
      <c r="J561" s="29">
        <f>Source!AU335</f>
        <v>65</v>
      </c>
      <c r="K561" s="33">
        <f>SUM(V556:V563)</f>
        <v>2768.73</v>
      </c>
      <c r="L561" s="34"/>
    </row>
    <row r="562" spans="1:26" ht="14.25" x14ac:dyDescent="0.2">
      <c r="A562" s="48"/>
      <c r="B562" s="49"/>
      <c r="C562" s="49" t="s">
        <v>1332</v>
      </c>
      <c r="D562" s="30" t="s">
        <v>1333</v>
      </c>
      <c r="E562" s="12">
        <f>Source!AQ335</f>
        <v>15.2</v>
      </c>
      <c r="F562" s="31"/>
      <c r="G562" s="32" t="str">
        <f>Source!DI335</f>
        <v>)*1,35</v>
      </c>
      <c r="H562" s="33"/>
      <c r="I562" s="32"/>
      <c r="J562" s="32"/>
      <c r="K562" s="33"/>
      <c r="L562" s="36">
        <f>Source!U335</f>
        <v>68.536799999999999</v>
      </c>
    </row>
    <row r="563" spans="1:26" ht="42.75" x14ac:dyDescent="0.2">
      <c r="A563" s="50" t="str">
        <f>Source!E337</f>
        <v>55,1</v>
      </c>
      <c r="B563" s="51" t="str">
        <f>Source!F337</f>
        <v>24.3.01.02-0015</v>
      </c>
      <c r="C563" s="51" t="str">
        <f>Source!G337</f>
        <v>Трубы гибкие гофрированные легкие из самозатухающего ПВХ (IP55) серии FL, диаметром 40 мм</v>
      </c>
      <c r="D563" s="37" t="str">
        <f>Source!H337</f>
        <v>10 м</v>
      </c>
      <c r="E563" s="38">
        <f>Source!I337</f>
        <v>33.4</v>
      </c>
      <c r="F563" s="39">
        <f>Source!AL337+Source!AM337+Source!AO337</f>
        <v>68.66</v>
      </c>
      <c r="G563" s="40" t="s">
        <v>3</v>
      </c>
      <c r="H563" s="41">
        <f>ROUND(Source!AC337*Source!I337, 2)+ROUND(Source!AD337*Source!I337, 2)+ROUND(Source!AF337*Source!I337, 2)</f>
        <v>2293.2399999999998</v>
      </c>
      <c r="I563" s="42"/>
      <c r="J563" s="42">
        <f>IF(Source!BC337&lt;&gt; 0, Source!BC337, 1)</f>
        <v>6.77</v>
      </c>
      <c r="K563" s="41">
        <f>Source!O337</f>
        <v>15525.26</v>
      </c>
      <c r="L563" s="43"/>
      <c r="S563">
        <f>ROUND((Source!FX337/100)*((ROUND(Source!AF337*Source!I337, 2)+ROUND(Source!AE337*Source!I337, 2))), 2)</f>
        <v>0</v>
      </c>
      <c r="T563">
        <f>Source!X337</f>
        <v>0</v>
      </c>
      <c r="U563">
        <f>ROUND((Source!FY337/100)*((ROUND(Source!AF337*Source!I337, 2)+ROUND(Source!AE337*Source!I337, 2))), 2)</f>
        <v>0</v>
      </c>
      <c r="V563">
        <f>Source!Y337</f>
        <v>0</v>
      </c>
      <c r="W563">
        <f>IF(Source!BI337&lt;=1,H563, 0)</f>
        <v>0</v>
      </c>
      <c r="X563">
        <f>IF(Source!BI337=2,H563, 0)</f>
        <v>2293.2399999999998</v>
      </c>
      <c r="Y563">
        <f>IF(Source!BI337=3,H563, 0)</f>
        <v>0</v>
      </c>
      <c r="Z563">
        <f>IF(Source!BI337=4,H563, 0)</f>
        <v>0</v>
      </c>
    </row>
    <row r="564" spans="1:26" ht="15" x14ac:dyDescent="0.25">
      <c r="G564" s="59">
        <f>H558+H559+H560+H561+SUM(H563:H563)</f>
        <v>3985.21</v>
      </c>
      <c r="H564" s="59"/>
      <c r="J564" s="59">
        <f>K558+K559+K560+K561+SUM(K563:K563)</f>
        <v>26979.84</v>
      </c>
      <c r="K564" s="59"/>
      <c r="L564" s="44">
        <f>Source!U335</f>
        <v>68.536799999999999</v>
      </c>
      <c r="O564" s="25">
        <f>G564</f>
        <v>3985.21</v>
      </c>
      <c r="P564" s="25">
        <f>J564</f>
        <v>26979.84</v>
      </c>
      <c r="Q564" s="25">
        <f>L564</f>
        <v>68.536799999999999</v>
      </c>
      <c r="W564">
        <f>IF(Source!BI335&lt;=1,H558+H559+H560+H561, 0)</f>
        <v>0</v>
      </c>
      <c r="X564">
        <f>IF(Source!BI335=2,H558+H559+H560+H561, 0)</f>
        <v>1691.97</v>
      </c>
      <c r="Y564">
        <f>IF(Source!BI335=3,H558+H559+H560+H561, 0)</f>
        <v>0</v>
      </c>
      <c r="Z564">
        <f>IF(Source!BI335=4,H558+H559+H560+H561, 0)</f>
        <v>0</v>
      </c>
    </row>
    <row r="565" spans="1:26" ht="71.25" x14ac:dyDescent="0.2">
      <c r="A565" s="48" t="str">
        <f>Source!E339</f>
        <v>56</v>
      </c>
      <c r="B565" s="49" t="str">
        <f>Source!F339</f>
        <v>м08-02-412-02</v>
      </c>
      <c r="C565" s="49" t="str">
        <f>Source!G339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565" s="30" t="str">
        <f>Source!H339</f>
        <v>100 м</v>
      </c>
      <c r="E565" s="12">
        <f>Source!I339</f>
        <v>10.19</v>
      </c>
      <c r="F565" s="31">
        <f>Source!AL339+Source!AM339+Source!AO339</f>
        <v>68.7</v>
      </c>
      <c r="G565" s="32"/>
      <c r="H565" s="33"/>
      <c r="I565" s="32" t="str">
        <f>Source!BO339</f>
        <v/>
      </c>
      <c r="J565" s="32"/>
      <c r="K565" s="33"/>
      <c r="L565" s="34"/>
      <c r="S565">
        <f>ROUND((Source!FX339/100)*((ROUND(Source!AF339*Source!I339, 2)+ROUND(Source!AE339*Source!I339, 2))), 2)</f>
        <v>668.72</v>
      </c>
      <c r="T565">
        <f>Source!X339</f>
        <v>4527.26</v>
      </c>
      <c r="U565">
        <f>ROUND((Source!FY339/100)*((ROUND(Source!AF339*Source!I339, 2)+ROUND(Source!AE339*Source!I339, 2))), 2)</f>
        <v>457.55</v>
      </c>
      <c r="V565">
        <f>Source!Y339</f>
        <v>3097.6</v>
      </c>
    </row>
    <row r="566" spans="1:26" x14ac:dyDescent="0.2">
      <c r="C566" s="26" t="str">
        <f>"Объем: "&amp;Source!I339&amp;"=1019/"&amp;"100"</f>
        <v>Объем: 10,19=1019/100</v>
      </c>
    </row>
    <row r="567" spans="1:26" ht="14.25" x14ac:dyDescent="0.2">
      <c r="A567" s="48"/>
      <c r="B567" s="49"/>
      <c r="C567" s="49" t="s">
        <v>1327</v>
      </c>
      <c r="D567" s="30"/>
      <c r="E567" s="12"/>
      <c r="F567" s="31">
        <f>Source!AO339</f>
        <v>50.67</v>
      </c>
      <c r="G567" s="32" t="str">
        <f>Source!DG339</f>
        <v>)*1,35</v>
      </c>
      <c r="H567" s="33">
        <f>ROUND(Source!AF339*Source!I339, 2)</f>
        <v>697.04</v>
      </c>
      <c r="I567" s="32"/>
      <c r="J567" s="32">
        <f>IF(Source!BA339&lt;&gt; 0, Source!BA339, 1)</f>
        <v>6.77</v>
      </c>
      <c r="K567" s="33">
        <f>Source!S339</f>
        <v>4718.97</v>
      </c>
      <c r="L567" s="34"/>
      <c r="R567">
        <f>H567</f>
        <v>697.04</v>
      </c>
    </row>
    <row r="568" spans="1:26" ht="14.25" x14ac:dyDescent="0.2">
      <c r="A568" s="48"/>
      <c r="B568" s="49"/>
      <c r="C568" s="49" t="s">
        <v>447</v>
      </c>
      <c r="D568" s="30"/>
      <c r="E568" s="12"/>
      <c r="F568" s="31">
        <f>Source!AM339</f>
        <v>3.55</v>
      </c>
      <c r="G568" s="32" t="str">
        <f>Source!DE339</f>
        <v>)*1,35</v>
      </c>
      <c r="H568" s="33">
        <f>ROUND(Source!AD339*Source!I339, 2)</f>
        <v>48.84</v>
      </c>
      <c r="I568" s="32"/>
      <c r="J568" s="32">
        <f>IF(Source!BB339&lt;&gt; 0, Source!BB339, 1)</f>
        <v>6.77</v>
      </c>
      <c r="K568" s="33">
        <f>Source!Q339</f>
        <v>330.62</v>
      </c>
      <c r="L568" s="34"/>
    </row>
    <row r="569" spans="1:26" ht="14.25" x14ac:dyDescent="0.2">
      <c r="A569" s="48"/>
      <c r="B569" s="49"/>
      <c r="C569" s="49" t="s">
        <v>1334</v>
      </c>
      <c r="D569" s="30"/>
      <c r="E569" s="12"/>
      <c r="F569" s="31">
        <f>Source!AN339</f>
        <v>0.5</v>
      </c>
      <c r="G569" s="32" t="str">
        <f>Source!DF339</f>
        <v>)*1,35</v>
      </c>
      <c r="H569" s="45">
        <f>ROUND(Source!AE339*Source!I339, 2)</f>
        <v>6.88</v>
      </c>
      <c r="I569" s="32"/>
      <c r="J569" s="32">
        <f>IF(Source!BS339&lt;&gt; 0, Source!BS339, 1)</f>
        <v>6.77</v>
      </c>
      <c r="K569" s="45">
        <f>Source!R339</f>
        <v>46.57</v>
      </c>
      <c r="L569" s="34"/>
      <c r="R569">
        <f>H569</f>
        <v>6.88</v>
      </c>
    </row>
    <row r="570" spans="1:26" ht="14.25" x14ac:dyDescent="0.2">
      <c r="A570" s="48"/>
      <c r="B570" s="49"/>
      <c r="C570" s="49" t="s">
        <v>1328</v>
      </c>
      <c r="D570" s="30"/>
      <c r="E570" s="12"/>
      <c r="F570" s="31">
        <f>Source!AL339</f>
        <v>14.48</v>
      </c>
      <c r="G570" s="32" t="str">
        <f>Source!DD339</f>
        <v/>
      </c>
      <c r="H570" s="33">
        <f>ROUND(Source!AC339*Source!I339, 2)</f>
        <v>147.55000000000001</v>
      </c>
      <c r="I570" s="32"/>
      <c r="J570" s="32">
        <f>IF(Source!BC339&lt;&gt; 0, Source!BC339, 1)</f>
        <v>6.77</v>
      </c>
      <c r="K570" s="33">
        <f>Source!P339</f>
        <v>998.92</v>
      </c>
      <c r="L570" s="34"/>
    </row>
    <row r="571" spans="1:26" ht="14.25" x14ac:dyDescent="0.2">
      <c r="A571" s="48"/>
      <c r="B571" s="49"/>
      <c r="C571" s="49" t="s">
        <v>1329</v>
      </c>
      <c r="D571" s="30" t="s">
        <v>1330</v>
      </c>
      <c r="E571" s="12">
        <f>Source!BZ339</f>
        <v>95</v>
      </c>
      <c r="F571" s="52"/>
      <c r="G571" s="32"/>
      <c r="H571" s="33">
        <f>SUM(S565:S580)</f>
        <v>668.72</v>
      </c>
      <c r="I571" s="35"/>
      <c r="J571" s="29">
        <f>Source!AT339</f>
        <v>95</v>
      </c>
      <c r="K571" s="33">
        <f>SUM(T565:T580)</f>
        <v>4527.26</v>
      </c>
      <c r="L571" s="34"/>
    </row>
    <row r="572" spans="1:26" ht="14.25" x14ac:dyDescent="0.2">
      <c r="A572" s="48"/>
      <c r="B572" s="49"/>
      <c r="C572" s="49" t="s">
        <v>1331</v>
      </c>
      <c r="D572" s="30" t="s">
        <v>1330</v>
      </c>
      <c r="E572" s="12">
        <f>Source!CA339</f>
        <v>65</v>
      </c>
      <c r="F572" s="52"/>
      <c r="G572" s="32"/>
      <c r="H572" s="33">
        <f>SUM(U565:U580)</f>
        <v>457.55</v>
      </c>
      <c r="I572" s="35"/>
      <c r="J572" s="29">
        <f>Source!AU339</f>
        <v>65</v>
      </c>
      <c r="K572" s="33">
        <f>SUM(V565:V580)</f>
        <v>3097.6</v>
      </c>
      <c r="L572" s="34"/>
    </row>
    <row r="573" spans="1:26" ht="14.25" x14ac:dyDescent="0.2">
      <c r="A573" s="48"/>
      <c r="B573" s="49"/>
      <c r="C573" s="49" t="s">
        <v>1332</v>
      </c>
      <c r="D573" s="30" t="s">
        <v>1333</v>
      </c>
      <c r="E573" s="12">
        <f>Source!AQ339</f>
        <v>5.39</v>
      </c>
      <c r="F573" s="31"/>
      <c r="G573" s="32" t="str">
        <f>Source!DI339</f>
        <v>)*1,35</v>
      </c>
      <c r="H573" s="33"/>
      <c r="I573" s="32"/>
      <c r="J573" s="32"/>
      <c r="K573" s="33"/>
      <c r="L573" s="36">
        <f>Source!U339</f>
        <v>74.147535000000005</v>
      </c>
    </row>
    <row r="574" spans="1:26" ht="142.5" x14ac:dyDescent="0.2">
      <c r="A574" s="48" t="str">
        <f>Source!E341</f>
        <v>56,1</v>
      </c>
      <c r="B574" s="49" t="str">
        <f>Source!F341</f>
        <v>21.1.08.01-0145</v>
      </c>
      <c r="C574" s="49" t="str">
        <f>Source!G341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2х2х0,75</v>
      </c>
      <c r="D574" s="30" t="str">
        <f>Source!H341</f>
        <v>1000 м</v>
      </c>
      <c r="E574" s="12">
        <f>Source!I341</f>
        <v>0.44800000000000001</v>
      </c>
      <c r="F574" s="31">
        <f>Source!AL341+Source!AM341+Source!AO341</f>
        <v>8108.11</v>
      </c>
      <c r="G574" s="46" t="s">
        <v>3</v>
      </c>
      <c r="H574" s="33">
        <f>ROUND(Source!AC341*Source!I341, 2)+ROUND(Source!AD341*Source!I341, 2)+ROUND(Source!AF341*Source!I341, 2)</f>
        <v>3632.43</v>
      </c>
      <c r="I574" s="32"/>
      <c r="J574" s="32">
        <f>IF(Source!BC341&lt;&gt; 0, Source!BC341, 1)</f>
        <v>6.77</v>
      </c>
      <c r="K574" s="33">
        <f>Source!O341</f>
        <v>24591.57</v>
      </c>
      <c r="L574" s="34"/>
      <c r="S574">
        <f>ROUND((Source!FX341/100)*((ROUND(Source!AF341*Source!I341, 2)+ROUND(Source!AE341*Source!I341, 2))), 2)</f>
        <v>0</v>
      </c>
      <c r="T574">
        <f>Source!X341</f>
        <v>0</v>
      </c>
      <c r="U574">
        <f>ROUND((Source!FY341/100)*((ROUND(Source!AF341*Source!I341, 2)+ROUND(Source!AE341*Source!I341, 2))), 2)</f>
        <v>0</v>
      </c>
      <c r="V574">
        <f>Source!Y341</f>
        <v>0</v>
      </c>
      <c r="W574">
        <f>IF(Source!BI341&lt;=1,H574, 0)</f>
        <v>0</v>
      </c>
      <c r="X574">
        <f>IF(Source!BI341=2,H574, 0)</f>
        <v>3632.43</v>
      </c>
      <c r="Y574">
        <f>IF(Source!BI341=3,H574, 0)</f>
        <v>0</v>
      </c>
      <c r="Z574">
        <f>IF(Source!BI341=4,H574, 0)</f>
        <v>0</v>
      </c>
    </row>
    <row r="575" spans="1:26" ht="142.5" x14ac:dyDescent="0.2">
      <c r="A575" s="48" t="str">
        <f>Source!E343</f>
        <v>56,2</v>
      </c>
      <c r="B575" s="49" t="str">
        <f>Source!F343</f>
        <v>21.1.08.01-0142</v>
      </c>
      <c r="C575" s="49" t="str">
        <f>Source!G343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с экраном из алюмолавсановой ленты, марки КПСЭнг(А)-FRHF 1х2х0,75</v>
      </c>
      <c r="D575" s="30" t="str">
        <f>Source!H343</f>
        <v>1000 м</v>
      </c>
      <c r="E575" s="12">
        <f>Source!I343</f>
        <v>0.26</v>
      </c>
      <c r="F575" s="31">
        <f>Source!AL343+Source!AM343+Source!AO343</f>
        <v>5167.54</v>
      </c>
      <c r="G575" s="46" t="s">
        <v>3</v>
      </c>
      <c r="H575" s="33">
        <f>ROUND(Source!AC343*Source!I343, 2)+ROUND(Source!AD343*Source!I343, 2)+ROUND(Source!AF343*Source!I343, 2)</f>
        <v>1343.56</v>
      </c>
      <c r="I575" s="32"/>
      <c r="J575" s="32">
        <f>IF(Source!BC343&lt;&gt; 0, Source!BC343, 1)</f>
        <v>6.77</v>
      </c>
      <c r="K575" s="33">
        <f>Source!O343</f>
        <v>9095.9</v>
      </c>
      <c r="L575" s="34"/>
      <c r="S575">
        <f>ROUND((Source!FX343/100)*((ROUND(Source!AF343*Source!I343, 2)+ROUND(Source!AE343*Source!I343, 2))), 2)</f>
        <v>0</v>
      </c>
      <c r="T575">
        <f>Source!X343</f>
        <v>0</v>
      </c>
      <c r="U575">
        <f>ROUND((Source!FY343/100)*((ROUND(Source!AF343*Source!I343, 2)+ROUND(Source!AE343*Source!I343, 2))), 2)</f>
        <v>0</v>
      </c>
      <c r="V575">
        <f>Source!Y343</f>
        <v>0</v>
      </c>
      <c r="W575">
        <f>IF(Source!BI343&lt;=1,H575, 0)</f>
        <v>0</v>
      </c>
      <c r="X575">
        <f>IF(Source!BI343=2,H575, 0)</f>
        <v>1343.56</v>
      </c>
      <c r="Y575">
        <f>IF(Source!BI343=3,H575, 0)</f>
        <v>0</v>
      </c>
      <c r="Z575">
        <f>IF(Source!BI343=4,H575, 0)</f>
        <v>0</v>
      </c>
    </row>
    <row r="576" spans="1:26" ht="99.75" x14ac:dyDescent="0.2">
      <c r="A576" s="48" t="str">
        <f>Source!E345</f>
        <v>56,3</v>
      </c>
      <c r="B576" s="49" t="str">
        <f>Source!F345</f>
        <v>21.1.06.10-0376</v>
      </c>
      <c r="C576" s="49" t="str">
        <f>Source!G345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КунРс Пнг(А) -FRHF 3х2,5ок</v>
      </c>
      <c r="D576" s="30" t="str">
        <f>Source!H345</f>
        <v>1000 м</v>
      </c>
      <c r="E576" s="12">
        <f>Source!I345</f>
        <v>6.2E-2</v>
      </c>
      <c r="F576" s="31">
        <f>Source!AL345+Source!AM345+Source!AO345</f>
        <v>14498.24</v>
      </c>
      <c r="G576" s="46" t="s">
        <v>3</v>
      </c>
      <c r="H576" s="33">
        <f>ROUND(Source!AC345*Source!I345, 2)+ROUND(Source!AD345*Source!I345, 2)+ROUND(Source!AF345*Source!I345, 2)</f>
        <v>898.89</v>
      </c>
      <c r="I576" s="32"/>
      <c r="J576" s="32">
        <f>IF(Source!BC345&lt;&gt; 0, Source!BC345, 1)</f>
        <v>6.77</v>
      </c>
      <c r="K576" s="33">
        <f>Source!O345</f>
        <v>6085.49</v>
      </c>
      <c r="L576" s="34"/>
      <c r="S576">
        <f>ROUND((Source!FX345/100)*((ROUND(Source!AF345*Source!I345, 2)+ROUND(Source!AE345*Source!I345, 2))), 2)</f>
        <v>0</v>
      </c>
      <c r="T576">
        <f>Source!X345</f>
        <v>0</v>
      </c>
      <c r="U576">
        <f>ROUND((Source!FY345/100)*((ROUND(Source!AF345*Source!I345, 2)+ROUND(Source!AE345*Source!I345, 2))), 2)</f>
        <v>0</v>
      </c>
      <c r="V576">
        <f>Source!Y345</f>
        <v>0</v>
      </c>
      <c r="W576">
        <f>IF(Source!BI345&lt;=1,H576, 0)</f>
        <v>0</v>
      </c>
      <c r="X576">
        <f>IF(Source!BI345=2,H576, 0)</f>
        <v>898.89</v>
      </c>
      <c r="Y576">
        <f>IF(Source!BI345=3,H576, 0)</f>
        <v>0</v>
      </c>
      <c r="Z576">
        <f>IF(Source!BI345=4,H576, 0)</f>
        <v>0</v>
      </c>
    </row>
    <row r="577" spans="1:26" ht="142.5" x14ac:dyDescent="0.2">
      <c r="A577" s="48" t="str">
        <f>Source!E347</f>
        <v>56,4</v>
      </c>
      <c r="B577" s="49" t="str">
        <f>Source!F347</f>
        <v>21.1.08.01-0321</v>
      </c>
      <c r="C577" s="49" t="str">
        <f>Source!G347</f>
        <v>Кабель для систем пожарной сигнализации с однопроволочными медными жилами, с изоляцией из огнестойкой кремнийорганической резины, скрученные совместно с полиимидной пленкой, в оболочке из ПВХ пластиката, не распространяющий горение, с низким дымо- и газовыделением марки КСБнг(А)-FRHF 2х2х0,64</v>
      </c>
      <c r="D577" s="30" t="str">
        <f>Source!H347</f>
        <v>1000 м</v>
      </c>
      <c r="E577" s="12">
        <f>Source!I347</f>
        <v>0.21099999999999999</v>
      </c>
      <c r="F577" s="31">
        <f>Source!AL347+Source!AM347+Source!AO347</f>
        <v>45597.04</v>
      </c>
      <c r="G577" s="46" t="s">
        <v>3</v>
      </c>
      <c r="H577" s="33">
        <f>ROUND(Source!AC347*Source!I347, 2)+ROUND(Source!AD347*Source!I347, 2)+ROUND(Source!AF347*Source!I347, 2)</f>
        <v>9620.98</v>
      </c>
      <c r="I577" s="32"/>
      <c r="J577" s="32">
        <f>IF(Source!BC347&lt;&gt; 0, Source!BC347, 1)</f>
        <v>6.77</v>
      </c>
      <c r="K577" s="33">
        <f>Source!O347</f>
        <v>65134</v>
      </c>
      <c r="L577" s="34"/>
      <c r="S577">
        <f>ROUND((Source!FX347/100)*((ROUND(Source!AF347*Source!I347, 2)+ROUND(Source!AE347*Source!I347, 2))), 2)</f>
        <v>0</v>
      </c>
      <c r="T577">
        <f>Source!X347</f>
        <v>0</v>
      </c>
      <c r="U577">
        <f>ROUND((Source!FY347/100)*((ROUND(Source!AF347*Source!I347, 2)+ROUND(Source!AE347*Source!I347, 2))), 2)</f>
        <v>0</v>
      </c>
      <c r="V577">
        <f>Source!Y347</f>
        <v>0</v>
      </c>
      <c r="W577">
        <f>IF(Source!BI347&lt;=1,H577, 0)</f>
        <v>0</v>
      </c>
      <c r="X577">
        <f>IF(Source!BI347=2,H577, 0)</f>
        <v>9620.98</v>
      </c>
      <c r="Y577">
        <f>IF(Source!BI347=3,H577, 0)</f>
        <v>0</v>
      </c>
      <c r="Z577">
        <f>IF(Source!BI347=4,H577, 0)</f>
        <v>0</v>
      </c>
    </row>
    <row r="578" spans="1:26" ht="128.25" x14ac:dyDescent="0.2">
      <c r="A578" s="48" t="str">
        <f>Source!E349</f>
        <v>56,5</v>
      </c>
      <c r="B578" s="49" t="str">
        <f>Source!F349</f>
        <v>21.1.08.01-0136</v>
      </c>
      <c r="C578" s="49" t="str">
        <f>Source!G349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2х2х1,0</v>
      </c>
      <c r="D578" s="30" t="str">
        <f>Source!H349</f>
        <v>1000 м</v>
      </c>
      <c r="E578" s="12">
        <f>Source!I349</f>
        <v>3.1E-2</v>
      </c>
      <c r="F578" s="31">
        <f>Source!AL349+Source!AM349+Source!AO349</f>
        <v>20279.939999999999</v>
      </c>
      <c r="G578" s="46" t="s">
        <v>3</v>
      </c>
      <c r="H578" s="33">
        <f>ROUND(Source!AC349*Source!I349, 2)+ROUND(Source!AD349*Source!I349, 2)+ROUND(Source!AF349*Source!I349, 2)</f>
        <v>628.67999999999995</v>
      </c>
      <c r="I578" s="32"/>
      <c r="J578" s="32">
        <f>IF(Source!BC349&lt;&gt; 0, Source!BC349, 1)</f>
        <v>6.77</v>
      </c>
      <c r="K578" s="33">
        <f>Source!O349</f>
        <v>4256.1499999999996</v>
      </c>
      <c r="L578" s="34"/>
      <c r="S578">
        <f>ROUND((Source!FX349/100)*((ROUND(Source!AF349*Source!I349, 2)+ROUND(Source!AE349*Source!I349, 2))), 2)</f>
        <v>0</v>
      </c>
      <c r="T578">
        <f>Source!X349</f>
        <v>0</v>
      </c>
      <c r="U578">
        <f>ROUND((Source!FY349/100)*((ROUND(Source!AF349*Source!I349, 2)+ROUND(Source!AE349*Source!I349, 2))), 2)</f>
        <v>0</v>
      </c>
      <c r="V578">
        <f>Source!Y349</f>
        <v>0</v>
      </c>
      <c r="W578">
        <f>IF(Source!BI349&lt;=1,H578, 0)</f>
        <v>0</v>
      </c>
      <c r="X578">
        <f>IF(Source!BI349=2,H578, 0)</f>
        <v>628.67999999999995</v>
      </c>
      <c r="Y578">
        <f>IF(Source!BI349=3,H578, 0)</f>
        <v>0</v>
      </c>
      <c r="Z578">
        <f>IF(Source!BI349=4,H578, 0)</f>
        <v>0</v>
      </c>
    </row>
    <row r="579" spans="1:26" ht="128.25" x14ac:dyDescent="0.2">
      <c r="A579" s="48" t="str">
        <f>Source!E351</f>
        <v>56,6</v>
      </c>
      <c r="B579" s="49" t="str">
        <f>Source!F351</f>
        <v>21.1.08.01-0133</v>
      </c>
      <c r="C579" s="49" t="str">
        <f>Source!G351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1х2х1,0</v>
      </c>
      <c r="D579" s="30" t="str">
        <f>Source!H351</f>
        <v>1000 м</v>
      </c>
      <c r="E579" s="12">
        <f>Source!I351</f>
        <v>7.0000000000000001E-3</v>
      </c>
      <c r="F579" s="31">
        <f>Source!AL351+Source!AM351+Source!AO351</f>
        <v>10596.78</v>
      </c>
      <c r="G579" s="46" t="s">
        <v>3</v>
      </c>
      <c r="H579" s="33">
        <f>ROUND(Source!AC351*Source!I351, 2)+ROUND(Source!AD351*Source!I351, 2)+ROUND(Source!AF351*Source!I351, 2)</f>
        <v>74.180000000000007</v>
      </c>
      <c r="I579" s="32"/>
      <c r="J579" s="32">
        <f>IF(Source!BC351&lt;&gt; 0, Source!BC351, 1)</f>
        <v>6.77</v>
      </c>
      <c r="K579" s="33">
        <f>Source!O351</f>
        <v>502.18</v>
      </c>
      <c r="L579" s="34"/>
      <c r="S579">
        <f>ROUND((Source!FX351/100)*((ROUND(Source!AF351*Source!I351, 2)+ROUND(Source!AE351*Source!I351, 2))), 2)</f>
        <v>0</v>
      </c>
      <c r="T579">
        <f>Source!X351</f>
        <v>0</v>
      </c>
      <c r="U579">
        <f>ROUND((Source!FY351/100)*((ROUND(Source!AF351*Source!I351, 2)+ROUND(Source!AE351*Source!I351, 2))), 2)</f>
        <v>0</v>
      </c>
      <c r="V579">
        <f>Source!Y351</f>
        <v>0</v>
      </c>
      <c r="W579">
        <f>IF(Source!BI351&lt;=1,H579, 0)</f>
        <v>0</v>
      </c>
      <c r="X579">
        <f>IF(Source!BI351=2,H579, 0)</f>
        <v>74.180000000000007</v>
      </c>
      <c r="Y579">
        <f>IF(Source!BI351=3,H579, 0)</f>
        <v>0</v>
      </c>
      <c r="Z579">
        <f>IF(Source!BI351=4,H579, 0)</f>
        <v>0</v>
      </c>
    </row>
    <row r="580" spans="1:26" ht="14.25" x14ac:dyDescent="0.2">
      <c r="A580" s="50" t="str">
        <f>Source!E353</f>
        <v>56,7</v>
      </c>
      <c r="B580" s="51" t="str">
        <f>Source!F353</f>
        <v>21.2.03.05-0051</v>
      </c>
      <c r="C580" s="51" t="str">
        <f>Source!G353</f>
        <v>Провода  ПуГВ 1х6,0 ж/з</v>
      </c>
      <c r="D580" s="37" t="str">
        <f>Source!H353</f>
        <v>1000 м</v>
      </c>
      <c r="E580" s="38">
        <f>Source!I353</f>
        <v>0.02</v>
      </c>
      <c r="F580" s="39">
        <f>Source!AL353+Source!AM353+Source!AO353</f>
        <v>4645.43</v>
      </c>
      <c r="G580" s="40" t="s">
        <v>3</v>
      </c>
      <c r="H580" s="41">
        <f>ROUND(Source!AC353*Source!I353, 2)+ROUND(Source!AD353*Source!I353, 2)+ROUND(Source!AF353*Source!I353, 2)</f>
        <v>92.91</v>
      </c>
      <c r="I580" s="42"/>
      <c r="J580" s="42">
        <f>IF(Source!BC353&lt;&gt; 0, Source!BC353, 1)</f>
        <v>6.77</v>
      </c>
      <c r="K580" s="41">
        <f>Source!O353</f>
        <v>628.99</v>
      </c>
      <c r="L580" s="43"/>
      <c r="S580">
        <f>ROUND((Source!FX353/100)*((ROUND(Source!AF353*Source!I353, 2)+ROUND(Source!AE353*Source!I353, 2))), 2)</f>
        <v>0</v>
      </c>
      <c r="T580">
        <f>Source!X353</f>
        <v>0</v>
      </c>
      <c r="U580">
        <f>ROUND((Source!FY353/100)*((ROUND(Source!AF353*Source!I353, 2)+ROUND(Source!AE353*Source!I353, 2))), 2)</f>
        <v>0</v>
      </c>
      <c r="V580">
        <f>Source!Y353</f>
        <v>0</v>
      </c>
      <c r="W580">
        <f>IF(Source!BI353&lt;=1,H580, 0)</f>
        <v>0</v>
      </c>
      <c r="X580">
        <f>IF(Source!BI353=2,H580, 0)</f>
        <v>92.91</v>
      </c>
      <c r="Y580">
        <f>IF(Source!BI353=3,H580, 0)</f>
        <v>0</v>
      </c>
      <c r="Z580">
        <f>IF(Source!BI353=4,H580, 0)</f>
        <v>0</v>
      </c>
    </row>
    <row r="581" spans="1:26" ht="15" x14ac:dyDescent="0.25">
      <c r="G581" s="59">
        <f>H567+H568+H570+H571+H572+SUM(H574:H580)</f>
        <v>18311.330000000002</v>
      </c>
      <c r="H581" s="59"/>
      <c r="J581" s="59">
        <f>K567+K568+K570+K571+K572+SUM(K574:K580)</f>
        <v>123967.64999999998</v>
      </c>
      <c r="K581" s="59"/>
      <c r="L581" s="44">
        <f>Source!U339</f>
        <v>74.147535000000005</v>
      </c>
      <c r="O581" s="25">
        <f>G581</f>
        <v>18311.330000000002</v>
      </c>
      <c r="P581" s="25">
        <f>J581</f>
        <v>123967.64999999998</v>
      </c>
      <c r="Q581" s="25">
        <f>L581</f>
        <v>74.147535000000005</v>
      </c>
      <c r="W581">
        <f>IF(Source!BI339&lt;=1,H567+H568+H570+H571+H572, 0)</f>
        <v>0</v>
      </c>
      <c r="X581">
        <f>IF(Source!BI339=2,H567+H568+H570+H571+H572, 0)</f>
        <v>2019.7</v>
      </c>
      <c r="Y581">
        <f>IF(Source!BI339=3,H567+H568+H570+H571+H572, 0)</f>
        <v>0</v>
      </c>
      <c r="Z581">
        <f>IF(Source!BI339=4,H567+H568+H570+H571+H572, 0)</f>
        <v>0</v>
      </c>
    </row>
    <row r="582" spans="1:26" ht="57" x14ac:dyDescent="0.2">
      <c r="A582" s="48" t="str">
        <f>Source!E355</f>
        <v>57</v>
      </c>
      <c r="B582" s="49" t="str">
        <f>Source!F355</f>
        <v>м10-06-032-01</v>
      </c>
      <c r="C582" s="49" t="str">
        <f>Source!G355</f>
        <v>Комплекс измерений постоянным током смонтированных парных кабелей до и после включения в оконечные устройства</v>
      </c>
      <c r="D582" s="30" t="str">
        <f>Source!H355</f>
        <v>100 пар</v>
      </c>
      <c r="E582" s="12">
        <f>Source!I355</f>
        <v>0.79</v>
      </c>
      <c r="F582" s="31">
        <f>Source!AL355+Source!AM355+Source!AO355</f>
        <v>132.36000000000001</v>
      </c>
      <c r="G582" s="32"/>
      <c r="H582" s="33"/>
      <c r="I582" s="32" t="str">
        <f>Source!BO355</f>
        <v/>
      </c>
      <c r="J582" s="32"/>
      <c r="K582" s="33"/>
      <c r="L582" s="34"/>
      <c r="S582">
        <f>ROUND((Source!FX355/100)*((ROUND(Source!AF355*Source!I355, 2)+ROUND(Source!AE355*Source!I355, 2))), 2)</f>
        <v>133.38</v>
      </c>
      <c r="T582">
        <f>Source!X355</f>
        <v>902.96</v>
      </c>
      <c r="U582">
        <f>ROUND((Source!FY355/100)*((ROUND(Source!AF355*Source!I355, 2)+ROUND(Source!AE355*Source!I355, 2))), 2)</f>
        <v>86.7</v>
      </c>
      <c r="V582">
        <f>Source!Y355</f>
        <v>586.91999999999996</v>
      </c>
    </row>
    <row r="583" spans="1:26" x14ac:dyDescent="0.2">
      <c r="C583" s="26" t="str">
        <f>"Объем: "&amp;Source!I355&amp;"=79/"&amp;"100"</f>
        <v>Объем: 0,79=79/100</v>
      </c>
    </row>
    <row r="584" spans="1:26" ht="14.25" x14ac:dyDescent="0.2">
      <c r="A584" s="48"/>
      <c r="B584" s="49"/>
      <c r="C584" s="49" t="s">
        <v>1327</v>
      </c>
      <c r="D584" s="30"/>
      <c r="E584" s="12"/>
      <c r="F584" s="31">
        <f>Source!AO355</f>
        <v>125.06</v>
      </c>
      <c r="G584" s="32" t="str">
        <f>Source!DG355</f>
        <v>)*1,35</v>
      </c>
      <c r="H584" s="33">
        <f>ROUND(Source!AF355*Source!I355, 2)</f>
        <v>133.38</v>
      </c>
      <c r="I584" s="32"/>
      <c r="J584" s="32">
        <f>IF(Source!BA355&lt;&gt; 0, Source!BA355, 1)</f>
        <v>6.77</v>
      </c>
      <c r="K584" s="33">
        <f>Source!S355</f>
        <v>902.96</v>
      </c>
      <c r="L584" s="34"/>
      <c r="R584">
        <f>H584</f>
        <v>133.38</v>
      </c>
    </row>
    <row r="585" spans="1:26" ht="14.25" x14ac:dyDescent="0.2">
      <c r="A585" s="48"/>
      <c r="B585" s="49"/>
      <c r="C585" s="49" t="s">
        <v>1328</v>
      </c>
      <c r="D585" s="30"/>
      <c r="E585" s="12"/>
      <c r="F585" s="31">
        <f>Source!AL355</f>
        <v>7.3</v>
      </c>
      <c r="G585" s="32" t="str">
        <f>Source!DD355</f>
        <v/>
      </c>
      <c r="H585" s="33">
        <f>ROUND(Source!AC355*Source!I355, 2)</f>
        <v>5.77</v>
      </c>
      <c r="I585" s="32"/>
      <c r="J585" s="32">
        <f>IF(Source!BC355&lt;&gt; 0, Source!BC355, 1)</f>
        <v>6.77</v>
      </c>
      <c r="K585" s="33">
        <f>Source!P355</f>
        <v>39.04</v>
      </c>
      <c r="L585" s="34"/>
    </row>
    <row r="586" spans="1:26" ht="14.25" x14ac:dyDescent="0.2">
      <c r="A586" s="48"/>
      <c r="B586" s="49"/>
      <c r="C586" s="49" t="s">
        <v>1329</v>
      </c>
      <c r="D586" s="30" t="s">
        <v>1330</v>
      </c>
      <c r="E586" s="12">
        <f>Source!BZ355</f>
        <v>100</v>
      </c>
      <c r="F586" s="52"/>
      <c r="G586" s="32"/>
      <c r="H586" s="33">
        <f>SUM(S582:S588)</f>
        <v>133.38</v>
      </c>
      <c r="I586" s="35"/>
      <c r="J586" s="29">
        <f>Source!AT355</f>
        <v>100</v>
      </c>
      <c r="K586" s="33">
        <f>SUM(T582:T588)</f>
        <v>902.96</v>
      </c>
      <c r="L586" s="34"/>
    </row>
    <row r="587" spans="1:26" ht="14.25" x14ac:dyDescent="0.2">
      <c r="A587" s="48"/>
      <c r="B587" s="49"/>
      <c r="C587" s="49" t="s">
        <v>1331</v>
      </c>
      <c r="D587" s="30" t="s">
        <v>1330</v>
      </c>
      <c r="E587" s="12">
        <f>Source!CA355</f>
        <v>65</v>
      </c>
      <c r="F587" s="52"/>
      <c r="G587" s="32"/>
      <c r="H587" s="33">
        <f>SUM(U582:U588)</f>
        <v>86.7</v>
      </c>
      <c r="I587" s="35"/>
      <c r="J587" s="29">
        <f>Source!AU355</f>
        <v>65</v>
      </c>
      <c r="K587" s="33">
        <f>SUM(V582:V588)</f>
        <v>586.91999999999996</v>
      </c>
      <c r="L587" s="34"/>
    </row>
    <row r="588" spans="1:26" ht="14.25" x14ac:dyDescent="0.2">
      <c r="A588" s="50"/>
      <c r="B588" s="51"/>
      <c r="C588" s="51" t="s">
        <v>1332</v>
      </c>
      <c r="D588" s="37" t="s">
        <v>1333</v>
      </c>
      <c r="E588" s="38">
        <f>Source!AQ355</f>
        <v>13</v>
      </c>
      <c r="F588" s="39"/>
      <c r="G588" s="42" t="str">
        <f>Source!DI355</f>
        <v>)*1,35</v>
      </c>
      <c r="H588" s="41"/>
      <c r="I588" s="42"/>
      <c r="J588" s="42"/>
      <c r="K588" s="41"/>
      <c r="L588" s="47">
        <f>Source!U355</f>
        <v>13.864500000000001</v>
      </c>
    </row>
    <row r="589" spans="1:26" ht="15" x14ac:dyDescent="0.25">
      <c r="G589" s="59">
        <f>H584+H585+H586+H587</f>
        <v>359.22999999999996</v>
      </c>
      <c r="H589" s="59"/>
      <c r="J589" s="59">
        <f>K584+K585+K586+K587</f>
        <v>2431.88</v>
      </c>
      <c r="K589" s="59"/>
      <c r="L589" s="44">
        <f>Source!U355</f>
        <v>13.864500000000001</v>
      </c>
      <c r="O589" s="25">
        <f>G589</f>
        <v>359.22999999999996</v>
      </c>
      <c r="P589" s="25">
        <f>J589</f>
        <v>2431.88</v>
      </c>
      <c r="Q589" s="25">
        <f>L589</f>
        <v>13.864500000000001</v>
      </c>
      <c r="W589">
        <f>IF(Source!BI355&lt;=1,H584+H585+H586+H587, 0)</f>
        <v>0</v>
      </c>
      <c r="X589">
        <f>IF(Source!BI355=2,H584+H585+H586+H587, 0)</f>
        <v>359.22999999999996</v>
      </c>
      <c r="Y589">
        <f>IF(Source!BI355=3,H584+H585+H586+H587, 0)</f>
        <v>0</v>
      </c>
      <c r="Z589">
        <f>IF(Source!BI355=4,H584+H585+H586+H587, 0)</f>
        <v>0</v>
      </c>
    </row>
    <row r="590" spans="1:26" ht="42.75" x14ac:dyDescent="0.2">
      <c r="A590" s="48" t="str">
        <f>Source!E357</f>
        <v>58</v>
      </c>
      <c r="B590" s="49" t="str">
        <f>Source!F357</f>
        <v>м08-03-574-01</v>
      </c>
      <c r="C590" s="49" t="str">
        <f>Source!G357</f>
        <v>Разводка по устройствам и подключение жил кабелей или проводов сечением до 10 мм2</v>
      </c>
      <c r="D590" s="30" t="str">
        <f>Source!H357</f>
        <v>100 ШТ</v>
      </c>
      <c r="E590" s="12">
        <f>Source!I357</f>
        <v>1.82</v>
      </c>
      <c r="F590" s="31">
        <f>Source!AL357+Source!AM357+Source!AO357</f>
        <v>272.63</v>
      </c>
      <c r="G590" s="32"/>
      <c r="H590" s="33"/>
      <c r="I590" s="32" t="str">
        <f>Source!BO357</f>
        <v/>
      </c>
      <c r="J590" s="32"/>
      <c r="K590" s="33"/>
      <c r="L590" s="34"/>
      <c r="S590">
        <f>ROUND((Source!FX357/100)*((ROUND(Source!AF357*Source!I357, 2)+ROUND(Source!AE357*Source!I357, 2))), 2)</f>
        <v>389.61</v>
      </c>
      <c r="T590">
        <f>Source!X357</f>
        <v>2637.69</v>
      </c>
      <c r="U590">
        <f>ROUND((Source!FY357/100)*((ROUND(Source!AF357*Source!I357, 2)+ROUND(Source!AE357*Source!I357, 2))), 2)</f>
        <v>266.58</v>
      </c>
      <c r="V590">
        <f>Source!Y357</f>
        <v>1804.74</v>
      </c>
    </row>
    <row r="591" spans="1:26" x14ac:dyDescent="0.2">
      <c r="C591" s="26" t="str">
        <f>"Объем: "&amp;Source!I357&amp;"=182/"&amp;"100"</f>
        <v>Объем: 1,82=182/100</v>
      </c>
    </row>
    <row r="592" spans="1:26" ht="14.25" x14ac:dyDescent="0.2">
      <c r="A592" s="48"/>
      <c r="B592" s="49"/>
      <c r="C592" s="49" t="s">
        <v>1327</v>
      </c>
      <c r="D592" s="30"/>
      <c r="E592" s="12"/>
      <c r="F592" s="31">
        <f>Source!AO357</f>
        <v>166.66</v>
      </c>
      <c r="G592" s="32" t="str">
        <f>Source!DG357</f>
        <v>)*1,35</v>
      </c>
      <c r="H592" s="33">
        <f>ROUND(Source!AF357*Source!I357, 2)</f>
        <v>409.48</v>
      </c>
      <c r="I592" s="32"/>
      <c r="J592" s="32">
        <f>IF(Source!BA357&lt;&gt; 0, Source!BA357, 1)</f>
        <v>6.77</v>
      </c>
      <c r="K592" s="33">
        <f>Source!S357</f>
        <v>2772.2</v>
      </c>
      <c r="L592" s="34"/>
      <c r="R592">
        <f>H592</f>
        <v>409.48</v>
      </c>
    </row>
    <row r="593" spans="1:26" ht="14.25" x14ac:dyDescent="0.2">
      <c r="A593" s="48"/>
      <c r="B593" s="49"/>
      <c r="C593" s="49" t="s">
        <v>447</v>
      </c>
      <c r="D593" s="30"/>
      <c r="E593" s="12"/>
      <c r="F593" s="31">
        <f>Source!AM357</f>
        <v>1.78</v>
      </c>
      <c r="G593" s="32" t="str">
        <f>Source!DE357</f>
        <v>)*1,35</v>
      </c>
      <c r="H593" s="33">
        <f>ROUND(Source!AD357*Source!I357, 2)</f>
        <v>4.37</v>
      </c>
      <c r="I593" s="32"/>
      <c r="J593" s="32">
        <f>IF(Source!BB357&lt;&gt; 0, Source!BB357, 1)</f>
        <v>6.77</v>
      </c>
      <c r="K593" s="33">
        <f>Source!Q357</f>
        <v>29.61</v>
      </c>
      <c r="L593" s="34"/>
    </row>
    <row r="594" spans="1:26" ht="14.25" x14ac:dyDescent="0.2">
      <c r="A594" s="48"/>
      <c r="B594" s="49"/>
      <c r="C594" s="49" t="s">
        <v>1334</v>
      </c>
      <c r="D594" s="30"/>
      <c r="E594" s="12"/>
      <c r="F594" s="31">
        <f>Source!AN357</f>
        <v>0.26</v>
      </c>
      <c r="G594" s="32" t="str">
        <f>Source!DF357</f>
        <v>)*1,35</v>
      </c>
      <c r="H594" s="45">
        <f>ROUND(Source!AE357*Source!I357, 2)</f>
        <v>0.64</v>
      </c>
      <c r="I594" s="32"/>
      <c r="J594" s="32">
        <f>IF(Source!BS357&lt;&gt; 0, Source!BS357, 1)</f>
        <v>6.77</v>
      </c>
      <c r="K594" s="45">
        <f>Source!R357</f>
        <v>4.32</v>
      </c>
      <c r="L594" s="34"/>
      <c r="R594">
        <f>H594</f>
        <v>0.64</v>
      </c>
    </row>
    <row r="595" spans="1:26" ht="14.25" x14ac:dyDescent="0.2">
      <c r="A595" s="48"/>
      <c r="B595" s="49"/>
      <c r="C595" s="49" t="s">
        <v>1328</v>
      </c>
      <c r="D595" s="30"/>
      <c r="E595" s="12"/>
      <c r="F595" s="31">
        <f>Source!AL357</f>
        <v>104.19</v>
      </c>
      <c r="G595" s="32" t="str">
        <f>Source!DD357</f>
        <v/>
      </c>
      <c r="H595" s="33">
        <f>ROUND(Source!AC357*Source!I357, 2)</f>
        <v>189.63</v>
      </c>
      <c r="I595" s="32"/>
      <c r="J595" s="32">
        <f>IF(Source!BC357&lt;&gt; 0, Source!BC357, 1)</f>
        <v>6.77</v>
      </c>
      <c r="K595" s="33">
        <f>Source!P357</f>
        <v>1283.77</v>
      </c>
      <c r="L595" s="34"/>
    </row>
    <row r="596" spans="1:26" ht="14.25" x14ac:dyDescent="0.2">
      <c r="A596" s="48"/>
      <c r="B596" s="49"/>
      <c r="C596" s="49" t="s">
        <v>1329</v>
      </c>
      <c r="D596" s="30" t="s">
        <v>1330</v>
      </c>
      <c r="E596" s="12">
        <f>Source!BZ357</f>
        <v>95</v>
      </c>
      <c r="F596" s="52"/>
      <c r="G596" s="32"/>
      <c r="H596" s="33">
        <f>SUM(S590:S598)</f>
        <v>389.61</v>
      </c>
      <c r="I596" s="35"/>
      <c r="J596" s="29">
        <f>Source!AT357</f>
        <v>95</v>
      </c>
      <c r="K596" s="33">
        <f>SUM(T590:T598)</f>
        <v>2637.69</v>
      </c>
      <c r="L596" s="34"/>
    </row>
    <row r="597" spans="1:26" ht="14.25" x14ac:dyDescent="0.2">
      <c r="A597" s="48"/>
      <c r="B597" s="49"/>
      <c r="C597" s="49" t="s">
        <v>1331</v>
      </c>
      <c r="D597" s="30" t="s">
        <v>1330</v>
      </c>
      <c r="E597" s="12">
        <f>Source!CA357</f>
        <v>65</v>
      </c>
      <c r="F597" s="52"/>
      <c r="G597" s="32"/>
      <c r="H597" s="33">
        <f>SUM(U590:U598)</f>
        <v>266.58</v>
      </c>
      <c r="I597" s="35"/>
      <c r="J597" s="29">
        <f>Source!AU357</f>
        <v>65</v>
      </c>
      <c r="K597" s="33">
        <f>SUM(V590:V598)</f>
        <v>1804.74</v>
      </c>
      <c r="L597" s="34"/>
    </row>
    <row r="598" spans="1:26" ht="14.25" x14ac:dyDescent="0.2">
      <c r="A598" s="50"/>
      <c r="B598" s="51"/>
      <c r="C598" s="51" t="s">
        <v>1332</v>
      </c>
      <c r="D598" s="37" t="s">
        <v>1333</v>
      </c>
      <c r="E598" s="38">
        <f>Source!AQ357</f>
        <v>16.8</v>
      </c>
      <c r="F598" s="39"/>
      <c r="G598" s="42" t="str">
        <f>Source!DI357</f>
        <v>)*1,35</v>
      </c>
      <c r="H598" s="41"/>
      <c r="I598" s="42"/>
      <c r="J598" s="42"/>
      <c r="K598" s="41"/>
      <c r="L598" s="47">
        <f>Source!U357</f>
        <v>41.277600000000007</v>
      </c>
    </row>
    <row r="599" spans="1:26" ht="15" x14ac:dyDescent="0.25">
      <c r="G599" s="59">
        <f>H592+H593+H595+H596+H597</f>
        <v>1259.67</v>
      </c>
      <c r="H599" s="59"/>
      <c r="J599" s="59">
        <f>K592+K593+K595+K596+K597</f>
        <v>8528.01</v>
      </c>
      <c r="K599" s="59"/>
      <c r="L599" s="44">
        <f>Source!U357</f>
        <v>41.277600000000007</v>
      </c>
      <c r="O599" s="25">
        <f>G599</f>
        <v>1259.67</v>
      </c>
      <c r="P599" s="25">
        <f>J599</f>
        <v>8528.01</v>
      </c>
      <c r="Q599" s="25">
        <f>L599</f>
        <v>41.277600000000007</v>
      </c>
      <c r="W599">
        <f>IF(Source!BI357&lt;=1,H592+H593+H595+H596+H597, 0)</f>
        <v>0</v>
      </c>
      <c r="X599">
        <f>IF(Source!BI357=2,H592+H593+H595+H596+H597, 0)</f>
        <v>1259.67</v>
      </c>
      <c r="Y599">
        <f>IF(Source!BI357=3,H592+H593+H595+H596+H597, 0)</f>
        <v>0</v>
      </c>
      <c r="Z599">
        <f>IF(Source!BI357=4,H592+H593+H595+H596+H597, 0)</f>
        <v>0</v>
      </c>
    </row>
    <row r="600" spans="1:26" ht="28.5" x14ac:dyDescent="0.2">
      <c r="A600" s="48" t="str">
        <f>Source!E359</f>
        <v>59</v>
      </c>
      <c r="B600" s="49" t="str">
        <f>Source!F359</f>
        <v>м10-06-068-17</v>
      </c>
      <c r="C600" s="49" t="str">
        <f>Source!G359</f>
        <v>Сдача объекта, контрольные и приемо-сдаточные испытания</v>
      </c>
      <c r="D600" s="30" t="str">
        <f>Source!H359</f>
        <v>ШТ</v>
      </c>
      <c r="E600" s="12">
        <f>Source!I359</f>
        <v>1</v>
      </c>
      <c r="F600" s="31">
        <f>Source!AL359+Source!AM359+Source!AO359</f>
        <v>9681.09</v>
      </c>
      <c r="G600" s="32"/>
      <c r="H600" s="33"/>
      <c r="I600" s="32" t="str">
        <f>Source!BO359</f>
        <v/>
      </c>
      <c r="J600" s="32"/>
      <c r="K600" s="33"/>
      <c r="L600" s="34"/>
      <c r="S600">
        <f>ROUND((Source!FX359/100)*((ROUND(Source!AF359*Source!I359, 2)+ROUND(Source!AE359*Source!I359, 2))), 2)</f>
        <v>3864.9</v>
      </c>
      <c r="T600">
        <f>Source!X359</f>
        <v>26165.35</v>
      </c>
      <c r="U600">
        <f>ROUND((Source!FY359/100)*((ROUND(Source!AF359*Source!I359, 2)+ROUND(Source!AE359*Source!I359, 2))), 2)</f>
        <v>2898.67</v>
      </c>
      <c r="V600">
        <f>Source!Y359</f>
        <v>19624.009999999998</v>
      </c>
    </row>
    <row r="601" spans="1:26" ht="14.25" x14ac:dyDescent="0.2">
      <c r="A601" s="48"/>
      <c r="B601" s="49"/>
      <c r="C601" s="49" t="s">
        <v>1327</v>
      </c>
      <c r="D601" s="30"/>
      <c r="E601" s="12"/>
      <c r="F601" s="31">
        <f>Source!AO359</f>
        <v>4274.32</v>
      </c>
      <c r="G601" s="32" t="str">
        <f>Source!DG359</f>
        <v/>
      </c>
      <c r="H601" s="33">
        <f>ROUND(Source!AF359*Source!I359, 2)</f>
        <v>4274.32</v>
      </c>
      <c r="I601" s="32"/>
      <c r="J601" s="32">
        <f>IF(Source!BA359&lt;&gt; 0, Source!BA359, 1)</f>
        <v>6.77</v>
      </c>
      <c r="K601" s="33">
        <f>Source!S359</f>
        <v>28937.15</v>
      </c>
      <c r="L601" s="34"/>
      <c r="R601">
        <f>H601</f>
        <v>4274.32</v>
      </c>
    </row>
    <row r="602" spans="1:26" ht="14.25" x14ac:dyDescent="0.2">
      <c r="A602" s="48"/>
      <c r="B602" s="49"/>
      <c r="C602" s="49" t="s">
        <v>447</v>
      </c>
      <c r="D602" s="30"/>
      <c r="E602" s="12"/>
      <c r="F602" s="31">
        <f>Source!AM359</f>
        <v>5321.28</v>
      </c>
      <c r="G602" s="32" t="str">
        <f>Source!DE359</f>
        <v/>
      </c>
      <c r="H602" s="33">
        <f>ROUND(Source!AD359*Source!I359, 2)</f>
        <v>5321.28</v>
      </c>
      <c r="I602" s="32"/>
      <c r="J602" s="32">
        <f>IF(Source!BB359&lt;&gt; 0, Source!BB359, 1)</f>
        <v>6.77</v>
      </c>
      <c r="K602" s="33">
        <f>Source!Q359</f>
        <v>36025.07</v>
      </c>
      <c r="L602" s="34"/>
    </row>
    <row r="603" spans="1:26" ht="14.25" x14ac:dyDescent="0.2">
      <c r="A603" s="48"/>
      <c r="B603" s="49"/>
      <c r="C603" s="49" t="s">
        <v>1334</v>
      </c>
      <c r="D603" s="30"/>
      <c r="E603" s="12"/>
      <c r="F603" s="31">
        <f>Source!AN359</f>
        <v>556.79999999999995</v>
      </c>
      <c r="G603" s="32" t="str">
        <f>Source!DF359</f>
        <v/>
      </c>
      <c r="H603" s="45">
        <f>ROUND(Source!AE359*Source!I359, 2)</f>
        <v>556.79999999999995</v>
      </c>
      <c r="I603" s="32"/>
      <c r="J603" s="32">
        <f>IF(Source!BS359&lt;&gt; 0, Source!BS359, 1)</f>
        <v>6.77</v>
      </c>
      <c r="K603" s="45">
        <f>Source!R359</f>
        <v>3769.54</v>
      </c>
      <c r="L603" s="34"/>
      <c r="R603">
        <f>H603</f>
        <v>556.79999999999995</v>
      </c>
    </row>
    <row r="604" spans="1:26" ht="14.25" x14ac:dyDescent="0.2">
      <c r="A604" s="48"/>
      <c r="B604" s="49"/>
      <c r="C604" s="49" t="s">
        <v>1328</v>
      </c>
      <c r="D604" s="30"/>
      <c r="E604" s="12"/>
      <c r="F604" s="31">
        <f>Source!AL359</f>
        <v>85.49</v>
      </c>
      <c r="G604" s="32" t="str">
        <f>Source!DD359</f>
        <v/>
      </c>
      <c r="H604" s="33">
        <f>ROUND(Source!AC359*Source!I359, 2)</f>
        <v>85.49</v>
      </c>
      <c r="I604" s="32"/>
      <c r="J604" s="32">
        <f>IF(Source!BC359&lt;&gt; 0, Source!BC359, 1)</f>
        <v>6.77</v>
      </c>
      <c r="K604" s="33">
        <f>Source!P359</f>
        <v>578.77</v>
      </c>
      <c r="L604" s="34"/>
    </row>
    <row r="605" spans="1:26" ht="14.25" x14ac:dyDescent="0.2">
      <c r="A605" s="48"/>
      <c r="B605" s="49"/>
      <c r="C605" s="49" t="s">
        <v>1329</v>
      </c>
      <c r="D605" s="30" t="s">
        <v>1330</v>
      </c>
      <c r="E605" s="12">
        <f>Source!BZ359</f>
        <v>80</v>
      </c>
      <c r="F605" s="52"/>
      <c r="G605" s="32"/>
      <c r="H605" s="33">
        <f>SUM(S600:S607)</f>
        <v>3864.9</v>
      </c>
      <c r="I605" s="35"/>
      <c r="J605" s="29">
        <f>Source!AT359</f>
        <v>80</v>
      </c>
      <c r="K605" s="33">
        <f>SUM(T600:T607)</f>
        <v>26165.35</v>
      </c>
      <c r="L605" s="34"/>
    </row>
    <row r="606" spans="1:26" ht="14.25" x14ac:dyDescent="0.2">
      <c r="A606" s="48"/>
      <c r="B606" s="49"/>
      <c r="C606" s="49" t="s">
        <v>1331</v>
      </c>
      <c r="D606" s="30" t="s">
        <v>1330</v>
      </c>
      <c r="E606" s="12">
        <f>Source!CA359</f>
        <v>60</v>
      </c>
      <c r="F606" s="52"/>
      <c r="G606" s="32"/>
      <c r="H606" s="33">
        <f>SUM(U600:U607)</f>
        <v>2898.67</v>
      </c>
      <c r="I606" s="35"/>
      <c r="J606" s="29">
        <f>Source!AU359</f>
        <v>60</v>
      </c>
      <c r="K606" s="33">
        <f>SUM(V600:V607)</f>
        <v>19624.009999999998</v>
      </c>
      <c r="L606" s="34"/>
    </row>
    <row r="607" spans="1:26" ht="14.25" x14ac:dyDescent="0.2">
      <c r="A607" s="50"/>
      <c r="B607" s="51"/>
      <c r="C607" s="51" t="s">
        <v>1332</v>
      </c>
      <c r="D607" s="37" t="s">
        <v>1333</v>
      </c>
      <c r="E607" s="38">
        <f>Source!AQ359</f>
        <v>289</v>
      </c>
      <c r="F607" s="39"/>
      <c r="G607" s="42" t="str">
        <f>Source!DI359</f>
        <v/>
      </c>
      <c r="H607" s="41"/>
      <c r="I607" s="42"/>
      <c r="J607" s="42"/>
      <c r="K607" s="41"/>
      <c r="L607" s="47">
        <f>Source!U359</f>
        <v>289</v>
      </c>
    </row>
    <row r="608" spans="1:26" ht="15" x14ac:dyDescent="0.25">
      <c r="G608" s="59">
        <f>H601+H602+H604+H605+H606</f>
        <v>16444.659999999996</v>
      </c>
      <c r="H608" s="59"/>
      <c r="J608" s="59">
        <f>K601+K602+K604+K605+K606</f>
        <v>111330.34999999999</v>
      </c>
      <c r="K608" s="59"/>
      <c r="L608" s="44">
        <f>Source!U359</f>
        <v>289</v>
      </c>
      <c r="O608" s="25">
        <f>G608</f>
        <v>16444.659999999996</v>
      </c>
      <c r="P608" s="25">
        <f>J608</f>
        <v>111330.34999999999</v>
      </c>
      <c r="Q608" s="25">
        <f>L608</f>
        <v>289</v>
      </c>
      <c r="W608">
        <f>IF(Source!BI359&lt;=1,H601+H602+H604+H605+H606, 0)</f>
        <v>0</v>
      </c>
      <c r="X608">
        <f>IF(Source!BI359=2,H601+H602+H604+H605+H606, 0)</f>
        <v>16444.659999999996</v>
      </c>
      <c r="Y608">
        <f>IF(Source!BI359=3,H601+H602+H604+H605+H606, 0)</f>
        <v>0</v>
      </c>
      <c r="Z608">
        <f>IF(Source!BI359=4,H601+H602+H604+H605+H606, 0)</f>
        <v>0</v>
      </c>
    </row>
    <row r="609" spans="1:26" ht="16.5" x14ac:dyDescent="0.25">
      <c r="A609" s="60" t="str">
        <f>CONCATENATE("Подраздел: ",IF(Source!G361&lt;&gt;"Новый подраздел", Source!G361, ""))</f>
        <v>Подраздел: Подготовительные работы</v>
      </c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</row>
    <row r="610" spans="1:26" ht="42.75" x14ac:dyDescent="0.2">
      <c r="A610" s="48" t="str">
        <f>Source!E366</f>
        <v>60</v>
      </c>
      <c r="B610" s="49" t="str">
        <f>Source!F366</f>
        <v>15-01-047-15</v>
      </c>
      <c r="C610" s="49" t="str">
        <f>Source!G366</f>
        <v>Демонтаж:Устройство подвесных потолков типа &lt;Армстронг&gt; по каркасу из оцинкованного профиля</v>
      </c>
      <c r="D610" s="30" t="str">
        <f>Source!H366</f>
        <v>100 м2</v>
      </c>
      <c r="E610" s="12">
        <f>Source!I366</f>
        <v>0.18</v>
      </c>
      <c r="F610" s="31">
        <f>Source!AL366+Source!AM366+Source!AO366</f>
        <v>6623.23</v>
      </c>
      <c r="G610" s="32"/>
      <c r="H610" s="33"/>
      <c r="I610" s="32" t="str">
        <f>Source!BO366</f>
        <v/>
      </c>
      <c r="J610" s="32"/>
      <c r="K610" s="33"/>
      <c r="L610" s="34"/>
      <c r="S610">
        <f>ROUND((Source!FX366/100)*((ROUND(Source!AF366*Source!I366, 2)+ROUND(Source!AE366*Source!I366, 2))), 2)</f>
        <v>155.21</v>
      </c>
      <c r="T610">
        <f>Source!X366</f>
        <v>1050.77</v>
      </c>
      <c r="U610">
        <f>ROUND((Source!FY366/100)*((ROUND(Source!AF366*Source!I366, 2)+ROUND(Source!AE366*Source!I366, 2))), 2)</f>
        <v>81.3</v>
      </c>
      <c r="V610">
        <f>Source!Y366</f>
        <v>550.4</v>
      </c>
    </row>
    <row r="611" spans="1:26" x14ac:dyDescent="0.2">
      <c r="C611" s="26" t="str">
        <f>"Объем: "&amp;Source!I366&amp;"=18/"&amp;"100"</f>
        <v>Объем: 0,18=18/100</v>
      </c>
    </row>
    <row r="612" spans="1:26" ht="14.25" x14ac:dyDescent="0.2">
      <c r="A612" s="48"/>
      <c r="B612" s="49"/>
      <c r="C612" s="49" t="s">
        <v>1327</v>
      </c>
      <c r="D612" s="30"/>
      <c r="E612" s="12"/>
      <c r="F612" s="31">
        <f>Source!AO366</f>
        <v>963.12</v>
      </c>
      <c r="G612" s="32" t="str">
        <f>Source!DG366</f>
        <v>)*0,8</v>
      </c>
      <c r="H612" s="33">
        <f>ROUND(Source!AF366*Source!I366, 2)</f>
        <v>138.69</v>
      </c>
      <c r="I612" s="32"/>
      <c r="J612" s="32">
        <f>IF(Source!BA366&lt;&gt; 0, Source!BA366, 1)</f>
        <v>6.77</v>
      </c>
      <c r="K612" s="33">
        <f>Source!S366</f>
        <v>938.93</v>
      </c>
      <c r="L612" s="34"/>
      <c r="R612">
        <f>H612</f>
        <v>138.69</v>
      </c>
    </row>
    <row r="613" spans="1:26" ht="14.25" x14ac:dyDescent="0.2">
      <c r="A613" s="48"/>
      <c r="B613" s="49"/>
      <c r="C613" s="49" t="s">
        <v>447</v>
      </c>
      <c r="D613" s="30"/>
      <c r="E613" s="12"/>
      <c r="F613" s="31">
        <f>Source!AM366</f>
        <v>324.70999999999998</v>
      </c>
      <c r="G613" s="32" t="str">
        <f>Source!DE366</f>
        <v>)*0,8</v>
      </c>
      <c r="H613" s="33">
        <f>ROUND(Source!AD366*Source!I366, 2)</f>
        <v>46.76</v>
      </c>
      <c r="I613" s="32"/>
      <c r="J613" s="32">
        <f>IF(Source!BB366&lt;&gt; 0, Source!BB366, 1)</f>
        <v>6.77</v>
      </c>
      <c r="K613" s="33">
        <f>Source!Q366</f>
        <v>316.55</v>
      </c>
      <c r="L613" s="34"/>
    </row>
    <row r="614" spans="1:26" ht="14.25" x14ac:dyDescent="0.2">
      <c r="A614" s="48"/>
      <c r="B614" s="49"/>
      <c r="C614" s="49" t="s">
        <v>1334</v>
      </c>
      <c r="D614" s="30"/>
      <c r="E614" s="12"/>
      <c r="F614" s="31">
        <f>Source!AN366</f>
        <v>63.39</v>
      </c>
      <c r="G614" s="32" t="str">
        <f>Source!DF366</f>
        <v>)*0,8</v>
      </c>
      <c r="H614" s="45">
        <f>ROUND(Source!AE366*Source!I366, 2)</f>
        <v>9.1300000000000008</v>
      </c>
      <c r="I614" s="32"/>
      <c r="J614" s="32">
        <f>IF(Source!BS366&lt;&gt; 0, Source!BS366, 1)</f>
        <v>6.77</v>
      </c>
      <c r="K614" s="45">
        <f>Source!R366</f>
        <v>61.8</v>
      </c>
      <c r="L614" s="34"/>
      <c r="R614">
        <f>H614</f>
        <v>9.1300000000000008</v>
      </c>
    </row>
    <row r="615" spans="1:26" ht="14.25" x14ac:dyDescent="0.2">
      <c r="A615" s="48"/>
      <c r="B615" s="49"/>
      <c r="C615" s="49" t="s">
        <v>1329</v>
      </c>
      <c r="D615" s="30" t="s">
        <v>1330</v>
      </c>
      <c r="E615" s="12">
        <f>Source!BZ366</f>
        <v>105</v>
      </c>
      <c r="F615" s="52"/>
      <c r="G615" s="32"/>
      <c r="H615" s="33">
        <f>SUM(S610:S617)</f>
        <v>155.21</v>
      </c>
      <c r="I615" s="35"/>
      <c r="J615" s="29">
        <f>Source!AT366</f>
        <v>105</v>
      </c>
      <c r="K615" s="33">
        <f>SUM(T610:T617)</f>
        <v>1050.77</v>
      </c>
      <c r="L615" s="34"/>
    </row>
    <row r="616" spans="1:26" ht="14.25" x14ac:dyDescent="0.2">
      <c r="A616" s="48"/>
      <c r="B616" s="49"/>
      <c r="C616" s="49" t="s">
        <v>1331</v>
      </c>
      <c r="D616" s="30" t="s">
        <v>1330</v>
      </c>
      <c r="E616" s="12">
        <f>Source!CA366</f>
        <v>55</v>
      </c>
      <c r="F616" s="52"/>
      <c r="G616" s="32"/>
      <c r="H616" s="33">
        <f>SUM(U610:U617)</f>
        <v>81.3</v>
      </c>
      <c r="I616" s="35"/>
      <c r="J616" s="29">
        <f>Source!AU366</f>
        <v>55</v>
      </c>
      <c r="K616" s="33">
        <f>SUM(V610:V617)</f>
        <v>550.4</v>
      </c>
      <c r="L616" s="34"/>
    </row>
    <row r="617" spans="1:26" ht="14.25" x14ac:dyDescent="0.2">
      <c r="A617" s="50"/>
      <c r="B617" s="51"/>
      <c r="C617" s="51" t="s">
        <v>1332</v>
      </c>
      <c r="D617" s="37" t="s">
        <v>1333</v>
      </c>
      <c r="E617" s="38">
        <f>Source!AQ366</f>
        <v>102.46</v>
      </c>
      <c r="F617" s="39"/>
      <c r="G617" s="42" t="str">
        <f>Source!DI366</f>
        <v>)*0,8</v>
      </c>
      <c r="H617" s="41"/>
      <c r="I617" s="42"/>
      <c r="J617" s="42"/>
      <c r="K617" s="41"/>
      <c r="L617" s="47">
        <f>Source!U366</f>
        <v>14.754239999999999</v>
      </c>
    </row>
    <row r="618" spans="1:26" ht="15" x14ac:dyDescent="0.25">
      <c r="G618" s="59">
        <f>H612+H613+H615+H616</f>
        <v>421.96</v>
      </c>
      <c r="H618" s="59"/>
      <c r="J618" s="59">
        <f>K612+K613+K615+K616</f>
        <v>2856.65</v>
      </c>
      <c r="K618" s="59"/>
      <c r="L618" s="44">
        <f>Source!U366</f>
        <v>14.754239999999999</v>
      </c>
      <c r="O618" s="25">
        <f>G618</f>
        <v>421.96</v>
      </c>
      <c r="P618" s="25">
        <f>J618</f>
        <v>2856.65</v>
      </c>
      <c r="Q618" s="25">
        <f>L618</f>
        <v>14.754239999999999</v>
      </c>
      <c r="W618">
        <f>IF(Source!BI366&lt;=1,H612+H613+H615+H616, 0)</f>
        <v>421.96</v>
      </c>
      <c r="X618">
        <f>IF(Source!BI366=2,H612+H613+H615+H616, 0)</f>
        <v>0</v>
      </c>
      <c r="Y618">
        <f>IF(Source!BI366=3,H612+H613+H615+H616, 0)</f>
        <v>0</v>
      </c>
      <c r="Z618">
        <f>IF(Source!BI366=4,H612+H613+H615+H616, 0)</f>
        <v>0</v>
      </c>
    </row>
    <row r="619" spans="1:26" ht="42.75" x14ac:dyDescent="0.2">
      <c r="A619" s="48" t="str">
        <f>Source!E368</f>
        <v>61</v>
      </c>
      <c r="B619" s="49" t="str">
        <f>Source!F368</f>
        <v>15-01-047-15</v>
      </c>
      <c r="C619" s="49" t="str">
        <f>Source!G368</f>
        <v>Устройство подвесных потолков типа &lt;Армстронг&gt; по каркасу из оцинкованного профиля</v>
      </c>
      <c r="D619" s="30" t="str">
        <f>Source!H368</f>
        <v>100 м2</v>
      </c>
      <c r="E619" s="12">
        <f>Source!I368</f>
        <v>0.18</v>
      </c>
      <c r="F619" s="31">
        <f>Source!AL368+Source!AM368+Source!AO368</f>
        <v>6623.23</v>
      </c>
      <c r="G619" s="32"/>
      <c r="H619" s="33"/>
      <c r="I619" s="32" t="str">
        <f>Source!BO368</f>
        <v/>
      </c>
      <c r="J619" s="32"/>
      <c r="K619" s="33"/>
      <c r="L619" s="34"/>
      <c r="S619">
        <f>ROUND((Source!FX368/100)*((ROUND(Source!AF368*Source!I368, 2)+ROUND(Source!AE368*Source!I368, 2))), 2)</f>
        <v>302.81</v>
      </c>
      <c r="T619">
        <f>Source!X368</f>
        <v>2050.0700000000002</v>
      </c>
      <c r="U619">
        <f>ROUND((Source!FY368/100)*((ROUND(Source!AF368*Source!I368, 2)+ROUND(Source!AE368*Source!I368, 2))), 2)</f>
        <v>158.61000000000001</v>
      </c>
      <c r="V619">
        <f>Source!Y368</f>
        <v>1073.8499999999999</v>
      </c>
    </row>
    <row r="620" spans="1:26" x14ac:dyDescent="0.2">
      <c r="C620" s="26" t="str">
        <f>"Объем: "&amp;Source!I368&amp;"=18/"&amp;"100"</f>
        <v>Объем: 0,18=18/100</v>
      </c>
    </row>
    <row r="621" spans="1:26" ht="14.25" x14ac:dyDescent="0.2">
      <c r="A621" s="48"/>
      <c r="B621" s="49"/>
      <c r="C621" s="49" t="s">
        <v>1327</v>
      </c>
      <c r="D621" s="30"/>
      <c r="E621" s="12"/>
      <c r="F621" s="31">
        <f>Source!AO368</f>
        <v>963.12</v>
      </c>
      <c r="G621" s="32" t="str">
        <f>Source!DG368</f>
        <v>)*1,15)*1,35</v>
      </c>
      <c r="H621" s="33">
        <f>ROUND(Source!AF368*Source!I368, 2)</f>
        <v>269.14</v>
      </c>
      <c r="I621" s="32"/>
      <c r="J621" s="32">
        <f>IF(Source!BA368&lt;&gt; 0, Source!BA368, 1)</f>
        <v>6.77</v>
      </c>
      <c r="K621" s="33">
        <f>Source!S368</f>
        <v>1822.1</v>
      </c>
      <c r="L621" s="34"/>
      <c r="R621">
        <f>H621</f>
        <v>269.14</v>
      </c>
    </row>
    <row r="622" spans="1:26" ht="14.25" x14ac:dyDescent="0.2">
      <c r="A622" s="48"/>
      <c r="B622" s="49"/>
      <c r="C622" s="49" t="s">
        <v>447</v>
      </c>
      <c r="D622" s="30"/>
      <c r="E622" s="12"/>
      <c r="F622" s="31">
        <f>Source!AM368</f>
        <v>324.70999999999998</v>
      </c>
      <c r="G622" s="32" t="str">
        <f>Source!DE368</f>
        <v>)*1,25)*1,35</v>
      </c>
      <c r="H622" s="33">
        <f>ROUND(Source!AD368*Source!I368, 2)</f>
        <v>98.63</v>
      </c>
      <c r="I622" s="32"/>
      <c r="J622" s="32">
        <f>IF(Source!BB368&lt;&gt; 0, Source!BB368, 1)</f>
        <v>6.77</v>
      </c>
      <c r="K622" s="33">
        <f>Source!Q368</f>
        <v>667.73</v>
      </c>
      <c r="L622" s="34"/>
    </row>
    <row r="623" spans="1:26" ht="14.25" x14ac:dyDescent="0.2">
      <c r="A623" s="48"/>
      <c r="B623" s="49"/>
      <c r="C623" s="49" t="s">
        <v>1334</v>
      </c>
      <c r="D623" s="30"/>
      <c r="E623" s="12"/>
      <c r="F623" s="31">
        <f>Source!AN368</f>
        <v>63.39</v>
      </c>
      <c r="G623" s="32" t="str">
        <f>Source!DF368</f>
        <v>)*1,25)*1,35</v>
      </c>
      <c r="H623" s="45">
        <f>ROUND(Source!AE368*Source!I368, 2)</f>
        <v>19.25</v>
      </c>
      <c r="I623" s="32"/>
      <c r="J623" s="32">
        <f>IF(Source!BS368&lt;&gt; 0, Source!BS368, 1)</f>
        <v>6.77</v>
      </c>
      <c r="K623" s="45">
        <f>Source!R368</f>
        <v>130.35</v>
      </c>
      <c r="L623" s="34"/>
      <c r="R623">
        <f>H623</f>
        <v>19.25</v>
      </c>
    </row>
    <row r="624" spans="1:26" ht="14.25" x14ac:dyDescent="0.2">
      <c r="A624" s="48"/>
      <c r="B624" s="49"/>
      <c r="C624" s="49" t="s">
        <v>1328</v>
      </c>
      <c r="D624" s="30"/>
      <c r="E624" s="12"/>
      <c r="F624" s="31">
        <f>Source!AL368</f>
        <v>5335.4</v>
      </c>
      <c r="G624" s="32" t="str">
        <f>Source!DD368</f>
        <v/>
      </c>
      <c r="H624" s="33">
        <f>ROUND(Source!AC368*Source!I368, 2)</f>
        <v>960.37</v>
      </c>
      <c r="I624" s="32"/>
      <c r="J624" s="32">
        <f>IF(Source!BC368&lt;&gt; 0, Source!BC368, 1)</f>
        <v>6.77</v>
      </c>
      <c r="K624" s="33">
        <f>Source!P368</f>
        <v>6501.72</v>
      </c>
      <c r="L624" s="34"/>
    </row>
    <row r="625" spans="1:26" ht="14.25" x14ac:dyDescent="0.2">
      <c r="A625" s="48"/>
      <c r="B625" s="49"/>
      <c r="C625" s="49" t="s">
        <v>1329</v>
      </c>
      <c r="D625" s="30" t="s">
        <v>1330</v>
      </c>
      <c r="E625" s="12">
        <f>Source!BZ368</f>
        <v>105</v>
      </c>
      <c r="F625" s="52"/>
      <c r="G625" s="32"/>
      <c r="H625" s="33">
        <f>SUM(S619:S627)</f>
        <v>302.81</v>
      </c>
      <c r="I625" s="35"/>
      <c r="J625" s="29">
        <f>Source!AT368</f>
        <v>105</v>
      </c>
      <c r="K625" s="33">
        <f>SUM(T619:T627)</f>
        <v>2050.0700000000002</v>
      </c>
      <c r="L625" s="34"/>
    </row>
    <row r="626" spans="1:26" ht="14.25" x14ac:dyDescent="0.2">
      <c r="A626" s="48"/>
      <c r="B626" s="49"/>
      <c r="C626" s="49" t="s">
        <v>1331</v>
      </c>
      <c r="D626" s="30" t="s">
        <v>1330</v>
      </c>
      <c r="E626" s="12">
        <f>Source!CA368</f>
        <v>55</v>
      </c>
      <c r="F626" s="52"/>
      <c r="G626" s="32"/>
      <c r="H626" s="33">
        <f>SUM(U619:U627)</f>
        <v>158.61000000000001</v>
      </c>
      <c r="I626" s="35"/>
      <c r="J626" s="29">
        <f>Source!AU368</f>
        <v>55</v>
      </c>
      <c r="K626" s="33">
        <f>SUM(V619:V627)</f>
        <v>1073.8499999999999</v>
      </c>
      <c r="L626" s="34"/>
    </row>
    <row r="627" spans="1:26" ht="14.25" x14ac:dyDescent="0.2">
      <c r="A627" s="50"/>
      <c r="B627" s="51"/>
      <c r="C627" s="51" t="s">
        <v>1332</v>
      </c>
      <c r="D627" s="37" t="s">
        <v>1333</v>
      </c>
      <c r="E627" s="38">
        <f>Source!AQ368</f>
        <v>102.46</v>
      </c>
      <c r="F627" s="39"/>
      <c r="G627" s="42" t="str">
        <f>Source!DI368</f>
        <v>)*1,15)*1,35</v>
      </c>
      <c r="H627" s="41"/>
      <c r="I627" s="42"/>
      <c r="J627" s="42"/>
      <c r="K627" s="41"/>
      <c r="L627" s="47">
        <f>Source!U368</f>
        <v>28.632446999999996</v>
      </c>
    </row>
    <row r="628" spans="1:26" ht="15" x14ac:dyDescent="0.25">
      <c r="G628" s="59">
        <f>H621+H622+H624+H625+H626</f>
        <v>1789.56</v>
      </c>
      <c r="H628" s="59"/>
      <c r="J628" s="59">
        <f>K621+K622+K624+K625+K626</f>
        <v>12115.47</v>
      </c>
      <c r="K628" s="59"/>
      <c r="L628" s="44">
        <f>Source!U368</f>
        <v>28.632446999999996</v>
      </c>
      <c r="O628" s="25">
        <f>G628</f>
        <v>1789.56</v>
      </c>
      <c r="P628" s="25">
        <f>J628</f>
        <v>12115.47</v>
      </c>
      <c r="Q628" s="25">
        <f>L628</f>
        <v>28.632446999999996</v>
      </c>
      <c r="W628">
        <f>IF(Source!BI368&lt;=1,H621+H622+H624+H625+H626, 0)</f>
        <v>1789.56</v>
      </c>
      <c r="X628">
        <f>IF(Source!BI368=2,H621+H622+H624+H625+H626, 0)</f>
        <v>0</v>
      </c>
      <c r="Y628">
        <f>IF(Source!BI368=3,H621+H622+H624+H625+H626, 0)</f>
        <v>0</v>
      </c>
      <c r="Z628">
        <f>IF(Source!BI368=4,H621+H622+H624+H625+H626, 0)</f>
        <v>0</v>
      </c>
    </row>
    <row r="629" spans="1:26" ht="42.75" x14ac:dyDescent="0.2">
      <c r="A629" s="48" t="str">
        <f>Source!E370</f>
        <v>62</v>
      </c>
      <c r="B629" s="49" t="str">
        <f>Source!F370</f>
        <v>46-03-009-03</v>
      </c>
      <c r="C629" s="49" t="str">
        <f>Source!G370</f>
        <v>Пробивка в кирпичных стенах отверстий круглых диаметром до 25 мм при толщине стен до 25 см</v>
      </c>
      <c r="D629" s="30" t="str">
        <f>Source!H370</f>
        <v>100 ШТ</v>
      </c>
      <c r="E629" s="12">
        <f>Source!I370</f>
        <v>0.04</v>
      </c>
      <c r="F629" s="31">
        <f>Source!AL370+Source!AM370+Source!AO370</f>
        <v>895.31999999999994</v>
      </c>
      <c r="G629" s="32"/>
      <c r="H629" s="33"/>
      <c r="I629" s="32" t="str">
        <f>Source!BO370</f>
        <v/>
      </c>
      <c r="J629" s="32"/>
      <c r="K629" s="33"/>
      <c r="L629" s="34"/>
      <c r="S629">
        <f>ROUND((Source!FX370/100)*((ROUND(Source!AF370*Source!I370, 2)+ROUND(Source!AE370*Source!I370, 2))), 2)</f>
        <v>18.489999999999998</v>
      </c>
      <c r="T629">
        <f>Source!X370</f>
        <v>125.16</v>
      </c>
      <c r="U629">
        <f>ROUND((Source!FY370/100)*((ROUND(Source!AF370*Source!I370, 2)+ROUND(Source!AE370*Source!I370, 2))), 2)</f>
        <v>11.77</v>
      </c>
      <c r="V629">
        <f>Source!Y370</f>
        <v>79.650000000000006</v>
      </c>
    </row>
    <row r="630" spans="1:26" x14ac:dyDescent="0.2">
      <c r="C630" s="26" t="str">
        <f>"Объем: "&amp;Source!I370&amp;"=4/"&amp;"100"</f>
        <v>Объем: 0,04=4/100</v>
      </c>
    </row>
    <row r="631" spans="1:26" ht="14.25" x14ac:dyDescent="0.2">
      <c r="A631" s="48"/>
      <c r="B631" s="49"/>
      <c r="C631" s="49" t="s">
        <v>1327</v>
      </c>
      <c r="D631" s="30"/>
      <c r="E631" s="12"/>
      <c r="F631" s="31">
        <f>Source!AO370</f>
        <v>420.17</v>
      </c>
      <c r="G631" s="32" t="str">
        <f>Source!DG370</f>
        <v/>
      </c>
      <c r="H631" s="33">
        <f>ROUND(Source!AF370*Source!I370, 2)</f>
        <v>16.809999999999999</v>
      </c>
      <c r="I631" s="32"/>
      <c r="J631" s="32">
        <f>IF(Source!BA370&lt;&gt; 0, Source!BA370, 1)</f>
        <v>6.77</v>
      </c>
      <c r="K631" s="33">
        <f>Source!S370</f>
        <v>113.78</v>
      </c>
      <c r="L631" s="34"/>
      <c r="R631">
        <f>H631</f>
        <v>16.809999999999999</v>
      </c>
    </row>
    <row r="632" spans="1:26" ht="14.25" x14ac:dyDescent="0.2">
      <c r="A632" s="48"/>
      <c r="B632" s="49"/>
      <c r="C632" s="49" t="s">
        <v>447</v>
      </c>
      <c r="D632" s="30"/>
      <c r="E632" s="12"/>
      <c r="F632" s="31">
        <f>Source!AM370</f>
        <v>475.15</v>
      </c>
      <c r="G632" s="32" t="str">
        <f>Source!DE370</f>
        <v/>
      </c>
      <c r="H632" s="33">
        <f>ROUND(Source!AD370*Source!I370, 2)</f>
        <v>19.010000000000002</v>
      </c>
      <c r="I632" s="32"/>
      <c r="J632" s="32">
        <f>IF(Source!BB370&lt;&gt; 0, Source!BB370, 1)</f>
        <v>6.77</v>
      </c>
      <c r="K632" s="33">
        <f>Source!Q370</f>
        <v>128.66999999999999</v>
      </c>
      <c r="L632" s="34"/>
    </row>
    <row r="633" spans="1:26" ht="14.25" x14ac:dyDescent="0.2">
      <c r="A633" s="48"/>
      <c r="B633" s="49"/>
      <c r="C633" s="49" t="s">
        <v>1329</v>
      </c>
      <c r="D633" s="30" t="s">
        <v>1330</v>
      </c>
      <c r="E633" s="12">
        <f>Source!BZ370</f>
        <v>110</v>
      </c>
      <c r="F633" s="52"/>
      <c r="G633" s="32"/>
      <c r="H633" s="33">
        <f>SUM(S629:S635)</f>
        <v>18.489999999999998</v>
      </c>
      <c r="I633" s="35"/>
      <c r="J633" s="29">
        <f>Source!AT370</f>
        <v>110</v>
      </c>
      <c r="K633" s="33">
        <f>SUM(T629:T635)</f>
        <v>125.16</v>
      </c>
      <c r="L633" s="34"/>
    </row>
    <row r="634" spans="1:26" ht="14.25" x14ac:dyDescent="0.2">
      <c r="A634" s="48"/>
      <c r="B634" s="49"/>
      <c r="C634" s="49" t="s">
        <v>1331</v>
      </c>
      <c r="D634" s="30" t="s">
        <v>1330</v>
      </c>
      <c r="E634" s="12">
        <f>Source!CA370</f>
        <v>70</v>
      </c>
      <c r="F634" s="52"/>
      <c r="G634" s="32"/>
      <c r="H634" s="33">
        <f>SUM(U629:U635)</f>
        <v>11.77</v>
      </c>
      <c r="I634" s="35"/>
      <c r="J634" s="29">
        <f>Source!AU370</f>
        <v>70</v>
      </c>
      <c r="K634" s="33">
        <f>SUM(V629:V635)</f>
        <v>79.650000000000006</v>
      </c>
      <c r="L634" s="34"/>
    </row>
    <row r="635" spans="1:26" ht="14.25" x14ac:dyDescent="0.2">
      <c r="A635" s="50"/>
      <c r="B635" s="51"/>
      <c r="C635" s="51" t="s">
        <v>1332</v>
      </c>
      <c r="D635" s="37" t="s">
        <v>1333</v>
      </c>
      <c r="E635" s="38">
        <f>Source!AQ370</f>
        <v>45.77</v>
      </c>
      <c r="F635" s="39"/>
      <c r="G635" s="42" t="str">
        <f>Source!DI370</f>
        <v/>
      </c>
      <c r="H635" s="41"/>
      <c r="I635" s="42"/>
      <c r="J635" s="42"/>
      <c r="K635" s="41"/>
      <c r="L635" s="47">
        <f>Source!U370</f>
        <v>1.8308000000000002</v>
      </c>
    </row>
    <row r="636" spans="1:26" ht="15" x14ac:dyDescent="0.25">
      <c r="G636" s="59">
        <f>H631+H632+H633+H634</f>
        <v>66.08</v>
      </c>
      <c r="H636" s="59"/>
      <c r="J636" s="59">
        <f>K631+K632+K633+K634</f>
        <v>447.26</v>
      </c>
      <c r="K636" s="59"/>
      <c r="L636" s="44">
        <f>Source!U370</f>
        <v>1.8308000000000002</v>
      </c>
      <c r="O636" s="25">
        <f>G636</f>
        <v>66.08</v>
      </c>
      <c r="P636" s="25">
        <f>J636</f>
        <v>447.26</v>
      </c>
      <c r="Q636" s="25">
        <f>L636</f>
        <v>1.8308000000000002</v>
      </c>
      <c r="W636">
        <f>IF(Source!BI370&lt;=1,H631+H632+H633+H634, 0)</f>
        <v>66.08</v>
      </c>
      <c r="X636">
        <f>IF(Source!BI370=2,H631+H632+H633+H634, 0)</f>
        <v>0</v>
      </c>
      <c r="Y636">
        <f>IF(Source!BI370=3,H631+H632+H633+H634, 0)</f>
        <v>0</v>
      </c>
      <c r="Z636">
        <f>IF(Source!BI370=4,H631+H632+H633+H634, 0)</f>
        <v>0</v>
      </c>
    </row>
    <row r="637" spans="1:26" ht="42.75" x14ac:dyDescent="0.2">
      <c r="A637" s="48" t="str">
        <f>Source!E372</f>
        <v>63</v>
      </c>
      <c r="B637" s="49" t="str">
        <f>Source!F372</f>
        <v>69-4-1</v>
      </c>
      <c r="C637" s="49" t="str">
        <f>Source!G372</f>
        <v>Заделка отверстий в местах прохода трубопроводов в стенах и перегородках оштукатуренных</v>
      </c>
      <c r="D637" s="30" t="str">
        <f>Source!H372</f>
        <v>100 ШТ</v>
      </c>
      <c r="E637" s="12">
        <f>Source!I372</f>
        <v>0.04</v>
      </c>
      <c r="F637" s="31">
        <f>Source!AL372+Source!AM372+Source!AO372</f>
        <v>962.77</v>
      </c>
      <c r="G637" s="32"/>
      <c r="H637" s="33"/>
      <c r="I637" s="32" t="str">
        <f>Source!BO372</f>
        <v/>
      </c>
      <c r="J637" s="32"/>
      <c r="K637" s="33"/>
      <c r="L637" s="34"/>
      <c r="S637">
        <f>ROUND((Source!FX372/100)*((ROUND(Source!AF372*Source!I372, 2)+ROUND(Source!AE372*Source!I372, 2))), 2)</f>
        <v>20.96</v>
      </c>
      <c r="T637">
        <f>Source!X372</f>
        <v>141.87</v>
      </c>
      <c r="U637">
        <f>ROUND((Source!FY372/100)*((ROUND(Source!AF372*Source!I372, 2)+ROUND(Source!AE372*Source!I372, 2))), 2)</f>
        <v>13.44</v>
      </c>
      <c r="V637">
        <f>Source!Y372</f>
        <v>90.94</v>
      </c>
    </row>
    <row r="638" spans="1:26" x14ac:dyDescent="0.2">
      <c r="C638" s="26" t="str">
        <f>"Объем: "&amp;Source!I372&amp;"=4/"&amp;"100"</f>
        <v>Объем: 0,04=4/100</v>
      </c>
    </row>
    <row r="639" spans="1:26" ht="14.25" x14ac:dyDescent="0.2">
      <c r="A639" s="48"/>
      <c r="B639" s="49"/>
      <c r="C639" s="49" t="s">
        <v>1327</v>
      </c>
      <c r="D639" s="30"/>
      <c r="E639" s="12"/>
      <c r="F639" s="31">
        <f>Source!AO372</f>
        <v>670.97</v>
      </c>
      <c r="G639" s="32" t="str">
        <f>Source!DG372</f>
        <v/>
      </c>
      <c r="H639" s="33">
        <f>ROUND(Source!AF372*Source!I372, 2)</f>
        <v>26.84</v>
      </c>
      <c r="I639" s="32"/>
      <c r="J639" s="32">
        <f>IF(Source!BA372&lt;&gt; 0, Source!BA372, 1)</f>
        <v>6.77</v>
      </c>
      <c r="K639" s="33">
        <f>Source!S372</f>
        <v>181.7</v>
      </c>
      <c r="L639" s="34"/>
      <c r="R639">
        <f>H639</f>
        <v>26.84</v>
      </c>
    </row>
    <row r="640" spans="1:26" ht="14.25" x14ac:dyDescent="0.2">
      <c r="A640" s="48"/>
      <c r="B640" s="49"/>
      <c r="C640" s="49" t="s">
        <v>447</v>
      </c>
      <c r="D640" s="30"/>
      <c r="E640" s="12"/>
      <c r="F640" s="31">
        <f>Source!AM372</f>
        <v>1.56</v>
      </c>
      <c r="G640" s="32" t="str">
        <f>Source!DE372</f>
        <v/>
      </c>
      <c r="H640" s="33">
        <f>ROUND(Source!AD372*Source!I372, 2)</f>
        <v>0.06</v>
      </c>
      <c r="I640" s="32"/>
      <c r="J640" s="32">
        <f>IF(Source!BB372&lt;&gt; 0, Source!BB372, 1)</f>
        <v>6.77</v>
      </c>
      <c r="K640" s="33">
        <f>Source!Q372</f>
        <v>0.42</v>
      </c>
      <c r="L640" s="34"/>
    </row>
    <row r="641" spans="1:32" ht="14.25" x14ac:dyDescent="0.2">
      <c r="A641" s="48"/>
      <c r="B641" s="49"/>
      <c r="C641" s="49" t="s">
        <v>1334</v>
      </c>
      <c r="D641" s="30"/>
      <c r="E641" s="12"/>
      <c r="F641" s="31">
        <f>Source!AN372</f>
        <v>0.68</v>
      </c>
      <c r="G641" s="32" t="str">
        <f>Source!DF372</f>
        <v/>
      </c>
      <c r="H641" s="45">
        <f>ROUND(Source!AE372*Source!I372, 2)</f>
        <v>0.03</v>
      </c>
      <c r="I641" s="32"/>
      <c r="J641" s="32">
        <f>IF(Source!BS372&lt;&gt; 0, Source!BS372, 1)</f>
        <v>6.77</v>
      </c>
      <c r="K641" s="45">
        <f>Source!R372</f>
        <v>0.18</v>
      </c>
      <c r="L641" s="34"/>
      <c r="R641">
        <f>H641</f>
        <v>0.03</v>
      </c>
    </row>
    <row r="642" spans="1:32" ht="14.25" x14ac:dyDescent="0.2">
      <c r="A642" s="48"/>
      <c r="B642" s="49"/>
      <c r="C642" s="49" t="s">
        <v>1328</v>
      </c>
      <c r="D642" s="30"/>
      <c r="E642" s="12"/>
      <c r="F642" s="31">
        <f>Source!AL372</f>
        <v>290.24</v>
      </c>
      <c r="G642" s="32" t="str">
        <f>Source!DD372</f>
        <v/>
      </c>
      <c r="H642" s="33">
        <f>ROUND(Source!AC372*Source!I372, 2)</f>
        <v>11.61</v>
      </c>
      <c r="I642" s="32"/>
      <c r="J642" s="32">
        <f>IF(Source!BC372&lt;&gt; 0, Source!BC372, 1)</f>
        <v>6.77</v>
      </c>
      <c r="K642" s="33">
        <f>Source!P372</f>
        <v>78.599999999999994</v>
      </c>
      <c r="L642" s="34"/>
    </row>
    <row r="643" spans="1:32" ht="14.25" x14ac:dyDescent="0.2">
      <c r="A643" s="48"/>
      <c r="B643" s="49"/>
      <c r="C643" s="49" t="s">
        <v>1329</v>
      </c>
      <c r="D643" s="30" t="s">
        <v>1330</v>
      </c>
      <c r="E643" s="12">
        <f>Source!BZ372</f>
        <v>78</v>
      </c>
      <c r="F643" s="52"/>
      <c r="G643" s="32"/>
      <c r="H643" s="33">
        <f>SUM(S637:S646)</f>
        <v>20.96</v>
      </c>
      <c r="I643" s="35"/>
      <c r="J643" s="29">
        <f>Source!AT372</f>
        <v>78</v>
      </c>
      <c r="K643" s="33">
        <f>SUM(T637:T646)</f>
        <v>141.87</v>
      </c>
      <c r="L643" s="34"/>
    </row>
    <row r="644" spans="1:32" ht="14.25" x14ac:dyDescent="0.2">
      <c r="A644" s="48"/>
      <c r="B644" s="49"/>
      <c r="C644" s="49" t="s">
        <v>1331</v>
      </c>
      <c r="D644" s="30" t="s">
        <v>1330</v>
      </c>
      <c r="E644" s="12">
        <f>Source!CA372</f>
        <v>50</v>
      </c>
      <c r="F644" s="52"/>
      <c r="G644" s="32"/>
      <c r="H644" s="33">
        <f>SUM(U637:U646)</f>
        <v>13.44</v>
      </c>
      <c r="I644" s="35"/>
      <c r="J644" s="29">
        <f>Source!AU372</f>
        <v>50</v>
      </c>
      <c r="K644" s="33">
        <f>SUM(V637:V646)</f>
        <v>90.94</v>
      </c>
      <c r="L644" s="34"/>
    </row>
    <row r="645" spans="1:32" ht="14.25" x14ac:dyDescent="0.2">
      <c r="A645" s="48"/>
      <c r="B645" s="49"/>
      <c r="C645" s="49" t="s">
        <v>1332</v>
      </c>
      <c r="D645" s="30" t="s">
        <v>1333</v>
      </c>
      <c r="E645" s="12">
        <f>Source!AQ372</f>
        <v>78.66</v>
      </c>
      <c r="F645" s="31"/>
      <c r="G645" s="32" t="str">
        <f>Source!DI372</f>
        <v/>
      </c>
      <c r="H645" s="33"/>
      <c r="I645" s="32"/>
      <c r="J645" s="32"/>
      <c r="K645" s="33"/>
      <c r="L645" s="36">
        <f>Source!U372</f>
        <v>3.1463999999999999</v>
      </c>
    </row>
    <row r="646" spans="1:32" ht="28.5" x14ac:dyDescent="0.2">
      <c r="A646" s="50" t="str">
        <f>Source!E374</f>
        <v>63,1</v>
      </c>
      <c r="B646" s="51" t="str">
        <f>Source!F374</f>
        <v>04.3.01.09-0014</v>
      </c>
      <c r="C646" s="51" t="str">
        <f>Source!G374</f>
        <v>Раствор готовый кладочный цементный марки 100</v>
      </c>
      <c r="D646" s="37" t="str">
        <f>Source!H374</f>
        <v>м3</v>
      </c>
      <c r="E646" s="38">
        <f>Source!I374</f>
        <v>8.0000000000000002E-3</v>
      </c>
      <c r="F646" s="39">
        <f>Source!AL374+Source!AM374+Source!AO374</f>
        <v>519.79999999999995</v>
      </c>
      <c r="G646" s="40" t="s">
        <v>3</v>
      </c>
      <c r="H646" s="41">
        <f>ROUND(Source!AC374*Source!I374, 2)+ROUND(Source!AD374*Source!I374, 2)+ROUND(Source!AF374*Source!I374, 2)</f>
        <v>4.16</v>
      </c>
      <c r="I646" s="42"/>
      <c r="J646" s="42">
        <f>IF(Source!BC374&lt;&gt; 0, Source!BC374, 1)</f>
        <v>6.77</v>
      </c>
      <c r="K646" s="41">
        <f>Source!O374</f>
        <v>28.15</v>
      </c>
      <c r="L646" s="43"/>
      <c r="S646">
        <f>ROUND((Source!FX374/100)*((ROUND(Source!AF374*Source!I374, 2)+ROUND(Source!AE374*Source!I374, 2))), 2)</f>
        <v>0</v>
      </c>
      <c r="T646">
        <f>Source!X374</f>
        <v>0</v>
      </c>
      <c r="U646">
        <f>ROUND((Source!FY374/100)*((ROUND(Source!AF374*Source!I374, 2)+ROUND(Source!AE374*Source!I374, 2))), 2)</f>
        <v>0</v>
      </c>
      <c r="V646">
        <f>Source!Y374</f>
        <v>0</v>
      </c>
      <c r="W646">
        <f>IF(Source!BI374&lt;=1,H646, 0)</f>
        <v>4.16</v>
      </c>
      <c r="X646">
        <f>IF(Source!BI374=2,H646, 0)</f>
        <v>0</v>
      </c>
      <c r="Y646">
        <f>IF(Source!BI374=3,H646, 0)</f>
        <v>0</v>
      </c>
      <c r="Z646">
        <f>IF(Source!BI374=4,H646, 0)</f>
        <v>0</v>
      </c>
    </row>
    <row r="647" spans="1:32" ht="15" x14ac:dyDescent="0.25">
      <c r="G647" s="59">
        <f>H639+H640+H642+H643+H644+SUM(H646:H646)</f>
        <v>77.069999999999993</v>
      </c>
      <c r="H647" s="59"/>
      <c r="J647" s="59">
        <f>K639+K640+K642+K643+K644+SUM(K646:K646)</f>
        <v>521.67999999999995</v>
      </c>
      <c r="K647" s="59"/>
      <c r="L647" s="44">
        <f>Source!U372</f>
        <v>3.1463999999999999</v>
      </c>
      <c r="O647" s="25">
        <f>G647</f>
        <v>77.069999999999993</v>
      </c>
      <c r="P647" s="25">
        <f>J647</f>
        <v>521.67999999999995</v>
      </c>
      <c r="Q647" s="25">
        <f>L647</f>
        <v>3.1463999999999999</v>
      </c>
      <c r="W647">
        <f>IF(Source!BI372&lt;=1,H639+H640+H642+H643+H644, 0)</f>
        <v>72.91</v>
      </c>
      <c r="X647">
        <f>IF(Source!BI372=2,H639+H640+H642+H643+H644, 0)</f>
        <v>0</v>
      </c>
      <c r="Y647">
        <f>IF(Source!BI372=3,H639+H640+H642+H643+H644, 0)</f>
        <v>0</v>
      </c>
      <c r="Z647">
        <f>IF(Source!BI372=4,H639+H640+H642+H643+H644, 0)</f>
        <v>0</v>
      </c>
    </row>
    <row r="648" spans="1:32" ht="15" x14ac:dyDescent="0.25">
      <c r="A648" s="58" t="str">
        <f>CONCATENATE("Итого по подразделу: ",IF(Source!G376&lt;&gt;"Новый подраздел", Source!G376, ""))</f>
        <v>Итого по подразделу: Подготовительные работы</v>
      </c>
      <c r="B648" s="58"/>
      <c r="C648" s="58"/>
      <c r="D648" s="58"/>
      <c r="E648" s="58"/>
      <c r="F648" s="58"/>
      <c r="G648" s="57">
        <f>SUM(O609:O647)</f>
        <v>2354.67</v>
      </c>
      <c r="H648" s="57"/>
      <c r="I648" s="28"/>
      <c r="J648" s="57">
        <f>SUM(P609:P647)</f>
        <v>15941.06</v>
      </c>
      <c r="K648" s="57"/>
      <c r="L648" s="44">
        <f>SUM(Q609:Q647)</f>
        <v>48.363886999999998</v>
      </c>
    </row>
    <row r="649" spans="1:32" ht="15" x14ac:dyDescent="0.25">
      <c r="A649" s="58" t="str">
        <f>CONCATENATE("Итого по разделу: ",IF(Source!G405&lt;&gt;"Новый раздел", Source!G405, ""))</f>
        <v>Итого по разделу: Раздел 2 Строительно-монтажные работы . Электрощитовая</v>
      </c>
      <c r="B649" s="58"/>
      <c r="C649" s="58"/>
      <c r="D649" s="58"/>
      <c r="E649" s="58"/>
      <c r="F649" s="58"/>
      <c r="G649" s="57">
        <f>SUM(O377:O648)</f>
        <v>97972.450000000012</v>
      </c>
      <c r="H649" s="57"/>
      <c r="I649" s="28"/>
      <c r="J649" s="57">
        <f>SUM(P377:P648)</f>
        <v>663273.64000000013</v>
      </c>
      <c r="K649" s="57"/>
      <c r="L649" s="44">
        <f>SUM(Q377:Q648)</f>
        <v>745.74042199999997</v>
      </c>
      <c r="AF649" s="54" t="str">
        <f>CONCATENATE("Итого по разделу: ",IF(Source!G405&lt;&gt;"Новый раздел", Source!G405, ""))</f>
        <v>Итого по разделу: Раздел 2 Строительно-монтажные работы . Электрощитовая</v>
      </c>
    </row>
    <row r="650" spans="1:32" ht="16.5" x14ac:dyDescent="0.25">
      <c r="A650" s="60" t="str">
        <f>CONCATENATE("Раздел: ",IF(Source!G434&lt;&gt;"Новый раздел", Source!G434, ""))</f>
        <v>Раздел: Раздел 3 Монтажные работы . Технологическое оборудование</v>
      </c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</row>
    <row r="651" spans="1:32" ht="42.75" x14ac:dyDescent="0.2">
      <c r="A651" s="48" t="str">
        <f>Source!E439</f>
        <v>64</v>
      </c>
      <c r="B651" s="49" t="str">
        <f>Source!F439</f>
        <v>м11-02-001-01</v>
      </c>
      <c r="C651" s="49" t="str">
        <f>Source!G439</f>
        <v>Прибор, устанавливаемый на резьбовых соединениях, масса до 1,5 кг</v>
      </c>
      <c r="D651" s="30" t="str">
        <f>Source!H439</f>
        <v>ШТ</v>
      </c>
      <c r="E651" s="12">
        <f>Source!I439</f>
        <v>1</v>
      </c>
      <c r="F651" s="31">
        <f>Source!AL439+Source!AM439+Source!AO439</f>
        <v>11.530000000000001</v>
      </c>
      <c r="G651" s="32"/>
      <c r="H651" s="33"/>
      <c r="I651" s="32" t="str">
        <f>Source!BO439</f>
        <v/>
      </c>
      <c r="J651" s="32"/>
      <c r="K651" s="33"/>
      <c r="L651" s="34"/>
      <c r="S651">
        <f>ROUND((Source!FX439/100)*((ROUND(Source!AF439*Source!I439, 2)+ROUND(Source!AE439*Source!I439, 2))), 2)</f>
        <v>11.04</v>
      </c>
      <c r="T651">
        <f>Source!X439</f>
        <v>74.73</v>
      </c>
      <c r="U651">
        <f>ROUND((Source!FY439/100)*((ROUND(Source!AF439*Source!I439, 2)+ROUND(Source!AE439*Source!I439, 2))), 2)</f>
        <v>8.2799999999999994</v>
      </c>
      <c r="V651">
        <f>Source!Y439</f>
        <v>56.05</v>
      </c>
    </row>
    <row r="652" spans="1:32" ht="14.25" x14ac:dyDescent="0.2">
      <c r="A652" s="48"/>
      <c r="B652" s="49"/>
      <c r="C652" s="49" t="s">
        <v>1327</v>
      </c>
      <c r="D652" s="30"/>
      <c r="E652" s="12"/>
      <c r="F652" s="31">
        <f>Source!AO439</f>
        <v>10.220000000000001</v>
      </c>
      <c r="G652" s="32" t="str">
        <f>Source!DG439</f>
        <v>)*1,35</v>
      </c>
      <c r="H652" s="33">
        <f>ROUND(Source!AF439*Source!I439, 2)</f>
        <v>13.8</v>
      </c>
      <c r="I652" s="32"/>
      <c r="J652" s="32">
        <f>IF(Source!BA439&lt;&gt; 0, Source!BA439, 1)</f>
        <v>6.77</v>
      </c>
      <c r="K652" s="33">
        <f>Source!S439</f>
        <v>93.41</v>
      </c>
      <c r="L652" s="34"/>
      <c r="R652">
        <f>H652</f>
        <v>13.8</v>
      </c>
    </row>
    <row r="653" spans="1:32" ht="14.25" x14ac:dyDescent="0.2">
      <c r="A653" s="48"/>
      <c r="B653" s="49"/>
      <c r="C653" s="49" t="s">
        <v>1328</v>
      </c>
      <c r="D653" s="30"/>
      <c r="E653" s="12"/>
      <c r="F653" s="31">
        <f>Source!AL439</f>
        <v>1.31</v>
      </c>
      <c r="G653" s="32" t="str">
        <f>Source!DD439</f>
        <v/>
      </c>
      <c r="H653" s="33">
        <f>ROUND(Source!AC439*Source!I439, 2)</f>
        <v>1.31</v>
      </c>
      <c r="I653" s="32"/>
      <c r="J653" s="32">
        <f>IF(Source!BC439&lt;&gt; 0, Source!BC439, 1)</f>
        <v>6.77</v>
      </c>
      <c r="K653" s="33">
        <f>Source!P439</f>
        <v>8.8699999999999992</v>
      </c>
      <c r="L653" s="34"/>
    </row>
    <row r="654" spans="1:32" ht="14.25" x14ac:dyDescent="0.2">
      <c r="A654" s="48"/>
      <c r="B654" s="49"/>
      <c r="C654" s="49" t="s">
        <v>1329</v>
      </c>
      <c r="D654" s="30" t="s">
        <v>1330</v>
      </c>
      <c r="E654" s="12">
        <f>Source!BZ439</f>
        <v>80</v>
      </c>
      <c r="F654" s="52"/>
      <c r="G654" s="32"/>
      <c r="H654" s="33">
        <f>SUM(S651:S657)</f>
        <v>11.04</v>
      </c>
      <c r="I654" s="35"/>
      <c r="J654" s="29">
        <f>Source!AT439</f>
        <v>80</v>
      </c>
      <c r="K654" s="33">
        <f>SUM(T651:T657)</f>
        <v>74.73</v>
      </c>
      <c r="L654" s="34"/>
    </row>
    <row r="655" spans="1:32" ht="14.25" x14ac:dyDescent="0.2">
      <c r="A655" s="48"/>
      <c r="B655" s="49"/>
      <c r="C655" s="49" t="s">
        <v>1331</v>
      </c>
      <c r="D655" s="30" t="s">
        <v>1330</v>
      </c>
      <c r="E655" s="12">
        <f>Source!CA439</f>
        <v>60</v>
      </c>
      <c r="F655" s="52"/>
      <c r="G655" s="32"/>
      <c r="H655" s="33">
        <f>SUM(U651:U657)</f>
        <v>8.2799999999999994</v>
      </c>
      <c r="I655" s="35"/>
      <c r="J655" s="29">
        <f>Source!AU439</f>
        <v>60</v>
      </c>
      <c r="K655" s="33">
        <f>SUM(V651:V657)</f>
        <v>56.05</v>
      </c>
      <c r="L655" s="34"/>
    </row>
    <row r="656" spans="1:32" ht="14.25" x14ac:dyDescent="0.2">
      <c r="A656" s="48"/>
      <c r="B656" s="49"/>
      <c r="C656" s="49" t="s">
        <v>1332</v>
      </c>
      <c r="D656" s="30" t="s">
        <v>1333</v>
      </c>
      <c r="E656" s="12">
        <f>Source!AQ439</f>
        <v>1.03</v>
      </c>
      <c r="F656" s="31"/>
      <c r="G656" s="32" t="str">
        <f>Source!DI439</f>
        <v>)*1,35</v>
      </c>
      <c r="H656" s="33"/>
      <c r="I656" s="32"/>
      <c r="J656" s="32"/>
      <c r="K656" s="33"/>
      <c r="L656" s="36">
        <f>Source!U439</f>
        <v>1.3905000000000001</v>
      </c>
    </row>
    <row r="657" spans="1:26" ht="39.75" x14ac:dyDescent="0.2">
      <c r="A657" s="50" t="str">
        <f>Source!E441</f>
        <v>64,1</v>
      </c>
      <c r="B657" s="51" t="str">
        <f>Source!F441</f>
        <v>Прайс-лист</v>
      </c>
      <c r="C657" s="51" t="s">
        <v>1345</v>
      </c>
      <c r="D657" s="37" t="str">
        <f>Source!H441</f>
        <v>ШТ</v>
      </c>
      <c r="E657" s="38">
        <f>Source!I441</f>
        <v>1</v>
      </c>
      <c r="F657" s="39">
        <f>Source!AL441+Source!AM441+Source!AO441</f>
        <v>735.27</v>
      </c>
      <c r="G657" s="40" t="s">
        <v>3</v>
      </c>
      <c r="H657" s="41">
        <f>ROUND(Source!AC441*Source!I441, 2)+ROUND(Source!AD441*Source!I441, 2)+ROUND(Source!AF441*Source!I441, 2)</f>
        <v>735.27</v>
      </c>
      <c r="I657" s="42"/>
      <c r="J657" s="42">
        <f>IF(Source!BC441&lt;&gt; 0, Source!BC441, 1)</f>
        <v>6.77</v>
      </c>
      <c r="K657" s="41">
        <f>Source!O441</f>
        <v>4977.78</v>
      </c>
      <c r="L657" s="43"/>
      <c r="S657">
        <f>ROUND((Source!FX441/100)*((ROUND(Source!AF441*Source!I441, 2)+ROUND(Source!AE441*Source!I441, 2))), 2)</f>
        <v>0</v>
      </c>
      <c r="T657">
        <f>Source!X441</f>
        <v>0</v>
      </c>
      <c r="U657">
        <f>ROUND((Source!FY441/100)*((ROUND(Source!AF441*Source!I441, 2)+ROUND(Source!AE441*Source!I441, 2))), 2)</f>
        <v>0</v>
      </c>
      <c r="V657">
        <f>Source!Y441</f>
        <v>0</v>
      </c>
      <c r="W657">
        <f>IF(Source!BI441&lt;=1,H657, 0)</f>
        <v>0</v>
      </c>
      <c r="X657">
        <f>IF(Source!BI441=2,H657, 0)</f>
        <v>735.27</v>
      </c>
      <c r="Y657">
        <f>IF(Source!BI441=3,H657, 0)</f>
        <v>0</v>
      </c>
      <c r="Z657">
        <f>IF(Source!BI441=4,H657, 0)</f>
        <v>0</v>
      </c>
    </row>
    <row r="658" spans="1:26" ht="15" x14ac:dyDescent="0.25">
      <c r="G658" s="59">
        <f>H652+H653+H654+H655+SUM(H657:H657)</f>
        <v>769.69999999999993</v>
      </c>
      <c r="H658" s="59"/>
      <c r="J658" s="59">
        <f>K652+K653+K654+K655+SUM(K657:K657)</f>
        <v>5210.84</v>
      </c>
      <c r="K658" s="59"/>
      <c r="L658" s="44">
        <f>Source!U439</f>
        <v>1.3905000000000001</v>
      </c>
      <c r="O658" s="25">
        <f>G658</f>
        <v>769.69999999999993</v>
      </c>
      <c r="P658" s="25">
        <f>J658</f>
        <v>5210.84</v>
      </c>
      <c r="Q658" s="25">
        <f>L658</f>
        <v>1.3905000000000001</v>
      </c>
      <c r="W658">
        <f>IF(Source!BI439&lt;=1,H652+H653+H654+H655, 0)</f>
        <v>0</v>
      </c>
      <c r="X658">
        <f>IF(Source!BI439=2,H652+H653+H654+H655, 0)</f>
        <v>34.43</v>
      </c>
      <c r="Y658">
        <f>IF(Source!BI439=3,H652+H653+H654+H655, 0)</f>
        <v>0</v>
      </c>
      <c r="Z658">
        <f>IF(Source!BI439=4,H652+H653+H654+H655, 0)</f>
        <v>0</v>
      </c>
    </row>
    <row r="659" spans="1:26" ht="28.5" x14ac:dyDescent="0.2">
      <c r="A659" s="48" t="str">
        <f>Source!E443</f>
        <v>65</v>
      </c>
      <c r="B659" s="49" t="str">
        <f>Source!F443</f>
        <v>м11-01-001-07</v>
      </c>
      <c r="C659" s="49" t="str">
        <f>Source!G443</f>
        <v>Конструкции для установки приборов, масса до 40 кг</v>
      </c>
      <c r="D659" s="30" t="str">
        <f>Source!H443</f>
        <v>ШТ</v>
      </c>
      <c r="E659" s="12">
        <f>Source!I443</f>
        <v>1</v>
      </c>
      <c r="F659" s="31">
        <f>Source!AL443+Source!AM443+Source!AO443</f>
        <v>317.12</v>
      </c>
      <c r="G659" s="32"/>
      <c r="H659" s="33"/>
      <c r="I659" s="32" t="str">
        <f>Source!BO443</f>
        <v/>
      </c>
      <c r="J659" s="32"/>
      <c r="K659" s="33"/>
      <c r="L659" s="34"/>
      <c r="S659">
        <f>ROUND((Source!FX443/100)*((ROUND(Source!AF443*Source!I443, 2)+ROUND(Source!AE443*Source!I443, 2))), 2)</f>
        <v>30.79</v>
      </c>
      <c r="T659">
        <f>Source!X443</f>
        <v>208.45</v>
      </c>
      <c r="U659">
        <f>ROUND((Source!FY443/100)*((ROUND(Source!AF443*Source!I443, 2)+ROUND(Source!AE443*Source!I443, 2))), 2)</f>
        <v>23.09</v>
      </c>
      <c r="V659">
        <f>Source!Y443</f>
        <v>156.34</v>
      </c>
    </row>
    <row r="660" spans="1:26" ht="14.25" x14ac:dyDescent="0.2">
      <c r="A660" s="48"/>
      <c r="B660" s="49"/>
      <c r="C660" s="49" t="s">
        <v>1327</v>
      </c>
      <c r="D660" s="30"/>
      <c r="E660" s="12"/>
      <c r="F660" s="31">
        <f>Source!AO443</f>
        <v>22.32</v>
      </c>
      <c r="G660" s="32" t="str">
        <f>Source!DG443</f>
        <v>)*1,35</v>
      </c>
      <c r="H660" s="33">
        <f>ROUND(Source!AF443*Source!I443, 2)</f>
        <v>30.13</v>
      </c>
      <c r="I660" s="32"/>
      <c r="J660" s="32">
        <f>IF(Source!BA443&lt;&gt; 0, Source!BA443, 1)</f>
        <v>6.77</v>
      </c>
      <c r="K660" s="33">
        <f>Source!S443</f>
        <v>203.99</v>
      </c>
      <c r="L660" s="34"/>
      <c r="R660">
        <f>H660</f>
        <v>30.13</v>
      </c>
    </row>
    <row r="661" spans="1:26" ht="14.25" x14ac:dyDescent="0.2">
      <c r="A661" s="48"/>
      <c r="B661" s="49"/>
      <c r="C661" s="49" t="s">
        <v>447</v>
      </c>
      <c r="D661" s="30"/>
      <c r="E661" s="12"/>
      <c r="F661" s="31">
        <f>Source!AM443</f>
        <v>48.7</v>
      </c>
      <c r="G661" s="32" t="str">
        <f>Source!DE443</f>
        <v>)*1,35</v>
      </c>
      <c r="H661" s="33">
        <f>ROUND(Source!AD443*Source!I443, 2)</f>
        <v>65.75</v>
      </c>
      <c r="I661" s="32"/>
      <c r="J661" s="32">
        <f>IF(Source!BB443&lt;&gt; 0, Source!BB443, 1)</f>
        <v>6.77</v>
      </c>
      <c r="K661" s="33">
        <f>Source!Q443</f>
        <v>445.09</v>
      </c>
      <c r="L661" s="34"/>
    </row>
    <row r="662" spans="1:26" ht="14.25" x14ac:dyDescent="0.2">
      <c r="A662" s="48"/>
      <c r="B662" s="49"/>
      <c r="C662" s="49" t="s">
        <v>1334</v>
      </c>
      <c r="D662" s="30"/>
      <c r="E662" s="12"/>
      <c r="F662" s="31">
        <f>Source!AN443</f>
        <v>6.19</v>
      </c>
      <c r="G662" s="32" t="str">
        <f>Source!DF443</f>
        <v>)*1,35</v>
      </c>
      <c r="H662" s="45">
        <f>ROUND(Source!AE443*Source!I443, 2)</f>
        <v>8.36</v>
      </c>
      <c r="I662" s="32"/>
      <c r="J662" s="32">
        <f>IF(Source!BS443&lt;&gt; 0, Source!BS443, 1)</f>
        <v>6.77</v>
      </c>
      <c r="K662" s="45">
        <f>Source!R443</f>
        <v>56.57</v>
      </c>
      <c r="L662" s="34"/>
      <c r="R662">
        <f>H662</f>
        <v>8.36</v>
      </c>
    </row>
    <row r="663" spans="1:26" ht="14.25" x14ac:dyDescent="0.2">
      <c r="A663" s="48"/>
      <c r="B663" s="49"/>
      <c r="C663" s="49" t="s">
        <v>1328</v>
      </c>
      <c r="D663" s="30"/>
      <c r="E663" s="12"/>
      <c r="F663" s="31">
        <f>Source!AL443</f>
        <v>246.1</v>
      </c>
      <c r="G663" s="32" t="str">
        <f>Source!DD443</f>
        <v/>
      </c>
      <c r="H663" s="33">
        <f>ROUND(Source!AC443*Source!I443, 2)</f>
        <v>246.1</v>
      </c>
      <c r="I663" s="32"/>
      <c r="J663" s="32">
        <f>IF(Source!BC443&lt;&gt; 0, Source!BC443, 1)</f>
        <v>6.77</v>
      </c>
      <c r="K663" s="33">
        <f>Source!P443</f>
        <v>1666.1</v>
      </c>
      <c r="L663" s="34"/>
    </row>
    <row r="664" spans="1:26" ht="14.25" x14ac:dyDescent="0.2">
      <c r="A664" s="48"/>
      <c r="B664" s="49"/>
      <c r="C664" s="49" t="s">
        <v>1329</v>
      </c>
      <c r="D664" s="30" t="s">
        <v>1330</v>
      </c>
      <c r="E664" s="12">
        <f>Source!BZ443</f>
        <v>80</v>
      </c>
      <c r="F664" s="52"/>
      <c r="G664" s="32"/>
      <c r="H664" s="33">
        <f>SUM(S659:S667)</f>
        <v>30.79</v>
      </c>
      <c r="I664" s="35"/>
      <c r="J664" s="29">
        <f>Source!AT443</f>
        <v>80</v>
      </c>
      <c r="K664" s="33">
        <f>SUM(T659:T667)</f>
        <v>208.45</v>
      </c>
      <c r="L664" s="34"/>
    </row>
    <row r="665" spans="1:26" ht="14.25" x14ac:dyDescent="0.2">
      <c r="A665" s="48"/>
      <c r="B665" s="49"/>
      <c r="C665" s="49" t="s">
        <v>1331</v>
      </c>
      <c r="D665" s="30" t="s">
        <v>1330</v>
      </c>
      <c r="E665" s="12">
        <f>Source!CA443</f>
        <v>60</v>
      </c>
      <c r="F665" s="52"/>
      <c r="G665" s="32"/>
      <c r="H665" s="33">
        <f>SUM(U659:U667)</f>
        <v>23.09</v>
      </c>
      <c r="I665" s="35"/>
      <c r="J665" s="29">
        <f>Source!AU443</f>
        <v>60</v>
      </c>
      <c r="K665" s="33">
        <f>SUM(V659:V667)</f>
        <v>156.34</v>
      </c>
      <c r="L665" s="34"/>
    </row>
    <row r="666" spans="1:26" ht="14.25" x14ac:dyDescent="0.2">
      <c r="A666" s="48"/>
      <c r="B666" s="49"/>
      <c r="C666" s="49" t="s">
        <v>1332</v>
      </c>
      <c r="D666" s="30" t="s">
        <v>1333</v>
      </c>
      <c r="E666" s="12">
        <f>Source!AQ443</f>
        <v>2.25</v>
      </c>
      <c r="F666" s="31"/>
      <c r="G666" s="32" t="str">
        <f>Source!DI443</f>
        <v>)*1,35</v>
      </c>
      <c r="H666" s="33"/>
      <c r="I666" s="32"/>
      <c r="J666" s="32"/>
      <c r="K666" s="33"/>
      <c r="L666" s="36">
        <f>Source!U443</f>
        <v>3.0375000000000001</v>
      </c>
    </row>
    <row r="667" spans="1:26" ht="54" x14ac:dyDescent="0.2">
      <c r="A667" s="50" t="str">
        <f>Source!E445</f>
        <v>65,1</v>
      </c>
      <c r="B667" s="51" t="str">
        <f>Source!F445</f>
        <v>Прайс лист</v>
      </c>
      <c r="C667" s="51" t="s">
        <v>1346</v>
      </c>
      <c r="D667" s="37" t="str">
        <f>Source!H445</f>
        <v>ШТ</v>
      </c>
      <c r="E667" s="38">
        <f>Source!I445</f>
        <v>1</v>
      </c>
      <c r="F667" s="39">
        <f>Source!AL445+Source!AM445+Source!AO445</f>
        <v>13120.92</v>
      </c>
      <c r="G667" s="40" t="s">
        <v>3</v>
      </c>
      <c r="H667" s="41">
        <f>ROUND(Source!AC445*Source!I445, 2)+ROUND(Source!AD445*Source!I445, 2)+ROUND(Source!AF445*Source!I445, 2)</f>
        <v>13120.92</v>
      </c>
      <c r="I667" s="42"/>
      <c r="J667" s="42">
        <f>IF(Source!BC445&lt;&gt; 0, Source!BC445, 1)</f>
        <v>6.77</v>
      </c>
      <c r="K667" s="41">
        <f>Source!O445</f>
        <v>88828.63</v>
      </c>
      <c r="L667" s="43"/>
      <c r="S667">
        <f>ROUND((Source!FX445/100)*((ROUND(Source!AF445*Source!I445, 2)+ROUND(Source!AE445*Source!I445, 2))), 2)</f>
        <v>0</v>
      </c>
      <c r="T667">
        <f>Source!X445</f>
        <v>0</v>
      </c>
      <c r="U667">
        <f>ROUND((Source!FY445/100)*((ROUND(Source!AF445*Source!I445, 2)+ROUND(Source!AE445*Source!I445, 2))), 2)</f>
        <v>0</v>
      </c>
      <c r="V667">
        <f>Source!Y445</f>
        <v>0</v>
      </c>
      <c r="W667">
        <f>IF(Source!BI445&lt;=1,H667, 0)</f>
        <v>0</v>
      </c>
      <c r="X667">
        <f>IF(Source!BI445=2,H667, 0)</f>
        <v>13120.92</v>
      </c>
      <c r="Y667">
        <f>IF(Source!BI445=3,H667, 0)</f>
        <v>0</v>
      </c>
      <c r="Z667">
        <f>IF(Source!BI445=4,H667, 0)</f>
        <v>0</v>
      </c>
    </row>
    <row r="668" spans="1:26" ht="15" x14ac:dyDescent="0.25">
      <c r="G668" s="59">
        <f>H660+H661+H663+H664+H665+SUM(H667:H667)</f>
        <v>13516.78</v>
      </c>
      <c r="H668" s="59"/>
      <c r="J668" s="59">
        <f>K660+K661+K663+K664+K665+SUM(K667:K667)</f>
        <v>91508.6</v>
      </c>
      <c r="K668" s="59"/>
      <c r="L668" s="44">
        <f>Source!U443</f>
        <v>3.0375000000000001</v>
      </c>
      <c r="O668" s="25">
        <f>G668</f>
        <v>13516.78</v>
      </c>
      <c r="P668" s="25">
        <f>J668</f>
        <v>91508.6</v>
      </c>
      <c r="Q668" s="25">
        <f>L668</f>
        <v>3.0375000000000001</v>
      </c>
      <c r="W668">
        <f>IF(Source!BI443&lt;=1,H660+H661+H663+H664+H665, 0)</f>
        <v>0</v>
      </c>
      <c r="X668">
        <f>IF(Source!BI443=2,H660+H661+H663+H664+H665, 0)</f>
        <v>395.86</v>
      </c>
      <c r="Y668">
        <f>IF(Source!BI443=3,H660+H661+H663+H664+H665, 0)</f>
        <v>0</v>
      </c>
      <c r="Z668">
        <f>IF(Source!BI443=4,H660+H661+H663+H664+H665, 0)</f>
        <v>0</v>
      </c>
    </row>
    <row r="669" spans="1:26" ht="14.25" x14ac:dyDescent="0.2">
      <c r="A669" s="48" t="str">
        <f>Source!E447</f>
        <v>66</v>
      </c>
      <c r="B669" s="49" t="str">
        <f>Source!F447</f>
        <v>м11-01-001-08</v>
      </c>
      <c r="C669" s="49" t="str">
        <f>Source!G447</f>
        <v>Добавлять за каждые 10 кг свыше 40 кг</v>
      </c>
      <c r="D669" s="30" t="str">
        <f>Source!H447</f>
        <v>10 кг</v>
      </c>
      <c r="E669" s="12">
        <f>Source!I447</f>
        <v>6</v>
      </c>
      <c r="F669" s="31">
        <f>Source!AL447+Source!AM447+Source!AO447</f>
        <v>98.27</v>
      </c>
      <c r="G669" s="32"/>
      <c r="H669" s="33"/>
      <c r="I669" s="32" t="str">
        <f>Source!BO447</f>
        <v/>
      </c>
      <c r="J669" s="32"/>
      <c r="K669" s="33"/>
      <c r="L669" s="34"/>
      <c r="S669">
        <f>ROUND((Source!FX447/100)*((ROUND(Source!AF447*Source!I447, 2)+ROUND(Source!AE447*Source!I447, 2))), 2)</f>
        <v>83.14</v>
      </c>
      <c r="T669">
        <f>Source!X447</f>
        <v>562.85</v>
      </c>
      <c r="U669">
        <f>ROUND((Source!FY447/100)*((ROUND(Source!AF447*Source!I447, 2)+ROUND(Source!AE447*Source!I447, 2))), 2)</f>
        <v>62.35</v>
      </c>
      <c r="V669">
        <f>Source!Y447</f>
        <v>422.14</v>
      </c>
    </row>
    <row r="670" spans="1:26" x14ac:dyDescent="0.2">
      <c r="C670" s="26" t="str">
        <f>"Объем: "&amp;Source!I447&amp;"=60/"&amp;"10"</f>
        <v>Объем: 6=60/10</v>
      </c>
    </row>
    <row r="671" spans="1:26" ht="14.25" x14ac:dyDescent="0.2">
      <c r="A671" s="48"/>
      <c r="B671" s="49"/>
      <c r="C671" s="49" t="s">
        <v>1327</v>
      </c>
      <c r="D671" s="30"/>
      <c r="E671" s="12"/>
      <c r="F671" s="31">
        <f>Source!AO447</f>
        <v>11.11</v>
      </c>
      <c r="G671" s="32" t="str">
        <f>Source!DG447</f>
        <v>)*1,35</v>
      </c>
      <c r="H671" s="33">
        <f>ROUND(Source!AF447*Source!I447, 2)</f>
        <v>89.99</v>
      </c>
      <c r="I671" s="32"/>
      <c r="J671" s="32">
        <f>IF(Source!BA447&lt;&gt; 0, Source!BA447, 1)</f>
        <v>6.77</v>
      </c>
      <c r="K671" s="33">
        <f>Source!S447</f>
        <v>609.24</v>
      </c>
      <c r="L671" s="34"/>
      <c r="R671">
        <f>H671</f>
        <v>89.99</v>
      </c>
    </row>
    <row r="672" spans="1:26" ht="14.25" x14ac:dyDescent="0.2">
      <c r="A672" s="48"/>
      <c r="B672" s="49"/>
      <c r="C672" s="49" t="s">
        <v>447</v>
      </c>
      <c r="D672" s="30"/>
      <c r="E672" s="12"/>
      <c r="F672" s="31">
        <f>Source!AM447</f>
        <v>15.57</v>
      </c>
      <c r="G672" s="32" t="str">
        <f>Source!DE447</f>
        <v>)*1,35</v>
      </c>
      <c r="H672" s="33">
        <f>ROUND(Source!AD447*Source!I447, 2)</f>
        <v>126.12</v>
      </c>
      <c r="I672" s="32"/>
      <c r="J672" s="32">
        <f>IF(Source!BB447&lt;&gt; 0, Source!BB447, 1)</f>
        <v>6.77</v>
      </c>
      <c r="K672" s="33">
        <f>Source!Q447</f>
        <v>853.81</v>
      </c>
      <c r="L672" s="34"/>
    </row>
    <row r="673" spans="1:26" ht="14.25" x14ac:dyDescent="0.2">
      <c r="A673" s="48"/>
      <c r="B673" s="49"/>
      <c r="C673" s="49" t="s">
        <v>1334</v>
      </c>
      <c r="D673" s="30"/>
      <c r="E673" s="12"/>
      <c r="F673" s="31">
        <f>Source!AN447</f>
        <v>1.72</v>
      </c>
      <c r="G673" s="32" t="str">
        <f>Source!DF447</f>
        <v>)*1,35</v>
      </c>
      <c r="H673" s="45">
        <f>ROUND(Source!AE447*Source!I447, 2)</f>
        <v>13.93</v>
      </c>
      <c r="I673" s="32"/>
      <c r="J673" s="32">
        <f>IF(Source!BS447&lt;&gt; 0, Source!BS447, 1)</f>
        <v>6.77</v>
      </c>
      <c r="K673" s="45">
        <f>Source!R447</f>
        <v>94.32</v>
      </c>
      <c r="L673" s="34"/>
      <c r="R673">
        <f>H673</f>
        <v>13.93</v>
      </c>
    </row>
    <row r="674" spans="1:26" ht="14.25" x14ac:dyDescent="0.2">
      <c r="A674" s="48"/>
      <c r="B674" s="49"/>
      <c r="C674" s="49" t="s">
        <v>1328</v>
      </c>
      <c r="D674" s="30"/>
      <c r="E674" s="12"/>
      <c r="F674" s="31">
        <f>Source!AL447</f>
        <v>71.59</v>
      </c>
      <c r="G674" s="32" t="str">
        <f>Source!DD447</f>
        <v/>
      </c>
      <c r="H674" s="33">
        <f>ROUND(Source!AC447*Source!I447, 2)</f>
        <v>429.54</v>
      </c>
      <c r="I674" s="32"/>
      <c r="J674" s="32">
        <f>IF(Source!BC447&lt;&gt; 0, Source!BC447, 1)</f>
        <v>6.77</v>
      </c>
      <c r="K674" s="33">
        <f>Source!P447</f>
        <v>2907.99</v>
      </c>
      <c r="L674" s="34"/>
    </row>
    <row r="675" spans="1:26" ht="14.25" x14ac:dyDescent="0.2">
      <c r="A675" s="48"/>
      <c r="B675" s="49"/>
      <c r="C675" s="49" t="s">
        <v>1329</v>
      </c>
      <c r="D675" s="30" t="s">
        <v>1330</v>
      </c>
      <c r="E675" s="12">
        <f>Source!BZ447</f>
        <v>80</v>
      </c>
      <c r="F675" s="52"/>
      <c r="G675" s="32"/>
      <c r="H675" s="33">
        <f>SUM(S669:S678)</f>
        <v>83.14</v>
      </c>
      <c r="I675" s="35"/>
      <c r="J675" s="29">
        <f>Source!AT447</f>
        <v>80</v>
      </c>
      <c r="K675" s="33">
        <f>SUM(T669:T678)</f>
        <v>562.85</v>
      </c>
      <c r="L675" s="34"/>
    </row>
    <row r="676" spans="1:26" ht="14.25" x14ac:dyDescent="0.2">
      <c r="A676" s="48"/>
      <c r="B676" s="49"/>
      <c r="C676" s="49" t="s">
        <v>1331</v>
      </c>
      <c r="D676" s="30" t="s">
        <v>1330</v>
      </c>
      <c r="E676" s="12">
        <f>Source!CA447</f>
        <v>60</v>
      </c>
      <c r="F676" s="52"/>
      <c r="G676" s="32"/>
      <c r="H676" s="33">
        <f>SUM(U669:U678)</f>
        <v>62.35</v>
      </c>
      <c r="I676" s="35"/>
      <c r="J676" s="29">
        <f>Source!AU447</f>
        <v>60</v>
      </c>
      <c r="K676" s="33">
        <f>SUM(V669:V678)</f>
        <v>422.14</v>
      </c>
      <c r="L676" s="34"/>
    </row>
    <row r="677" spans="1:26" ht="14.25" x14ac:dyDescent="0.2">
      <c r="A677" s="48"/>
      <c r="B677" s="49"/>
      <c r="C677" s="49" t="s">
        <v>1332</v>
      </c>
      <c r="D677" s="30" t="s">
        <v>1333</v>
      </c>
      <c r="E677" s="12">
        <f>Source!AQ447</f>
        <v>1.1200000000000001</v>
      </c>
      <c r="F677" s="31"/>
      <c r="G677" s="32" t="str">
        <f>Source!DI447</f>
        <v>)*1,35</v>
      </c>
      <c r="H677" s="33"/>
      <c r="I677" s="32"/>
      <c r="J677" s="32"/>
      <c r="K677" s="33"/>
      <c r="L677" s="36">
        <f>Source!U447</f>
        <v>9.072000000000001</v>
      </c>
    </row>
    <row r="678" spans="1:26" ht="54" x14ac:dyDescent="0.2">
      <c r="A678" s="50" t="str">
        <f>Source!E449</f>
        <v>66,1</v>
      </c>
      <c r="B678" s="51" t="str">
        <f>Source!F449</f>
        <v>Прайс лист</v>
      </c>
      <c r="C678" s="51" t="s">
        <v>1346</v>
      </c>
      <c r="D678" s="37" t="str">
        <f>Source!H449</f>
        <v>ШТ</v>
      </c>
      <c r="E678" s="38">
        <f>Source!I449</f>
        <v>6</v>
      </c>
      <c r="F678" s="39">
        <f>Source!AL449+Source!AM449+Source!AO449</f>
        <v>13120.92</v>
      </c>
      <c r="G678" s="40" t="s">
        <v>3</v>
      </c>
      <c r="H678" s="41">
        <f>ROUND(Source!AC449*Source!I449, 2)+ROUND(Source!AD449*Source!I449, 2)+ROUND(Source!AF449*Source!I449, 2)</f>
        <v>78725.52</v>
      </c>
      <c r="I678" s="42"/>
      <c r="J678" s="42">
        <f>IF(Source!BC449&lt;&gt; 0, Source!BC449, 1)</f>
        <v>6.77</v>
      </c>
      <c r="K678" s="41">
        <f>Source!O449</f>
        <v>532971.77</v>
      </c>
      <c r="L678" s="43"/>
      <c r="S678">
        <f>ROUND((Source!FX449/100)*((ROUND(Source!AF449*Source!I449, 2)+ROUND(Source!AE449*Source!I449, 2))), 2)</f>
        <v>0</v>
      </c>
      <c r="T678">
        <f>Source!X449</f>
        <v>0</v>
      </c>
      <c r="U678">
        <f>ROUND((Source!FY449/100)*((ROUND(Source!AF449*Source!I449, 2)+ROUND(Source!AE449*Source!I449, 2))), 2)</f>
        <v>0</v>
      </c>
      <c r="V678">
        <f>Source!Y449</f>
        <v>0</v>
      </c>
      <c r="W678">
        <f>IF(Source!BI449&lt;=1,H678, 0)</f>
        <v>0</v>
      </c>
      <c r="X678">
        <f>IF(Source!BI449=2,H678, 0)</f>
        <v>78725.52</v>
      </c>
      <c r="Y678">
        <f>IF(Source!BI449=3,H678, 0)</f>
        <v>0</v>
      </c>
      <c r="Z678">
        <f>IF(Source!BI449=4,H678, 0)</f>
        <v>0</v>
      </c>
    </row>
    <row r="679" spans="1:26" ht="15" x14ac:dyDescent="0.25">
      <c r="G679" s="59">
        <f>H671+H672+H674+H675+H676+SUM(H678:H678)</f>
        <v>79516.66</v>
      </c>
      <c r="H679" s="59"/>
      <c r="J679" s="59">
        <f>K671+K672+K674+K675+K676+SUM(K678:K678)</f>
        <v>538327.80000000005</v>
      </c>
      <c r="K679" s="59"/>
      <c r="L679" s="44">
        <f>Source!U447</f>
        <v>9.072000000000001</v>
      </c>
      <c r="O679" s="25">
        <f>G679</f>
        <v>79516.66</v>
      </c>
      <c r="P679" s="25">
        <f>J679</f>
        <v>538327.80000000005</v>
      </c>
      <c r="Q679" s="25">
        <f>L679</f>
        <v>9.072000000000001</v>
      </c>
      <c r="W679">
        <f>IF(Source!BI447&lt;=1,H671+H672+H674+H675+H676, 0)</f>
        <v>0</v>
      </c>
      <c r="X679">
        <f>IF(Source!BI447=2,H671+H672+H674+H675+H676, 0)</f>
        <v>791.1400000000001</v>
      </c>
      <c r="Y679">
        <f>IF(Source!BI447=3,H671+H672+H674+H675+H676, 0)</f>
        <v>0</v>
      </c>
      <c r="Z679">
        <f>IF(Source!BI447=4,H671+H672+H674+H675+H676, 0)</f>
        <v>0</v>
      </c>
    </row>
    <row r="680" spans="1:26" ht="42.75" x14ac:dyDescent="0.2">
      <c r="A680" s="48" t="str">
        <f>Source!E451</f>
        <v>67</v>
      </c>
      <c r="B680" s="49" t="str">
        <f>Source!F451</f>
        <v>м11-02-001-01</v>
      </c>
      <c r="C680" s="49" t="str">
        <f>Source!G451</f>
        <v>Прибор, устанавливаемый на резьбовых соединениях, масса до 1,5 кг</v>
      </c>
      <c r="D680" s="30" t="str">
        <f>Source!H451</f>
        <v>ШТ</v>
      </c>
      <c r="E680" s="12">
        <f>Source!I451</f>
        <v>1</v>
      </c>
      <c r="F680" s="31">
        <f>Source!AL451+Source!AM451+Source!AO451</f>
        <v>11.530000000000001</v>
      </c>
      <c r="G680" s="32"/>
      <c r="H680" s="33"/>
      <c r="I680" s="32" t="str">
        <f>Source!BO451</f>
        <v/>
      </c>
      <c r="J680" s="32"/>
      <c r="K680" s="33"/>
      <c r="L680" s="34"/>
      <c r="S680">
        <f>ROUND((Source!FX451/100)*((ROUND(Source!AF451*Source!I451, 2)+ROUND(Source!AE451*Source!I451, 2))), 2)</f>
        <v>11.04</v>
      </c>
      <c r="T680">
        <f>Source!X451</f>
        <v>74.73</v>
      </c>
      <c r="U680">
        <f>ROUND((Source!FY451/100)*((ROUND(Source!AF451*Source!I451, 2)+ROUND(Source!AE451*Source!I451, 2))), 2)</f>
        <v>8.2799999999999994</v>
      </c>
      <c r="V680">
        <f>Source!Y451</f>
        <v>56.05</v>
      </c>
    </row>
    <row r="681" spans="1:26" ht="14.25" x14ac:dyDescent="0.2">
      <c r="A681" s="48"/>
      <c r="B681" s="49"/>
      <c r="C681" s="49" t="s">
        <v>1327</v>
      </c>
      <c r="D681" s="30"/>
      <c r="E681" s="12"/>
      <c r="F681" s="31">
        <f>Source!AO451</f>
        <v>10.220000000000001</v>
      </c>
      <c r="G681" s="32" t="str">
        <f>Source!DG451</f>
        <v>)*1,35</v>
      </c>
      <c r="H681" s="33">
        <f>ROUND(Source!AF451*Source!I451, 2)</f>
        <v>13.8</v>
      </c>
      <c r="I681" s="32"/>
      <c r="J681" s="32">
        <f>IF(Source!BA451&lt;&gt; 0, Source!BA451, 1)</f>
        <v>6.77</v>
      </c>
      <c r="K681" s="33">
        <f>Source!S451</f>
        <v>93.41</v>
      </c>
      <c r="L681" s="34"/>
      <c r="R681">
        <f>H681</f>
        <v>13.8</v>
      </c>
    </row>
    <row r="682" spans="1:26" ht="14.25" x14ac:dyDescent="0.2">
      <c r="A682" s="48"/>
      <c r="B682" s="49"/>
      <c r="C682" s="49" t="s">
        <v>1328</v>
      </c>
      <c r="D682" s="30"/>
      <c r="E682" s="12"/>
      <c r="F682" s="31">
        <f>Source!AL451</f>
        <v>1.31</v>
      </c>
      <c r="G682" s="32" t="str">
        <f>Source!DD451</f>
        <v/>
      </c>
      <c r="H682" s="33">
        <f>ROUND(Source!AC451*Source!I451, 2)</f>
        <v>1.31</v>
      </c>
      <c r="I682" s="32"/>
      <c r="J682" s="32">
        <f>IF(Source!BC451&lt;&gt; 0, Source!BC451, 1)</f>
        <v>6.77</v>
      </c>
      <c r="K682" s="33">
        <f>Source!P451</f>
        <v>8.8699999999999992</v>
      </c>
      <c r="L682" s="34"/>
    </row>
    <row r="683" spans="1:26" ht="14.25" x14ac:dyDescent="0.2">
      <c r="A683" s="48"/>
      <c r="B683" s="49"/>
      <c r="C683" s="49" t="s">
        <v>1329</v>
      </c>
      <c r="D683" s="30" t="s">
        <v>1330</v>
      </c>
      <c r="E683" s="12">
        <f>Source!BZ451</f>
        <v>80</v>
      </c>
      <c r="F683" s="52"/>
      <c r="G683" s="32"/>
      <c r="H683" s="33">
        <f>SUM(S680:S686)</f>
        <v>11.04</v>
      </c>
      <c r="I683" s="35"/>
      <c r="J683" s="29">
        <f>Source!AT451</f>
        <v>80</v>
      </c>
      <c r="K683" s="33">
        <f>SUM(T680:T686)</f>
        <v>74.73</v>
      </c>
      <c r="L683" s="34"/>
    </row>
    <row r="684" spans="1:26" ht="14.25" x14ac:dyDescent="0.2">
      <c r="A684" s="48"/>
      <c r="B684" s="49"/>
      <c r="C684" s="49" t="s">
        <v>1331</v>
      </c>
      <c r="D684" s="30" t="s">
        <v>1330</v>
      </c>
      <c r="E684" s="12">
        <f>Source!CA451</f>
        <v>60</v>
      </c>
      <c r="F684" s="52"/>
      <c r="G684" s="32"/>
      <c r="H684" s="33">
        <f>SUM(U680:U686)</f>
        <v>8.2799999999999994</v>
      </c>
      <c r="I684" s="35"/>
      <c r="J684" s="29">
        <f>Source!AU451</f>
        <v>60</v>
      </c>
      <c r="K684" s="33">
        <f>SUM(V680:V686)</f>
        <v>56.05</v>
      </c>
      <c r="L684" s="34"/>
    </row>
    <row r="685" spans="1:26" ht="14.25" x14ac:dyDescent="0.2">
      <c r="A685" s="48"/>
      <c r="B685" s="49"/>
      <c r="C685" s="49" t="s">
        <v>1332</v>
      </c>
      <c r="D685" s="30" t="s">
        <v>1333</v>
      </c>
      <c r="E685" s="12">
        <f>Source!AQ451</f>
        <v>1.03</v>
      </c>
      <c r="F685" s="31"/>
      <c r="G685" s="32" t="str">
        <f>Source!DI451</f>
        <v>)*1,35</v>
      </c>
      <c r="H685" s="33"/>
      <c r="I685" s="32"/>
      <c r="J685" s="32"/>
      <c r="K685" s="33"/>
      <c r="L685" s="36">
        <f>Source!U451</f>
        <v>1.3905000000000001</v>
      </c>
    </row>
    <row r="686" spans="1:26" ht="42.75" x14ac:dyDescent="0.2">
      <c r="A686" s="50" t="str">
        <f>Source!E453</f>
        <v>67,1</v>
      </c>
      <c r="B686" s="51" t="str">
        <f>Source!F453</f>
        <v>23.8.01.04-0008</v>
      </c>
      <c r="C686" s="51" t="str">
        <f>Source!G453</f>
        <v>Коллектор для МГП (с хомутами для однорядной рампы) А-КР-1-2-50 000-Ду50</v>
      </c>
      <c r="D686" s="37" t="str">
        <f>Source!H453</f>
        <v>шт.</v>
      </c>
      <c r="E686" s="38">
        <f>Source!I453</f>
        <v>1</v>
      </c>
      <c r="F686" s="39">
        <f>Source!AL453+Source!AM453+Source!AO453</f>
        <v>146.26</v>
      </c>
      <c r="G686" s="40" t="s">
        <v>3</v>
      </c>
      <c r="H686" s="41">
        <f>ROUND(Source!AC453*Source!I453, 2)+ROUND(Source!AD453*Source!I453, 2)+ROUND(Source!AF453*Source!I453, 2)</f>
        <v>146.26</v>
      </c>
      <c r="I686" s="42"/>
      <c r="J686" s="42">
        <f>IF(Source!BC453&lt;&gt; 0, Source!BC453, 1)</f>
        <v>6.77</v>
      </c>
      <c r="K686" s="41">
        <f>Source!O453</f>
        <v>990.18</v>
      </c>
      <c r="L686" s="43"/>
      <c r="S686">
        <f>ROUND((Source!FX453/100)*((ROUND(Source!AF453*Source!I453, 2)+ROUND(Source!AE453*Source!I453, 2))), 2)</f>
        <v>0</v>
      </c>
      <c r="T686">
        <f>Source!X453</f>
        <v>0</v>
      </c>
      <c r="U686">
        <f>ROUND((Source!FY453/100)*((ROUND(Source!AF453*Source!I453, 2)+ROUND(Source!AE453*Source!I453, 2))), 2)</f>
        <v>0</v>
      </c>
      <c r="V686">
        <f>Source!Y453</f>
        <v>0</v>
      </c>
      <c r="W686">
        <f>IF(Source!BI453&lt;=1,H686, 0)</f>
        <v>0</v>
      </c>
      <c r="X686">
        <f>IF(Source!BI453=2,H686, 0)</f>
        <v>146.26</v>
      </c>
      <c r="Y686">
        <f>IF(Source!BI453=3,H686, 0)</f>
        <v>0</v>
      </c>
      <c r="Z686">
        <f>IF(Source!BI453=4,H686, 0)</f>
        <v>0</v>
      </c>
    </row>
    <row r="687" spans="1:26" ht="15" x14ac:dyDescent="0.25">
      <c r="G687" s="59">
        <f>H681+H682+H683+H684+SUM(H686:H686)</f>
        <v>180.69</v>
      </c>
      <c r="H687" s="59"/>
      <c r="J687" s="59">
        <f>K681+K682+K683+K684+SUM(K686:K686)</f>
        <v>1223.24</v>
      </c>
      <c r="K687" s="59"/>
      <c r="L687" s="44">
        <f>Source!U451</f>
        <v>1.3905000000000001</v>
      </c>
      <c r="O687" s="25">
        <f>G687</f>
        <v>180.69</v>
      </c>
      <c r="P687" s="25">
        <f>J687</f>
        <v>1223.24</v>
      </c>
      <c r="Q687" s="25">
        <f>L687</f>
        <v>1.3905000000000001</v>
      </c>
      <c r="W687">
        <f>IF(Source!BI451&lt;=1,H681+H682+H683+H684, 0)</f>
        <v>0</v>
      </c>
      <c r="X687">
        <f>IF(Source!BI451=2,H681+H682+H683+H684, 0)</f>
        <v>34.43</v>
      </c>
      <c r="Y687">
        <f>IF(Source!BI451=3,H681+H682+H683+H684, 0)</f>
        <v>0</v>
      </c>
      <c r="Z687">
        <f>IF(Source!BI451=4,H681+H682+H683+H684, 0)</f>
        <v>0</v>
      </c>
    </row>
    <row r="688" spans="1:26" ht="99.75" x14ac:dyDescent="0.2">
      <c r="A688" s="48" t="str">
        <f>Source!E455</f>
        <v>68</v>
      </c>
      <c r="B688" s="49" t="str">
        <f>Source!F455</f>
        <v>м12-01-013-02</v>
      </c>
      <c r="C688" s="49" t="str">
        <f>Source!G455</f>
        <v>Фланцевое соединение на резьбе с уплотнением на линзе или металлической прокладке трубопроводов из стальных труб на номинальное давление свыше 10 до 50 МПа, диаметр труб наружный и номинальный 45х25 мм</v>
      </c>
      <c r="D688" s="30" t="str">
        <f>Source!H455</f>
        <v>10 ШТ</v>
      </c>
      <c r="E688" s="12">
        <f>Source!I455</f>
        <v>1.6</v>
      </c>
      <c r="F688" s="31">
        <f>Source!AL455+Source!AM455+Source!AO455</f>
        <v>626.84</v>
      </c>
      <c r="G688" s="32"/>
      <c r="H688" s="33"/>
      <c r="I688" s="32" t="str">
        <f>Source!BO455</f>
        <v/>
      </c>
      <c r="J688" s="32"/>
      <c r="K688" s="33"/>
      <c r="L688" s="34"/>
      <c r="S688">
        <f>ROUND((Source!FX455/100)*((ROUND(Source!AF455*Source!I455, 2)+ROUND(Source!AE455*Source!I455, 2))), 2)</f>
        <v>801.07</v>
      </c>
      <c r="T688">
        <f>Source!X455</f>
        <v>5423.22</v>
      </c>
      <c r="U688">
        <f>ROUND((Source!FY455/100)*((ROUND(Source!AF455*Source!I455, 2)+ROUND(Source!AE455*Source!I455, 2))), 2)</f>
        <v>600.79999999999995</v>
      </c>
      <c r="V688">
        <f>Source!Y455</f>
        <v>4067.41</v>
      </c>
    </row>
    <row r="689" spans="1:26" x14ac:dyDescent="0.2">
      <c r="C689" s="26" t="str">
        <f>"Объем: "&amp;Source!I455&amp;"=16/"&amp;"10"</f>
        <v>Объем: 1,6=16/10</v>
      </c>
    </row>
    <row r="690" spans="1:26" ht="14.25" x14ac:dyDescent="0.2">
      <c r="A690" s="48"/>
      <c r="B690" s="49"/>
      <c r="C690" s="49" t="s">
        <v>1327</v>
      </c>
      <c r="D690" s="30"/>
      <c r="E690" s="12"/>
      <c r="F690" s="31">
        <f>Source!AO455</f>
        <v>440.6</v>
      </c>
      <c r="G690" s="32" t="str">
        <f>Source!DG455</f>
        <v>)*1,35</v>
      </c>
      <c r="H690" s="33">
        <f>ROUND(Source!AF455*Source!I455, 2)</f>
        <v>951.7</v>
      </c>
      <c r="I690" s="32"/>
      <c r="J690" s="32">
        <f>IF(Source!BA455&lt;&gt; 0, Source!BA455, 1)</f>
        <v>6.77</v>
      </c>
      <c r="K690" s="33">
        <f>Source!S455</f>
        <v>6442.98</v>
      </c>
      <c r="L690" s="34"/>
      <c r="R690">
        <f>H690</f>
        <v>951.7</v>
      </c>
    </row>
    <row r="691" spans="1:26" ht="14.25" x14ac:dyDescent="0.2">
      <c r="A691" s="48"/>
      <c r="B691" s="49"/>
      <c r="C691" s="49" t="s">
        <v>447</v>
      </c>
      <c r="D691" s="30"/>
      <c r="E691" s="12"/>
      <c r="F691" s="31">
        <f>Source!AM455</f>
        <v>177.43</v>
      </c>
      <c r="G691" s="32" t="str">
        <f>Source!DE455</f>
        <v>)*1,35</v>
      </c>
      <c r="H691" s="33">
        <f>ROUND(Source!AD455*Source!I455, 2)</f>
        <v>383.25</v>
      </c>
      <c r="I691" s="32"/>
      <c r="J691" s="32">
        <f>IF(Source!BB455&lt;&gt; 0, Source!BB455, 1)</f>
        <v>6.77</v>
      </c>
      <c r="K691" s="33">
        <f>Source!Q455</f>
        <v>2594.59</v>
      </c>
      <c r="L691" s="34"/>
    </row>
    <row r="692" spans="1:26" ht="14.25" x14ac:dyDescent="0.2">
      <c r="A692" s="48"/>
      <c r="B692" s="49"/>
      <c r="C692" s="49" t="s">
        <v>1334</v>
      </c>
      <c r="D692" s="30"/>
      <c r="E692" s="12"/>
      <c r="F692" s="31">
        <f>Source!AN455</f>
        <v>22.98</v>
      </c>
      <c r="G692" s="32" t="str">
        <f>Source!DF455</f>
        <v>)*1,35</v>
      </c>
      <c r="H692" s="45">
        <f>ROUND(Source!AE455*Source!I455, 2)</f>
        <v>49.64</v>
      </c>
      <c r="I692" s="32"/>
      <c r="J692" s="32">
        <f>IF(Source!BS455&lt;&gt; 0, Source!BS455, 1)</f>
        <v>6.77</v>
      </c>
      <c r="K692" s="45">
        <f>Source!R455</f>
        <v>336.04</v>
      </c>
      <c r="L692" s="34"/>
      <c r="R692">
        <f>H692</f>
        <v>49.64</v>
      </c>
    </row>
    <row r="693" spans="1:26" ht="14.25" x14ac:dyDescent="0.2">
      <c r="A693" s="48"/>
      <c r="B693" s="49"/>
      <c r="C693" s="49" t="s">
        <v>1328</v>
      </c>
      <c r="D693" s="30"/>
      <c r="E693" s="12"/>
      <c r="F693" s="31">
        <f>Source!AL455</f>
        <v>8.81</v>
      </c>
      <c r="G693" s="32" t="str">
        <f>Source!DD455</f>
        <v/>
      </c>
      <c r="H693" s="33">
        <f>ROUND(Source!AC455*Source!I455, 2)</f>
        <v>14.1</v>
      </c>
      <c r="I693" s="32"/>
      <c r="J693" s="32">
        <f>IF(Source!BC455&lt;&gt; 0, Source!BC455, 1)</f>
        <v>6.77</v>
      </c>
      <c r="K693" s="33">
        <f>Source!P455</f>
        <v>95.43</v>
      </c>
      <c r="L693" s="34"/>
    </row>
    <row r="694" spans="1:26" ht="14.25" x14ac:dyDescent="0.2">
      <c r="A694" s="48"/>
      <c r="B694" s="49"/>
      <c r="C694" s="49" t="s">
        <v>1329</v>
      </c>
      <c r="D694" s="30" t="s">
        <v>1330</v>
      </c>
      <c r="E694" s="12">
        <f>Source!BZ455</f>
        <v>80</v>
      </c>
      <c r="F694" s="52"/>
      <c r="G694" s="32"/>
      <c r="H694" s="33">
        <f>SUM(S688:S700)</f>
        <v>801.07</v>
      </c>
      <c r="I694" s="35"/>
      <c r="J694" s="29">
        <f>Source!AT455</f>
        <v>80</v>
      </c>
      <c r="K694" s="33">
        <f>SUM(T688:T700)</f>
        <v>5423.22</v>
      </c>
      <c r="L694" s="34"/>
    </row>
    <row r="695" spans="1:26" ht="14.25" x14ac:dyDescent="0.2">
      <c r="A695" s="48"/>
      <c r="B695" s="49"/>
      <c r="C695" s="49" t="s">
        <v>1331</v>
      </c>
      <c r="D695" s="30" t="s">
        <v>1330</v>
      </c>
      <c r="E695" s="12">
        <f>Source!CA455</f>
        <v>60</v>
      </c>
      <c r="F695" s="52"/>
      <c r="G695" s="32"/>
      <c r="H695" s="33">
        <f>SUM(U688:U700)</f>
        <v>600.79999999999995</v>
      </c>
      <c r="I695" s="35"/>
      <c r="J695" s="29">
        <f>Source!AU455</f>
        <v>60</v>
      </c>
      <c r="K695" s="33">
        <f>SUM(V688:V700)</f>
        <v>4067.41</v>
      </c>
      <c r="L695" s="34"/>
    </row>
    <row r="696" spans="1:26" ht="14.25" x14ac:dyDescent="0.2">
      <c r="A696" s="48"/>
      <c r="B696" s="49"/>
      <c r="C696" s="49" t="s">
        <v>1332</v>
      </c>
      <c r="D696" s="30" t="s">
        <v>1333</v>
      </c>
      <c r="E696" s="12">
        <f>Source!AQ455</f>
        <v>45.8</v>
      </c>
      <c r="F696" s="31"/>
      <c r="G696" s="32" t="str">
        <f>Source!DI455</f>
        <v>)*1,35</v>
      </c>
      <c r="H696" s="33"/>
      <c r="I696" s="32"/>
      <c r="J696" s="32"/>
      <c r="K696" s="33"/>
      <c r="L696" s="36">
        <f>Source!U455</f>
        <v>98.927999999999997</v>
      </c>
    </row>
    <row r="697" spans="1:26" ht="39.75" x14ac:dyDescent="0.2">
      <c r="A697" s="48" t="str">
        <f>Source!E457</f>
        <v>68,1</v>
      </c>
      <c r="B697" s="49" t="str">
        <f>Source!F457</f>
        <v>Прайс-лист</v>
      </c>
      <c r="C697" s="49" t="s">
        <v>1347</v>
      </c>
      <c r="D697" s="30" t="str">
        <f>Source!H457</f>
        <v>ШТ</v>
      </c>
      <c r="E697" s="12">
        <f>Source!I457</f>
        <v>4</v>
      </c>
      <c r="F697" s="31">
        <f>Source!AL457+Source!AM457+Source!AO457</f>
        <v>663.53</v>
      </c>
      <c r="G697" s="46" t="s">
        <v>3</v>
      </c>
      <c r="H697" s="33">
        <f>ROUND(Source!AC457*Source!I457, 2)+ROUND(Source!AD457*Source!I457, 2)+ROUND(Source!AF457*Source!I457, 2)</f>
        <v>2654.12</v>
      </c>
      <c r="I697" s="32"/>
      <c r="J697" s="32">
        <f>IF(Source!BC457&lt;&gt; 0, Source!BC457, 1)</f>
        <v>6.77</v>
      </c>
      <c r="K697" s="33">
        <f>Source!O457</f>
        <v>17968.39</v>
      </c>
      <c r="L697" s="34"/>
      <c r="S697">
        <f>ROUND((Source!FX457/100)*((ROUND(Source!AF457*Source!I457, 2)+ROUND(Source!AE457*Source!I457, 2))), 2)</f>
        <v>0</v>
      </c>
      <c r="T697">
        <f>Source!X457</f>
        <v>0</v>
      </c>
      <c r="U697">
        <f>ROUND((Source!FY457/100)*((ROUND(Source!AF457*Source!I457, 2)+ROUND(Source!AE457*Source!I457, 2))), 2)</f>
        <v>0</v>
      </c>
      <c r="V697">
        <f>Source!Y457</f>
        <v>0</v>
      </c>
      <c r="W697">
        <f>IF(Source!BI457&lt;=1,H697, 0)</f>
        <v>0</v>
      </c>
      <c r="X697">
        <f>IF(Source!BI457=2,H697, 0)</f>
        <v>2654.12</v>
      </c>
      <c r="Y697">
        <f>IF(Source!BI457=3,H697, 0)</f>
        <v>0</v>
      </c>
      <c r="Z697">
        <f>IF(Source!BI457=4,H697, 0)</f>
        <v>0</v>
      </c>
    </row>
    <row r="698" spans="1:26" ht="39.75" x14ac:dyDescent="0.2">
      <c r="A698" s="48" t="str">
        <f>Source!E459</f>
        <v>68,2</v>
      </c>
      <c r="B698" s="49" t="str">
        <f>Source!F459</f>
        <v>Прайс-лист</v>
      </c>
      <c r="C698" s="49" t="s">
        <v>1348</v>
      </c>
      <c r="D698" s="30" t="str">
        <f>Source!H459</f>
        <v>ШТ</v>
      </c>
      <c r="E698" s="12">
        <f>Source!I459</f>
        <v>3</v>
      </c>
      <c r="F698" s="31">
        <f>Source!AL459+Source!AM459+Source!AO459</f>
        <v>972.87</v>
      </c>
      <c r="G698" s="46" t="s">
        <v>3</v>
      </c>
      <c r="H698" s="33">
        <f>ROUND(Source!AC459*Source!I459, 2)+ROUND(Source!AD459*Source!I459, 2)+ROUND(Source!AF459*Source!I459, 2)</f>
        <v>2918.61</v>
      </c>
      <c r="I698" s="32"/>
      <c r="J698" s="32">
        <f>IF(Source!BC459&lt;&gt; 0, Source!BC459, 1)</f>
        <v>6.77</v>
      </c>
      <c r="K698" s="33">
        <f>Source!O459</f>
        <v>19758.990000000002</v>
      </c>
      <c r="L698" s="34"/>
      <c r="S698">
        <f>ROUND((Source!FX459/100)*((ROUND(Source!AF459*Source!I459, 2)+ROUND(Source!AE459*Source!I459, 2))), 2)</f>
        <v>0</v>
      </c>
      <c r="T698">
        <f>Source!X459</f>
        <v>0</v>
      </c>
      <c r="U698">
        <f>ROUND((Source!FY459/100)*((ROUND(Source!AF459*Source!I459, 2)+ROUND(Source!AE459*Source!I459, 2))), 2)</f>
        <v>0</v>
      </c>
      <c r="V698">
        <f>Source!Y459</f>
        <v>0</v>
      </c>
      <c r="W698">
        <f>IF(Source!BI459&lt;=1,H698, 0)</f>
        <v>0</v>
      </c>
      <c r="X698">
        <f>IF(Source!BI459=2,H698, 0)</f>
        <v>2918.61</v>
      </c>
      <c r="Y698">
        <f>IF(Source!BI459=3,H698, 0)</f>
        <v>0</v>
      </c>
      <c r="Z698">
        <f>IF(Source!BI459=4,H698, 0)</f>
        <v>0</v>
      </c>
    </row>
    <row r="699" spans="1:26" ht="39.75" x14ac:dyDescent="0.2">
      <c r="A699" s="48" t="str">
        <f>Source!E461</f>
        <v>68,3</v>
      </c>
      <c r="B699" s="49" t="str">
        <f>Source!F461</f>
        <v>Прайс-лист</v>
      </c>
      <c r="C699" s="49" t="s">
        <v>1349</v>
      </c>
      <c r="D699" s="30" t="str">
        <f>Source!H461</f>
        <v>ШТ</v>
      </c>
      <c r="E699" s="12">
        <f>Source!I461</f>
        <v>4</v>
      </c>
      <c r="F699" s="31">
        <f>Source!AL461+Source!AM461+Source!AO461</f>
        <v>1090.83</v>
      </c>
      <c r="G699" s="46" t="s">
        <v>3</v>
      </c>
      <c r="H699" s="33">
        <f>ROUND(Source!AC461*Source!I461, 2)+ROUND(Source!AD461*Source!I461, 2)+ROUND(Source!AF461*Source!I461, 2)</f>
        <v>4363.32</v>
      </c>
      <c r="I699" s="32"/>
      <c r="J699" s="32">
        <f>IF(Source!BC461&lt;&gt; 0, Source!BC461, 1)</f>
        <v>6.77</v>
      </c>
      <c r="K699" s="33">
        <f>Source!O461</f>
        <v>29539.68</v>
      </c>
      <c r="L699" s="34"/>
      <c r="S699">
        <f>ROUND((Source!FX461/100)*((ROUND(Source!AF461*Source!I461, 2)+ROUND(Source!AE461*Source!I461, 2))), 2)</f>
        <v>0</v>
      </c>
      <c r="T699">
        <f>Source!X461</f>
        <v>0</v>
      </c>
      <c r="U699">
        <f>ROUND((Source!FY461/100)*((ROUND(Source!AF461*Source!I461, 2)+ROUND(Source!AE461*Source!I461, 2))), 2)</f>
        <v>0</v>
      </c>
      <c r="V699">
        <f>Source!Y461</f>
        <v>0</v>
      </c>
      <c r="W699">
        <f>IF(Source!BI461&lt;=1,H699, 0)</f>
        <v>0</v>
      </c>
      <c r="X699">
        <f>IF(Source!BI461=2,H699, 0)</f>
        <v>4363.32</v>
      </c>
      <c r="Y699">
        <f>IF(Source!BI461=3,H699, 0)</f>
        <v>0</v>
      </c>
      <c r="Z699">
        <f>IF(Source!BI461=4,H699, 0)</f>
        <v>0</v>
      </c>
    </row>
    <row r="700" spans="1:26" ht="39.75" x14ac:dyDescent="0.2">
      <c r="A700" s="50" t="str">
        <f>Source!E463</f>
        <v>68,4</v>
      </c>
      <c r="B700" s="51" t="str">
        <f>Source!F463</f>
        <v>Прайс-лист</v>
      </c>
      <c r="C700" s="51" t="s">
        <v>1350</v>
      </c>
      <c r="D700" s="37" t="str">
        <f>Source!H463</f>
        <v>ШТ</v>
      </c>
      <c r="E700" s="38">
        <f>Source!I463</f>
        <v>5</v>
      </c>
      <c r="F700" s="39">
        <f>Source!AL463+Source!AM463+Source!AO463</f>
        <v>899.46</v>
      </c>
      <c r="G700" s="40" t="s">
        <v>3</v>
      </c>
      <c r="H700" s="41">
        <f>ROUND(Source!AC463*Source!I463, 2)+ROUND(Source!AD463*Source!I463, 2)+ROUND(Source!AF463*Source!I463, 2)</f>
        <v>4497.3</v>
      </c>
      <c r="I700" s="42"/>
      <c r="J700" s="42">
        <f>IF(Source!BC463&lt;&gt; 0, Source!BC463, 1)</f>
        <v>6.77</v>
      </c>
      <c r="K700" s="41">
        <f>Source!O463</f>
        <v>30446.720000000001</v>
      </c>
      <c r="L700" s="43"/>
      <c r="S700">
        <f>ROUND((Source!FX463/100)*((ROUND(Source!AF463*Source!I463, 2)+ROUND(Source!AE463*Source!I463, 2))), 2)</f>
        <v>0</v>
      </c>
      <c r="T700">
        <f>Source!X463</f>
        <v>0</v>
      </c>
      <c r="U700">
        <f>ROUND((Source!FY463/100)*((ROUND(Source!AF463*Source!I463, 2)+ROUND(Source!AE463*Source!I463, 2))), 2)</f>
        <v>0</v>
      </c>
      <c r="V700">
        <f>Source!Y463</f>
        <v>0</v>
      </c>
      <c r="W700">
        <f>IF(Source!BI463&lt;=1,H700, 0)</f>
        <v>0</v>
      </c>
      <c r="X700">
        <f>IF(Source!BI463=2,H700, 0)</f>
        <v>4497.3</v>
      </c>
      <c r="Y700">
        <f>IF(Source!BI463=3,H700, 0)</f>
        <v>0</v>
      </c>
      <c r="Z700">
        <f>IF(Source!BI463=4,H700, 0)</f>
        <v>0</v>
      </c>
    </row>
    <row r="701" spans="1:26" ht="15" x14ac:dyDescent="0.25">
      <c r="G701" s="59">
        <f>H690+H691+H693+H694+H695+SUM(H697:H700)</f>
        <v>17184.269999999997</v>
      </c>
      <c r="H701" s="59"/>
      <c r="J701" s="59">
        <f>K690+K691+K693+K694+K695+SUM(K697:K700)</f>
        <v>116337.41</v>
      </c>
      <c r="K701" s="59"/>
      <c r="L701" s="44">
        <f>Source!U455</f>
        <v>98.927999999999997</v>
      </c>
      <c r="O701" s="25">
        <f>G701</f>
        <v>17184.269999999997</v>
      </c>
      <c r="P701" s="25">
        <f>J701</f>
        <v>116337.41</v>
      </c>
      <c r="Q701" s="25">
        <f>L701</f>
        <v>98.927999999999997</v>
      </c>
      <c r="W701">
        <f>IF(Source!BI455&lt;=1,H690+H691+H693+H694+H695, 0)</f>
        <v>0</v>
      </c>
      <c r="X701">
        <f>IF(Source!BI455=2,H690+H691+H693+H694+H695, 0)</f>
        <v>2750.92</v>
      </c>
      <c r="Y701">
        <f>IF(Source!BI455=3,H690+H691+H693+H694+H695, 0)</f>
        <v>0</v>
      </c>
      <c r="Z701">
        <f>IF(Source!BI455=4,H690+H691+H693+H694+H695, 0)</f>
        <v>0</v>
      </c>
    </row>
    <row r="702" spans="1:26" ht="71.25" x14ac:dyDescent="0.2">
      <c r="A702" s="48" t="str">
        <f>Source!E465</f>
        <v>69</v>
      </c>
      <c r="B702" s="49" t="str">
        <f>Source!F465</f>
        <v>м12-01-014-01</v>
      </c>
      <c r="C702" s="49" t="str">
        <f>Source!G465</f>
        <v>Сварное соединение трубопроводов из стальных труб на номинальное давление свыше 10 до 50 МПа, диаметр труб наружный и номинальный 15х6 мм</v>
      </c>
      <c r="D702" s="30" t="str">
        <f>Source!H465</f>
        <v>10 ШТ</v>
      </c>
      <c r="E702" s="12">
        <f>Source!I465</f>
        <v>0.6</v>
      </c>
      <c r="F702" s="31">
        <f>Source!AL465+Source!AM465+Source!AO465</f>
        <v>227.63</v>
      </c>
      <c r="G702" s="32"/>
      <c r="H702" s="33"/>
      <c r="I702" s="32" t="str">
        <f>Source!BO465</f>
        <v/>
      </c>
      <c r="J702" s="32"/>
      <c r="K702" s="33"/>
      <c r="L702" s="34"/>
      <c r="S702">
        <f>ROUND((Source!FX465/100)*((ROUND(Source!AF465*Source!I465, 2)+ROUND(Source!AE465*Source!I465, 2))), 2)</f>
        <v>128.41999999999999</v>
      </c>
      <c r="T702">
        <f>Source!X465</f>
        <v>869.36</v>
      </c>
      <c r="U702">
        <f>ROUND((Source!FY465/100)*((ROUND(Source!AF465*Source!I465, 2)+ROUND(Source!AE465*Source!I465, 2))), 2)</f>
        <v>96.31</v>
      </c>
      <c r="V702">
        <f>Source!Y465</f>
        <v>652.02</v>
      </c>
    </row>
    <row r="703" spans="1:26" x14ac:dyDescent="0.2">
      <c r="C703" s="26" t="str">
        <f>"Объем: "&amp;Source!I465&amp;"=6/"&amp;"10"</f>
        <v>Объем: 0,6=6/10</v>
      </c>
    </row>
    <row r="704" spans="1:26" ht="14.25" x14ac:dyDescent="0.2">
      <c r="A704" s="48"/>
      <c r="B704" s="49"/>
      <c r="C704" s="49" t="s">
        <v>1327</v>
      </c>
      <c r="D704" s="30"/>
      <c r="E704" s="12"/>
      <c r="F704" s="31">
        <f>Source!AO465</f>
        <v>198.17</v>
      </c>
      <c r="G704" s="32" t="str">
        <f>Source!DG465</f>
        <v>)*1,35</v>
      </c>
      <c r="H704" s="33">
        <f>ROUND(Source!AF465*Source!I465, 2)</f>
        <v>160.52000000000001</v>
      </c>
      <c r="I704" s="32"/>
      <c r="J704" s="32">
        <f>IF(Source!BA465&lt;&gt; 0, Source!BA465, 1)</f>
        <v>6.77</v>
      </c>
      <c r="K704" s="33">
        <f>Source!S465</f>
        <v>1086.7</v>
      </c>
      <c r="L704" s="34"/>
      <c r="R704">
        <f>H704</f>
        <v>160.52000000000001</v>
      </c>
    </row>
    <row r="705" spans="1:26" ht="14.25" x14ac:dyDescent="0.2">
      <c r="A705" s="48"/>
      <c r="B705" s="49"/>
      <c r="C705" s="49" t="s">
        <v>447</v>
      </c>
      <c r="D705" s="30"/>
      <c r="E705" s="12"/>
      <c r="F705" s="31">
        <f>Source!AM465</f>
        <v>15.96</v>
      </c>
      <c r="G705" s="32" t="str">
        <f>Source!DE465</f>
        <v>)*1,35</v>
      </c>
      <c r="H705" s="33">
        <f>ROUND(Source!AD465*Source!I465, 2)</f>
        <v>12.93</v>
      </c>
      <c r="I705" s="32"/>
      <c r="J705" s="32">
        <f>IF(Source!BB465&lt;&gt; 0, Source!BB465, 1)</f>
        <v>6.77</v>
      </c>
      <c r="K705" s="33">
        <f>Source!Q465</f>
        <v>87.52</v>
      </c>
      <c r="L705" s="34"/>
    </row>
    <row r="706" spans="1:26" ht="14.25" x14ac:dyDescent="0.2">
      <c r="A706" s="48"/>
      <c r="B706" s="49"/>
      <c r="C706" s="49" t="s">
        <v>1328</v>
      </c>
      <c r="D706" s="30"/>
      <c r="E706" s="12"/>
      <c r="F706" s="31">
        <f>Source!AL465</f>
        <v>13.5</v>
      </c>
      <c r="G706" s="32" t="str">
        <f>Source!DD465</f>
        <v/>
      </c>
      <c r="H706" s="33">
        <f>ROUND(Source!AC465*Source!I465, 2)</f>
        <v>8.1</v>
      </c>
      <c r="I706" s="32"/>
      <c r="J706" s="32">
        <f>IF(Source!BC465&lt;&gt; 0, Source!BC465, 1)</f>
        <v>6.77</v>
      </c>
      <c r="K706" s="33">
        <f>Source!P465</f>
        <v>54.84</v>
      </c>
      <c r="L706" s="34"/>
    </row>
    <row r="707" spans="1:26" ht="14.25" x14ac:dyDescent="0.2">
      <c r="A707" s="48"/>
      <c r="B707" s="49"/>
      <c r="C707" s="49" t="s">
        <v>1329</v>
      </c>
      <c r="D707" s="30" t="s">
        <v>1330</v>
      </c>
      <c r="E707" s="12">
        <f>Source!BZ465</f>
        <v>80</v>
      </c>
      <c r="F707" s="52"/>
      <c r="G707" s="32"/>
      <c r="H707" s="33">
        <f>SUM(S702:S711)</f>
        <v>128.41999999999999</v>
      </c>
      <c r="I707" s="35"/>
      <c r="J707" s="29">
        <f>Source!AT465</f>
        <v>80</v>
      </c>
      <c r="K707" s="33">
        <f>SUM(T702:T711)</f>
        <v>869.36</v>
      </c>
      <c r="L707" s="34"/>
    </row>
    <row r="708" spans="1:26" ht="14.25" x14ac:dyDescent="0.2">
      <c r="A708" s="48"/>
      <c r="B708" s="49"/>
      <c r="C708" s="49" t="s">
        <v>1331</v>
      </c>
      <c r="D708" s="30" t="s">
        <v>1330</v>
      </c>
      <c r="E708" s="12">
        <f>Source!CA465</f>
        <v>60</v>
      </c>
      <c r="F708" s="52"/>
      <c r="G708" s="32"/>
      <c r="H708" s="33">
        <f>SUM(U702:U711)</f>
        <v>96.31</v>
      </c>
      <c r="I708" s="35"/>
      <c r="J708" s="29">
        <f>Source!AU465</f>
        <v>60</v>
      </c>
      <c r="K708" s="33">
        <f>SUM(V702:V711)</f>
        <v>652.02</v>
      </c>
      <c r="L708" s="34"/>
    </row>
    <row r="709" spans="1:26" ht="14.25" x14ac:dyDescent="0.2">
      <c r="A709" s="48"/>
      <c r="B709" s="49"/>
      <c r="C709" s="49" t="s">
        <v>1332</v>
      </c>
      <c r="D709" s="30" t="s">
        <v>1333</v>
      </c>
      <c r="E709" s="12">
        <f>Source!AQ465</f>
        <v>20.6</v>
      </c>
      <c r="F709" s="31"/>
      <c r="G709" s="32" t="str">
        <f>Source!DI465</f>
        <v>)*1,35</v>
      </c>
      <c r="H709" s="33"/>
      <c r="I709" s="32"/>
      <c r="J709" s="32"/>
      <c r="K709" s="33"/>
      <c r="L709" s="36">
        <f>Source!U465</f>
        <v>16.686</v>
      </c>
    </row>
    <row r="710" spans="1:26" ht="39.75" x14ac:dyDescent="0.2">
      <c r="A710" s="48" t="str">
        <f>Source!E467</f>
        <v>69,1</v>
      </c>
      <c r="B710" s="49" t="str">
        <f>Source!F467</f>
        <v>Прайс-лист</v>
      </c>
      <c r="C710" s="49" t="s">
        <v>1351</v>
      </c>
      <c r="D710" s="30" t="str">
        <f>Source!H467</f>
        <v>ШТ</v>
      </c>
      <c r="E710" s="12">
        <f>Source!I467</f>
        <v>2</v>
      </c>
      <c r="F710" s="31">
        <f>Source!AL467+Source!AM467+Source!AO467</f>
        <v>79.56</v>
      </c>
      <c r="G710" s="46" t="s">
        <v>3</v>
      </c>
      <c r="H710" s="33">
        <f>ROUND(Source!AC467*Source!I467, 2)+ROUND(Source!AD467*Source!I467, 2)+ROUND(Source!AF467*Source!I467, 2)</f>
        <v>159.12</v>
      </c>
      <c r="I710" s="32"/>
      <c r="J710" s="32">
        <f>IF(Source!BC467&lt;&gt; 0, Source!BC467, 1)</f>
        <v>6.77</v>
      </c>
      <c r="K710" s="33">
        <f>Source!O467</f>
        <v>1077.24</v>
      </c>
      <c r="L710" s="34"/>
      <c r="S710">
        <f>ROUND((Source!FX467/100)*((ROUND(Source!AF467*Source!I467, 2)+ROUND(Source!AE467*Source!I467, 2))), 2)</f>
        <v>0</v>
      </c>
      <c r="T710">
        <f>Source!X467</f>
        <v>0</v>
      </c>
      <c r="U710">
        <f>ROUND((Source!FY467/100)*((ROUND(Source!AF467*Source!I467, 2)+ROUND(Source!AE467*Source!I467, 2))), 2)</f>
        <v>0</v>
      </c>
      <c r="V710">
        <f>Source!Y467</f>
        <v>0</v>
      </c>
      <c r="W710">
        <f>IF(Source!BI467&lt;=1,H710, 0)</f>
        <v>0</v>
      </c>
      <c r="X710">
        <f>IF(Source!BI467=2,H710, 0)</f>
        <v>159.12</v>
      </c>
      <c r="Y710">
        <f>IF(Source!BI467=3,H710, 0)</f>
        <v>0</v>
      </c>
      <c r="Z710">
        <f>IF(Source!BI467=4,H710, 0)</f>
        <v>0</v>
      </c>
    </row>
    <row r="711" spans="1:26" ht="39.75" x14ac:dyDescent="0.2">
      <c r="A711" s="50" t="str">
        <f>Source!E469</f>
        <v>69,2</v>
      </c>
      <c r="B711" s="51" t="str">
        <f>Source!F469</f>
        <v>прайс-лист</v>
      </c>
      <c r="C711" s="51" t="s">
        <v>1352</v>
      </c>
      <c r="D711" s="37" t="str">
        <f>Source!H469</f>
        <v>ШТ</v>
      </c>
      <c r="E711" s="38">
        <f>Source!I469</f>
        <v>4</v>
      </c>
      <c r="F711" s="39">
        <f>Source!AL469+Source!AM469+Source!AO469</f>
        <v>92.08</v>
      </c>
      <c r="G711" s="40" t="s">
        <v>3</v>
      </c>
      <c r="H711" s="41">
        <f>ROUND(Source!AC469*Source!I469, 2)+ROUND(Source!AD469*Source!I469, 2)+ROUND(Source!AF469*Source!I469, 2)</f>
        <v>368.32</v>
      </c>
      <c r="I711" s="42"/>
      <c r="J711" s="42">
        <f>IF(Source!BC469&lt;&gt; 0, Source!BC469, 1)</f>
        <v>6.77</v>
      </c>
      <c r="K711" s="41">
        <f>Source!O469</f>
        <v>2493.5300000000002</v>
      </c>
      <c r="L711" s="43"/>
      <c r="S711">
        <f>ROUND((Source!FX469/100)*((ROUND(Source!AF469*Source!I469, 2)+ROUND(Source!AE469*Source!I469, 2))), 2)</f>
        <v>0</v>
      </c>
      <c r="T711">
        <f>Source!X469</f>
        <v>0</v>
      </c>
      <c r="U711">
        <f>ROUND((Source!FY469/100)*((ROUND(Source!AF469*Source!I469, 2)+ROUND(Source!AE469*Source!I469, 2))), 2)</f>
        <v>0</v>
      </c>
      <c r="V711">
        <f>Source!Y469</f>
        <v>0</v>
      </c>
      <c r="W711">
        <f>IF(Source!BI469&lt;=1,H711, 0)</f>
        <v>0</v>
      </c>
      <c r="X711">
        <f>IF(Source!BI469=2,H711, 0)</f>
        <v>368.32</v>
      </c>
      <c r="Y711">
        <f>IF(Source!BI469=3,H711, 0)</f>
        <v>0</v>
      </c>
      <c r="Z711">
        <f>IF(Source!BI469=4,H711, 0)</f>
        <v>0</v>
      </c>
    </row>
    <row r="712" spans="1:26" ht="15" x14ac:dyDescent="0.25">
      <c r="G712" s="59">
        <f>H704+H705+H706+H707+H708+SUM(H710:H711)</f>
        <v>933.72</v>
      </c>
      <c r="H712" s="59"/>
      <c r="J712" s="59">
        <f>K704+K705+K706+K707+K708+SUM(K710:K711)</f>
        <v>6321.2100000000009</v>
      </c>
      <c r="K712" s="59"/>
      <c r="L712" s="44">
        <f>Source!U465</f>
        <v>16.686</v>
      </c>
      <c r="O712" s="25">
        <f>G712</f>
        <v>933.72</v>
      </c>
      <c r="P712" s="25">
        <f>J712</f>
        <v>6321.2100000000009</v>
      </c>
      <c r="Q712" s="25">
        <f>L712</f>
        <v>16.686</v>
      </c>
      <c r="W712">
        <f>IF(Source!BI465&lt;=1,H704+H705+H706+H707+H708, 0)</f>
        <v>0</v>
      </c>
      <c r="X712">
        <f>IF(Source!BI465=2,H704+H705+H706+H707+H708, 0)</f>
        <v>406.28000000000003</v>
      </c>
      <c r="Y712">
        <f>IF(Source!BI465=3,H704+H705+H706+H707+H708, 0)</f>
        <v>0</v>
      </c>
      <c r="Z712">
        <f>IF(Source!BI465=4,H704+H705+H706+H707+H708, 0)</f>
        <v>0</v>
      </c>
    </row>
    <row r="713" spans="1:26" ht="71.25" x14ac:dyDescent="0.2">
      <c r="A713" s="48" t="str">
        <f>Source!E471</f>
        <v>70</v>
      </c>
      <c r="B713" s="49" t="str">
        <f>Source!F471</f>
        <v>м12-01-014-02</v>
      </c>
      <c r="C713" s="49" t="str">
        <f>Source!G471</f>
        <v>Сварное соединение трубопроводов из стальных труб на номинальное давление свыше 10 до 50 МПа, диаметр труб наружный и номинальный 25х10 мм</v>
      </c>
      <c r="D713" s="30" t="str">
        <f>Source!H471</f>
        <v>10 ШТ</v>
      </c>
      <c r="E713" s="12">
        <f>Source!I471</f>
        <v>1.6</v>
      </c>
      <c r="F713" s="31">
        <f>Source!AL471+Source!AM471+Source!AO471</f>
        <v>342.01000000000005</v>
      </c>
      <c r="G713" s="32"/>
      <c r="H713" s="33"/>
      <c r="I713" s="32" t="str">
        <f>Source!BO471</f>
        <v/>
      </c>
      <c r="J713" s="32"/>
      <c r="K713" s="33"/>
      <c r="L713" s="34"/>
      <c r="S713">
        <f>ROUND((Source!FX471/100)*((ROUND(Source!AF471*Source!I471, 2)+ROUND(Source!AE471*Source!I471, 2))), 2)</f>
        <v>515.33000000000004</v>
      </c>
      <c r="T713">
        <f>Source!X471</f>
        <v>3488.74</v>
      </c>
      <c r="U713">
        <f>ROUND((Source!FY471/100)*((ROUND(Source!AF471*Source!I471, 2)+ROUND(Source!AE471*Source!I471, 2))), 2)</f>
        <v>386.5</v>
      </c>
      <c r="V713">
        <f>Source!Y471</f>
        <v>2616.56</v>
      </c>
    </row>
    <row r="714" spans="1:26" x14ac:dyDescent="0.2">
      <c r="C714" s="26" t="str">
        <f>"Объем: "&amp;Source!I471&amp;"=16/"&amp;"10"</f>
        <v>Объем: 1,6=16/10</v>
      </c>
    </row>
    <row r="715" spans="1:26" ht="14.25" x14ac:dyDescent="0.2">
      <c r="A715" s="48"/>
      <c r="B715" s="49"/>
      <c r="C715" s="49" t="s">
        <v>1327</v>
      </c>
      <c r="D715" s="30"/>
      <c r="E715" s="12"/>
      <c r="F715" s="31">
        <f>Source!AO471</f>
        <v>298.22000000000003</v>
      </c>
      <c r="G715" s="32" t="str">
        <f>Source!DG471</f>
        <v>)*1,35</v>
      </c>
      <c r="H715" s="33">
        <f>ROUND(Source!AF471*Source!I471, 2)</f>
        <v>644.16</v>
      </c>
      <c r="I715" s="32"/>
      <c r="J715" s="32">
        <f>IF(Source!BA471&lt;&gt; 0, Source!BA471, 1)</f>
        <v>6.77</v>
      </c>
      <c r="K715" s="33">
        <f>Source!S471</f>
        <v>4360.93</v>
      </c>
      <c r="L715" s="34"/>
      <c r="R715">
        <f>H715</f>
        <v>644.16</v>
      </c>
    </row>
    <row r="716" spans="1:26" ht="14.25" x14ac:dyDescent="0.2">
      <c r="A716" s="48"/>
      <c r="B716" s="49"/>
      <c r="C716" s="49" t="s">
        <v>447</v>
      </c>
      <c r="D716" s="30"/>
      <c r="E716" s="12"/>
      <c r="F716" s="31">
        <f>Source!AM471</f>
        <v>22.52</v>
      </c>
      <c r="G716" s="32" t="str">
        <f>Source!DE471</f>
        <v>)*1,35</v>
      </c>
      <c r="H716" s="33">
        <f>ROUND(Source!AD471*Source!I471, 2)</f>
        <v>48.64</v>
      </c>
      <c r="I716" s="32"/>
      <c r="J716" s="32">
        <f>IF(Source!BB471&lt;&gt; 0, Source!BB471, 1)</f>
        <v>6.77</v>
      </c>
      <c r="K716" s="33">
        <f>Source!Q471</f>
        <v>329.31</v>
      </c>
      <c r="L716" s="34"/>
    </row>
    <row r="717" spans="1:26" ht="14.25" x14ac:dyDescent="0.2">
      <c r="A717" s="48"/>
      <c r="B717" s="49"/>
      <c r="C717" s="49" t="s">
        <v>1328</v>
      </c>
      <c r="D717" s="30"/>
      <c r="E717" s="12"/>
      <c r="F717" s="31">
        <f>Source!AL471</f>
        <v>21.27</v>
      </c>
      <c r="G717" s="32" t="str">
        <f>Source!DD471</f>
        <v/>
      </c>
      <c r="H717" s="33">
        <f>ROUND(Source!AC471*Source!I471, 2)</f>
        <v>34.03</v>
      </c>
      <c r="I717" s="32"/>
      <c r="J717" s="32">
        <f>IF(Source!BC471&lt;&gt; 0, Source!BC471, 1)</f>
        <v>6.77</v>
      </c>
      <c r="K717" s="33">
        <f>Source!P471</f>
        <v>230.4</v>
      </c>
      <c r="L717" s="34"/>
    </row>
    <row r="718" spans="1:26" ht="14.25" x14ac:dyDescent="0.2">
      <c r="A718" s="48"/>
      <c r="B718" s="49"/>
      <c r="C718" s="49" t="s">
        <v>1329</v>
      </c>
      <c r="D718" s="30" t="s">
        <v>1330</v>
      </c>
      <c r="E718" s="12">
        <f>Source!BZ471</f>
        <v>80</v>
      </c>
      <c r="F718" s="52"/>
      <c r="G718" s="32"/>
      <c r="H718" s="33">
        <f>SUM(S713:S726)</f>
        <v>515.33000000000004</v>
      </c>
      <c r="I718" s="35"/>
      <c r="J718" s="29">
        <f>Source!AT471</f>
        <v>80</v>
      </c>
      <c r="K718" s="33">
        <f>SUM(T713:T726)</f>
        <v>3488.74</v>
      </c>
      <c r="L718" s="34"/>
    </row>
    <row r="719" spans="1:26" ht="14.25" x14ac:dyDescent="0.2">
      <c r="A719" s="48"/>
      <c r="B719" s="49"/>
      <c r="C719" s="49" t="s">
        <v>1331</v>
      </c>
      <c r="D719" s="30" t="s">
        <v>1330</v>
      </c>
      <c r="E719" s="12">
        <f>Source!CA471</f>
        <v>60</v>
      </c>
      <c r="F719" s="52"/>
      <c r="G719" s="32"/>
      <c r="H719" s="33">
        <f>SUM(U713:U726)</f>
        <v>386.5</v>
      </c>
      <c r="I719" s="35"/>
      <c r="J719" s="29">
        <f>Source!AU471</f>
        <v>60</v>
      </c>
      <c r="K719" s="33">
        <f>SUM(V713:V726)</f>
        <v>2616.56</v>
      </c>
      <c r="L719" s="34"/>
    </row>
    <row r="720" spans="1:26" ht="14.25" x14ac:dyDescent="0.2">
      <c r="A720" s="48"/>
      <c r="B720" s="49"/>
      <c r="C720" s="49" t="s">
        <v>1332</v>
      </c>
      <c r="D720" s="30" t="s">
        <v>1333</v>
      </c>
      <c r="E720" s="12">
        <f>Source!AQ471</f>
        <v>31</v>
      </c>
      <c r="F720" s="31"/>
      <c r="G720" s="32" t="str">
        <f>Source!DI471</f>
        <v>)*1,35</v>
      </c>
      <c r="H720" s="33"/>
      <c r="I720" s="32"/>
      <c r="J720" s="32"/>
      <c r="K720" s="33"/>
      <c r="L720" s="36">
        <f>Source!U471</f>
        <v>66.960000000000008</v>
      </c>
    </row>
    <row r="721" spans="1:26" ht="39.75" x14ac:dyDescent="0.2">
      <c r="A721" s="48" t="str">
        <f>Source!E473</f>
        <v>70,1</v>
      </c>
      <c r="B721" s="49" t="str">
        <f>Source!F473</f>
        <v>Прайс-лист</v>
      </c>
      <c r="C721" s="49" t="s">
        <v>1353</v>
      </c>
      <c r="D721" s="30" t="str">
        <f>Source!H473</f>
        <v>ШТ</v>
      </c>
      <c r="E721" s="12">
        <f>Source!I473</f>
        <v>4</v>
      </c>
      <c r="F721" s="31">
        <f>Source!AL473+Source!AM473+Source!AO473</f>
        <v>56.75</v>
      </c>
      <c r="G721" s="46" t="s">
        <v>3</v>
      </c>
      <c r="H721" s="33">
        <f>ROUND(Source!AC473*Source!I473, 2)+ROUND(Source!AD473*Source!I473, 2)+ROUND(Source!AF473*Source!I473, 2)</f>
        <v>227</v>
      </c>
      <c r="I721" s="32"/>
      <c r="J721" s="32">
        <f>IF(Source!BC473&lt;&gt; 0, Source!BC473, 1)</f>
        <v>6.77</v>
      </c>
      <c r="K721" s="33">
        <f>Source!O473</f>
        <v>1536.79</v>
      </c>
      <c r="L721" s="34"/>
      <c r="S721">
        <f>ROUND((Source!FX473/100)*((ROUND(Source!AF473*Source!I473, 2)+ROUND(Source!AE473*Source!I473, 2))), 2)</f>
        <v>0</v>
      </c>
      <c r="T721">
        <f>Source!X473</f>
        <v>0</v>
      </c>
      <c r="U721">
        <f>ROUND((Source!FY473/100)*((ROUND(Source!AF473*Source!I473, 2)+ROUND(Source!AE473*Source!I473, 2))), 2)</f>
        <v>0</v>
      </c>
      <c r="V721">
        <f>Source!Y473</f>
        <v>0</v>
      </c>
      <c r="W721">
        <f>IF(Source!BI473&lt;=1,H721, 0)</f>
        <v>0</v>
      </c>
      <c r="X721">
        <f>IF(Source!BI473=2,H721, 0)</f>
        <v>227</v>
      </c>
      <c r="Y721">
        <f>IF(Source!BI473=3,H721, 0)</f>
        <v>0</v>
      </c>
      <c r="Z721">
        <f>IF(Source!BI473=4,H721, 0)</f>
        <v>0</v>
      </c>
    </row>
    <row r="722" spans="1:26" ht="39.75" x14ac:dyDescent="0.2">
      <c r="A722" s="48" t="str">
        <f>Source!E475</f>
        <v>70,2</v>
      </c>
      <c r="B722" s="49" t="str">
        <f>Source!F475</f>
        <v>Прайс-лист</v>
      </c>
      <c r="C722" s="49" t="s">
        <v>1354</v>
      </c>
      <c r="D722" s="30" t="str">
        <f>Source!H475</f>
        <v>ШТ</v>
      </c>
      <c r="E722" s="12">
        <f>Source!I475</f>
        <v>2</v>
      </c>
      <c r="F722" s="31">
        <f>Source!AL475+Source!AM475+Source!AO475</f>
        <v>55.66</v>
      </c>
      <c r="G722" s="46" t="s">
        <v>3</v>
      </c>
      <c r="H722" s="33">
        <f>ROUND(Source!AC475*Source!I475, 2)+ROUND(Source!AD475*Source!I475, 2)+ROUND(Source!AF475*Source!I475, 2)</f>
        <v>111.32</v>
      </c>
      <c r="I722" s="32"/>
      <c r="J722" s="32">
        <f>IF(Source!BC475&lt;&gt; 0, Source!BC475, 1)</f>
        <v>6.77</v>
      </c>
      <c r="K722" s="33">
        <f>Source!O475</f>
        <v>753.64</v>
      </c>
      <c r="L722" s="34"/>
      <c r="S722">
        <f>ROUND((Source!FX475/100)*((ROUND(Source!AF475*Source!I475, 2)+ROUND(Source!AE475*Source!I475, 2))), 2)</f>
        <v>0</v>
      </c>
      <c r="T722">
        <f>Source!X475</f>
        <v>0</v>
      </c>
      <c r="U722">
        <f>ROUND((Source!FY475/100)*((ROUND(Source!AF475*Source!I475, 2)+ROUND(Source!AE475*Source!I475, 2))), 2)</f>
        <v>0</v>
      </c>
      <c r="V722">
        <f>Source!Y475</f>
        <v>0</v>
      </c>
      <c r="W722">
        <f>IF(Source!BI475&lt;=1,H722, 0)</f>
        <v>0</v>
      </c>
      <c r="X722">
        <f>IF(Source!BI475=2,H722, 0)</f>
        <v>111.32</v>
      </c>
      <c r="Y722">
        <f>IF(Source!BI475=3,H722, 0)</f>
        <v>0</v>
      </c>
      <c r="Z722">
        <f>IF(Source!BI475=4,H722, 0)</f>
        <v>0</v>
      </c>
    </row>
    <row r="723" spans="1:26" ht="54" x14ac:dyDescent="0.2">
      <c r="A723" s="48" t="str">
        <f>Source!E477</f>
        <v>70,3</v>
      </c>
      <c r="B723" s="49" t="str">
        <f>Source!F477</f>
        <v>Прайс-лист</v>
      </c>
      <c r="C723" s="49" t="s">
        <v>1355</v>
      </c>
      <c r="D723" s="30" t="str">
        <f>Source!H477</f>
        <v>ШТ</v>
      </c>
      <c r="E723" s="12">
        <f>Source!I477</f>
        <v>2</v>
      </c>
      <c r="F723" s="31">
        <f>Source!AL477+Source!AM477+Source!AO477</f>
        <v>275.58</v>
      </c>
      <c r="G723" s="46" t="s">
        <v>3</v>
      </c>
      <c r="H723" s="33">
        <f>ROUND(Source!AC477*Source!I477, 2)+ROUND(Source!AD477*Source!I477, 2)+ROUND(Source!AF477*Source!I477, 2)</f>
        <v>551.16</v>
      </c>
      <c r="I723" s="32"/>
      <c r="J723" s="32">
        <f>IF(Source!BC477&lt;&gt; 0, Source!BC477, 1)</f>
        <v>6.77</v>
      </c>
      <c r="K723" s="33">
        <f>Source!O477</f>
        <v>3731.35</v>
      </c>
      <c r="L723" s="34"/>
      <c r="S723">
        <f>ROUND((Source!FX477/100)*((ROUND(Source!AF477*Source!I477, 2)+ROUND(Source!AE477*Source!I477, 2))), 2)</f>
        <v>0</v>
      </c>
      <c r="T723">
        <f>Source!X477</f>
        <v>0</v>
      </c>
      <c r="U723">
        <f>ROUND((Source!FY477/100)*((ROUND(Source!AF477*Source!I477, 2)+ROUND(Source!AE477*Source!I477, 2))), 2)</f>
        <v>0</v>
      </c>
      <c r="V723">
        <f>Source!Y477</f>
        <v>0</v>
      </c>
      <c r="W723">
        <f>IF(Source!BI477&lt;=1,H723, 0)</f>
        <v>0</v>
      </c>
      <c r="X723">
        <f>IF(Source!BI477=2,H723, 0)</f>
        <v>551.16</v>
      </c>
      <c r="Y723">
        <f>IF(Source!BI477=3,H723, 0)</f>
        <v>0</v>
      </c>
      <c r="Z723">
        <f>IF(Source!BI477=4,H723, 0)</f>
        <v>0</v>
      </c>
    </row>
    <row r="724" spans="1:26" ht="54" x14ac:dyDescent="0.2">
      <c r="A724" s="48" t="str">
        <f>Source!E479</f>
        <v>70,4</v>
      </c>
      <c r="B724" s="49" t="str">
        <f>Source!F479</f>
        <v>Прайс-лист</v>
      </c>
      <c r="C724" s="49" t="s">
        <v>1356</v>
      </c>
      <c r="D724" s="30" t="str">
        <f>Source!H479</f>
        <v>ЩТ</v>
      </c>
      <c r="E724" s="12">
        <f>Source!I479</f>
        <v>1</v>
      </c>
      <c r="F724" s="31">
        <f>Source!AL479+Source!AM479+Source!AO479</f>
        <v>162.19999999999999</v>
      </c>
      <c r="G724" s="46" t="s">
        <v>3</v>
      </c>
      <c r="H724" s="33">
        <f>ROUND(Source!AC479*Source!I479, 2)+ROUND(Source!AD479*Source!I479, 2)+ROUND(Source!AF479*Source!I479, 2)</f>
        <v>162.19999999999999</v>
      </c>
      <c r="I724" s="32"/>
      <c r="J724" s="32">
        <f>IF(Source!BC479&lt;&gt; 0, Source!BC479, 1)</f>
        <v>6.77</v>
      </c>
      <c r="K724" s="33">
        <f>Source!O479</f>
        <v>1098.0899999999999</v>
      </c>
      <c r="L724" s="34"/>
      <c r="S724">
        <f>ROUND((Source!FX479/100)*((ROUND(Source!AF479*Source!I479, 2)+ROUND(Source!AE479*Source!I479, 2))), 2)</f>
        <v>0</v>
      </c>
      <c r="T724">
        <f>Source!X479</f>
        <v>0</v>
      </c>
      <c r="U724">
        <f>ROUND((Source!FY479/100)*((ROUND(Source!AF479*Source!I479, 2)+ROUND(Source!AE479*Source!I479, 2))), 2)</f>
        <v>0</v>
      </c>
      <c r="V724">
        <f>Source!Y479</f>
        <v>0</v>
      </c>
      <c r="W724">
        <f>IF(Source!BI479&lt;=1,H724, 0)</f>
        <v>0</v>
      </c>
      <c r="X724">
        <f>IF(Source!BI479=2,H724, 0)</f>
        <v>162.19999999999999</v>
      </c>
      <c r="Y724">
        <f>IF(Source!BI479=3,H724, 0)</f>
        <v>0</v>
      </c>
      <c r="Z724">
        <f>IF(Source!BI479=4,H724, 0)</f>
        <v>0</v>
      </c>
    </row>
    <row r="725" spans="1:26" ht="39.75" x14ac:dyDescent="0.2">
      <c r="A725" s="48" t="str">
        <f>Source!E481</f>
        <v>70,5</v>
      </c>
      <c r="B725" s="49" t="str">
        <f>Source!F481</f>
        <v>прайс-лист</v>
      </c>
      <c r="C725" s="49" t="s">
        <v>1357</v>
      </c>
      <c r="D725" s="30" t="str">
        <f>Source!H481</f>
        <v>ШТ</v>
      </c>
      <c r="E725" s="12">
        <f>Source!I481</f>
        <v>2</v>
      </c>
      <c r="F725" s="31">
        <f>Source!AL481+Source!AM481+Source!AO481</f>
        <v>67.040000000000006</v>
      </c>
      <c r="G725" s="46" t="s">
        <v>3</v>
      </c>
      <c r="H725" s="33">
        <f>ROUND(Source!AC481*Source!I481, 2)+ROUND(Source!AD481*Source!I481, 2)+ROUND(Source!AF481*Source!I481, 2)</f>
        <v>134.08000000000001</v>
      </c>
      <c r="I725" s="32"/>
      <c r="J725" s="32">
        <f>IF(Source!BC481&lt;&gt; 0, Source!BC481, 1)</f>
        <v>6.77</v>
      </c>
      <c r="K725" s="33">
        <f>Source!O481</f>
        <v>907.72</v>
      </c>
      <c r="L725" s="34"/>
      <c r="S725">
        <f>ROUND((Source!FX481/100)*((ROUND(Source!AF481*Source!I481, 2)+ROUND(Source!AE481*Source!I481, 2))), 2)</f>
        <v>0</v>
      </c>
      <c r="T725">
        <f>Source!X481</f>
        <v>0</v>
      </c>
      <c r="U725">
        <f>ROUND((Source!FY481/100)*((ROUND(Source!AF481*Source!I481, 2)+ROUND(Source!AE481*Source!I481, 2))), 2)</f>
        <v>0</v>
      </c>
      <c r="V725">
        <f>Source!Y481</f>
        <v>0</v>
      </c>
      <c r="W725">
        <f>IF(Source!BI481&lt;=1,H725, 0)</f>
        <v>0</v>
      </c>
      <c r="X725">
        <f>IF(Source!BI481=2,H725, 0)</f>
        <v>134.08000000000001</v>
      </c>
      <c r="Y725">
        <f>IF(Source!BI481=3,H725, 0)</f>
        <v>0</v>
      </c>
      <c r="Z725">
        <f>IF(Source!BI481=4,H725, 0)</f>
        <v>0</v>
      </c>
    </row>
    <row r="726" spans="1:26" ht="39.75" x14ac:dyDescent="0.2">
      <c r="A726" s="50" t="str">
        <f>Source!E483</f>
        <v>70,6</v>
      </c>
      <c r="B726" s="51" t="str">
        <f>Source!F483</f>
        <v>Прайс-лист</v>
      </c>
      <c r="C726" s="51" t="s">
        <v>1358</v>
      </c>
      <c r="D726" s="37" t="str">
        <f>Source!H483</f>
        <v>ШТ</v>
      </c>
      <c r="E726" s="38">
        <f>Source!I483</f>
        <v>5</v>
      </c>
      <c r="F726" s="39">
        <f>Source!AL483+Source!AM483+Source!AO483</f>
        <v>100</v>
      </c>
      <c r="G726" s="40" t="s">
        <v>3</v>
      </c>
      <c r="H726" s="41">
        <f>ROUND(Source!AC483*Source!I483, 2)+ROUND(Source!AD483*Source!I483, 2)+ROUND(Source!AF483*Source!I483, 2)</f>
        <v>500</v>
      </c>
      <c r="I726" s="42"/>
      <c r="J726" s="42">
        <f>IF(Source!BC483&lt;&gt; 0, Source!BC483, 1)</f>
        <v>6.77</v>
      </c>
      <c r="K726" s="41">
        <f>Source!O483</f>
        <v>3385</v>
      </c>
      <c r="L726" s="43"/>
      <c r="S726">
        <f>ROUND((Source!FX483/100)*((ROUND(Source!AF483*Source!I483, 2)+ROUND(Source!AE483*Source!I483, 2))), 2)</f>
        <v>0</v>
      </c>
      <c r="T726">
        <f>Source!X483</f>
        <v>0</v>
      </c>
      <c r="U726">
        <f>ROUND((Source!FY483/100)*((ROUND(Source!AF483*Source!I483, 2)+ROUND(Source!AE483*Source!I483, 2))), 2)</f>
        <v>0</v>
      </c>
      <c r="V726">
        <f>Source!Y483</f>
        <v>0</v>
      </c>
      <c r="W726">
        <f>IF(Source!BI483&lt;=1,H726, 0)</f>
        <v>0</v>
      </c>
      <c r="X726">
        <f>IF(Source!BI483=2,H726, 0)</f>
        <v>500</v>
      </c>
      <c r="Y726">
        <f>IF(Source!BI483=3,H726, 0)</f>
        <v>0</v>
      </c>
      <c r="Z726">
        <f>IF(Source!BI483=4,H726, 0)</f>
        <v>0</v>
      </c>
    </row>
    <row r="727" spans="1:26" ht="15" x14ac:dyDescent="0.25">
      <c r="G727" s="59">
        <f>H715+H716+H717+H718+H719+SUM(H721:H726)</f>
        <v>3314.42</v>
      </c>
      <c r="H727" s="59"/>
      <c r="J727" s="59">
        <f>K715+K716+K717+K718+K719+SUM(K721:K726)</f>
        <v>22438.53</v>
      </c>
      <c r="K727" s="59"/>
      <c r="L727" s="44">
        <f>Source!U471</f>
        <v>66.960000000000008</v>
      </c>
      <c r="O727" s="25">
        <f>G727</f>
        <v>3314.42</v>
      </c>
      <c r="P727" s="25">
        <f>J727</f>
        <v>22438.53</v>
      </c>
      <c r="Q727" s="25">
        <f>L727</f>
        <v>66.960000000000008</v>
      </c>
      <c r="W727">
        <f>IF(Source!BI471&lt;=1,H715+H716+H717+H718+H719, 0)</f>
        <v>0</v>
      </c>
      <c r="X727">
        <f>IF(Source!BI471=2,H715+H716+H717+H718+H719, 0)</f>
        <v>1628.6599999999999</v>
      </c>
      <c r="Y727">
        <f>IF(Source!BI471=3,H715+H716+H717+H718+H719, 0)</f>
        <v>0</v>
      </c>
      <c r="Z727">
        <f>IF(Source!BI471=4,H715+H716+H717+H718+H719, 0)</f>
        <v>0</v>
      </c>
    </row>
    <row r="728" spans="1:26" ht="71.25" x14ac:dyDescent="0.2">
      <c r="A728" s="48" t="str">
        <f>Source!E485</f>
        <v>71</v>
      </c>
      <c r="B728" s="49" t="str">
        <f>Source!F485</f>
        <v>м12-01-014-03</v>
      </c>
      <c r="C728" s="49" t="str">
        <f>Source!G485</f>
        <v>Сварное соединение трубопроводов из стальных труб на номинальное давление свыше 10 до 50 МПа, диаметр труб наружный и номинальный 45х25 мм</v>
      </c>
      <c r="D728" s="30" t="str">
        <f>Source!H485</f>
        <v>10 ШТ</v>
      </c>
      <c r="E728" s="12">
        <f>Source!I485</f>
        <v>0.9</v>
      </c>
      <c r="F728" s="31">
        <f>Source!AL485+Source!AM485+Source!AO485</f>
        <v>353.77000000000004</v>
      </c>
      <c r="G728" s="32"/>
      <c r="H728" s="33"/>
      <c r="I728" s="32" t="str">
        <f>Source!BO485</f>
        <v/>
      </c>
      <c r="J728" s="32"/>
      <c r="K728" s="33"/>
      <c r="L728" s="34"/>
      <c r="S728">
        <f>ROUND((Source!FX485/100)*((ROUND(Source!AF485*Source!I485, 2)+ROUND(Source!AE485*Source!I485, 2))), 2)</f>
        <v>289.87</v>
      </c>
      <c r="T728">
        <f>Source!X485</f>
        <v>1962.42</v>
      </c>
      <c r="U728">
        <f>ROUND((Source!FY485/100)*((ROUND(Source!AF485*Source!I485, 2)+ROUND(Source!AE485*Source!I485, 2))), 2)</f>
        <v>217.4</v>
      </c>
      <c r="V728">
        <f>Source!Y485</f>
        <v>1471.81</v>
      </c>
    </row>
    <row r="729" spans="1:26" x14ac:dyDescent="0.2">
      <c r="C729" s="26" t="str">
        <f>"Объем: "&amp;Source!I485&amp;"=9/"&amp;"10"</f>
        <v>Объем: 0,9=9/10</v>
      </c>
    </row>
    <row r="730" spans="1:26" ht="14.25" x14ac:dyDescent="0.2">
      <c r="A730" s="48"/>
      <c r="B730" s="49"/>
      <c r="C730" s="49" t="s">
        <v>1327</v>
      </c>
      <c r="D730" s="30"/>
      <c r="E730" s="12"/>
      <c r="F730" s="31">
        <f>Source!AO485</f>
        <v>298.22000000000003</v>
      </c>
      <c r="G730" s="32" t="str">
        <f>Source!DG485</f>
        <v>)*1,35</v>
      </c>
      <c r="H730" s="33">
        <f>ROUND(Source!AF485*Source!I485, 2)</f>
        <v>362.34</v>
      </c>
      <c r="I730" s="32"/>
      <c r="J730" s="32">
        <f>IF(Source!BA485&lt;&gt; 0, Source!BA485, 1)</f>
        <v>6.77</v>
      </c>
      <c r="K730" s="33">
        <f>Source!S485</f>
        <v>2453.02</v>
      </c>
      <c r="L730" s="34"/>
      <c r="R730">
        <f>H730</f>
        <v>362.34</v>
      </c>
    </row>
    <row r="731" spans="1:26" ht="14.25" x14ac:dyDescent="0.2">
      <c r="A731" s="48"/>
      <c r="B731" s="49"/>
      <c r="C731" s="49" t="s">
        <v>447</v>
      </c>
      <c r="D731" s="30"/>
      <c r="E731" s="12"/>
      <c r="F731" s="31">
        <f>Source!AM485</f>
        <v>28.19</v>
      </c>
      <c r="G731" s="32" t="str">
        <f>Source!DE485</f>
        <v>)*1,35</v>
      </c>
      <c r="H731" s="33">
        <f>ROUND(Source!AD485*Source!I485, 2)</f>
        <v>34.25</v>
      </c>
      <c r="I731" s="32"/>
      <c r="J731" s="32">
        <f>IF(Source!BB485&lt;&gt; 0, Source!BB485, 1)</f>
        <v>6.77</v>
      </c>
      <c r="K731" s="33">
        <f>Source!Q485</f>
        <v>231.88</v>
      </c>
      <c r="L731" s="34"/>
    </row>
    <row r="732" spans="1:26" ht="14.25" x14ac:dyDescent="0.2">
      <c r="A732" s="48"/>
      <c r="B732" s="49"/>
      <c r="C732" s="49" t="s">
        <v>1328</v>
      </c>
      <c r="D732" s="30"/>
      <c r="E732" s="12"/>
      <c r="F732" s="31">
        <f>Source!AL485</f>
        <v>27.36</v>
      </c>
      <c r="G732" s="32" t="str">
        <f>Source!DD485</f>
        <v/>
      </c>
      <c r="H732" s="33">
        <f>ROUND(Source!AC485*Source!I485, 2)</f>
        <v>24.62</v>
      </c>
      <c r="I732" s="32"/>
      <c r="J732" s="32">
        <f>IF(Source!BC485&lt;&gt; 0, Source!BC485, 1)</f>
        <v>6.77</v>
      </c>
      <c r="K732" s="33">
        <f>Source!P485</f>
        <v>166.7</v>
      </c>
      <c r="L732" s="34"/>
    </row>
    <row r="733" spans="1:26" ht="14.25" x14ac:dyDescent="0.2">
      <c r="A733" s="48"/>
      <c r="B733" s="49"/>
      <c r="C733" s="49" t="s">
        <v>1329</v>
      </c>
      <c r="D733" s="30" t="s">
        <v>1330</v>
      </c>
      <c r="E733" s="12">
        <f>Source!BZ485</f>
        <v>80</v>
      </c>
      <c r="F733" s="52"/>
      <c r="G733" s="32"/>
      <c r="H733" s="33">
        <f>SUM(S728:S738)</f>
        <v>289.87</v>
      </c>
      <c r="I733" s="35"/>
      <c r="J733" s="29">
        <f>Source!AT485</f>
        <v>80</v>
      </c>
      <c r="K733" s="33">
        <f>SUM(T728:T738)</f>
        <v>1962.42</v>
      </c>
      <c r="L733" s="34"/>
    </row>
    <row r="734" spans="1:26" ht="14.25" x14ac:dyDescent="0.2">
      <c r="A734" s="48"/>
      <c r="B734" s="49"/>
      <c r="C734" s="49" t="s">
        <v>1331</v>
      </c>
      <c r="D734" s="30" t="s">
        <v>1330</v>
      </c>
      <c r="E734" s="12">
        <f>Source!CA485</f>
        <v>60</v>
      </c>
      <c r="F734" s="52"/>
      <c r="G734" s="32"/>
      <c r="H734" s="33">
        <f>SUM(U728:U738)</f>
        <v>217.4</v>
      </c>
      <c r="I734" s="35"/>
      <c r="J734" s="29">
        <f>Source!AU485</f>
        <v>60</v>
      </c>
      <c r="K734" s="33">
        <f>SUM(V728:V738)</f>
        <v>1471.81</v>
      </c>
      <c r="L734" s="34"/>
    </row>
    <row r="735" spans="1:26" ht="14.25" x14ac:dyDescent="0.2">
      <c r="A735" s="48"/>
      <c r="B735" s="49"/>
      <c r="C735" s="49" t="s">
        <v>1332</v>
      </c>
      <c r="D735" s="30" t="s">
        <v>1333</v>
      </c>
      <c r="E735" s="12">
        <f>Source!AQ485</f>
        <v>31</v>
      </c>
      <c r="F735" s="31"/>
      <c r="G735" s="32" t="str">
        <f>Source!DI485</f>
        <v>)*1,35</v>
      </c>
      <c r="H735" s="33"/>
      <c r="I735" s="32"/>
      <c r="J735" s="32"/>
      <c r="K735" s="33"/>
      <c r="L735" s="36">
        <f>Source!U485</f>
        <v>37.664999999999999</v>
      </c>
    </row>
    <row r="736" spans="1:26" ht="39.75" x14ac:dyDescent="0.2">
      <c r="A736" s="48" t="str">
        <f>Source!E487</f>
        <v>71,1</v>
      </c>
      <c r="B736" s="49" t="str">
        <f>Source!F487</f>
        <v>Прайс-лист</v>
      </c>
      <c r="C736" s="49" t="s">
        <v>1359</v>
      </c>
      <c r="D736" s="30" t="str">
        <f>Source!H487</f>
        <v>ШТ</v>
      </c>
      <c r="E736" s="12">
        <f>Source!I487</f>
        <v>2</v>
      </c>
      <c r="F736" s="31">
        <f>Source!AL487+Source!AM487+Source!AO487</f>
        <v>74.95</v>
      </c>
      <c r="G736" s="46" t="s">
        <v>3</v>
      </c>
      <c r="H736" s="33">
        <f>ROUND(Source!AC487*Source!I487, 2)+ROUND(Source!AD487*Source!I487, 2)+ROUND(Source!AF487*Source!I487, 2)</f>
        <v>149.9</v>
      </c>
      <c r="I736" s="32"/>
      <c r="J736" s="32">
        <f>IF(Source!BC487&lt;&gt; 0, Source!BC487, 1)</f>
        <v>6.77</v>
      </c>
      <c r="K736" s="33">
        <f>Source!O487</f>
        <v>1014.82</v>
      </c>
      <c r="L736" s="34"/>
      <c r="S736">
        <f>ROUND((Source!FX487/100)*((ROUND(Source!AF487*Source!I487, 2)+ROUND(Source!AE487*Source!I487, 2))), 2)</f>
        <v>0</v>
      </c>
      <c r="T736">
        <f>Source!X487</f>
        <v>0</v>
      </c>
      <c r="U736">
        <f>ROUND((Source!FY487/100)*((ROUND(Source!AF487*Source!I487, 2)+ROUND(Source!AE487*Source!I487, 2))), 2)</f>
        <v>0</v>
      </c>
      <c r="V736">
        <f>Source!Y487</f>
        <v>0</v>
      </c>
      <c r="W736">
        <f>IF(Source!BI487&lt;=1,H736, 0)</f>
        <v>0</v>
      </c>
      <c r="X736">
        <f>IF(Source!BI487=2,H736, 0)</f>
        <v>149.9</v>
      </c>
      <c r="Y736">
        <f>IF(Source!BI487=3,H736, 0)</f>
        <v>0</v>
      </c>
      <c r="Z736">
        <f>IF(Source!BI487=4,H736, 0)</f>
        <v>0</v>
      </c>
    </row>
    <row r="737" spans="1:26" ht="54" x14ac:dyDescent="0.2">
      <c r="A737" s="48" t="str">
        <f>Source!E489</f>
        <v>71,2</v>
      </c>
      <c r="B737" s="49" t="str">
        <f>Source!F489</f>
        <v>Прайс-лист</v>
      </c>
      <c r="C737" s="49" t="s">
        <v>1360</v>
      </c>
      <c r="D737" s="30" t="str">
        <f>Source!H489</f>
        <v>ШТ</v>
      </c>
      <c r="E737" s="12">
        <f>Source!I489</f>
        <v>2</v>
      </c>
      <c r="F737" s="31">
        <f>Source!AL489+Source!AM489+Source!AO489</f>
        <v>361.1</v>
      </c>
      <c r="G737" s="46" t="s">
        <v>3</v>
      </c>
      <c r="H737" s="33">
        <f>ROUND(Source!AC489*Source!I489, 2)+ROUND(Source!AD489*Source!I489, 2)+ROUND(Source!AF489*Source!I489, 2)</f>
        <v>722.2</v>
      </c>
      <c r="I737" s="32"/>
      <c r="J737" s="32">
        <f>IF(Source!BC489&lt;&gt; 0, Source!BC489, 1)</f>
        <v>6.77</v>
      </c>
      <c r="K737" s="33">
        <f>Source!O489</f>
        <v>4889.29</v>
      </c>
      <c r="L737" s="34"/>
      <c r="S737">
        <f>ROUND((Source!FX489/100)*((ROUND(Source!AF489*Source!I489, 2)+ROUND(Source!AE489*Source!I489, 2))), 2)</f>
        <v>0</v>
      </c>
      <c r="T737">
        <f>Source!X489</f>
        <v>0</v>
      </c>
      <c r="U737">
        <f>ROUND((Source!FY489/100)*((ROUND(Source!AF489*Source!I489, 2)+ROUND(Source!AE489*Source!I489, 2))), 2)</f>
        <v>0</v>
      </c>
      <c r="V737">
        <f>Source!Y489</f>
        <v>0</v>
      </c>
      <c r="W737">
        <f>IF(Source!BI489&lt;=1,H737, 0)</f>
        <v>0</v>
      </c>
      <c r="X737">
        <f>IF(Source!BI489=2,H737, 0)</f>
        <v>722.2</v>
      </c>
      <c r="Y737">
        <f>IF(Source!BI489=3,H737, 0)</f>
        <v>0</v>
      </c>
      <c r="Z737">
        <f>IF(Source!BI489=4,H737, 0)</f>
        <v>0</v>
      </c>
    </row>
    <row r="738" spans="1:26" ht="39.75" x14ac:dyDescent="0.2">
      <c r="A738" s="50" t="str">
        <f>Source!E491</f>
        <v>71,3</v>
      </c>
      <c r="B738" s="51" t="str">
        <f>Source!F491</f>
        <v>Прайс-лист</v>
      </c>
      <c r="C738" s="51" t="s">
        <v>1361</v>
      </c>
      <c r="D738" s="37" t="str">
        <f>Source!H491</f>
        <v>ШТ</v>
      </c>
      <c r="E738" s="38">
        <f>Source!I491</f>
        <v>5</v>
      </c>
      <c r="F738" s="39">
        <f>Source!AL491+Source!AM491+Source!AO491</f>
        <v>84.02</v>
      </c>
      <c r="G738" s="40" t="s">
        <v>3</v>
      </c>
      <c r="H738" s="41">
        <f>ROUND(Source!AC491*Source!I491, 2)+ROUND(Source!AD491*Source!I491, 2)+ROUND(Source!AF491*Source!I491, 2)</f>
        <v>420.1</v>
      </c>
      <c r="I738" s="42"/>
      <c r="J738" s="42">
        <f>IF(Source!BC491&lt;&gt; 0, Source!BC491, 1)</f>
        <v>6.77</v>
      </c>
      <c r="K738" s="41">
        <f>Source!O491</f>
        <v>2844.08</v>
      </c>
      <c r="L738" s="43"/>
      <c r="S738">
        <f>ROUND((Source!FX491/100)*((ROUND(Source!AF491*Source!I491, 2)+ROUND(Source!AE491*Source!I491, 2))), 2)</f>
        <v>0</v>
      </c>
      <c r="T738">
        <f>Source!X491</f>
        <v>0</v>
      </c>
      <c r="U738">
        <f>ROUND((Source!FY491/100)*((ROUND(Source!AF491*Source!I491, 2)+ROUND(Source!AE491*Source!I491, 2))), 2)</f>
        <v>0</v>
      </c>
      <c r="V738">
        <f>Source!Y491</f>
        <v>0</v>
      </c>
      <c r="W738">
        <f>IF(Source!BI491&lt;=1,H738, 0)</f>
        <v>0</v>
      </c>
      <c r="X738">
        <f>IF(Source!BI491=2,H738, 0)</f>
        <v>420.1</v>
      </c>
      <c r="Y738">
        <f>IF(Source!BI491=3,H738, 0)</f>
        <v>0</v>
      </c>
      <c r="Z738">
        <f>IF(Source!BI491=4,H738, 0)</f>
        <v>0</v>
      </c>
    </row>
    <row r="739" spans="1:26" ht="15" x14ac:dyDescent="0.25">
      <c r="G739" s="59">
        <f>H730+H731+H732+H733+H734+SUM(H736:H738)</f>
        <v>2220.6799999999998</v>
      </c>
      <c r="H739" s="59"/>
      <c r="J739" s="59">
        <f>K730+K731+K732+K733+K734+SUM(K736:K738)</f>
        <v>15034.019999999999</v>
      </c>
      <c r="K739" s="59"/>
      <c r="L739" s="44">
        <f>Source!U485</f>
        <v>37.664999999999999</v>
      </c>
      <c r="O739" s="25">
        <f>G739</f>
        <v>2220.6799999999998</v>
      </c>
      <c r="P739" s="25">
        <f>J739</f>
        <v>15034.019999999999</v>
      </c>
      <c r="Q739" s="25">
        <f>L739</f>
        <v>37.664999999999999</v>
      </c>
      <c r="W739">
        <f>IF(Source!BI485&lt;=1,H730+H731+H732+H733+H734, 0)</f>
        <v>0</v>
      </c>
      <c r="X739">
        <f>IF(Source!BI485=2,H730+H731+H732+H733+H734, 0)</f>
        <v>928.4799999999999</v>
      </c>
      <c r="Y739">
        <f>IF(Source!BI485=3,H730+H731+H732+H733+H734, 0)</f>
        <v>0</v>
      </c>
      <c r="Z739">
        <f>IF(Source!BI485=4,H730+H731+H732+H733+H734, 0)</f>
        <v>0</v>
      </c>
    </row>
    <row r="740" spans="1:26" ht="71.25" x14ac:dyDescent="0.2">
      <c r="A740" s="48" t="str">
        <f>Source!E493</f>
        <v>72</v>
      </c>
      <c r="B740" s="49" t="str">
        <f>Source!F493</f>
        <v>м12-01-014-04</v>
      </c>
      <c r="C740" s="49" t="str">
        <f>Source!G493</f>
        <v>Сварное соединение трубопроводов из стальных труб на номинальное давление свыше 10 до 50 МПа, диаметр труб наружный и номинальный 57х32 мм</v>
      </c>
      <c r="D740" s="30" t="str">
        <f>Source!H493</f>
        <v>10 ШТ</v>
      </c>
      <c r="E740" s="12">
        <f>Source!I493</f>
        <v>0.7</v>
      </c>
      <c r="F740" s="31">
        <f>Source!AL493+Source!AM493+Source!AO493</f>
        <v>564.21</v>
      </c>
      <c r="G740" s="32"/>
      <c r="H740" s="33"/>
      <c r="I740" s="32" t="str">
        <f>Source!BO493</f>
        <v/>
      </c>
      <c r="J740" s="32"/>
      <c r="K740" s="33"/>
      <c r="L740" s="34"/>
      <c r="S740">
        <f>ROUND((Source!FX493/100)*((ROUND(Source!AF493*Source!I493, 2)+ROUND(Source!AE493*Source!I493, 2))), 2)</f>
        <v>298.18</v>
      </c>
      <c r="T740">
        <f>Source!X493</f>
        <v>2018.69</v>
      </c>
      <c r="U740">
        <f>ROUND((Source!FY493/100)*((ROUND(Source!AF493*Source!I493, 2)+ROUND(Source!AE493*Source!I493, 2))), 2)</f>
        <v>223.64</v>
      </c>
      <c r="V740">
        <f>Source!Y493</f>
        <v>1514.02</v>
      </c>
    </row>
    <row r="741" spans="1:26" x14ac:dyDescent="0.2">
      <c r="C741" s="26" t="str">
        <f>"Объем: "&amp;Source!I493&amp;"=7/"&amp;"10"</f>
        <v>Объем: 0,7=7/10</v>
      </c>
    </row>
    <row r="742" spans="1:26" ht="14.25" x14ac:dyDescent="0.2">
      <c r="A742" s="48"/>
      <c r="B742" s="49"/>
      <c r="C742" s="49" t="s">
        <v>1327</v>
      </c>
      <c r="D742" s="30"/>
      <c r="E742" s="12"/>
      <c r="F742" s="31">
        <f>Source!AO493</f>
        <v>394.42</v>
      </c>
      <c r="G742" s="32" t="str">
        <f>Source!DG493</f>
        <v>)*1,35</v>
      </c>
      <c r="H742" s="33">
        <f>ROUND(Source!AF493*Source!I493, 2)</f>
        <v>372.73</v>
      </c>
      <c r="I742" s="32"/>
      <c r="J742" s="32">
        <f>IF(Source!BA493&lt;&gt; 0, Source!BA493, 1)</f>
        <v>6.77</v>
      </c>
      <c r="K742" s="33">
        <f>Source!S493</f>
        <v>2523.36</v>
      </c>
      <c r="L742" s="34"/>
      <c r="R742">
        <f>H742</f>
        <v>372.73</v>
      </c>
    </row>
    <row r="743" spans="1:26" ht="14.25" x14ac:dyDescent="0.2">
      <c r="A743" s="48"/>
      <c r="B743" s="49"/>
      <c r="C743" s="49" t="s">
        <v>447</v>
      </c>
      <c r="D743" s="30"/>
      <c r="E743" s="12"/>
      <c r="F743" s="31">
        <f>Source!AM493</f>
        <v>56.38</v>
      </c>
      <c r="G743" s="32" t="str">
        <f>Source!DE493</f>
        <v>)*1,35</v>
      </c>
      <c r="H743" s="33">
        <f>ROUND(Source!AD493*Source!I493, 2)</f>
        <v>53.28</v>
      </c>
      <c r="I743" s="32"/>
      <c r="J743" s="32">
        <f>IF(Source!BB493&lt;&gt; 0, Source!BB493, 1)</f>
        <v>6.77</v>
      </c>
      <c r="K743" s="33">
        <f>Source!Q493</f>
        <v>360.7</v>
      </c>
      <c r="L743" s="34"/>
    </row>
    <row r="744" spans="1:26" ht="14.25" x14ac:dyDescent="0.2">
      <c r="A744" s="48"/>
      <c r="B744" s="49"/>
      <c r="C744" s="49" t="s">
        <v>1328</v>
      </c>
      <c r="D744" s="30"/>
      <c r="E744" s="12"/>
      <c r="F744" s="31">
        <f>Source!AL493</f>
        <v>113.41</v>
      </c>
      <c r="G744" s="32" t="str">
        <f>Source!DD493</f>
        <v/>
      </c>
      <c r="H744" s="33">
        <f>ROUND(Source!AC493*Source!I493, 2)</f>
        <v>79.39</v>
      </c>
      <c r="I744" s="32"/>
      <c r="J744" s="32">
        <f>IF(Source!BC493&lt;&gt; 0, Source!BC493, 1)</f>
        <v>6.77</v>
      </c>
      <c r="K744" s="33">
        <f>Source!P493</f>
        <v>537.45000000000005</v>
      </c>
      <c r="L744" s="34"/>
    </row>
    <row r="745" spans="1:26" ht="14.25" x14ac:dyDescent="0.2">
      <c r="A745" s="48"/>
      <c r="B745" s="49"/>
      <c r="C745" s="49" t="s">
        <v>1329</v>
      </c>
      <c r="D745" s="30" t="s">
        <v>1330</v>
      </c>
      <c r="E745" s="12">
        <f>Source!BZ493</f>
        <v>80</v>
      </c>
      <c r="F745" s="52"/>
      <c r="G745" s="32"/>
      <c r="H745" s="33">
        <f>SUM(S740:S750)</f>
        <v>298.18</v>
      </c>
      <c r="I745" s="35"/>
      <c r="J745" s="29">
        <f>Source!AT493</f>
        <v>80</v>
      </c>
      <c r="K745" s="33">
        <f>SUM(T740:T750)</f>
        <v>2018.69</v>
      </c>
      <c r="L745" s="34"/>
    </row>
    <row r="746" spans="1:26" ht="14.25" x14ac:dyDescent="0.2">
      <c r="A746" s="48"/>
      <c r="B746" s="49"/>
      <c r="C746" s="49" t="s">
        <v>1331</v>
      </c>
      <c r="D746" s="30" t="s">
        <v>1330</v>
      </c>
      <c r="E746" s="12">
        <f>Source!CA493</f>
        <v>60</v>
      </c>
      <c r="F746" s="52"/>
      <c r="G746" s="32"/>
      <c r="H746" s="33">
        <f>SUM(U740:U750)</f>
        <v>223.64</v>
      </c>
      <c r="I746" s="35"/>
      <c r="J746" s="29">
        <f>Source!AU493</f>
        <v>60</v>
      </c>
      <c r="K746" s="33">
        <f>SUM(V740:V750)</f>
        <v>1514.02</v>
      </c>
      <c r="L746" s="34"/>
    </row>
    <row r="747" spans="1:26" ht="14.25" x14ac:dyDescent="0.2">
      <c r="A747" s="48"/>
      <c r="B747" s="49"/>
      <c r="C747" s="49" t="s">
        <v>1332</v>
      </c>
      <c r="D747" s="30" t="s">
        <v>1333</v>
      </c>
      <c r="E747" s="12">
        <f>Source!AQ493</f>
        <v>41</v>
      </c>
      <c r="F747" s="31"/>
      <c r="G747" s="32" t="str">
        <f>Source!DI493</f>
        <v>)*1,35</v>
      </c>
      <c r="H747" s="33"/>
      <c r="I747" s="32"/>
      <c r="J747" s="32"/>
      <c r="K747" s="33"/>
      <c r="L747" s="36">
        <f>Source!U493</f>
        <v>38.744999999999997</v>
      </c>
    </row>
    <row r="748" spans="1:26" ht="39.75" x14ac:dyDescent="0.2">
      <c r="A748" s="48" t="str">
        <f>Source!E495</f>
        <v>72,1</v>
      </c>
      <c r="B748" s="49" t="str">
        <f>Source!F495</f>
        <v>Прайс-лист</v>
      </c>
      <c r="C748" s="49" t="s">
        <v>1362</v>
      </c>
      <c r="D748" s="30" t="str">
        <f>Source!H495</f>
        <v>ШТ</v>
      </c>
      <c r="E748" s="12">
        <f>Source!I495</f>
        <v>2</v>
      </c>
      <c r="F748" s="31">
        <f>Source!AL495+Source!AM495+Source!AO495</f>
        <v>121.57</v>
      </c>
      <c r="G748" s="46" t="s">
        <v>3</v>
      </c>
      <c r="H748" s="33">
        <f>ROUND(Source!AC495*Source!I495, 2)+ROUND(Source!AD495*Source!I495, 2)+ROUND(Source!AF495*Source!I495, 2)</f>
        <v>243.14</v>
      </c>
      <c r="I748" s="32"/>
      <c r="J748" s="32">
        <f>IF(Source!BC495&lt;&gt; 0, Source!BC495, 1)</f>
        <v>6.77</v>
      </c>
      <c r="K748" s="33">
        <f>Source!O495</f>
        <v>1646.06</v>
      </c>
      <c r="L748" s="34"/>
      <c r="S748">
        <f>ROUND((Source!FX495/100)*((ROUND(Source!AF495*Source!I495, 2)+ROUND(Source!AE495*Source!I495, 2))), 2)</f>
        <v>0</v>
      </c>
      <c r="T748">
        <f>Source!X495</f>
        <v>0</v>
      </c>
      <c r="U748">
        <f>ROUND((Source!FY495/100)*((ROUND(Source!AF495*Source!I495, 2)+ROUND(Source!AE495*Source!I495, 2))), 2)</f>
        <v>0</v>
      </c>
      <c r="V748">
        <f>Source!Y495</f>
        <v>0</v>
      </c>
      <c r="W748">
        <f>IF(Source!BI495&lt;=1,H748, 0)</f>
        <v>0</v>
      </c>
      <c r="X748">
        <f>IF(Source!BI495=2,H748, 0)</f>
        <v>243.14</v>
      </c>
      <c r="Y748">
        <f>IF(Source!BI495=3,H748, 0)</f>
        <v>0</v>
      </c>
      <c r="Z748">
        <f>IF(Source!BI495=4,H748, 0)</f>
        <v>0</v>
      </c>
    </row>
    <row r="749" spans="1:26" ht="54" x14ac:dyDescent="0.2">
      <c r="A749" s="48" t="str">
        <f>Source!E497</f>
        <v>72,2</v>
      </c>
      <c r="B749" s="49" t="str">
        <f>Source!F497</f>
        <v>Прайс-лист</v>
      </c>
      <c r="C749" s="49" t="s">
        <v>1363</v>
      </c>
      <c r="D749" s="30" t="str">
        <f>Source!H497</f>
        <v>ШТ</v>
      </c>
      <c r="E749" s="12">
        <f>Source!I497</f>
        <v>2</v>
      </c>
      <c r="F749" s="31">
        <f>Source!AL497+Source!AM497+Source!AO497</f>
        <v>390.59</v>
      </c>
      <c r="G749" s="46" t="s">
        <v>3</v>
      </c>
      <c r="H749" s="33">
        <f>ROUND(Source!AC497*Source!I497, 2)+ROUND(Source!AD497*Source!I497, 2)+ROUND(Source!AF497*Source!I497, 2)</f>
        <v>781.18</v>
      </c>
      <c r="I749" s="32"/>
      <c r="J749" s="32">
        <f>IF(Source!BC497&lt;&gt; 0, Source!BC497, 1)</f>
        <v>6.77</v>
      </c>
      <c r="K749" s="33">
        <f>Source!O497</f>
        <v>5288.59</v>
      </c>
      <c r="L749" s="34"/>
      <c r="S749">
        <f>ROUND((Source!FX497/100)*((ROUND(Source!AF497*Source!I497, 2)+ROUND(Source!AE497*Source!I497, 2))), 2)</f>
        <v>0</v>
      </c>
      <c r="T749">
        <f>Source!X497</f>
        <v>0</v>
      </c>
      <c r="U749">
        <f>ROUND((Source!FY497/100)*((ROUND(Source!AF497*Source!I497, 2)+ROUND(Source!AE497*Source!I497, 2))), 2)</f>
        <v>0</v>
      </c>
      <c r="V749">
        <f>Source!Y497</f>
        <v>0</v>
      </c>
      <c r="W749">
        <f>IF(Source!BI497&lt;=1,H749, 0)</f>
        <v>0</v>
      </c>
      <c r="X749">
        <f>IF(Source!BI497=2,H749, 0)</f>
        <v>781.18</v>
      </c>
      <c r="Y749">
        <f>IF(Source!BI497=3,H749, 0)</f>
        <v>0</v>
      </c>
      <c r="Z749">
        <f>IF(Source!BI497=4,H749, 0)</f>
        <v>0</v>
      </c>
    </row>
    <row r="750" spans="1:26" ht="39.75" x14ac:dyDescent="0.2">
      <c r="A750" s="50" t="str">
        <f>Source!E499</f>
        <v>72,3</v>
      </c>
      <c r="B750" s="51" t="str">
        <f>Source!F499</f>
        <v>прайс-лист</v>
      </c>
      <c r="C750" s="51" t="s">
        <v>1364</v>
      </c>
      <c r="D750" s="37" t="str">
        <f>Source!H499</f>
        <v>ШТ</v>
      </c>
      <c r="E750" s="38">
        <f>Source!I499</f>
        <v>2.9999999999999996</v>
      </c>
      <c r="F750" s="39">
        <f>Source!AL499+Source!AM499+Source!AO499</f>
        <v>62.16</v>
      </c>
      <c r="G750" s="40" t="s">
        <v>3</v>
      </c>
      <c r="H750" s="41">
        <f>ROUND(Source!AC499*Source!I499, 2)+ROUND(Source!AD499*Source!I499, 2)+ROUND(Source!AF499*Source!I499, 2)</f>
        <v>186.48</v>
      </c>
      <c r="I750" s="42"/>
      <c r="J750" s="42">
        <f>IF(Source!BC499&lt;&gt; 0, Source!BC499, 1)</f>
        <v>6.77</v>
      </c>
      <c r="K750" s="41">
        <f>Source!O499</f>
        <v>1262.47</v>
      </c>
      <c r="L750" s="43"/>
      <c r="S750">
        <f>ROUND((Source!FX499/100)*((ROUND(Source!AF499*Source!I499, 2)+ROUND(Source!AE499*Source!I499, 2))), 2)</f>
        <v>0</v>
      </c>
      <c r="T750">
        <f>Source!X499</f>
        <v>0</v>
      </c>
      <c r="U750">
        <f>ROUND((Source!FY499/100)*((ROUND(Source!AF499*Source!I499, 2)+ROUND(Source!AE499*Source!I499, 2))), 2)</f>
        <v>0</v>
      </c>
      <c r="V750">
        <f>Source!Y499</f>
        <v>0</v>
      </c>
      <c r="W750">
        <f>IF(Source!BI499&lt;=1,H750, 0)</f>
        <v>0</v>
      </c>
      <c r="X750">
        <f>IF(Source!BI499=2,H750, 0)</f>
        <v>186.48</v>
      </c>
      <c r="Y750">
        <f>IF(Source!BI499=3,H750, 0)</f>
        <v>0</v>
      </c>
      <c r="Z750">
        <f>IF(Source!BI499=4,H750, 0)</f>
        <v>0</v>
      </c>
    </row>
    <row r="751" spans="1:26" ht="15" x14ac:dyDescent="0.25">
      <c r="G751" s="59">
        <f>H742+H743+H744+H745+H746+SUM(H748:H750)</f>
        <v>2238.0199999999995</v>
      </c>
      <c r="H751" s="59"/>
      <c r="J751" s="59">
        <f>K742+K743+K744+K745+K746+SUM(K748:K750)</f>
        <v>15151.34</v>
      </c>
      <c r="K751" s="59"/>
      <c r="L751" s="44">
        <f>Source!U493</f>
        <v>38.744999999999997</v>
      </c>
      <c r="O751" s="25">
        <f>G751</f>
        <v>2238.0199999999995</v>
      </c>
      <c r="P751" s="25">
        <f>J751</f>
        <v>15151.34</v>
      </c>
      <c r="Q751" s="25">
        <f>L751</f>
        <v>38.744999999999997</v>
      </c>
      <c r="W751">
        <f>IF(Source!BI493&lt;=1,H742+H743+H744+H745+H746, 0)</f>
        <v>0</v>
      </c>
      <c r="X751">
        <f>IF(Source!BI493=2,H742+H743+H744+H745+H746, 0)</f>
        <v>1027.2199999999998</v>
      </c>
      <c r="Y751">
        <f>IF(Source!BI493=3,H742+H743+H744+H745+H746, 0)</f>
        <v>0</v>
      </c>
      <c r="Z751">
        <f>IF(Source!BI493=4,H742+H743+H744+H745+H746, 0)</f>
        <v>0</v>
      </c>
    </row>
    <row r="752" spans="1:26" ht="99.75" x14ac:dyDescent="0.2">
      <c r="A752" s="48" t="str">
        <f>Source!E501</f>
        <v>73</v>
      </c>
      <c r="B752" s="49" t="str">
        <f>Source!F501</f>
        <v>м12-01-013-02</v>
      </c>
      <c r="C752" s="49" t="str">
        <f>Source!G501</f>
        <v>Фланцевое соединение на резьбе с уплотнением на линзе или металлической прокладке трубопроводов из стальных труб на номинальное давление свыше 10 до 50 МПа, диаметр труб наружный и номинальный 45х25 мм</v>
      </c>
      <c r="D752" s="30" t="str">
        <f>Source!H501</f>
        <v>10 ШТ</v>
      </c>
      <c r="E752" s="12">
        <f>Source!I501</f>
        <v>0.1</v>
      </c>
      <c r="F752" s="31">
        <f>Source!AL501+Source!AM501+Source!AO501</f>
        <v>626.84</v>
      </c>
      <c r="G752" s="32"/>
      <c r="H752" s="33"/>
      <c r="I752" s="32" t="str">
        <f>Source!BO501</f>
        <v/>
      </c>
      <c r="J752" s="32"/>
      <c r="K752" s="33"/>
      <c r="L752" s="34"/>
      <c r="S752">
        <f>ROUND((Source!FX501/100)*((ROUND(Source!AF501*Source!I501, 2)+ROUND(Source!AE501*Source!I501, 2))), 2)</f>
        <v>50.06</v>
      </c>
      <c r="T752">
        <f>Source!X501</f>
        <v>338.95</v>
      </c>
      <c r="U752">
        <f>ROUND((Source!FY501/100)*((ROUND(Source!AF501*Source!I501, 2)+ROUND(Source!AE501*Source!I501, 2))), 2)</f>
        <v>37.549999999999997</v>
      </c>
      <c r="V752">
        <f>Source!Y501</f>
        <v>254.21</v>
      </c>
    </row>
    <row r="753" spans="1:26" x14ac:dyDescent="0.2">
      <c r="C753" s="26" t="str">
        <f>"Объем: "&amp;Source!I501&amp;"=1/"&amp;"10"</f>
        <v>Объем: 0,1=1/10</v>
      </c>
    </row>
    <row r="754" spans="1:26" ht="14.25" x14ac:dyDescent="0.2">
      <c r="A754" s="48"/>
      <c r="B754" s="49"/>
      <c r="C754" s="49" t="s">
        <v>1327</v>
      </c>
      <c r="D754" s="30"/>
      <c r="E754" s="12"/>
      <c r="F754" s="31">
        <f>Source!AO501</f>
        <v>440.6</v>
      </c>
      <c r="G754" s="32" t="str">
        <f>Source!DG501</f>
        <v>)*1,35</v>
      </c>
      <c r="H754" s="33">
        <f>ROUND(Source!AF501*Source!I501, 2)</f>
        <v>59.48</v>
      </c>
      <c r="I754" s="32"/>
      <c r="J754" s="32">
        <f>IF(Source!BA501&lt;&gt; 0, Source!BA501, 1)</f>
        <v>6.77</v>
      </c>
      <c r="K754" s="33">
        <f>Source!S501</f>
        <v>402.69</v>
      </c>
      <c r="L754" s="34"/>
      <c r="R754">
        <f>H754</f>
        <v>59.48</v>
      </c>
    </row>
    <row r="755" spans="1:26" ht="14.25" x14ac:dyDescent="0.2">
      <c r="A755" s="48"/>
      <c r="B755" s="49"/>
      <c r="C755" s="49" t="s">
        <v>447</v>
      </c>
      <c r="D755" s="30"/>
      <c r="E755" s="12"/>
      <c r="F755" s="31">
        <f>Source!AM501</f>
        <v>177.43</v>
      </c>
      <c r="G755" s="32" t="str">
        <f>Source!DE501</f>
        <v>)*1,35</v>
      </c>
      <c r="H755" s="33">
        <f>ROUND(Source!AD501*Source!I501, 2)</f>
        <v>23.95</v>
      </c>
      <c r="I755" s="32"/>
      <c r="J755" s="32">
        <f>IF(Source!BB501&lt;&gt; 0, Source!BB501, 1)</f>
        <v>6.77</v>
      </c>
      <c r="K755" s="33">
        <f>Source!Q501</f>
        <v>162.16</v>
      </c>
      <c r="L755" s="34"/>
    </row>
    <row r="756" spans="1:26" ht="14.25" x14ac:dyDescent="0.2">
      <c r="A756" s="48"/>
      <c r="B756" s="49"/>
      <c r="C756" s="49" t="s">
        <v>1334</v>
      </c>
      <c r="D756" s="30"/>
      <c r="E756" s="12"/>
      <c r="F756" s="31">
        <f>Source!AN501</f>
        <v>22.98</v>
      </c>
      <c r="G756" s="32" t="str">
        <f>Source!DF501</f>
        <v>)*1,35</v>
      </c>
      <c r="H756" s="45">
        <f>ROUND(Source!AE501*Source!I501, 2)</f>
        <v>3.1</v>
      </c>
      <c r="I756" s="32"/>
      <c r="J756" s="32">
        <f>IF(Source!BS501&lt;&gt; 0, Source!BS501, 1)</f>
        <v>6.77</v>
      </c>
      <c r="K756" s="45">
        <f>Source!R501</f>
        <v>21</v>
      </c>
      <c r="L756" s="34"/>
      <c r="R756">
        <f>H756</f>
        <v>3.1</v>
      </c>
    </row>
    <row r="757" spans="1:26" ht="14.25" x14ac:dyDescent="0.2">
      <c r="A757" s="48"/>
      <c r="B757" s="49"/>
      <c r="C757" s="49" t="s">
        <v>1328</v>
      </c>
      <c r="D757" s="30"/>
      <c r="E757" s="12"/>
      <c r="F757" s="31">
        <f>Source!AL501</f>
        <v>8.81</v>
      </c>
      <c r="G757" s="32" t="str">
        <f>Source!DD501</f>
        <v/>
      </c>
      <c r="H757" s="33">
        <f>ROUND(Source!AC501*Source!I501, 2)</f>
        <v>0.88</v>
      </c>
      <c r="I757" s="32"/>
      <c r="J757" s="32">
        <f>IF(Source!BC501&lt;&gt; 0, Source!BC501, 1)</f>
        <v>6.77</v>
      </c>
      <c r="K757" s="33">
        <f>Source!P501</f>
        <v>5.96</v>
      </c>
      <c r="L757" s="34"/>
    </row>
    <row r="758" spans="1:26" ht="14.25" x14ac:dyDescent="0.2">
      <c r="A758" s="48"/>
      <c r="B758" s="49"/>
      <c r="C758" s="49" t="s">
        <v>1329</v>
      </c>
      <c r="D758" s="30" t="s">
        <v>1330</v>
      </c>
      <c r="E758" s="12">
        <f>Source!BZ501</f>
        <v>80</v>
      </c>
      <c r="F758" s="52"/>
      <c r="G758" s="32"/>
      <c r="H758" s="33">
        <f>SUM(S752:S763)</f>
        <v>50.06</v>
      </c>
      <c r="I758" s="35"/>
      <c r="J758" s="29">
        <f>Source!AT501</f>
        <v>80</v>
      </c>
      <c r="K758" s="33">
        <f>SUM(T752:T763)</f>
        <v>338.95</v>
      </c>
      <c r="L758" s="34"/>
    </row>
    <row r="759" spans="1:26" ht="14.25" x14ac:dyDescent="0.2">
      <c r="A759" s="48"/>
      <c r="B759" s="49"/>
      <c r="C759" s="49" t="s">
        <v>1331</v>
      </c>
      <c r="D759" s="30" t="s">
        <v>1330</v>
      </c>
      <c r="E759" s="12">
        <f>Source!CA501</f>
        <v>60</v>
      </c>
      <c r="F759" s="52"/>
      <c r="G759" s="32"/>
      <c r="H759" s="33">
        <f>SUM(U752:U763)</f>
        <v>37.549999999999997</v>
      </c>
      <c r="I759" s="35"/>
      <c r="J759" s="29">
        <f>Source!AU501</f>
        <v>60</v>
      </c>
      <c r="K759" s="33">
        <f>SUM(V752:V763)</f>
        <v>254.21</v>
      </c>
      <c r="L759" s="34"/>
    </row>
    <row r="760" spans="1:26" ht="14.25" x14ac:dyDescent="0.2">
      <c r="A760" s="48"/>
      <c r="B760" s="49"/>
      <c r="C760" s="49" t="s">
        <v>1332</v>
      </c>
      <c r="D760" s="30" t="s">
        <v>1333</v>
      </c>
      <c r="E760" s="12">
        <f>Source!AQ501</f>
        <v>45.8</v>
      </c>
      <c r="F760" s="31"/>
      <c r="G760" s="32" t="str">
        <f>Source!DI501</f>
        <v>)*1,35</v>
      </c>
      <c r="H760" s="33"/>
      <c r="I760" s="32"/>
      <c r="J760" s="32"/>
      <c r="K760" s="33"/>
      <c r="L760" s="36">
        <f>Source!U501</f>
        <v>6.1829999999999998</v>
      </c>
    </row>
    <row r="761" spans="1:26" ht="54" x14ac:dyDescent="0.2">
      <c r="A761" s="48" t="str">
        <f>Source!E503</f>
        <v>73,1</v>
      </c>
      <c r="B761" s="49" t="str">
        <f>Source!F503</f>
        <v>Прайс-лист</v>
      </c>
      <c r="C761" s="49" t="s">
        <v>1365</v>
      </c>
      <c r="D761" s="30" t="str">
        <f>Source!H503</f>
        <v>ШТ</v>
      </c>
      <c r="E761" s="12">
        <f>Source!I503</f>
        <v>4</v>
      </c>
      <c r="F761" s="31">
        <f>Source!AL503+Source!AM503+Source!AO503</f>
        <v>118.01</v>
      </c>
      <c r="G761" s="46" t="s">
        <v>3</v>
      </c>
      <c r="H761" s="33">
        <f>ROUND(Source!AC503*Source!I503, 2)+ROUND(Source!AD503*Source!I503, 2)+ROUND(Source!AF503*Source!I503, 2)</f>
        <v>472.04</v>
      </c>
      <c r="I761" s="32"/>
      <c r="J761" s="32">
        <f>IF(Source!BC503&lt;&gt; 0, Source!BC503, 1)</f>
        <v>6.77</v>
      </c>
      <c r="K761" s="33">
        <f>Source!O503</f>
        <v>3195.71</v>
      </c>
      <c r="L761" s="34"/>
      <c r="S761">
        <f>ROUND((Source!FX503/100)*((ROUND(Source!AF503*Source!I503, 2)+ROUND(Source!AE503*Source!I503, 2))), 2)</f>
        <v>0</v>
      </c>
      <c r="T761">
        <f>Source!X503</f>
        <v>0</v>
      </c>
      <c r="U761">
        <f>ROUND((Source!FY503/100)*((ROUND(Source!AF503*Source!I503, 2)+ROUND(Source!AE503*Source!I503, 2))), 2)</f>
        <v>0</v>
      </c>
      <c r="V761">
        <f>Source!Y503</f>
        <v>0</v>
      </c>
      <c r="W761">
        <f>IF(Source!BI503&lt;=1,H761, 0)</f>
        <v>0</v>
      </c>
      <c r="X761">
        <f>IF(Source!BI503=2,H761, 0)</f>
        <v>472.04</v>
      </c>
      <c r="Y761">
        <f>IF(Source!BI503=3,H761, 0)</f>
        <v>0</v>
      </c>
      <c r="Z761">
        <f>IF(Source!BI503=4,H761, 0)</f>
        <v>0</v>
      </c>
    </row>
    <row r="762" spans="1:26" ht="54" x14ac:dyDescent="0.2">
      <c r="A762" s="48" t="str">
        <f>Source!E505</f>
        <v>73,2</v>
      </c>
      <c r="B762" s="49" t="str">
        <f>Source!F505</f>
        <v>Прайс-лист</v>
      </c>
      <c r="C762" s="49" t="s">
        <v>1366</v>
      </c>
      <c r="D762" s="30" t="str">
        <f>Source!H505</f>
        <v>ШТ</v>
      </c>
      <c r="E762" s="12">
        <f>Source!I505</f>
        <v>4</v>
      </c>
      <c r="F762" s="31">
        <f>Source!AL505+Source!AM505+Source!AO505</f>
        <v>157.74</v>
      </c>
      <c r="G762" s="46" t="s">
        <v>3</v>
      </c>
      <c r="H762" s="33">
        <f>ROUND(Source!AC505*Source!I505, 2)+ROUND(Source!AD505*Source!I505, 2)+ROUND(Source!AF505*Source!I505, 2)</f>
        <v>630.96</v>
      </c>
      <c r="I762" s="32"/>
      <c r="J762" s="32">
        <f>IF(Source!BC505&lt;&gt; 0, Source!BC505, 1)</f>
        <v>6.77</v>
      </c>
      <c r="K762" s="33">
        <f>Source!O505</f>
        <v>4271.6000000000004</v>
      </c>
      <c r="L762" s="34"/>
      <c r="S762">
        <f>ROUND((Source!FX505/100)*((ROUND(Source!AF505*Source!I505, 2)+ROUND(Source!AE505*Source!I505, 2))), 2)</f>
        <v>0</v>
      </c>
      <c r="T762">
        <f>Source!X505</f>
        <v>0</v>
      </c>
      <c r="U762">
        <f>ROUND((Source!FY505/100)*((ROUND(Source!AF505*Source!I505, 2)+ROUND(Source!AE505*Source!I505, 2))), 2)</f>
        <v>0</v>
      </c>
      <c r="V762">
        <f>Source!Y505</f>
        <v>0</v>
      </c>
      <c r="W762">
        <f>IF(Source!BI505&lt;=1,H762, 0)</f>
        <v>0</v>
      </c>
      <c r="X762">
        <f>IF(Source!BI505=2,H762, 0)</f>
        <v>630.96</v>
      </c>
      <c r="Y762">
        <f>IF(Source!BI505=3,H762, 0)</f>
        <v>0</v>
      </c>
      <c r="Z762">
        <f>IF(Source!BI505=4,H762, 0)</f>
        <v>0</v>
      </c>
    </row>
    <row r="763" spans="1:26" ht="54" x14ac:dyDescent="0.2">
      <c r="A763" s="50" t="str">
        <f>Source!E507</f>
        <v>73,3</v>
      </c>
      <c r="B763" s="51" t="str">
        <f>Source!F507</f>
        <v>Прайс-лист</v>
      </c>
      <c r="C763" s="51" t="s">
        <v>1367</v>
      </c>
      <c r="D763" s="37" t="str">
        <f>Source!H507</f>
        <v>ШТ</v>
      </c>
      <c r="E763" s="38">
        <f>Source!I507</f>
        <v>2</v>
      </c>
      <c r="F763" s="39">
        <f>Source!AL507+Source!AM507+Source!AO507</f>
        <v>172.49</v>
      </c>
      <c r="G763" s="40" t="s">
        <v>3</v>
      </c>
      <c r="H763" s="41">
        <f>ROUND(Source!AC507*Source!I507, 2)+ROUND(Source!AD507*Source!I507, 2)+ROUND(Source!AF507*Source!I507, 2)</f>
        <v>344.98</v>
      </c>
      <c r="I763" s="42"/>
      <c r="J763" s="42">
        <f>IF(Source!BC507&lt;&gt; 0, Source!BC507, 1)</f>
        <v>6.77</v>
      </c>
      <c r="K763" s="41">
        <f>Source!O507</f>
        <v>2335.5100000000002</v>
      </c>
      <c r="L763" s="43"/>
      <c r="S763">
        <f>ROUND((Source!FX507/100)*((ROUND(Source!AF507*Source!I507, 2)+ROUND(Source!AE507*Source!I507, 2))), 2)</f>
        <v>0</v>
      </c>
      <c r="T763">
        <f>Source!X507</f>
        <v>0</v>
      </c>
      <c r="U763">
        <f>ROUND((Source!FY507/100)*((ROUND(Source!AF507*Source!I507, 2)+ROUND(Source!AE507*Source!I507, 2))), 2)</f>
        <v>0</v>
      </c>
      <c r="V763">
        <f>Source!Y507</f>
        <v>0</v>
      </c>
      <c r="W763">
        <f>IF(Source!BI507&lt;=1,H763, 0)</f>
        <v>0</v>
      </c>
      <c r="X763">
        <f>IF(Source!BI507=2,H763, 0)</f>
        <v>344.98</v>
      </c>
      <c r="Y763">
        <f>IF(Source!BI507=3,H763, 0)</f>
        <v>0</v>
      </c>
      <c r="Z763">
        <f>IF(Source!BI507=4,H763, 0)</f>
        <v>0</v>
      </c>
    </row>
    <row r="764" spans="1:26" ht="15" x14ac:dyDescent="0.25">
      <c r="G764" s="59">
        <f>H754+H755+H757+H758+H759+SUM(H761:H763)</f>
        <v>1619.9</v>
      </c>
      <c r="H764" s="59"/>
      <c r="J764" s="59">
        <f>K754+K755+K757+K758+K759+SUM(K761:K763)</f>
        <v>10966.789999999999</v>
      </c>
      <c r="K764" s="59"/>
      <c r="L764" s="44">
        <f>Source!U501</f>
        <v>6.1829999999999998</v>
      </c>
      <c r="O764" s="25">
        <f>G764</f>
        <v>1619.9</v>
      </c>
      <c r="P764" s="25">
        <f>J764</f>
        <v>10966.789999999999</v>
      </c>
      <c r="Q764" s="25">
        <f>L764</f>
        <v>6.1829999999999998</v>
      </c>
      <c r="W764">
        <f>IF(Source!BI501&lt;=1,H754+H755+H757+H758+H759, 0)</f>
        <v>0</v>
      </c>
      <c r="X764">
        <f>IF(Source!BI501=2,H754+H755+H757+H758+H759, 0)</f>
        <v>171.92000000000002</v>
      </c>
      <c r="Y764">
        <f>IF(Source!BI501=3,H754+H755+H757+H758+H759, 0)</f>
        <v>0</v>
      </c>
      <c r="Z764">
        <f>IF(Source!BI501=4,H754+H755+H757+H758+H759, 0)</f>
        <v>0</v>
      </c>
    </row>
    <row r="765" spans="1:26" ht="42.75" x14ac:dyDescent="0.2">
      <c r="A765" s="48" t="str">
        <f>Source!E509</f>
        <v>74</v>
      </c>
      <c r="B765" s="49" t="str">
        <f>Source!F509</f>
        <v>13-03-002-04</v>
      </c>
      <c r="C765" s="49" t="str">
        <f>Source!G509</f>
        <v>Огрунтовка металлических поверхностей за один раз грунтовкой ГФ-021</v>
      </c>
      <c r="D765" s="30" t="str">
        <f>Source!H509</f>
        <v>100 м2</v>
      </c>
      <c r="E765" s="12">
        <f>Source!I509</f>
        <v>7.0000000000000007E-2</v>
      </c>
      <c r="F765" s="31">
        <f>Source!AL509+Source!AM509+Source!AO509</f>
        <v>268.49</v>
      </c>
      <c r="G765" s="32"/>
      <c r="H765" s="33"/>
      <c r="I765" s="32" t="str">
        <f>Source!BO509</f>
        <v/>
      </c>
      <c r="J765" s="32"/>
      <c r="K765" s="33"/>
      <c r="L765" s="34"/>
      <c r="S765">
        <f>ROUND((Source!FX509/100)*((ROUND(Source!AF509*Source!I509, 2)+ROUND(Source!AE509*Source!I509, 2))), 2)</f>
        <v>4.1100000000000003</v>
      </c>
      <c r="T765">
        <f>Source!X509</f>
        <v>27.86</v>
      </c>
      <c r="U765">
        <f>ROUND((Source!FY509/100)*((ROUND(Source!AF509*Source!I509, 2)+ROUND(Source!AE509*Source!I509, 2))), 2)</f>
        <v>3.2</v>
      </c>
      <c r="V765">
        <f>Source!Y509</f>
        <v>21.67</v>
      </c>
    </row>
    <row r="766" spans="1:26" x14ac:dyDescent="0.2">
      <c r="C766" s="26" t="str">
        <f>"Объем: "&amp;Source!I509&amp;"=7/"&amp;"100"</f>
        <v>Объем: 0,07=7/100</v>
      </c>
    </row>
    <row r="767" spans="1:26" ht="14.25" x14ac:dyDescent="0.2">
      <c r="A767" s="48"/>
      <c r="B767" s="49"/>
      <c r="C767" s="49" t="s">
        <v>1327</v>
      </c>
      <c r="D767" s="30"/>
      <c r="E767" s="12"/>
      <c r="F767" s="31">
        <f>Source!AO509</f>
        <v>56.55</v>
      </c>
      <c r="G767" s="32" t="str">
        <f>Source!DG509</f>
        <v>)*1,15</v>
      </c>
      <c r="H767" s="33">
        <f>ROUND(Source!AF509*Source!I509, 2)</f>
        <v>4.55</v>
      </c>
      <c r="I767" s="32"/>
      <c r="J767" s="32">
        <f>IF(Source!BA509&lt;&gt; 0, Source!BA509, 1)</f>
        <v>6.77</v>
      </c>
      <c r="K767" s="33">
        <f>Source!S509</f>
        <v>30.82</v>
      </c>
      <c r="L767" s="34"/>
      <c r="R767">
        <f>H767</f>
        <v>4.55</v>
      </c>
    </row>
    <row r="768" spans="1:26" ht="14.25" x14ac:dyDescent="0.2">
      <c r="A768" s="48"/>
      <c r="B768" s="49"/>
      <c r="C768" s="49" t="s">
        <v>447</v>
      </c>
      <c r="D768" s="30"/>
      <c r="E768" s="12"/>
      <c r="F768" s="31">
        <f>Source!AM509</f>
        <v>9.2200000000000006</v>
      </c>
      <c r="G768" s="32" t="str">
        <f>Source!DE509</f>
        <v>)*1,25</v>
      </c>
      <c r="H768" s="33">
        <f>ROUND(Source!AD509*Source!I509, 2)</f>
        <v>0.81</v>
      </c>
      <c r="I768" s="32"/>
      <c r="J768" s="32">
        <f>IF(Source!BB509&lt;&gt; 0, Source!BB509, 1)</f>
        <v>6.77</v>
      </c>
      <c r="K768" s="33">
        <f>Source!Q509</f>
        <v>5.46</v>
      </c>
      <c r="L768" s="34"/>
    </row>
    <row r="769" spans="1:26" ht="14.25" x14ac:dyDescent="0.2">
      <c r="A769" s="48"/>
      <c r="B769" s="49"/>
      <c r="C769" s="49" t="s">
        <v>1334</v>
      </c>
      <c r="D769" s="30"/>
      <c r="E769" s="12"/>
      <c r="F769" s="31">
        <f>Source!AN509</f>
        <v>0.22</v>
      </c>
      <c r="G769" s="32" t="str">
        <f>Source!DF509</f>
        <v>)*1,25</v>
      </c>
      <c r="H769" s="45">
        <f>ROUND(Source!AE509*Source!I509, 2)</f>
        <v>0.02</v>
      </c>
      <c r="I769" s="32"/>
      <c r="J769" s="32">
        <f>IF(Source!BS509&lt;&gt; 0, Source!BS509, 1)</f>
        <v>6.77</v>
      </c>
      <c r="K769" s="45">
        <f>Source!R509</f>
        <v>0.13</v>
      </c>
      <c r="L769" s="34"/>
      <c r="R769">
        <f>H769</f>
        <v>0.02</v>
      </c>
    </row>
    <row r="770" spans="1:26" ht="14.25" x14ac:dyDescent="0.2">
      <c r="A770" s="48"/>
      <c r="B770" s="49"/>
      <c r="C770" s="49" t="s">
        <v>1328</v>
      </c>
      <c r="D770" s="30"/>
      <c r="E770" s="12"/>
      <c r="F770" s="31">
        <f>Source!AL509</f>
        <v>202.72</v>
      </c>
      <c r="G770" s="32" t="str">
        <f>Source!DD509</f>
        <v/>
      </c>
      <c r="H770" s="33">
        <f>ROUND(Source!AC509*Source!I509, 2)</f>
        <v>14.19</v>
      </c>
      <c r="I770" s="32"/>
      <c r="J770" s="32">
        <f>IF(Source!BC509&lt;&gt; 0, Source!BC509, 1)</f>
        <v>6.77</v>
      </c>
      <c r="K770" s="33">
        <f>Source!P509</f>
        <v>96.07</v>
      </c>
      <c r="L770" s="34"/>
    </row>
    <row r="771" spans="1:26" ht="14.25" x14ac:dyDescent="0.2">
      <c r="A771" s="48"/>
      <c r="B771" s="49"/>
      <c r="C771" s="49" t="s">
        <v>1329</v>
      </c>
      <c r="D771" s="30" t="s">
        <v>1330</v>
      </c>
      <c r="E771" s="12">
        <f>Source!BZ509</f>
        <v>90</v>
      </c>
      <c r="F771" s="52"/>
      <c r="G771" s="32"/>
      <c r="H771" s="33">
        <f>SUM(S765:S773)</f>
        <v>4.1100000000000003</v>
      </c>
      <c r="I771" s="35"/>
      <c r="J771" s="29">
        <f>Source!AT509</f>
        <v>90</v>
      </c>
      <c r="K771" s="33">
        <f>SUM(T765:T773)</f>
        <v>27.86</v>
      </c>
      <c r="L771" s="34"/>
    </row>
    <row r="772" spans="1:26" ht="14.25" x14ac:dyDescent="0.2">
      <c r="A772" s="48"/>
      <c r="B772" s="49"/>
      <c r="C772" s="49" t="s">
        <v>1331</v>
      </c>
      <c r="D772" s="30" t="s">
        <v>1330</v>
      </c>
      <c r="E772" s="12">
        <f>Source!CA509</f>
        <v>70</v>
      </c>
      <c r="F772" s="52"/>
      <c r="G772" s="32"/>
      <c r="H772" s="33">
        <f>SUM(U765:U773)</f>
        <v>3.2</v>
      </c>
      <c r="I772" s="35"/>
      <c r="J772" s="29">
        <f>Source!AU509</f>
        <v>70</v>
      </c>
      <c r="K772" s="33">
        <f>SUM(V765:V773)</f>
        <v>21.67</v>
      </c>
      <c r="L772" s="34"/>
    </row>
    <row r="773" spans="1:26" ht="14.25" x14ac:dyDescent="0.2">
      <c r="A773" s="50"/>
      <c r="B773" s="51"/>
      <c r="C773" s="51" t="s">
        <v>1332</v>
      </c>
      <c r="D773" s="37" t="s">
        <v>1333</v>
      </c>
      <c r="E773" s="38">
        <f>Source!AQ509</f>
        <v>5.31</v>
      </c>
      <c r="F773" s="39"/>
      <c r="G773" s="42" t="str">
        <f>Source!DI509</f>
        <v>)*1,15</v>
      </c>
      <c r="H773" s="41"/>
      <c r="I773" s="42"/>
      <c r="J773" s="42"/>
      <c r="K773" s="41"/>
      <c r="L773" s="47">
        <f>Source!U509</f>
        <v>0.42745499999999997</v>
      </c>
    </row>
    <row r="774" spans="1:26" ht="15" x14ac:dyDescent="0.25">
      <c r="G774" s="59">
        <f>H767+H768+H770+H771+H772</f>
        <v>26.859999999999996</v>
      </c>
      <c r="H774" s="59"/>
      <c r="J774" s="59">
        <f>K767+K768+K770+K771+K772</f>
        <v>181.88</v>
      </c>
      <c r="K774" s="59"/>
      <c r="L774" s="44">
        <f>Source!U509</f>
        <v>0.42745499999999997</v>
      </c>
      <c r="O774" s="25">
        <f>G774</f>
        <v>26.859999999999996</v>
      </c>
      <c r="P774" s="25">
        <f>J774</f>
        <v>181.88</v>
      </c>
      <c r="Q774" s="25">
        <f>L774</f>
        <v>0.42745499999999997</v>
      </c>
      <c r="W774">
        <f>IF(Source!BI509&lt;=1,H767+H768+H770+H771+H772, 0)</f>
        <v>26.859999999999996</v>
      </c>
      <c r="X774">
        <f>IF(Source!BI509=2,H767+H768+H770+H771+H772, 0)</f>
        <v>0</v>
      </c>
      <c r="Y774">
        <f>IF(Source!BI509=3,H767+H768+H770+H771+H772, 0)</f>
        <v>0</v>
      </c>
      <c r="Z774">
        <f>IF(Source!BI509=4,H767+H768+H770+H771+H772, 0)</f>
        <v>0</v>
      </c>
    </row>
    <row r="775" spans="1:26" ht="28.5" x14ac:dyDescent="0.2">
      <c r="A775" s="48" t="str">
        <f>Source!E511</f>
        <v>75</v>
      </c>
      <c r="B775" s="49" t="str">
        <f>Source!F511</f>
        <v>13-03-004-26</v>
      </c>
      <c r="C775" s="49" t="str">
        <f>Source!G511</f>
        <v>Окраска металлических огрунтованных поверхностей эмалью ПФ-115</v>
      </c>
      <c r="D775" s="30" t="str">
        <f>Source!H511</f>
        <v>100 м2</v>
      </c>
      <c r="E775" s="12">
        <f>Source!I511</f>
        <v>7.0000000000000007E-2</v>
      </c>
      <c r="F775" s="31">
        <f>Source!AL511+Source!AM511+Source!AO511</f>
        <v>322.02</v>
      </c>
      <c r="G775" s="32"/>
      <c r="H775" s="33"/>
      <c r="I775" s="32" t="str">
        <f>Source!BO511</f>
        <v/>
      </c>
      <c r="J775" s="32"/>
      <c r="K775" s="33"/>
      <c r="L775" s="34"/>
      <c r="S775">
        <f>ROUND((Source!FX511/100)*((ROUND(Source!AF511*Source!I511, 2)+ROUND(Source!AE511*Source!I511, 2))), 2)</f>
        <v>2.54</v>
      </c>
      <c r="T775">
        <f>Source!X511</f>
        <v>17.149999999999999</v>
      </c>
      <c r="U775">
        <f>ROUND((Source!FY511/100)*((ROUND(Source!AF511*Source!I511, 2)+ROUND(Source!AE511*Source!I511, 2))), 2)</f>
        <v>1.97</v>
      </c>
      <c r="V775">
        <f>Source!Y511</f>
        <v>13.34</v>
      </c>
    </row>
    <row r="776" spans="1:26" x14ac:dyDescent="0.2">
      <c r="C776" s="26" t="str">
        <f>"Объем: "&amp;Source!I511&amp;"=7/"&amp;"100"</f>
        <v>Объем: 0,07=7/100</v>
      </c>
    </row>
    <row r="777" spans="1:26" ht="14.25" x14ac:dyDescent="0.2">
      <c r="A777" s="48"/>
      <c r="B777" s="49"/>
      <c r="C777" s="49" t="s">
        <v>1327</v>
      </c>
      <c r="D777" s="30"/>
      <c r="E777" s="12"/>
      <c r="F777" s="31">
        <f>Source!AO511</f>
        <v>34.74</v>
      </c>
      <c r="G777" s="32" t="str">
        <f>Source!DG511</f>
        <v>)*1,15</v>
      </c>
      <c r="H777" s="33">
        <f>ROUND(Source!AF511*Source!I511, 2)</f>
        <v>2.8</v>
      </c>
      <c r="I777" s="32"/>
      <c r="J777" s="32">
        <f>IF(Source!BA511&lt;&gt; 0, Source!BA511, 1)</f>
        <v>6.77</v>
      </c>
      <c r="K777" s="33">
        <f>Source!S511</f>
        <v>18.93</v>
      </c>
      <c r="L777" s="34"/>
      <c r="R777">
        <f>H777</f>
        <v>2.8</v>
      </c>
    </row>
    <row r="778" spans="1:26" ht="14.25" x14ac:dyDescent="0.2">
      <c r="A778" s="48"/>
      <c r="B778" s="49"/>
      <c r="C778" s="49" t="s">
        <v>447</v>
      </c>
      <c r="D778" s="30"/>
      <c r="E778" s="12"/>
      <c r="F778" s="31">
        <f>Source!AM511</f>
        <v>6.01</v>
      </c>
      <c r="G778" s="32" t="str">
        <f>Source!DE511</f>
        <v>)*1,25</v>
      </c>
      <c r="H778" s="33">
        <f>ROUND(Source!AD511*Source!I511, 2)</f>
        <v>0.53</v>
      </c>
      <c r="I778" s="32"/>
      <c r="J778" s="32">
        <f>IF(Source!BB511&lt;&gt; 0, Source!BB511, 1)</f>
        <v>6.77</v>
      </c>
      <c r="K778" s="33">
        <f>Source!Q511</f>
        <v>3.56</v>
      </c>
      <c r="L778" s="34"/>
    </row>
    <row r="779" spans="1:26" ht="14.25" x14ac:dyDescent="0.2">
      <c r="A779" s="48"/>
      <c r="B779" s="49"/>
      <c r="C779" s="49" t="s">
        <v>1334</v>
      </c>
      <c r="D779" s="30"/>
      <c r="E779" s="12"/>
      <c r="F779" s="31">
        <f>Source!AN511</f>
        <v>0.22</v>
      </c>
      <c r="G779" s="32" t="str">
        <f>Source!DF511</f>
        <v>)*1,25</v>
      </c>
      <c r="H779" s="45">
        <f>ROUND(Source!AE511*Source!I511, 2)</f>
        <v>0.02</v>
      </c>
      <c r="I779" s="32"/>
      <c r="J779" s="32">
        <f>IF(Source!BS511&lt;&gt; 0, Source!BS511, 1)</f>
        <v>6.77</v>
      </c>
      <c r="K779" s="45">
        <f>Source!R511</f>
        <v>0.13</v>
      </c>
      <c r="L779" s="34"/>
      <c r="R779">
        <f>H779</f>
        <v>0.02</v>
      </c>
    </row>
    <row r="780" spans="1:26" ht="14.25" x14ac:dyDescent="0.2">
      <c r="A780" s="48"/>
      <c r="B780" s="49"/>
      <c r="C780" s="49" t="s">
        <v>1328</v>
      </c>
      <c r="D780" s="30"/>
      <c r="E780" s="12"/>
      <c r="F780" s="31">
        <f>Source!AL511</f>
        <v>281.27</v>
      </c>
      <c r="G780" s="32" t="str">
        <f>Source!DD511</f>
        <v/>
      </c>
      <c r="H780" s="33">
        <f>ROUND(Source!AC511*Source!I511, 2)</f>
        <v>19.690000000000001</v>
      </c>
      <c r="I780" s="32"/>
      <c r="J780" s="32">
        <f>IF(Source!BC511&lt;&gt; 0, Source!BC511, 1)</f>
        <v>6.77</v>
      </c>
      <c r="K780" s="33">
        <f>Source!P511</f>
        <v>133.29</v>
      </c>
      <c r="L780" s="34"/>
    </row>
    <row r="781" spans="1:26" ht="14.25" x14ac:dyDescent="0.2">
      <c r="A781" s="48"/>
      <c r="B781" s="49"/>
      <c r="C781" s="49" t="s">
        <v>1329</v>
      </c>
      <c r="D781" s="30" t="s">
        <v>1330</v>
      </c>
      <c r="E781" s="12">
        <f>Source!BZ511</f>
        <v>90</v>
      </c>
      <c r="F781" s="52"/>
      <c r="G781" s="32"/>
      <c r="H781" s="33">
        <f>SUM(S775:S783)</f>
        <v>2.54</v>
      </c>
      <c r="I781" s="35"/>
      <c r="J781" s="29">
        <f>Source!AT511</f>
        <v>90</v>
      </c>
      <c r="K781" s="33">
        <f>SUM(T775:T783)</f>
        <v>17.149999999999999</v>
      </c>
      <c r="L781" s="34"/>
    </row>
    <row r="782" spans="1:26" ht="14.25" x14ac:dyDescent="0.2">
      <c r="A782" s="48"/>
      <c r="B782" s="49"/>
      <c r="C782" s="49" t="s">
        <v>1331</v>
      </c>
      <c r="D782" s="30" t="s">
        <v>1330</v>
      </c>
      <c r="E782" s="12">
        <f>Source!CA511</f>
        <v>70</v>
      </c>
      <c r="F782" s="52"/>
      <c r="G782" s="32"/>
      <c r="H782" s="33">
        <f>SUM(U775:U783)</f>
        <v>1.97</v>
      </c>
      <c r="I782" s="35"/>
      <c r="J782" s="29">
        <f>Source!AU511</f>
        <v>70</v>
      </c>
      <c r="K782" s="33">
        <f>SUM(V775:V783)</f>
        <v>13.34</v>
      </c>
      <c r="L782" s="34"/>
    </row>
    <row r="783" spans="1:26" ht="14.25" x14ac:dyDescent="0.2">
      <c r="A783" s="50"/>
      <c r="B783" s="51"/>
      <c r="C783" s="51" t="s">
        <v>1332</v>
      </c>
      <c r="D783" s="37" t="s">
        <v>1333</v>
      </c>
      <c r="E783" s="38">
        <f>Source!AQ511</f>
        <v>3.83</v>
      </c>
      <c r="F783" s="39"/>
      <c r="G783" s="42" t="str">
        <f>Source!DI511</f>
        <v>)*1,15</v>
      </c>
      <c r="H783" s="41"/>
      <c r="I783" s="42"/>
      <c r="J783" s="42"/>
      <c r="K783" s="41"/>
      <c r="L783" s="47">
        <f>Source!U511</f>
        <v>0.30831500000000001</v>
      </c>
    </row>
    <row r="784" spans="1:26" ht="15" x14ac:dyDescent="0.25">
      <c r="G784" s="59">
        <f>H777+H778+H780+H781+H782</f>
        <v>27.53</v>
      </c>
      <c r="H784" s="59"/>
      <c r="J784" s="59">
        <f>K777+K778+K780+K781+K782</f>
        <v>186.27</v>
      </c>
      <c r="K784" s="59"/>
      <c r="L784" s="44">
        <f>Source!U511</f>
        <v>0.30831500000000001</v>
      </c>
      <c r="O784" s="25">
        <f>G784</f>
        <v>27.53</v>
      </c>
      <c r="P784" s="25">
        <f>J784</f>
        <v>186.27</v>
      </c>
      <c r="Q784" s="25">
        <f>L784</f>
        <v>0.30831500000000001</v>
      </c>
      <c r="W784">
        <f>IF(Source!BI511&lt;=1,H777+H778+H780+H781+H782, 0)</f>
        <v>27.53</v>
      </c>
      <c r="X784">
        <f>IF(Source!BI511=2,H777+H778+H780+H781+H782, 0)</f>
        <v>0</v>
      </c>
      <c r="Y784">
        <f>IF(Source!BI511=3,H777+H778+H780+H781+H782, 0)</f>
        <v>0</v>
      </c>
      <c r="Z784">
        <f>IF(Source!BI511=4,H777+H778+H780+H781+H782, 0)</f>
        <v>0</v>
      </c>
    </row>
    <row r="785" spans="1:32" ht="15" x14ac:dyDescent="0.25">
      <c r="A785" s="58" t="str">
        <f>CONCATENATE("Итого по разделу: ",IF(Source!G513&lt;&gt;"Новый раздел", Source!G513, ""))</f>
        <v>Итого по разделу: Раздел 3 Монтажные работы . Технологическое оборудование</v>
      </c>
      <c r="B785" s="58"/>
      <c r="C785" s="58"/>
      <c r="D785" s="58"/>
      <c r="E785" s="58"/>
      <c r="F785" s="58"/>
      <c r="G785" s="57">
        <f>SUM(O650:O784)</f>
        <v>121549.23</v>
      </c>
      <c r="H785" s="57"/>
      <c r="I785" s="28"/>
      <c r="J785" s="57">
        <f>SUM(P650:P784)</f>
        <v>822887.93</v>
      </c>
      <c r="K785" s="57"/>
      <c r="L785" s="44">
        <f>SUM(Q650:Q784)</f>
        <v>280.79327000000001</v>
      </c>
      <c r="AF785" s="54" t="str">
        <f>CONCATENATE("Итого по разделу: ",IF(Source!G513&lt;&gt;"Новый раздел", Source!G513, ""))</f>
        <v>Итого по разделу: Раздел 3 Монтажные работы . Технологическое оборудование</v>
      </c>
    </row>
    <row r="786" spans="1:32" ht="15" x14ac:dyDescent="0.25">
      <c r="A786" s="58" t="str">
        <f>CONCATENATE("Итого по локальной смете: ",IF(Source!G542&lt;&gt;"Новая локальная смета", Source!G542, ""))</f>
        <v xml:space="preserve">Итого по локальной смете: </v>
      </c>
      <c r="B786" s="58"/>
      <c r="C786" s="58"/>
      <c r="D786" s="58"/>
      <c r="E786" s="58"/>
      <c r="F786" s="58"/>
      <c r="G786" s="57">
        <f>SUM(O29:O785)</f>
        <v>467384.56</v>
      </c>
      <c r="H786" s="57"/>
      <c r="I786" s="28"/>
      <c r="J786" s="57">
        <f>SUM(P29:P785)</f>
        <v>3164193.6999999997</v>
      </c>
      <c r="K786" s="57"/>
      <c r="L786" s="44">
        <f>SUM(Q29:Q785)</f>
        <v>2642.0628420000003</v>
      </c>
    </row>
    <row r="787" spans="1:32" ht="15" x14ac:dyDescent="0.25">
      <c r="C787" s="58" t="str">
        <f>Source!H570</f>
        <v>Всего</v>
      </c>
      <c r="D787" s="58"/>
      <c r="E787" s="58"/>
      <c r="F787" s="58"/>
      <c r="G787" s="58"/>
      <c r="H787" s="58"/>
      <c r="I787" s="58"/>
      <c r="J787" s="57">
        <f>IF(Source!P570=0, "", Source!P570)</f>
        <v>3164193.7</v>
      </c>
      <c r="K787" s="57"/>
    </row>
    <row r="788" spans="1:32" ht="15" x14ac:dyDescent="0.25">
      <c r="C788" s="58" t="str">
        <f>Source!H571</f>
        <v>Итого НДС 20 %</v>
      </c>
      <c r="D788" s="58"/>
      <c r="E788" s="58"/>
      <c r="F788" s="58"/>
      <c r="G788" s="58"/>
      <c r="H788" s="58"/>
      <c r="I788" s="58"/>
      <c r="J788" s="57">
        <f>IF(Source!P571=0, "", Source!P571)</f>
        <v>632838.74</v>
      </c>
      <c r="K788" s="57"/>
    </row>
    <row r="789" spans="1:32" ht="15" x14ac:dyDescent="0.25">
      <c r="C789" s="58" t="str">
        <f>Source!H572</f>
        <v>Всего по смете</v>
      </c>
      <c r="D789" s="58"/>
      <c r="E789" s="58"/>
      <c r="F789" s="58"/>
      <c r="G789" s="58"/>
      <c r="H789" s="58"/>
      <c r="I789" s="58"/>
      <c r="J789" s="57">
        <f>IF(Source!P572=0, "", Source!P572)</f>
        <v>3797032.44</v>
      </c>
      <c r="K789" s="57"/>
    </row>
    <row r="792" spans="1:32" ht="14.25" x14ac:dyDescent="0.2">
      <c r="A792" s="27" t="s">
        <v>1368</v>
      </c>
      <c r="B792" s="27"/>
      <c r="C792" s="55"/>
      <c r="D792" s="56"/>
      <c r="E792" s="56"/>
      <c r="F792" s="56"/>
      <c r="G792" s="56"/>
      <c r="H792" s="56"/>
      <c r="I792" s="56"/>
      <c r="J792" s="13"/>
      <c r="K792" s="13"/>
      <c r="L792" s="13"/>
    </row>
    <row r="793" spans="1:32" ht="14.25" x14ac:dyDescent="0.2">
      <c r="A793" s="13"/>
      <c r="B793" s="13"/>
      <c r="C793" s="55"/>
      <c r="D793" s="61"/>
      <c r="E793" s="61"/>
      <c r="F793" s="61"/>
      <c r="G793" s="61"/>
      <c r="H793" s="61"/>
      <c r="I793" s="56"/>
      <c r="J793" s="13"/>
      <c r="K793" s="13"/>
      <c r="L793" s="13"/>
    </row>
    <row r="794" spans="1:32" ht="14.25" x14ac:dyDescent="0.2">
      <c r="A794" s="13"/>
      <c r="B794" s="13"/>
      <c r="C794" s="55"/>
      <c r="D794" s="56"/>
      <c r="E794" s="56"/>
      <c r="F794" s="56"/>
      <c r="G794" s="56"/>
      <c r="H794" s="56"/>
      <c r="I794" s="56"/>
      <c r="J794" s="13"/>
      <c r="K794" s="13"/>
      <c r="L794" s="13"/>
    </row>
    <row r="795" spans="1:32" ht="14.25" x14ac:dyDescent="0.2">
      <c r="A795" s="27" t="s">
        <v>1368</v>
      </c>
      <c r="B795" s="27"/>
      <c r="C795" s="55"/>
      <c r="D795" s="56"/>
      <c r="E795" s="56"/>
      <c r="F795" s="56"/>
      <c r="G795" s="56"/>
      <c r="H795" s="56"/>
      <c r="I795" s="56"/>
      <c r="J795" s="13"/>
      <c r="K795" s="13"/>
      <c r="L795" s="13"/>
    </row>
    <row r="796" spans="1:32" ht="14.25" x14ac:dyDescent="0.2">
      <c r="A796" s="13"/>
      <c r="B796" s="13"/>
      <c r="C796" s="56"/>
      <c r="D796" s="61"/>
      <c r="E796" s="61"/>
      <c r="F796" s="61"/>
      <c r="G796" s="61"/>
      <c r="H796" s="61"/>
      <c r="I796" s="56"/>
      <c r="J796" s="13"/>
      <c r="K796" s="13"/>
      <c r="L796" s="13"/>
    </row>
  </sheetData>
  <mergeCells count="219">
    <mergeCell ref="B7:E7"/>
    <mergeCell ref="H7:L7"/>
    <mergeCell ref="B3:E3"/>
    <mergeCell ref="H3:L3"/>
    <mergeCell ref="B4:E4"/>
    <mergeCell ref="H4:L4"/>
    <mergeCell ref="B6:E6"/>
    <mergeCell ref="H6:L6"/>
    <mergeCell ref="C20:F20"/>
    <mergeCell ref="G20:H20"/>
    <mergeCell ref="I20:J20"/>
    <mergeCell ref="K20:L20"/>
    <mergeCell ref="C18:F18"/>
    <mergeCell ref="G18:H18"/>
    <mergeCell ref="I18:J18"/>
    <mergeCell ref="K18:L18"/>
    <mergeCell ref="B11:K11"/>
    <mergeCell ref="B12:K12"/>
    <mergeCell ref="B14:K14"/>
    <mergeCell ref="G17:H17"/>
    <mergeCell ref="I17:J17"/>
    <mergeCell ref="C21:F21"/>
    <mergeCell ref="G21:H21"/>
    <mergeCell ref="I21:J21"/>
    <mergeCell ref="K21:L21"/>
    <mergeCell ref="C19:F19"/>
    <mergeCell ref="G19:H19"/>
    <mergeCell ref="I19:J19"/>
    <mergeCell ref="K19:L19"/>
    <mergeCell ref="C789:I789"/>
    <mergeCell ref="J789:K789"/>
    <mergeCell ref="G58:H58"/>
    <mergeCell ref="J47:K47"/>
    <mergeCell ref="G47:H47"/>
    <mergeCell ref="G333:H333"/>
    <mergeCell ref="J323:K323"/>
    <mergeCell ref="G323:H323"/>
    <mergeCell ref="J309:K309"/>
    <mergeCell ref="G309:H309"/>
    <mergeCell ref="G179:H179"/>
    <mergeCell ref="J166:K166"/>
    <mergeCell ref="G166:H166"/>
    <mergeCell ref="J240:K240"/>
    <mergeCell ref="G240:H240"/>
    <mergeCell ref="J302:K302"/>
    <mergeCell ref="D793:H793"/>
    <mergeCell ref="A29:L29"/>
    <mergeCell ref="J229:K229"/>
    <mergeCell ref="G229:H229"/>
    <mergeCell ref="J218:K218"/>
    <mergeCell ref="C22:F22"/>
    <mergeCell ref="G22:H22"/>
    <mergeCell ref="I22:J22"/>
    <mergeCell ref="K22:L22"/>
    <mergeCell ref="C23:F23"/>
    <mergeCell ref="G23:H23"/>
    <mergeCell ref="I23:J23"/>
    <mergeCell ref="K23:L23"/>
    <mergeCell ref="J129:K129"/>
    <mergeCell ref="J155:K155"/>
    <mergeCell ref="G155:H155"/>
    <mergeCell ref="J147:K147"/>
    <mergeCell ref="G147:H147"/>
    <mergeCell ref="J137:K137"/>
    <mergeCell ref="G137:H137"/>
    <mergeCell ref="G66:H66"/>
    <mergeCell ref="J113:K113"/>
    <mergeCell ref="G113:H113"/>
    <mergeCell ref="J58:K58"/>
    <mergeCell ref="D796:H796"/>
    <mergeCell ref="C24:F24"/>
    <mergeCell ref="G24:H24"/>
    <mergeCell ref="I24:J24"/>
    <mergeCell ref="K24:L24"/>
    <mergeCell ref="A26:L26"/>
    <mergeCell ref="C787:I787"/>
    <mergeCell ref="J787:K787"/>
    <mergeCell ref="G129:H129"/>
    <mergeCell ref="J121:K121"/>
    <mergeCell ref="G121:H121"/>
    <mergeCell ref="J103:K103"/>
    <mergeCell ref="G103:H103"/>
    <mergeCell ref="J95:K95"/>
    <mergeCell ref="G95:H95"/>
    <mergeCell ref="C788:I788"/>
    <mergeCell ref="J788:K788"/>
    <mergeCell ref="J37:K37"/>
    <mergeCell ref="G37:H37"/>
    <mergeCell ref="J87:K87"/>
    <mergeCell ref="G87:H87"/>
    <mergeCell ref="J78:K78"/>
    <mergeCell ref="G78:H78"/>
    <mergeCell ref="J66:K66"/>
    <mergeCell ref="G302:H302"/>
    <mergeCell ref="J293:K293"/>
    <mergeCell ref="G293:H293"/>
    <mergeCell ref="J282:K282"/>
    <mergeCell ref="G282:H282"/>
    <mergeCell ref="G218:H218"/>
    <mergeCell ref="J205:K205"/>
    <mergeCell ref="G205:H205"/>
    <mergeCell ref="J193:K193"/>
    <mergeCell ref="G193:H193"/>
    <mergeCell ref="J179:K179"/>
    <mergeCell ref="G404:H404"/>
    <mergeCell ref="J396:K396"/>
    <mergeCell ref="G396:H396"/>
    <mergeCell ref="J388:K388"/>
    <mergeCell ref="G388:H388"/>
    <mergeCell ref="J272:K272"/>
    <mergeCell ref="G272:H272"/>
    <mergeCell ref="J262:K262"/>
    <mergeCell ref="G262:H262"/>
    <mergeCell ref="J343:K343"/>
    <mergeCell ref="J366:K366"/>
    <mergeCell ref="G366:H366"/>
    <mergeCell ref="J362:K362"/>
    <mergeCell ref="G362:H362"/>
    <mergeCell ref="J351:K351"/>
    <mergeCell ref="G351:H351"/>
    <mergeCell ref="A377:L377"/>
    <mergeCell ref="G376:H376"/>
    <mergeCell ref="J376:K376"/>
    <mergeCell ref="A376:F376"/>
    <mergeCell ref="J375:K375"/>
    <mergeCell ref="G375:H375"/>
    <mergeCell ref="G343:H343"/>
    <mergeCell ref="J333:K333"/>
    <mergeCell ref="J489:K489"/>
    <mergeCell ref="G489:H489"/>
    <mergeCell ref="J479:K479"/>
    <mergeCell ref="G479:H479"/>
    <mergeCell ref="J471:K471"/>
    <mergeCell ref="G471:H471"/>
    <mergeCell ref="J463:K463"/>
    <mergeCell ref="G463:H463"/>
    <mergeCell ref="J455:K455"/>
    <mergeCell ref="G412:H412"/>
    <mergeCell ref="J404:K404"/>
    <mergeCell ref="J412:K412"/>
    <mergeCell ref="J437:K437"/>
    <mergeCell ref="G437:H437"/>
    <mergeCell ref="J428:K428"/>
    <mergeCell ref="G428:H428"/>
    <mergeCell ref="J420:K420"/>
    <mergeCell ref="G420:H420"/>
    <mergeCell ref="G589:H589"/>
    <mergeCell ref="J581:K581"/>
    <mergeCell ref="G581:H581"/>
    <mergeCell ref="J564:K564"/>
    <mergeCell ref="G564:H564"/>
    <mergeCell ref="J555:K555"/>
    <mergeCell ref="G555:H555"/>
    <mergeCell ref="G455:H455"/>
    <mergeCell ref="J445:K445"/>
    <mergeCell ref="G445:H445"/>
    <mergeCell ref="J497:K497"/>
    <mergeCell ref="G497:H497"/>
    <mergeCell ref="J546:K546"/>
    <mergeCell ref="G546:H546"/>
    <mergeCell ref="J536:K536"/>
    <mergeCell ref="G536:H536"/>
    <mergeCell ref="J526:K526"/>
    <mergeCell ref="G526:H526"/>
    <mergeCell ref="J649:K649"/>
    <mergeCell ref="A649:F649"/>
    <mergeCell ref="G648:H648"/>
    <mergeCell ref="J648:K648"/>
    <mergeCell ref="A648:F648"/>
    <mergeCell ref="J515:K515"/>
    <mergeCell ref="G515:H515"/>
    <mergeCell ref="J505:K505"/>
    <mergeCell ref="G505:H505"/>
    <mergeCell ref="J589:K589"/>
    <mergeCell ref="J618:K618"/>
    <mergeCell ref="G618:H618"/>
    <mergeCell ref="A609:L609"/>
    <mergeCell ref="J608:K608"/>
    <mergeCell ref="G608:H608"/>
    <mergeCell ref="J599:K599"/>
    <mergeCell ref="G599:H599"/>
    <mergeCell ref="J647:K647"/>
    <mergeCell ref="G647:H647"/>
    <mergeCell ref="J636:K636"/>
    <mergeCell ref="G636:H636"/>
    <mergeCell ref="J628:K628"/>
    <mergeCell ref="G628:H628"/>
    <mergeCell ref="G649:H649"/>
    <mergeCell ref="J658:K658"/>
    <mergeCell ref="G658:H658"/>
    <mergeCell ref="A650:L650"/>
    <mergeCell ref="J679:K679"/>
    <mergeCell ref="G679:H679"/>
    <mergeCell ref="J668:K668"/>
    <mergeCell ref="G668:H668"/>
    <mergeCell ref="J751:K751"/>
    <mergeCell ref="G751:H751"/>
    <mergeCell ref="J739:K739"/>
    <mergeCell ref="G739:H739"/>
    <mergeCell ref="J727:K727"/>
    <mergeCell ref="G727:H727"/>
    <mergeCell ref="J712:K712"/>
    <mergeCell ref="G712:H712"/>
    <mergeCell ref="J701:K701"/>
    <mergeCell ref="G786:H786"/>
    <mergeCell ref="J786:K786"/>
    <mergeCell ref="A786:F786"/>
    <mergeCell ref="G785:H785"/>
    <mergeCell ref="J785:K785"/>
    <mergeCell ref="A785:F785"/>
    <mergeCell ref="J784:K784"/>
    <mergeCell ref="G701:H701"/>
    <mergeCell ref="J687:K687"/>
    <mergeCell ref="G687:H687"/>
    <mergeCell ref="G784:H784"/>
    <mergeCell ref="J774:K774"/>
    <mergeCell ref="G774:H774"/>
    <mergeCell ref="J764:K764"/>
    <mergeCell ref="G764:H764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42"/>
  <sheetViews>
    <sheetView workbookViewId="0">
      <selection activeCell="A638" sqref="A638:AH63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635</v>
      </c>
      <c r="C12" s="1">
        <v>0</v>
      </c>
      <c r="D12" s="1">
        <f>ROW(A574)</f>
        <v>574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17301512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B574</f>
        <v>635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Создание автоматической системы пожаротушения по адресу : г. Москва, Каширское шоссе, д.31,стр.16</v>
      </c>
      <c r="H18" s="3"/>
      <c r="I18" s="3"/>
      <c r="J18" s="3"/>
      <c r="K18" s="3"/>
      <c r="L18" s="3"/>
      <c r="M18" s="3"/>
      <c r="N18" s="3"/>
      <c r="O18" s="3">
        <f t="shared" ref="O18:AT18" si="1">O574</f>
        <v>1250179.98</v>
      </c>
      <c r="P18" s="3">
        <f t="shared" si="1"/>
        <v>1204255.28</v>
      </c>
      <c r="Q18" s="3">
        <f t="shared" si="1"/>
        <v>17534</v>
      </c>
      <c r="R18" s="3">
        <f t="shared" si="1"/>
        <v>1755.84</v>
      </c>
      <c r="S18" s="3">
        <f t="shared" si="1"/>
        <v>28390.7</v>
      </c>
      <c r="T18" s="3">
        <f t="shared" si="1"/>
        <v>0</v>
      </c>
      <c r="U18" s="3">
        <f t="shared" si="1"/>
        <v>2642.0628420000003</v>
      </c>
      <c r="V18" s="3">
        <f t="shared" si="1"/>
        <v>152.89281</v>
      </c>
      <c r="W18" s="3">
        <f t="shared" si="1"/>
        <v>0</v>
      </c>
      <c r="X18" s="3">
        <f t="shared" si="1"/>
        <v>25274.95</v>
      </c>
      <c r="Y18" s="3">
        <f t="shared" si="1"/>
        <v>18447.8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1293902.73</v>
      </c>
      <c r="AS18" s="3">
        <f t="shared" si="1"/>
        <v>21354.78</v>
      </c>
      <c r="AT18" s="3">
        <f t="shared" si="1"/>
        <v>1272547.95</v>
      </c>
      <c r="AU18" s="3">
        <f t="shared" ref="AU18:BZ18" si="2">AU574</f>
        <v>0</v>
      </c>
      <c r="AV18" s="3">
        <f t="shared" si="2"/>
        <v>1204255.28</v>
      </c>
      <c r="AW18" s="3">
        <f t="shared" si="2"/>
        <v>1204255.28</v>
      </c>
      <c r="AX18" s="3">
        <f t="shared" si="2"/>
        <v>0</v>
      </c>
      <c r="AY18" s="3">
        <f t="shared" si="2"/>
        <v>1204255.28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CA574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DG574</f>
        <v>2868190.29</v>
      </c>
      <c r="DH18" s="4">
        <f t="shared" si="4"/>
        <v>2557280.19</v>
      </c>
      <c r="DI18" s="4">
        <f t="shared" si="4"/>
        <v>118705.05</v>
      </c>
      <c r="DJ18" s="4">
        <f t="shared" si="4"/>
        <v>11887.06</v>
      </c>
      <c r="DK18" s="4">
        <f t="shared" si="4"/>
        <v>192205.05</v>
      </c>
      <c r="DL18" s="4">
        <f t="shared" si="4"/>
        <v>0</v>
      </c>
      <c r="DM18" s="4">
        <f t="shared" si="4"/>
        <v>2642.0628420000003</v>
      </c>
      <c r="DN18" s="4">
        <f t="shared" si="4"/>
        <v>152.89281</v>
      </c>
      <c r="DO18" s="4">
        <f t="shared" si="4"/>
        <v>0</v>
      </c>
      <c r="DP18" s="4">
        <f t="shared" si="4"/>
        <v>171111.6</v>
      </c>
      <c r="DQ18" s="4">
        <f t="shared" si="4"/>
        <v>124891.81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3164193.7</v>
      </c>
      <c r="EK18" s="4">
        <f t="shared" si="4"/>
        <v>165419.35999999999</v>
      </c>
      <c r="EL18" s="4">
        <f t="shared" si="4"/>
        <v>2998774.34</v>
      </c>
      <c r="EM18" s="4">
        <f t="shared" ref="EM18:FR18" si="5">EM574</f>
        <v>0</v>
      </c>
      <c r="EN18" s="4">
        <f t="shared" si="5"/>
        <v>2557280.19</v>
      </c>
      <c r="EO18" s="4">
        <f t="shared" si="5"/>
        <v>2557280.19</v>
      </c>
      <c r="EP18" s="4">
        <f t="shared" si="5"/>
        <v>0</v>
      </c>
      <c r="EQ18" s="4">
        <f t="shared" si="5"/>
        <v>2557280.19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FS574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ROW(A542)</f>
        <v>542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B542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O542</f>
        <v>1250179.98</v>
      </c>
      <c r="P22" s="3">
        <f t="shared" si="8"/>
        <v>1204255.28</v>
      </c>
      <c r="Q22" s="3">
        <f t="shared" si="8"/>
        <v>17534</v>
      </c>
      <c r="R22" s="3">
        <f t="shared" si="8"/>
        <v>1755.84</v>
      </c>
      <c r="S22" s="3">
        <f t="shared" si="8"/>
        <v>28390.7</v>
      </c>
      <c r="T22" s="3">
        <f t="shared" si="8"/>
        <v>0</v>
      </c>
      <c r="U22" s="3">
        <f t="shared" si="8"/>
        <v>2642.0628420000003</v>
      </c>
      <c r="V22" s="3">
        <f t="shared" si="8"/>
        <v>152.89281</v>
      </c>
      <c r="W22" s="3">
        <f t="shared" si="8"/>
        <v>0</v>
      </c>
      <c r="X22" s="3">
        <f t="shared" si="8"/>
        <v>25274.95</v>
      </c>
      <c r="Y22" s="3">
        <f t="shared" si="8"/>
        <v>18447.8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1293902.73</v>
      </c>
      <c r="AS22" s="3">
        <f t="shared" si="8"/>
        <v>21354.78</v>
      </c>
      <c r="AT22" s="3">
        <f t="shared" si="8"/>
        <v>1272547.95</v>
      </c>
      <c r="AU22" s="3">
        <f t="shared" ref="AU22:BZ22" si="9">AU542</f>
        <v>0</v>
      </c>
      <c r="AV22" s="3">
        <f t="shared" si="9"/>
        <v>1204255.28</v>
      </c>
      <c r="AW22" s="3">
        <f t="shared" si="9"/>
        <v>1204255.28</v>
      </c>
      <c r="AX22" s="3">
        <f t="shared" si="9"/>
        <v>0</v>
      </c>
      <c r="AY22" s="3">
        <f t="shared" si="9"/>
        <v>1204255.28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CA542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DG542</f>
        <v>2868190.29</v>
      </c>
      <c r="DH22" s="4">
        <f t="shared" si="11"/>
        <v>2557280.19</v>
      </c>
      <c r="DI22" s="4">
        <f t="shared" si="11"/>
        <v>118705.05</v>
      </c>
      <c r="DJ22" s="4">
        <f t="shared" si="11"/>
        <v>11887.06</v>
      </c>
      <c r="DK22" s="4">
        <f t="shared" si="11"/>
        <v>192205.05</v>
      </c>
      <c r="DL22" s="4">
        <f t="shared" si="11"/>
        <v>0</v>
      </c>
      <c r="DM22" s="4">
        <f t="shared" si="11"/>
        <v>2642.0628420000003</v>
      </c>
      <c r="DN22" s="4">
        <f t="shared" si="11"/>
        <v>152.89281</v>
      </c>
      <c r="DO22" s="4">
        <f t="shared" si="11"/>
        <v>0</v>
      </c>
      <c r="DP22" s="4">
        <f t="shared" si="11"/>
        <v>171111.6</v>
      </c>
      <c r="DQ22" s="4">
        <f t="shared" si="11"/>
        <v>124891.81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3164193.7</v>
      </c>
      <c r="EK22" s="4">
        <f t="shared" si="11"/>
        <v>165419.35999999999</v>
      </c>
      <c r="EL22" s="4">
        <f t="shared" si="11"/>
        <v>2998774.34</v>
      </c>
      <c r="EM22" s="4">
        <f t="shared" ref="EM22:FR22" si="12">EM542</f>
        <v>0</v>
      </c>
      <c r="EN22" s="4">
        <f t="shared" si="12"/>
        <v>2557280.19</v>
      </c>
      <c r="EO22" s="4">
        <f t="shared" si="12"/>
        <v>2557280.19</v>
      </c>
      <c r="EP22" s="4">
        <f t="shared" si="12"/>
        <v>0</v>
      </c>
      <c r="EQ22" s="4">
        <f t="shared" si="12"/>
        <v>2557280.19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FS542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ROW(A219)</f>
        <v>219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B219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 Строительно-монтажные работы. Серверная</v>
      </c>
      <c r="H26" s="3"/>
      <c r="I26" s="3"/>
      <c r="J26" s="3"/>
      <c r="K26" s="3"/>
      <c r="L26" s="3"/>
      <c r="M26" s="3"/>
      <c r="N26" s="3"/>
      <c r="O26" s="3">
        <f t="shared" ref="O26:AT26" si="15">O219</f>
        <v>846043.86</v>
      </c>
      <c r="P26" s="3">
        <f t="shared" si="15"/>
        <v>819143.87</v>
      </c>
      <c r="Q26" s="3">
        <f t="shared" si="15"/>
        <v>9935.56</v>
      </c>
      <c r="R26" s="3">
        <f t="shared" si="15"/>
        <v>950.88</v>
      </c>
      <c r="S26" s="3">
        <f t="shared" si="15"/>
        <v>16964.43</v>
      </c>
      <c r="T26" s="3">
        <f t="shared" si="15"/>
        <v>0</v>
      </c>
      <c r="U26" s="3">
        <f t="shared" si="15"/>
        <v>1615.5291499999998</v>
      </c>
      <c r="V26" s="3">
        <f t="shared" si="15"/>
        <v>84.376575000000003</v>
      </c>
      <c r="W26" s="3">
        <f t="shared" si="15"/>
        <v>0</v>
      </c>
      <c r="X26" s="3">
        <f t="shared" si="15"/>
        <v>14816.27</v>
      </c>
      <c r="Y26" s="3">
        <f t="shared" si="15"/>
        <v>10966.26</v>
      </c>
      <c r="Z26" s="3">
        <f t="shared" si="15"/>
        <v>0</v>
      </c>
      <c r="AA26" s="3">
        <f t="shared" si="15"/>
        <v>0</v>
      </c>
      <c r="AB26" s="3">
        <f t="shared" si="15"/>
        <v>846043.86</v>
      </c>
      <c r="AC26" s="3">
        <f t="shared" si="15"/>
        <v>819143.87</v>
      </c>
      <c r="AD26" s="3">
        <f t="shared" si="15"/>
        <v>9935.56</v>
      </c>
      <c r="AE26" s="3">
        <f t="shared" si="15"/>
        <v>950.88</v>
      </c>
      <c r="AF26" s="3">
        <f t="shared" si="15"/>
        <v>16964.43</v>
      </c>
      <c r="AG26" s="3">
        <f t="shared" si="15"/>
        <v>0</v>
      </c>
      <c r="AH26" s="3">
        <f t="shared" si="15"/>
        <v>1615.5291499999998</v>
      </c>
      <c r="AI26" s="3">
        <f t="shared" si="15"/>
        <v>84.376575000000003</v>
      </c>
      <c r="AJ26" s="3">
        <f t="shared" si="15"/>
        <v>0</v>
      </c>
      <c r="AK26" s="3">
        <f t="shared" si="15"/>
        <v>14816.27</v>
      </c>
      <c r="AL26" s="3">
        <f t="shared" si="15"/>
        <v>10966.26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871826.39</v>
      </c>
      <c r="AS26" s="3">
        <f t="shared" si="15"/>
        <v>18945.72</v>
      </c>
      <c r="AT26" s="3">
        <f t="shared" si="15"/>
        <v>852880.67</v>
      </c>
      <c r="AU26" s="3">
        <f t="shared" ref="AU26:BZ26" si="16">AU219</f>
        <v>0</v>
      </c>
      <c r="AV26" s="3">
        <f t="shared" si="16"/>
        <v>819143.87</v>
      </c>
      <c r="AW26" s="3">
        <f t="shared" si="16"/>
        <v>819143.87</v>
      </c>
      <c r="AX26" s="3">
        <f t="shared" si="16"/>
        <v>0</v>
      </c>
      <c r="AY26" s="3">
        <f t="shared" si="16"/>
        <v>819143.87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CA219</f>
        <v>871826.39</v>
      </c>
      <c r="CB26" s="3">
        <f t="shared" si="17"/>
        <v>18945.72</v>
      </c>
      <c r="CC26" s="3">
        <f t="shared" si="17"/>
        <v>852880.67</v>
      </c>
      <c r="CD26" s="3">
        <f t="shared" si="17"/>
        <v>0</v>
      </c>
      <c r="CE26" s="3">
        <f t="shared" si="17"/>
        <v>819143.87</v>
      </c>
      <c r="CF26" s="3">
        <f t="shared" si="17"/>
        <v>819143.87</v>
      </c>
      <c r="CG26" s="3">
        <f t="shared" si="17"/>
        <v>0</v>
      </c>
      <c r="CH26" s="3">
        <f t="shared" si="17"/>
        <v>819143.87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DG219</f>
        <v>1503484.18</v>
      </c>
      <c r="DH26" s="4">
        <f t="shared" si="18"/>
        <v>1321371.06</v>
      </c>
      <c r="DI26" s="4">
        <f t="shared" si="18"/>
        <v>67263.8</v>
      </c>
      <c r="DJ26" s="4">
        <f t="shared" si="18"/>
        <v>6437.47</v>
      </c>
      <c r="DK26" s="4">
        <f t="shared" si="18"/>
        <v>114849.32</v>
      </c>
      <c r="DL26" s="4">
        <f t="shared" si="18"/>
        <v>0</v>
      </c>
      <c r="DM26" s="4">
        <f t="shared" si="18"/>
        <v>1615.5291499999998</v>
      </c>
      <c r="DN26" s="4">
        <f t="shared" si="18"/>
        <v>84.376575000000003</v>
      </c>
      <c r="DO26" s="4">
        <f t="shared" si="18"/>
        <v>0</v>
      </c>
      <c r="DP26" s="4">
        <f t="shared" si="18"/>
        <v>100306.24000000001</v>
      </c>
      <c r="DQ26" s="4">
        <f t="shared" si="18"/>
        <v>74241.710000000006</v>
      </c>
      <c r="DR26" s="4">
        <f t="shared" si="18"/>
        <v>0</v>
      </c>
      <c r="DS26" s="4">
        <f t="shared" si="18"/>
        <v>0</v>
      </c>
      <c r="DT26" s="4">
        <f t="shared" si="18"/>
        <v>1503484.18</v>
      </c>
      <c r="DU26" s="4">
        <f t="shared" si="18"/>
        <v>1321371.06</v>
      </c>
      <c r="DV26" s="4">
        <f t="shared" si="18"/>
        <v>67263.8</v>
      </c>
      <c r="DW26" s="4">
        <f t="shared" si="18"/>
        <v>6437.47</v>
      </c>
      <c r="DX26" s="4">
        <f t="shared" si="18"/>
        <v>114849.32</v>
      </c>
      <c r="DY26" s="4">
        <f t="shared" si="18"/>
        <v>0</v>
      </c>
      <c r="DZ26" s="4">
        <f t="shared" si="18"/>
        <v>1615.5291499999998</v>
      </c>
      <c r="EA26" s="4">
        <f t="shared" si="18"/>
        <v>84.376575000000003</v>
      </c>
      <c r="EB26" s="4">
        <f t="shared" si="18"/>
        <v>0</v>
      </c>
      <c r="EC26" s="4">
        <f t="shared" si="18"/>
        <v>100306.24000000001</v>
      </c>
      <c r="ED26" s="4">
        <f t="shared" si="18"/>
        <v>74241.710000000006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1678032.13</v>
      </c>
      <c r="EK26" s="4">
        <f t="shared" si="18"/>
        <v>149110.15</v>
      </c>
      <c r="EL26" s="4">
        <f t="shared" si="18"/>
        <v>1528921.98</v>
      </c>
      <c r="EM26" s="4">
        <f t="shared" ref="EM26:FR26" si="19">EM219</f>
        <v>0</v>
      </c>
      <c r="EN26" s="4">
        <f t="shared" si="19"/>
        <v>1321371.06</v>
      </c>
      <c r="EO26" s="4">
        <f t="shared" si="19"/>
        <v>1321371.06</v>
      </c>
      <c r="EP26" s="4">
        <f t="shared" si="19"/>
        <v>0</v>
      </c>
      <c r="EQ26" s="4">
        <f t="shared" si="19"/>
        <v>1321371.06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FS219</f>
        <v>1678032.13</v>
      </c>
      <c r="FT26" s="4">
        <f t="shared" si="20"/>
        <v>149110.15</v>
      </c>
      <c r="FU26" s="4">
        <f t="shared" si="20"/>
        <v>1528921.98</v>
      </c>
      <c r="FV26" s="4">
        <f t="shared" si="20"/>
        <v>0</v>
      </c>
      <c r="FW26" s="4">
        <f t="shared" si="20"/>
        <v>1321371.06</v>
      </c>
      <c r="FX26" s="4">
        <f t="shared" si="20"/>
        <v>1321371.06</v>
      </c>
      <c r="FY26" s="4">
        <f t="shared" si="20"/>
        <v>0</v>
      </c>
      <c r="FZ26" s="4">
        <f t="shared" si="20"/>
        <v>1321371.06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ROW(SmtRes!A7)</f>
        <v>7</v>
      </c>
      <c r="D28" s="2">
        <f>ROW(EtalonRes!A6)</f>
        <v>6</v>
      </c>
      <c r="E28" s="2" t="s">
        <v>14</v>
      </c>
      <c r="F28" s="2" t="s">
        <v>15</v>
      </c>
      <c r="G28" s="2" t="s">
        <v>16</v>
      </c>
      <c r="H28" s="2" t="s">
        <v>17</v>
      </c>
      <c r="I28" s="2">
        <v>1</v>
      </c>
      <c r="J28" s="2">
        <v>0</v>
      </c>
      <c r="K28" s="2"/>
      <c r="L28" s="2"/>
      <c r="M28" s="2"/>
      <c r="N28" s="2"/>
      <c r="O28" s="2">
        <f t="shared" ref="O28:O59" si="21">ROUND(CP28,2)</f>
        <v>48.17</v>
      </c>
      <c r="P28" s="2">
        <f t="shared" ref="P28:P59" si="22">ROUND(CQ28*I28,2)</f>
        <v>3.97</v>
      </c>
      <c r="Q28" s="2">
        <f t="shared" ref="Q28:Q59" si="23">ROUND(CR28*I28,2)</f>
        <v>0</v>
      </c>
      <c r="R28" s="2">
        <f t="shared" ref="R28:R59" si="24">ROUND(CS28*I28,2)</f>
        <v>0</v>
      </c>
      <c r="S28" s="2">
        <f t="shared" ref="S28:S59" si="25">ROUND(CT28*I28,2)</f>
        <v>44.2</v>
      </c>
      <c r="T28" s="2">
        <f t="shared" ref="T28:T59" si="26">ROUND(CU28*I28,2)</f>
        <v>0</v>
      </c>
      <c r="U28" s="2">
        <f t="shared" ref="U28:U59" si="27">CV28*I28</f>
        <v>4.4550000000000001</v>
      </c>
      <c r="V28" s="2">
        <f t="shared" ref="V28:V59" si="28">CW28*I28</f>
        <v>0</v>
      </c>
      <c r="W28" s="2">
        <f t="shared" ref="W28:W59" si="29">ROUND(CX28*I28,2)</f>
        <v>0</v>
      </c>
      <c r="X28" s="2">
        <f t="shared" ref="X28:X59" si="30">ROUND(CY28,2)</f>
        <v>35.36</v>
      </c>
      <c r="Y28" s="2">
        <f t="shared" ref="Y28:Y59" si="31">ROUND(CZ28,2)</f>
        <v>26.52</v>
      </c>
      <c r="Z28" s="2"/>
      <c r="AA28" s="2">
        <v>39650536</v>
      </c>
      <c r="AB28" s="2">
        <f t="shared" ref="AB28:AB59" si="32">ROUND((AC28+AD28+AF28),6)</f>
        <v>48.168999999999997</v>
      </c>
      <c r="AC28" s="2">
        <f t="shared" ref="AC28:AC59" si="33">ROUND((ES28),6)</f>
        <v>3.97</v>
      </c>
      <c r="AD28" s="2">
        <f>ROUND(((((ET28*1.35))-((EU28*1.35)))+AE28),6)</f>
        <v>0</v>
      </c>
      <c r="AE28" s="2">
        <f>ROUND(((EU28*1.35)),6)</f>
        <v>0</v>
      </c>
      <c r="AF28" s="2">
        <f>ROUND(((EV28*1.35)),6)</f>
        <v>44.198999999999998</v>
      </c>
      <c r="AG28" s="2">
        <f t="shared" ref="AG28:AG59" si="34">ROUND((AP28),6)</f>
        <v>0</v>
      </c>
      <c r="AH28" s="2">
        <f>((EW28*1.35))</f>
        <v>4.4550000000000001</v>
      </c>
      <c r="AI28" s="2">
        <f>((EX28*1.35))</f>
        <v>0</v>
      </c>
      <c r="AJ28" s="2">
        <f t="shared" ref="AJ28:AJ59" si="35">(AS28)</f>
        <v>0</v>
      </c>
      <c r="AK28" s="2">
        <v>36.71</v>
      </c>
      <c r="AL28" s="2">
        <v>3.97</v>
      </c>
      <c r="AM28" s="2">
        <v>0</v>
      </c>
      <c r="AN28" s="2">
        <v>0</v>
      </c>
      <c r="AO28" s="2">
        <v>32.74</v>
      </c>
      <c r="AP28" s="2">
        <v>0</v>
      </c>
      <c r="AQ28" s="2">
        <v>3.3</v>
      </c>
      <c r="AR28" s="2">
        <v>0</v>
      </c>
      <c r="AS28" s="2">
        <v>0</v>
      </c>
      <c r="AT28" s="2">
        <v>80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2</v>
      </c>
      <c r="BJ28" s="2" t="s">
        <v>18</v>
      </c>
      <c r="BK28" s="2"/>
      <c r="BL28" s="2"/>
      <c r="BM28" s="2">
        <v>110011</v>
      </c>
      <c r="BN28" s="2">
        <v>0</v>
      </c>
      <c r="BO28" s="2" t="s">
        <v>3</v>
      </c>
      <c r="BP28" s="2">
        <v>0</v>
      </c>
      <c r="BQ28" s="2">
        <v>3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80</v>
      </c>
      <c r="CA28" s="2">
        <v>60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1295</v>
      </c>
      <c r="CO28" s="2">
        <v>0</v>
      </c>
      <c r="CP28" s="2">
        <f t="shared" ref="CP28:CP59" si="36">(P28+Q28+S28)</f>
        <v>48.17</v>
      </c>
      <c r="CQ28" s="2">
        <f t="shared" ref="CQ28:CQ59" si="37">AC28*BC28</f>
        <v>3.97</v>
      </c>
      <c r="CR28" s="2">
        <f t="shared" ref="CR28:CR59" si="38">AD28*BB28</f>
        <v>0</v>
      </c>
      <c r="CS28" s="2">
        <f t="shared" ref="CS28:CS59" si="39">AE28*BS28</f>
        <v>0</v>
      </c>
      <c r="CT28" s="2">
        <f t="shared" ref="CT28:CT59" si="40">AF28*BA28</f>
        <v>44.198999999999998</v>
      </c>
      <c r="CU28" s="2">
        <f t="shared" ref="CU28:CU59" si="41">AG28</f>
        <v>0</v>
      </c>
      <c r="CV28" s="2">
        <f t="shared" ref="CV28:CV59" si="42">AH28</f>
        <v>4.4550000000000001</v>
      </c>
      <c r="CW28" s="2">
        <f t="shared" ref="CW28:CW59" si="43">AI28</f>
        <v>0</v>
      </c>
      <c r="CX28" s="2">
        <f t="shared" ref="CX28:CX59" si="44">AJ28</f>
        <v>0</v>
      </c>
      <c r="CY28" s="2">
        <f t="shared" ref="CY28:CY59" si="45">(((S28+R28)*AT28)/100)</f>
        <v>35.36</v>
      </c>
      <c r="CZ28" s="2">
        <f t="shared" ref="CZ28:CZ59" si="46">(((S28+R28)*AU28)/100)</f>
        <v>26.52</v>
      </c>
      <c r="DA28" s="2"/>
      <c r="DB28" s="2"/>
      <c r="DC28" s="2" t="s">
        <v>3</v>
      </c>
      <c r="DD28" s="2" t="s">
        <v>3</v>
      </c>
      <c r="DE28" s="2" t="s">
        <v>19</v>
      </c>
      <c r="DF28" s="2" t="s">
        <v>19</v>
      </c>
      <c r="DG28" s="2" t="s">
        <v>19</v>
      </c>
      <c r="DH28" s="2" t="s">
        <v>3</v>
      </c>
      <c r="DI28" s="2" t="s">
        <v>19</v>
      </c>
      <c r="DJ28" s="2" t="s">
        <v>19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17</v>
      </c>
      <c r="DW28" s="2" t="s">
        <v>17</v>
      </c>
      <c r="DX28" s="2">
        <v>1</v>
      </c>
      <c r="DY28" s="2"/>
      <c r="DZ28" s="2"/>
      <c r="EA28" s="2"/>
      <c r="EB28" s="2"/>
      <c r="EC28" s="2"/>
      <c r="ED28" s="2"/>
      <c r="EE28" s="2">
        <v>39174433</v>
      </c>
      <c r="EF28" s="2">
        <v>3</v>
      </c>
      <c r="EG28" s="2" t="s">
        <v>20</v>
      </c>
      <c r="EH28" s="2">
        <v>0</v>
      </c>
      <c r="EI28" s="2" t="s">
        <v>3</v>
      </c>
      <c r="EJ28" s="2">
        <v>2</v>
      </c>
      <c r="EK28" s="2">
        <v>110011</v>
      </c>
      <c r="EL28" s="2" t="s">
        <v>21</v>
      </c>
      <c r="EM28" s="2" t="s">
        <v>22</v>
      </c>
      <c r="EN28" s="2"/>
      <c r="EO28" s="2" t="s">
        <v>23</v>
      </c>
      <c r="EP28" s="2"/>
      <c r="EQ28" s="2">
        <v>0</v>
      </c>
      <c r="ER28" s="2">
        <v>36.71</v>
      </c>
      <c r="ES28" s="2">
        <v>3.97</v>
      </c>
      <c r="ET28" s="2">
        <v>0</v>
      </c>
      <c r="EU28" s="2">
        <v>0</v>
      </c>
      <c r="EV28" s="2">
        <v>32.74</v>
      </c>
      <c r="EW28" s="2">
        <v>3.3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7">ROUND(IF(AND(BH28=3,BI28=3),P28,0),2)</f>
        <v>0</v>
      </c>
      <c r="FS28" s="2">
        <v>0</v>
      </c>
      <c r="FT28" s="2"/>
      <c r="FU28" s="2"/>
      <c r="FV28" s="2"/>
      <c r="FW28" s="2"/>
      <c r="FX28" s="2">
        <v>80</v>
      </c>
      <c r="FY28" s="2">
        <v>60</v>
      </c>
      <c r="FZ28" s="2"/>
      <c r="GA28" s="2" t="s">
        <v>3</v>
      </c>
      <c r="GB28" s="2"/>
      <c r="GC28" s="2"/>
      <c r="GD28" s="2">
        <v>1</v>
      </c>
      <c r="GE28" s="2"/>
      <c r="GF28" s="2">
        <v>119056495</v>
      </c>
      <c r="GG28" s="2">
        <v>2</v>
      </c>
      <c r="GH28" s="2">
        <v>1</v>
      </c>
      <c r="GI28" s="2">
        <v>-2</v>
      </c>
      <c r="GJ28" s="2">
        <v>0</v>
      </c>
      <c r="GK28" s="2">
        <v>0</v>
      </c>
      <c r="GL28" s="2">
        <f t="shared" ref="GL28:GL59" si="48">ROUND(IF(AND(BH28=3,BI28=3,FS28&lt;&gt;0),P28,0),2)</f>
        <v>0</v>
      </c>
      <c r="GM28" s="2">
        <f t="shared" ref="GM28:GM59" si="49">ROUND(O28+X28+Y28,2)+GX28</f>
        <v>110.05</v>
      </c>
      <c r="GN28" s="2">
        <f t="shared" ref="GN28:GN59" si="50">IF(OR(BI28=0,BI28=1),ROUND(O28+X28+Y28,2),0)</f>
        <v>0</v>
      </c>
      <c r="GO28" s="2">
        <f t="shared" ref="GO28:GO59" si="51">IF(BI28=2,ROUND(O28+X28+Y28,2),0)</f>
        <v>110.05</v>
      </c>
      <c r="GP28" s="2">
        <f t="shared" ref="GP28:GP59" si="52">IF(BI28=4,ROUND(O28+X28+Y28,2)+GX28,0)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59" si="53">ROUND((GT28),6)</f>
        <v>0</v>
      </c>
      <c r="GW28" s="2">
        <v>1</v>
      </c>
      <c r="GX28" s="2">
        <f t="shared" ref="GX28:GX59" si="54">ROUND(HC28*I28,2)</f>
        <v>0</v>
      </c>
      <c r="GY28" s="2"/>
      <c r="GZ28" s="2"/>
      <c r="HA28" s="2">
        <v>0</v>
      </c>
      <c r="HB28" s="2">
        <v>0</v>
      </c>
      <c r="HC28" s="2">
        <f t="shared" ref="HC28:HC59" si="55">GV28*GW28</f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ROW(SmtRes!A14)</f>
        <v>14</v>
      </c>
      <c r="D29">
        <f>ROW(EtalonRes!A12)</f>
        <v>12</v>
      </c>
      <c r="E29" t="s">
        <v>14</v>
      </c>
      <c r="F29" t="s">
        <v>15</v>
      </c>
      <c r="G29" t="s">
        <v>16</v>
      </c>
      <c r="H29" t="s">
        <v>17</v>
      </c>
      <c r="I29">
        <v>1</v>
      </c>
      <c r="J29">
        <v>0</v>
      </c>
      <c r="O29">
        <f t="shared" si="21"/>
        <v>326.11</v>
      </c>
      <c r="P29">
        <f t="shared" si="22"/>
        <v>26.88</v>
      </c>
      <c r="Q29">
        <f t="shared" si="23"/>
        <v>0</v>
      </c>
      <c r="R29">
        <f t="shared" si="24"/>
        <v>0</v>
      </c>
      <c r="S29">
        <f t="shared" si="25"/>
        <v>299.23</v>
      </c>
      <c r="T29">
        <f t="shared" si="26"/>
        <v>0</v>
      </c>
      <c r="U29">
        <f t="shared" si="27"/>
        <v>4.4550000000000001</v>
      </c>
      <c r="V29">
        <f t="shared" si="28"/>
        <v>0</v>
      </c>
      <c r="W29">
        <f t="shared" si="29"/>
        <v>0</v>
      </c>
      <c r="X29">
        <f t="shared" si="30"/>
        <v>239.38</v>
      </c>
      <c r="Y29">
        <f t="shared" si="31"/>
        <v>179.54</v>
      </c>
      <c r="AA29">
        <v>39650538</v>
      </c>
      <c r="AB29">
        <f t="shared" si="32"/>
        <v>48.168999999999997</v>
      </c>
      <c r="AC29">
        <f t="shared" si="33"/>
        <v>3.97</v>
      </c>
      <c r="AD29">
        <f>ROUND(((((ET29*1.35))-((EU29*1.35)))+AE29),6)</f>
        <v>0</v>
      </c>
      <c r="AE29">
        <f>ROUND(((EU29*1.35)),6)</f>
        <v>0</v>
      </c>
      <c r="AF29">
        <f>ROUND(((EV29*1.35)),6)</f>
        <v>44.198999999999998</v>
      </c>
      <c r="AG29">
        <f t="shared" si="34"/>
        <v>0</v>
      </c>
      <c r="AH29">
        <f>((EW29*1.35))</f>
        <v>4.4550000000000001</v>
      </c>
      <c r="AI29">
        <f>((EX29*1.35))</f>
        <v>0</v>
      </c>
      <c r="AJ29">
        <f t="shared" si="35"/>
        <v>0</v>
      </c>
      <c r="AK29">
        <v>36.71</v>
      </c>
      <c r="AL29">
        <v>3.97</v>
      </c>
      <c r="AM29">
        <v>0</v>
      </c>
      <c r="AN29">
        <v>0</v>
      </c>
      <c r="AO29">
        <v>32.74</v>
      </c>
      <c r="AP29">
        <v>0</v>
      </c>
      <c r="AQ29">
        <v>3.3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6.77</v>
      </c>
      <c r="BA29">
        <v>6.77</v>
      </c>
      <c r="BB29">
        <v>6.77</v>
      </c>
      <c r="BC29">
        <v>6.77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2</v>
      </c>
      <c r="BJ29" t="s">
        <v>18</v>
      </c>
      <c r="BM29">
        <v>110011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6.77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60</v>
      </c>
      <c r="CE29">
        <v>0</v>
      </c>
      <c r="CF29">
        <v>0</v>
      </c>
      <c r="CG29">
        <v>0</v>
      </c>
      <c r="CM29">
        <v>0</v>
      </c>
      <c r="CN29" t="s">
        <v>1295</v>
      </c>
      <c r="CO29">
        <v>0</v>
      </c>
      <c r="CP29">
        <f t="shared" si="36"/>
        <v>326.11</v>
      </c>
      <c r="CQ29">
        <f t="shared" si="37"/>
        <v>26.876899999999999</v>
      </c>
      <c r="CR29">
        <f t="shared" si="38"/>
        <v>0</v>
      </c>
      <c r="CS29">
        <f t="shared" si="39"/>
        <v>0</v>
      </c>
      <c r="CT29">
        <f t="shared" si="40"/>
        <v>299.22722999999996</v>
      </c>
      <c r="CU29">
        <f t="shared" si="41"/>
        <v>0</v>
      </c>
      <c r="CV29">
        <f t="shared" si="42"/>
        <v>4.4550000000000001</v>
      </c>
      <c r="CW29">
        <f t="shared" si="43"/>
        <v>0</v>
      </c>
      <c r="CX29">
        <f t="shared" si="44"/>
        <v>0</v>
      </c>
      <c r="CY29">
        <f t="shared" si="45"/>
        <v>239.38400000000001</v>
      </c>
      <c r="CZ29">
        <f t="shared" si="46"/>
        <v>179.53800000000004</v>
      </c>
      <c r="DC29" t="s">
        <v>3</v>
      </c>
      <c r="DD29" t="s">
        <v>3</v>
      </c>
      <c r="DE29" t="s">
        <v>19</v>
      </c>
      <c r="DF29" t="s">
        <v>19</v>
      </c>
      <c r="DG29" t="s">
        <v>19</v>
      </c>
      <c r="DH29" t="s">
        <v>3</v>
      </c>
      <c r="DI29" t="s">
        <v>19</v>
      </c>
      <c r="DJ29" t="s">
        <v>19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17</v>
      </c>
      <c r="DW29" t="s">
        <v>17</v>
      </c>
      <c r="DX29">
        <v>1</v>
      </c>
      <c r="EE29">
        <v>39174433</v>
      </c>
      <c r="EF29">
        <v>3</v>
      </c>
      <c r="EG29" t="s">
        <v>20</v>
      </c>
      <c r="EH29">
        <v>0</v>
      </c>
      <c r="EI29" t="s">
        <v>3</v>
      </c>
      <c r="EJ29">
        <v>2</v>
      </c>
      <c r="EK29">
        <v>110011</v>
      </c>
      <c r="EL29" t="s">
        <v>21</v>
      </c>
      <c r="EM29" t="s">
        <v>22</v>
      </c>
      <c r="EO29" t="s">
        <v>23</v>
      </c>
      <c r="EQ29">
        <v>0</v>
      </c>
      <c r="ER29">
        <v>36.71</v>
      </c>
      <c r="ES29">
        <v>3.97</v>
      </c>
      <c r="ET29">
        <v>0</v>
      </c>
      <c r="EU29">
        <v>0</v>
      </c>
      <c r="EV29">
        <v>32.74</v>
      </c>
      <c r="EW29">
        <v>3.3</v>
      </c>
      <c r="EX29">
        <v>0</v>
      </c>
      <c r="EY29">
        <v>0</v>
      </c>
      <c r="FQ29">
        <v>0</v>
      </c>
      <c r="FR29">
        <f t="shared" si="47"/>
        <v>0</v>
      </c>
      <c r="FS29">
        <v>0</v>
      </c>
      <c r="FX29">
        <v>80</v>
      </c>
      <c r="FY29">
        <v>60</v>
      </c>
      <c r="GA29" t="s">
        <v>3</v>
      </c>
      <c r="GD29">
        <v>1</v>
      </c>
      <c r="GF29">
        <v>119056495</v>
      </c>
      <c r="GG29">
        <v>1</v>
      </c>
      <c r="GH29">
        <v>1</v>
      </c>
      <c r="GI29">
        <v>4</v>
      </c>
      <c r="GJ29">
        <v>0</v>
      </c>
      <c r="GK29">
        <v>0</v>
      </c>
      <c r="GL29">
        <f t="shared" si="48"/>
        <v>0</v>
      </c>
      <c r="GM29">
        <f t="shared" si="49"/>
        <v>745.03</v>
      </c>
      <c r="GN29">
        <f t="shared" si="50"/>
        <v>0</v>
      </c>
      <c r="GO29">
        <f t="shared" si="51"/>
        <v>745.03</v>
      </c>
      <c r="GP29">
        <f t="shared" si="52"/>
        <v>0</v>
      </c>
      <c r="GR29">
        <v>0</v>
      </c>
      <c r="GS29">
        <v>3</v>
      </c>
      <c r="GT29">
        <v>0</v>
      </c>
      <c r="GU29" t="s">
        <v>3</v>
      </c>
      <c r="GV29">
        <f t="shared" si="53"/>
        <v>0</v>
      </c>
      <c r="GW29">
        <v>1</v>
      </c>
      <c r="GX29">
        <f t="shared" si="54"/>
        <v>0</v>
      </c>
      <c r="HA29">
        <v>0</v>
      </c>
      <c r="HB29">
        <v>0</v>
      </c>
      <c r="HC29">
        <f t="shared" si="55"/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6</v>
      </c>
      <c r="D30" s="2"/>
      <c r="E30" s="2" t="s">
        <v>24</v>
      </c>
      <c r="F30" s="2" t="s">
        <v>25</v>
      </c>
      <c r="G30" s="2" t="s">
        <v>26</v>
      </c>
      <c r="H30" s="2" t="s">
        <v>27</v>
      </c>
      <c r="I30" s="2">
        <f>I28*J30</f>
        <v>1</v>
      </c>
      <c r="J30" s="2">
        <v>1</v>
      </c>
      <c r="K30" s="2"/>
      <c r="L30" s="2"/>
      <c r="M30" s="2"/>
      <c r="N30" s="2"/>
      <c r="O30" s="2">
        <f t="shared" si="21"/>
        <v>622.48</v>
      </c>
      <c r="P30" s="2">
        <f t="shared" si="22"/>
        <v>622.48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39650536</v>
      </c>
      <c r="AB30" s="2">
        <f t="shared" si="32"/>
        <v>622.48</v>
      </c>
      <c r="AC30" s="2">
        <f t="shared" si="33"/>
        <v>622.48</v>
      </c>
      <c r="AD30" s="2">
        <f>ROUND((((ET30)-(EU30))+AE30),6)</f>
        <v>0</v>
      </c>
      <c r="AE30" s="2">
        <f>ROUND((EU30),6)</f>
        <v>0</v>
      </c>
      <c r="AF30" s="2">
        <f>ROUND((EV30),6)</f>
        <v>0</v>
      </c>
      <c r="AG30" s="2">
        <f t="shared" si="34"/>
        <v>0</v>
      </c>
      <c r="AH30" s="2">
        <f>(EW30)</f>
        <v>0</v>
      </c>
      <c r="AI30" s="2">
        <f>(EX30)</f>
        <v>0</v>
      </c>
      <c r="AJ30" s="2">
        <f t="shared" si="35"/>
        <v>0</v>
      </c>
      <c r="AK30" s="2">
        <v>622.48</v>
      </c>
      <c r="AL30" s="2">
        <v>622.48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80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3</v>
      </c>
      <c r="BI30" s="2">
        <v>2</v>
      </c>
      <c r="BJ30" s="2" t="s">
        <v>28</v>
      </c>
      <c r="BK30" s="2"/>
      <c r="BL30" s="2"/>
      <c r="BM30" s="2">
        <v>110011</v>
      </c>
      <c r="BN30" s="2">
        <v>0</v>
      </c>
      <c r="BO30" s="2" t="s">
        <v>3</v>
      </c>
      <c r="BP30" s="2">
        <v>0</v>
      </c>
      <c r="BQ30" s="2">
        <v>3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80</v>
      </c>
      <c r="CA30" s="2">
        <v>60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6"/>
        <v>622.48</v>
      </c>
      <c r="CQ30" s="2">
        <f t="shared" si="37"/>
        <v>622.48</v>
      </c>
      <c r="CR30" s="2">
        <f t="shared" si="38"/>
        <v>0</v>
      </c>
      <c r="CS30" s="2">
        <f t="shared" si="39"/>
        <v>0</v>
      </c>
      <c r="CT30" s="2">
        <f t="shared" si="40"/>
        <v>0</v>
      </c>
      <c r="CU30" s="2">
        <f t="shared" si="41"/>
        <v>0</v>
      </c>
      <c r="CV30" s="2">
        <f t="shared" si="42"/>
        <v>0</v>
      </c>
      <c r="CW30" s="2">
        <f t="shared" si="43"/>
        <v>0</v>
      </c>
      <c r="CX30" s="2">
        <f t="shared" si="44"/>
        <v>0</v>
      </c>
      <c r="CY30" s="2">
        <f t="shared" si="45"/>
        <v>0</v>
      </c>
      <c r="CZ30" s="2">
        <f t="shared" si="46"/>
        <v>0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1010</v>
      </c>
      <c r="DV30" s="2" t="s">
        <v>27</v>
      </c>
      <c r="DW30" s="2" t="s">
        <v>27</v>
      </c>
      <c r="DX30" s="2">
        <v>1</v>
      </c>
      <c r="DY30" s="2"/>
      <c r="DZ30" s="2"/>
      <c r="EA30" s="2"/>
      <c r="EB30" s="2"/>
      <c r="EC30" s="2"/>
      <c r="ED30" s="2"/>
      <c r="EE30" s="2">
        <v>39174433</v>
      </c>
      <c r="EF30" s="2">
        <v>3</v>
      </c>
      <c r="EG30" s="2" t="s">
        <v>20</v>
      </c>
      <c r="EH30" s="2">
        <v>0</v>
      </c>
      <c r="EI30" s="2" t="s">
        <v>3</v>
      </c>
      <c r="EJ30" s="2">
        <v>2</v>
      </c>
      <c r="EK30" s="2">
        <v>110011</v>
      </c>
      <c r="EL30" s="2" t="s">
        <v>21</v>
      </c>
      <c r="EM30" s="2" t="s">
        <v>22</v>
      </c>
      <c r="EN30" s="2"/>
      <c r="EO30" s="2" t="s">
        <v>3</v>
      </c>
      <c r="EP30" s="2"/>
      <c r="EQ30" s="2">
        <v>0</v>
      </c>
      <c r="ER30" s="2">
        <v>622.48</v>
      </c>
      <c r="ES30" s="2">
        <v>622.48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7"/>
        <v>0</v>
      </c>
      <c r="FS30" s="2">
        <v>0</v>
      </c>
      <c r="FT30" s="2"/>
      <c r="FU30" s="2"/>
      <c r="FV30" s="2"/>
      <c r="FW30" s="2"/>
      <c r="FX30" s="2">
        <v>80</v>
      </c>
      <c r="FY30" s="2">
        <v>60</v>
      </c>
      <c r="FZ30" s="2"/>
      <c r="GA30" s="2" t="s">
        <v>3</v>
      </c>
      <c r="GB30" s="2"/>
      <c r="GC30" s="2"/>
      <c r="GD30" s="2">
        <v>1</v>
      </c>
      <c r="GE30" s="2"/>
      <c r="GF30" s="2">
        <v>378709477</v>
      </c>
      <c r="GG30" s="2">
        <v>1</v>
      </c>
      <c r="GH30" s="2">
        <v>1</v>
      </c>
      <c r="GI30" s="2">
        <v>-2</v>
      </c>
      <c r="GJ30" s="2">
        <v>0</v>
      </c>
      <c r="GK30" s="2">
        <v>0</v>
      </c>
      <c r="GL30" s="2">
        <f t="shared" si="48"/>
        <v>0</v>
      </c>
      <c r="GM30" s="2">
        <f t="shared" si="49"/>
        <v>622.48</v>
      </c>
      <c r="GN30" s="2">
        <f t="shared" si="50"/>
        <v>0</v>
      </c>
      <c r="GO30" s="2">
        <f t="shared" si="51"/>
        <v>622.48</v>
      </c>
      <c r="GP30" s="2">
        <f t="shared" si="52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3"/>
        <v>0</v>
      </c>
      <c r="GW30" s="2">
        <v>1</v>
      </c>
      <c r="GX30" s="2">
        <f t="shared" si="54"/>
        <v>0</v>
      </c>
      <c r="GY30" s="2"/>
      <c r="GZ30" s="2"/>
      <c r="HA30" s="2">
        <v>0</v>
      </c>
      <c r="HB30" s="2">
        <v>0</v>
      </c>
      <c r="HC30" s="2">
        <f t="shared" si="55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13</v>
      </c>
      <c r="E31" t="s">
        <v>24</v>
      </c>
      <c r="F31" t="s">
        <v>25</v>
      </c>
      <c r="G31" t="s">
        <v>26</v>
      </c>
      <c r="H31" t="s">
        <v>27</v>
      </c>
      <c r="I31">
        <f>I29*J31</f>
        <v>1</v>
      </c>
      <c r="J31">
        <v>1</v>
      </c>
      <c r="O31">
        <f t="shared" si="21"/>
        <v>4214.1899999999996</v>
      </c>
      <c r="P31">
        <f t="shared" si="22"/>
        <v>4214.1899999999996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39650538</v>
      </c>
      <c r="AB31">
        <f t="shared" si="32"/>
        <v>622.48</v>
      </c>
      <c r="AC31">
        <f t="shared" si="33"/>
        <v>622.48</v>
      </c>
      <c r="AD31">
        <f>ROUND((((ET31)-(EU31))+AE31),6)</f>
        <v>0</v>
      </c>
      <c r="AE31">
        <f>ROUND((EU31),6)</f>
        <v>0</v>
      </c>
      <c r="AF31">
        <f>ROUND((EV31),6)</f>
        <v>0</v>
      </c>
      <c r="AG31">
        <f t="shared" si="34"/>
        <v>0</v>
      </c>
      <c r="AH31">
        <f>(EW31)</f>
        <v>0</v>
      </c>
      <c r="AI31">
        <f>(EX31)</f>
        <v>0</v>
      </c>
      <c r="AJ31">
        <f t="shared" si="35"/>
        <v>0</v>
      </c>
      <c r="AK31">
        <v>622.48</v>
      </c>
      <c r="AL31">
        <v>622.48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6.77</v>
      </c>
      <c r="BA31">
        <v>1</v>
      </c>
      <c r="BB31">
        <v>1</v>
      </c>
      <c r="BC31">
        <v>6.77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28</v>
      </c>
      <c r="BM31">
        <v>110011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E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6"/>
        <v>4214.1899999999996</v>
      </c>
      <c r="CQ31">
        <f t="shared" si="37"/>
        <v>4214.1895999999997</v>
      </c>
      <c r="CR31">
        <f t="shared" si="38"/>
        <v>0</v>
      </c>
      <c r="CS31">
        <f t="shared" si="39"/>
        <v>0</v>
      </c>
      <c r="CT31">
        <f t="shared" si="40"/>
        <v>0</v>
      </c>
      <c r="CU31">
        <f t="shared" si="41"/>
        <v>0</v>
      </c>
      <c r="CV31">
        <f t="shared" si="42"/>
        <v>0</v>
      </c>
      <c r="CW31">
        <f t="shared" si="43"/>
        <v>0</v>
      </c>
      <c r="CX31">
        <f t="shared" si="44"/>
        <v>0</v>
      </c>
      <c r="CY31">
        <f t="shared" si="45"/>
        <v>0</v>
      </c>
      <c r="CZ31">
        <f t="shared" si="46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27</v>
      </c>
      <c r="DW31" t="s">
        <v>27</v>
      </c>
      <c r="DX31">
        <v>1</v>
      </c>
      <c r="EE31">
        <v>39174433</v>
      </c>
      <c r="EF31">
        <v>3</v>
      </c>
      <c r="EG31" t="s">
        <v>20</v>
      </c>
      <c r="EH31">
        <v>0</v>
      </c>
      <c r="EI31" t="s">
        <v>3</v>
      </c>
      <c r="EJ31">
        <v>2</v>
      </c>
      <c r="EK31">
        <v>110011</v>
      </c>
      <c r="EL31" t="s">
        <v>21</v>
      </c>
      <c r="EM31" t="s">
        <v>22</v>
      </c>
      <c r="EO31" t="s">
        <v>3</v>
      </c>
      <c r="EQ31">
        <v>0</v>
      </c>
      <c r="ER31">
        <v>622.48</v>
      </c>
      <c r="ES31">
        <v>622.48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7"/>
        <v>0</v>
      </c>
      <c r="FS31">
        <v>0</v>
      </c>
      <c r="FX31">
        <v>80</v>
      </c>
      <c r="FY31">
        <v>60</v>
      </c>
      <c r="GA31" t="s">
        <v>3</v>
      </c>
      <c r="GD31">
        <v>1</v>
      </c>
      <c r="GF31">
        <v>378709477</v>
      </c>
      <c r="GG31">
        <v>1</v>
      </c>
      <c r="GH31">
        <v>1</v>
      </c>
      <c r="GI31">
        <v>4</v>
      </c>
      <c r="GJ31">
        <v>0</v>
      </c>
      <c r="GK31">
        <v>0</v>
      </c>
      <c r="GL31">
        <f t="shared" si="48"/>
        <v>0</v>
      </c>
      <c r="GM31">
        <f t="shared" si="49"/>
        <v>4214.1899999999996</v>
      </c>
      <c r="GN31">
        <f t="shared" si="50"/>
        <v>0</v>
      </c>
      <c r="GO31">
        <f t="shared" si="51"/>
        <v>4214.1899999999996</v>
      </c>
      <c r="GP31">
        <f t="shared" si="52"/>
        <v>0</v>
      </c>
      <c r="GR31">
        <v>0</v>
      </c>
      <c r="GS31">
        <v>3</v>
      </c>
      <c r="GT31">
        <v>0</v>
      </c>
      <c r="GU31" t="s">
        <v>3</v>
      </c>
      <c r="GV31">
        <f t="shared" si="53"/>
        <v>0</v>
      </c>
      <c r="GW31">
        <v>1</v>
      </c>
      <c r="GX31">
        <f t="shared" si="54"/>
        <v>0</v>
      </c>
      <c r="HA31">
        <v>0</v>
      </c>
      <c r="HB31">
        <v>0</v>
      </c>
      <c r="HC31">
        <f t="shared" si="55"/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ROW(SmtRes!A24)</f>
        <v>24</v>
      </c>
      <c r="D32" s="2">
        <f>ROW(EtalonRes!A22)</f>
        <v>22</v>
      </c>
      <c r="E32" s="2" t="s">
        <v>29</v>
      </c>
      <c r="F32" s="2" t="s">
        <v>30</v>
      </c>
      <c r="G32" s="2" t="s">
        <v>31</v>
      </c>
      <c r="H32" s="2" t="s">
        <v>17</v>
      </c>
      <c r="I32" s="2">
        <v>1</v>
      </c>
      <c r="J32" s="2">
        <v>0</v>
      </c>
      <c r="K32" s="2"/>
      <c r="L32" s="2"/>
      <c r="M32" s="2"/>
      <c r="N32" s="2"/>
      <c r="O32" s="2">
        <f t="shared" si="21"/>
        <v>1537.03</v>
      </c>
      <c r="P32" s="2">
        <f t="shared" si="22"/>
        <v>123.99</v>
      </c>
      <c r="Q32" s="2">
        <f t="shared" si="23"/>
        <v>450.71</v>
      </c>
      <c r="R32" s="2">
        <f t="shared" si="24"/>
        <v>50.38</v>
      </c>
      <c r="S32" s="2">
        <f t="shared" si="25"/>
        <v>962.33</v>
      </c>
      <c r="T32" s="2">
        <f t="shared" si="26"/>
        <v>0</v>
      </c>
      <c r="U32" s="2">
        <f t="shared" si="27"/>
        <v>100.035</v>
      </c>
      <c r="V32" s="2">
        <f t="shared" si="28"/>
        <v>5.0085000000000006</v>
      </c>
      <c r="W32" s="2">
        <f t="shared" si="29"/>
        <v>0</v>
      </c>
      <c r="X32" s="2">
        <f t="shared" si="30"/>
        <v>931.69</v>
      </c>
      <c r="Y32" s="2">
        <f t="shared" si="31"/>
        <v>658.26</v>
      </c>
      <c r="Z32" s="2"/>
      <c r="AA32" s="2">
        <v>39650536</v>
      </c>
      <c r="AB32" s="2">
        <f t="shared" si="32"/>
        <v>1537.0350000000001</v>
      </c>
      <c r="AC32" s="2">
        <f t="shared" si="33"/>
        <v>123.99</v>
      </c>
      <c r="AD32" s="2">
        <f>ROUND(((((ET32*1.35))-((EU32*1.35)))+AE32),6)</f>
        <v>450.71100000000001</v>
      </c>
      <c r="AE32" s="2">
        <f>ROUND(((EU32*1.35)),6)</f>
        <v>50.381999999999998</v>
      </c>
      <c r="AF32" s="2">
        <f>ROUND(((EV32*1.35)),6)</f>
        <v>962.33399999999995</v>
      </c>
      <c r="AG32" s="2">
        <f t="shared" si="34"/>
        <v>0</v>
      </c>
      <c r="AH32" s="2">
        <f>((EW32*1.35))</f>
        <v>100.035</v>
      </c>
      <c r="AI32" s="2">
        <f>((EX32*1.35))</f>
        <v>5.0085000000000006</v>
      </c>
      <c r="AJ32" s="2">
        <f t="shared" si="35"/>
        <v>0</v>
      </c>
      <c r="AK32" s="2">
        <v>1170.69</v>
      </c>
      <c r="AL32" s="2">
        <v>123.99</v>
      </c>
      <c r="AM32" s="2">
        <v>333.86</v>
      </c>
      <c r="AN32" s="2">
        <v>37.32</v>
      </c>
      <c r="AO32" s="2">
        <v>712.84</v>
      </c>
      <c r="AP32" s="2">
        <v>0</v>
      </c>
      <c r="AQ32" s="2">
        <v>74.099999999999994</v>
      </c>
      <c r="AR32" s="2">
        <v>3.71</v>
      </c>
      <c r="AS32" s="2">
        <v>0</v>
      </c>
      <c r="AT32" s="2">
        <v>92</v>
      </c>
      <c r="AU32" s="2">
        <v>65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2</v>
      </c>
      <c r="BJ32" s="2" t="s">
        <v>32</v>
      </c>
      <c r="BK32" s="2"/>
      <c r="BL32" s="2"/>
      <c r="BM32" s="2">
        <v>110004</v>
      </c>
      <c r="BN32" s="2">
        <v>0</v>
      </c>
      <c r="BO32" s="2" t="s">
        <v>3</v>
      </c>
      <c r="BP32" s="2">
        <v>0</v>
      </c>
      <c r="BQ32" s="2">
        <v>3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92</v>
      </c>
      <c r="CA32" s="2">
        <v>65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1295</v>
      </c>
      <c r="CO32" s="2">
        <v>0</v>
      </c>
      <c r="CP32" s="2">
        <f t="shared" si="36"/>
        <v>1537.03</v>
      </c>
      <c r="CQ32" s="2">
        <f t="shared" si="37"/>
        <v>123.99</v>
      </c>
      <c r="CR32" s="2">
        <f t="shared" si="38"/>
        <v>450.71100000000001</v>
      </c>
      <c r="CS32" s="2">
        <f t="shared" si="39"/>
        <v>50.381999999999998</v>
      </c>
      <c r="CT32" s="2">
        <f t="shared" si="40"/>
        <v>962.33399999999995</v>
      </c>
      <c r="CU32" s="2">
        <f t="shared" si="41"/>
        <v>0</v>
      </c>
      <c r="CV32" s="2">
        <f t="shared" si="42"/>
        <v>100.035</v>
      </c>
      <c r="CW32" s="2">
        <f t="shared" si="43"/>
        <v>5.0085000000000006</v>
      </c>
      <c r="CX32" s="2">
        <f t="shared" si="44"/>
        <v>0</v>
      </c>
      <c r="CY32" s="2">
        <f t="shared" si="45"/>
        <v>931.69320000000005</v>
      </c>
      <c r="CZ32" s="2">
        <f t="shared" si="46"/>
        <v>658.26150000000007</v>
      </c>
      <c r="DA32" s="2"/>
      <c r="DB32" s="2"/>
      <c r="DC32" s="2" t="s">
        <v>3</v>
      </c>
      <c r="DD32" s="2" t="s">
        <v>3</v>
      </c>
      <c r="DE32" s="2" t="s">
        <v>19</v>
      </c>
      <c r="DF32" s="2" t="s">
        <v>19</v>
      </c>
      <c r="DG32" s="2" t="s">
        <v>19</v>
      </c>
      <c r="DH32" s="2" t="s">
        <v>3</v>
      </c>
      <c r="DI32" s="2" t="s">
        <v>19</v>
      </c>
      <c r="DJ32" s="2" t="s">
        <v>19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17</v>
      </c>
      <c r="DW32" s="2" t="s">
        <v>17</v>
      </c>
      <c r="DX32" s="2">
        <v>1</v>
      </c>
      <c r="DY32" s="2"/>
      <c r="DZ32" s="2"/>
      <c r="EA32" s="2"/>
      <c r="EB32" s="2"/>
      <c r="EC32" s="2"/>
      <c r="ED32" s="2"/>
      <c r="EE32" s="2">
        <v>39174390</v>
      </c>
      <c r="EF32" s="2">
        <v>3</v>
      </c>
      <c r="EG32" s="2" t="s">
        <v>20</v>
      </c>
      <c r="EH32" s="2">
        <v>0</v>
      </c>
      <c r="EI32" s="2" t="s">
        <v>3</v>
      </c>
      <c r="EJ32" s="2">
        <v>2</v>
      </c>
      <c r="EK32" s="2">
        <v>110004</v>
      </c>
      <c r="EL32" s="2" t="s">
        <v>33</v>
      </c>
      <c r="EM32" s="2" t="s">
        <v>22</v>
      </c>
      <c r="EN32" s="2"/>
      <c r="EO32" s="2" t="s">
        <v>23</v>
      </c>
      <c r="EP32" s="2"/>
      <c r="EQ32" s="2">
        <v>0</v>
      </c>
      <c r="ER32" s="2">
        <v>1170.69</v>
      </c>
      <c r="ES32" s="2">
        <v>123.99</v>
      </c>
      <c r="ET32" s="2">
        <v>333.86</v>
      </c>
      <c r="EU32" s="2">
        <v>37.32</v>
      </c>
      <c r="EV32" s="2">
        <v>712.84</v>
      </c>
      <c r="EW32" s="2">
        <v>74.099999999999994</v>
      </c>
      <c r="EX32" s="2">
        <v>3.71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7"/>
        <v>0</v>
      </c>
      <c r="FS32" s="2">
        <v>0</v>
      </c>
      <c r="FT32" s="2"/>
      <c r="FU32" s="2"/>
      <c r="FV32" s="2"/>
      <c r="FW32" s="2"/>
      <c r="FX32" s="2">
        <v>92</v>
      </c>
      <c r="FY32" s="2">
        <v>65</v>
      </c>
      <c r="FZ32" s="2"/>
      <c r="GA32" s="2" t="s">
        <v>3</v>
      </c>
      <c r="GB32" s="2"/>
      <c r="GC32" s="2"/>
      <c r="GD32" s="2">
        <v>1</v>
      </c>
      <c r="GE32" s="2"/>
      <c r="GF32" s="2">
        <v>321368565</v>
      </c>
      <c r="GG32" s="2">
        <v>2</v>
      </c>
      <c r="GH32" s="2">
        <v>1</v>
      </c>
      <c r="GI32" s="2">
        <v>-2</v>
      </c>
      <c r="GJ32" s="2">
        <v>0</v>
      </c>
      <c r="GK32" s="2">
        <v>0</v>
      </c>
      <c r="GL32" s="2">
        <f t="shared" si="48"/>
        <v>0</v>
      </c>
      <c r="GM32" s="2">
        <f t="shared" si="49"/>
        <v>3126.98</v>
      </c>
      <c r="GN32" s="2">
        <f t="shared" si="50"/>
        <v>0</v>
      </c>
      <c r="GO32" s="2">
        <f t="shared" si="51"/>
        <v>3126.98</v>
      </c>
      <c r="GP32" s="2">
        <f t="shared" si="52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3"/>
        <v>0</v>
      </c>
      <c r="GW32" s="2">
        <v>1</v>
      </c>
      <c r="GX32" s="2">
        <f t="shared" si="54"/>
        <v>0</v>
      </c>
      <c r="GY32" s="2"/>
      <c r="GZ32" s="2"/>
      <c r="HA32" s="2">
        <v>0</v>
      </c>
      <c r="HB32" s="2">
        <v>0</v>
      </c>
      <c r="HC32" s="2">
        <f t="shared" si="55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ROW(SmtRes!A34)</f>
        <v>34</v>
      </c>
      <c r="D33">
        <f>ROW(EtalonRes!A32)</f>
        <v>32</v>
      </c>
      <c r="E33" t="s">
        <v>29</v>
      </c>
      <c r="F33" t="s">
        <v>30</v>
      </c>
      <c r="G33" t="s">
        <v>31</v>
      </c>
      <c r="H33" t="s">
        <v>17</v>
      </c>
      <c r="I33">
        <v>1</v>
      </c>
      <c r="J33">
        <v>0</v>
      </c>
      <c r="O33">
        <f t="shared" si="21"/>
        <v>10405.719999999999</v>
      </c>
      <c r="P33">
        <f t="shared" si="22"/>
        <v>839.41</v>
      </c>
      <c r="Q33">
        <f t="shared" si="23"/>
        <v>3051.31</v>
      </c>
      <c r="R33">
        <f t="shared" si="24"/>
        <v>341.09</v>
      </c>
      <c r="S33">
        <f t="shared" si="25"/>
        <v>6515</v>
      </c>
      <c r="T33">
        <f t="shared" si="26"/>
        <v>0</v>
      </c>
      <c r="U33">
        <f t="shared" si="27"/>
        <v>100.035</v>
      </c>
      <c r="V33">
        <f t="shared" si="28"/>
        <v>5.0085000000000006</v>
      </c>
      <c r="W33">
        <f t="shared" si="29"/>
        <v>0</v>
      </c>
      <c r="X33">
        <f t="shared" si="30"/>
        <v>6307.6</v>
      </c>
      <c r="Y33">
        <f t="shared" si="31"/>
        <v>4456.46</v>
      </c>
      <c r="AA33">
        <v>39650538</v>
      </c>
      <c r="AB33">
        <f t="shared" si="32"/>
        <v>1537.0350000000001</v>
      </c>
      <c r="AC33">
        <f t="shared" si="33"/>
        <v>123.99</v>
      </c>
      <c r="AD33">
        <f>ROUND(((((ET33*1.35))-((EU33*1.35)))+AE33),6)</f>
        <v>450.71100000000001</v>
      </c>
      <c r="AE33">
        <f>ROUND(((EU33*1.35)),6)</f>
        <v>50.381999999999998</v>
      </c>
      <c r="AF33">
        <f>ROUND(((EV33*1.35)),6)</f>
        <v>962.33399999999995</v>
      </c>
      <c r="AG33">
        <f t="shared" si="34"/>
        <v>0</v>
      </c>
      <c r="AH33">
        <f>((EW33*1.35))</f>
        <v>100.035</v>
      </c>
      <c r="AI33">
        <f>((EX33*1.35))</f>
        <v>5.0085000000000006</v>
      </c>
      <c r="AJ33">
        <f t="shared" si="35"/>
        <v>0</v>
      </c>
      <c r="AK33">
        <v>1170.69</v>
      </c>
      <c r="AL33">
        <v>123.99</v>
      </c>
      <c r="AM33">
        <v>333.86</v>
      </c>
      <c r="AN33">
        <v>37.32</v>
      </c>
      <c r="AO33">
        <v>712.84</v>
      </c>
      <c r="AP33">
        <v>0</v>
      </c>
      <c r="AQ33">
        <v>74.099999999999994</v>
      </c>
      <c r="AR33">
        <v>3.71</v>
      </c>
      <c r="AS33">
        <v>0</v>
      </c>
      <c r="AT33">
        <v>92</v>
      </c>
      <c r="AU33">
        <v>65</v>
      </c>
      <c r="AV33">
        <v>1</v>
      </c>
      <c r="AW33">
        <v>1</v>
      </c>
      <c r="AZ33">
        <v>6.77</v>
      </c>
      <c r="BA33">
        <v>6.77</v>
      </c>
      <c r="BB33">
        <v>6.77</v>
      </c>
      <c r="BC33">
        <v>6.77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32</v>
      </c>
      <c r="BM33">
        <v>110004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6.77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92</v>
      </c>
      <c r="CA33">
        <v>65</v>
      </c>
      <c r="CE33">
        <v>0</v>
      </c>
      <c r="CF33">
        <v>0</v>
      </c>
      <c r="CG33">
        <v>0</v>
      </c>
      <c r="CM33">
        <v>0</v>
      </c>
      <c r="CN33" t="s">
        <v>1295</v>
      </c>
      <c r="CO33">
        <v>0</v>
      </c>
      <c r="CP33">
        <f t="shared" si="36"/>
        <v>10405.719999999999</v>
      </c>
      <c r="CQ33">
        <f t="shared" si="37"/>
        <v>839.41229999999996</v>
      </c>
      <c r="CR33">
        <f t="shared" si="38"/>
        <v>3051.3134700000001</v>
      </c>
      <c r="CS33">
        <f t="shared" si="39"/>
        <v>341.08613999999994</v>
      </c>
      <c r="CT33">
        <f t="shared" si="40"/>
        <v>6515.0011799999993</v>
      </c>
      <c r="CU33">
        <f t="shared" si="41"/>
        <v>0</v>
      </c>
      <c r="CV33">
        <f t="shared" si="42"/>
        <v>100.035</v>
      </c>
      <c r="CW33">
        <f t="shared" si="43"/>
        <v>5.0085000000000006</v>
      </c>
      <c r="CX33">
        <f t="shared" si="44"/>
        <v>0</v>
      </c>
      <c r="CY33">
        <f t="shared" si="45"/>
        <v>6307.6028000000006</v>
      </c>
      <c r="CZ33">
        <f t="shared" si="46"/>
        <v>4456.4585000000006</v>
      </c>
      <c r="DC33" t="s">
        <v>3</v>
      </c>
      <c r="DD33" t="s">
        <v>3</v>
      </c>
      <c r="DE33" t="s">
        <v>19</v>
      </c>
      <c r="DF33" t="s">
        <v>19</v>
      </c>
      <c r="DG33" t="s">
        <v>19</v>
      </c>
      <c r="DH33" t="s">
        <v>3</v>
      </c>
      <c r="DI33" t="s">
        <v>19</v>
      </c>
      <c r="DJ33" t="s">
        <v>19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17</v>
      </c>
      <c r="DW33" t="s">
        <v>17</v>
      </c>
      <c r="DX33">
        <v>1</v>
      </c>
      <c r="EE33">
        <v>39174390</v>
      </c>
      <c r="EF33">
        <v>3</v>
      </c>
      <c r="EG33" t="s">
        <v>20</v>
      </c>
      <c r="EH33">
        <v>0</v>
      </c>
      <c r="EI33" t="s">
        <v>3</v>
      </c>
      <c r="EJ33">
        <v>2</v>
      </c>
      <c r="EK33">
        <v>110004</v>
      </c>
      <c r="EL33" t="s">
        <v>33</v>
      </c>
      <c r="EM33" t="s">
        <v>22</v>
      </c>
      <c r="EO33" t="s">
        <v>23</v>
      </c>
      <c r="EQ33">
        <v>0</v>
      </c>
      <c r="ER33">
        <v>1170.69</v>
      </c>
      <c r="ES33">
        <v>123.99</v>
      </c>
      <c r="ET33">
        <v>333.86</v>
      </c>
      <c r="EU33">
        <v>37.32</v>
      </c>
      <c r="EV33">
        <v>712.84</v>
      </c>
      <c r="EW33">
        <v>74.099999999999994</v>
      </c>
      <c r="EX33">
        <v>3.71</v>
      </c>
      <c r="EY33">
        <v>0</v>
      </c>
      <c r="FQ33">
        <v>0</v>
      </c>
      <c r="FR33">
        <f t="shared" si="47"/>
        <v>0</v>
      </c>
      <c r="FS33">
        <v>0</v>
      </c>
      <c r="FX33">
        <v>92</v>
      </c>
      <c r="FY33">
        <v>65</v>
      </c>
      <c r="GA33" t="s">
        <v>3</v>
      </c>
      <c r="GD33">
        <v>1</v>
      </c>
      <c r="GF33">
        <v>321368565</v>
      </c>
      <c r="GG33">
        <v>1</v>
      </c>
      <c r="GH33">
        <v>1</v>
      </c>
      <c r="GI33">
        <v>4</v>
      </c>
      <c r="GJ33">
        <v>0</v>
      </c>
      <c r="GK33">
        <v>0</v>
      </c>
      <c r="GL33">
        <f t="shared" si="48"/>
        <v>0</v>
      </c>
      <c r="GM33">
        <f t="shared" si="49"/>
        <v>21169.78</v>
      </c>
      <c r="GN33">
        <f t="shared" si="50"/>
        <v>0</v>
      </c>
      <c r="GO33">
        <f t="shared" si="51"/>
        <v>21169.78</v>
      </c>
      <c r="GP33">
        <f t="shared" si="52"/>
        <v>0</v>
      </c>
      <c r="GR33">
        <v>0</v>
      </c>
      <c r="GS33">
        <v>3</v>
      </c>
      <c r="GT33">
        <v>0</v>
      </c>
      <c r="GU33" t="s">
        <v>3</v>
      </c>
      <c r="GV33">
        <f t="shared" si="53"/>
        <v>0</v>
      </c>
      <c r="GW33">
        <v>1</v>
      </c>
      <c r="GX33">
        <f t="shared" si="54"/>
        <v>0</v>
      </c>
      <c r="HA33">
        <v>0</v>
      </c>
      <c r="HB33">
        <v>0</v>
      </c>
      <c r="HC33">
        <f t="shared" si="55"/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23</v>
      </c>
      <c r="D34" s="2"/>
      <c r="E34" s="2" t="s">
        <v>34</v>
      </c>
      <c r="F34" s="2" t="s">
        <v>35</v>
      </c>
      <c r="G34" s="2" t="s">
        <v>36</v>
      </c>
      <c r="H34" s="2" t="s">
        <v>27</v>
      </c>
      <c r="I34" s="2">
        <f>I32*J34</f>
        <v>1</v>
      </c>
      <c r="J34" s="2">
        <v>1</v>
      </c>
      <c r="K34" s="2"/>
      <c r="L34" s="2"/>
      <c r="M34" s="2"/>
      <c r="N34" s="2"/>
      <c r="O34" s="2">
        <f t="shared" si="21"/>
        <v>627.51</v>
      </c>
      <c r="P34" s="2">
        <f t="shared" si="22"/>
        <v>627.51</v>
      </c>
      <c r="Q34" s="2">
        <f t="shared" si="23"/>
        <v>0</v>
      </c>
      <c r="R34" s="2">
        <f t="shared" si="24"/>
        <v>0</v>
      </c>
      <c r="S34" s="2">
        <f t="shared" si="25"/>
        <v>0</v>
      </c>
      <c r="T34" s="2">
        <f t="shared" si="26"/>
        <v>0</v>
      </c>
      <c r="U34" s="2">
        <f t="shared" si="27"/>
        <v>0</v>
      </c>
      <c r="V34" s="2">
        <f t="shared" si="28"/>
        <v>0</v>
      </c>
      <c r="W34" s="2">
        <f t="shared" si="29"/>
        <v>0</v>
      </c>
      <c r="X34" s="2">
        <f t="shared" si="30"/>
        <v>0</v>
      </c>
      <c r="Y34" s="2">
        <f t="shared" si="31"/>
        <v>0</v>
      </c>
      <c r="Z34" s="2"/>
      <c r="AA34" s="2">
        <v>39650536</v>
      </c>
      <c r="AB34" s="2">
        <f t="shared" si="32"/>
        <v>627.51</v>
      </c>
      <c r="AC34" s="2">
        <f t="shared" si="33"/>
        <v>627.51</v>
      </c>
      <c r="AD34" s="2">
        <f>ROUND((((ET34)-(EU34))+AE34),6)</f>
        <v>0</v>
      </c>
      <c r="AE34" s="2">
        <f>ROUND((EU34),6)</f>
        <v>0</v>
      </c>
      <c r="AF34" s="2">
        <f>ROUND((EV34),6)</f>
        <v>0</v>
      </c>
      <c r="AG34" s="2">
        <f t="shared" si="34"/>
        <v>0</v>
      </c>
      <c r="AH34" s="2">
        <f>(EW34)</f>
        <v>0</v>
      </c>
      <c r="AI34" s="2">
        <f>(EX34)</f>
        <v>0</v>
      </c>
      <c r="AJ34" s="2">
        <f t="shared" si="35"/>
        <v>0</v>
      </c>
      <c r="AK34" s="2">
        <v>627.51</v>
      </c>
      <c r="AL34" s="2">
        <v>627.51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80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3</v>
      </c>
      <c r="BI34" s="2">
        <v>2</v>
      </c>
      <c r="BJ34" s="2" t="s">
        <v>37</v>
      </c>
      <c r="BK34" s="2"/>
      <c r="BL34" s="2"/>
      <c r="BM34" s="2">
        <v>110001</v>
      </c>
      <c r="BN34" s="2">
        <v>0</v>
      </c>
      <c r="BO34" s="2" t="s">
        <v>3</v>
      </c>
      <c r="BP34" s="2">
        <v>0</v>
      </c>
      <c r="BQ34" s="2">
        <v>3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80</v>
      </c>
      <c r="CA34" s="2">
        <v>60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6"/>
        <v>627.51</v>
      </c>
      <c r="CQ34" s="2">
        <f t="shared" si="37"/>
        <v>627.51</v>
      </c>
      <c r="CR34" s="2">
        <f t="shared" si="38"/>
        <v>0</v>
      </c>
      <c r="CS34" s="2">
        <f t="shared" si="39"/>
        <v>0</v>
      </c>
      <c r="CT34" s="2">
        <f t="shared" si="40"/>
        <v>0</v>
      </c>
      <c r="CU34" s="2">
        <f t="shared" si="41"/>
        <v>0</v>
      </c>
      <c r="CV34" s="2">
        <f t="shared" si="42"/>
        <v>0</v>
      </c>
      <c r="CW34" s="2">
        <f t="shared" si="43"/>
        <v>0</v>
      </c>
      <c r="CX34" s="2">
        <f t="shared" si="44"/>
        <v>0</v>
      </c>
      <c r="CY34" s="2">
        <f t="shared" si="45"/>
        <v>0</v>
      </c>
      <c r="CZ34" s="2">
        <f t="shared" si="46"/>
        <v>0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1010</v>
      </c>
      <c r="DV34" s="2" t="s">
        <v>27</v>
      </c>
      <c r="DW34" s="2" t="s">
        <v>27</v>
      </c>
      <c r="DX34" s="2">
        <v>1</v>
      </c>
      <c r="DY34" s="2"/>
      <c r="DZ34" s="2"/>
      <c r="EA34" s="2"/>
      <c r="EB34" s="2"/>
      <c r="EC34" s="2"/>
      <c r="ED34" s="2"/>
      <c r="EE34" s="2">
        <v>39174389</v>
      </c>
      <c r="EF34" s="2">
        <v>3</v>
      </c>
      <c r="EG34" s="2" t="s">
        <v>20</v>
      </c>
      <c r="EH34" s="2">
        <v>0</v>
      </c>
      <c r="EI34" s="2" t="s">
        <v>3</v>
      </c>
      <c r="EJ34" s="2">
        <v>2</v>
      </c>
      <c r="EK34" s="2">
        <v>110001</v>
      </c>
      <c r="EL34" s="2" t="s">
        <v>38</v>
      </c>
      <c r="EM34" s="2" t="s">
        <v>22</v>
      </c>
      <c r="EN34" s="2"/>
      <c r="EO34" s="2" t="s">
        <v>3</v>
      </c>
      <c r="EP34" s="2"/>
      <c r="EQ34" s="2">
        <v>0</v>
      </c>
      <c r="ER34" s="2">
        <v>627.51</v>
      </c>
      <c r="ES34" s="2">
        <v>627.51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7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60</v>
      </c>
      <c r="FZ34" s="2"/>
      <c r="GA34" s="2" t="s">
        <v>3</v>
      </c>
      <c r="GB34" s="2"/>
      <c r="GC34" s="2"/>
      <c r="GD34" s="2">
        <v>1</v>
      </c>
      <c r="GE34" s="2"/>
      <c r="GF34" s="2">
        <v>-688371732</v>
      </c>
      <c r="GG34" s="2">
        <v>1</v>
      </c>
      <c r="GH34" s="2">
        <v>1</v>
      </c>
      <c r="GI34" s="2">
        <v>-2</v>
      </c>
      <c r="GJ34" s="2">
        <v>0</v>
      </c>
      <c r="GK34" s="2">
        <v>0</v>
      </c>
      <c r="GL34" s="2">
        <f t="shared" si="48"/>
        <v>0</v>
      </c>
      <c r="GM34" s="2">
        <f t="shared" si="49"/>
        <v>627.51</v>
      </c>
      <c r="GN34" s="2">
        <f t="shared" si="50"/>
        <v>0</v>
      </c>
      <c r="GO34" s="2">
        <f t="shared" si="51"/>
        <v>627.51</v>
      </c>
      <c r="GP34" s="2">
        <f t="shared" si="52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53"/>
        <v>0</v>
      </c>
      <c r="GW34" s="2">
        <v>1</v>
      </c>
      <c r="GX34" s="2">
        <f t="shared" si="54"/>
        <v>0</v>
      </c>
      <c r="GY34" s="2"/>
      <c r="GZ34" s="2"/>
      <c r="HA34" s="2">
        <v>0</v>
      </c>
      <c r="HB34" s="2">
        <v>0</v>
      </c>
      <c r="HC34" s="2">
        <f t="shared" si="55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33</v>
      </c>
      <c r="E35" t="s">
        <v>34</v>
      </c>
      <c r="F35" t="s">
        <v>35</v>
      </c>
      <c r="G35" t="s">
        <v>36</v>
      </c>
      <c r="H35" t="s">
        <v>27</v>
      </c>
      <c r="I35">
        <f>I33*J35</f>
        <v>1</v>
      </c>
      <c r="J35">
        <v>1</v>
      </c>
      <c r="O35">
        <f t="shared" si="21"/>
        <v>4248.24</v>
      </c>
      <c r="P35">
        <f t="shared" si="22"/>
        <v>4248.24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39650538</v>
      </c>
      <c r="AB35">
        <f t="shared" si="32"/>
        <v>627.51</v>
      </c>
      <c r="AC35">
        <f t="shared" si="33"/>
        <v>627.51</v>
      </c>
      <c r="AD35">
        <f>ROUND((((ET35)-(EU35))+AE35),6)</f>
        <v>0</v>
      </c>
      <c r="AE35">
        <f>ROUND((EU35),6)</f>
        <v>0</v>
      </c>
      <c r="AF35">
        <f>ROUND((EV35),6)</f>
        <v>0</v>
      </c>
      <c r="AG35">
        <f t="shared" si="34"/>
        <v>0</v>
      </c>
      <c r="AH35">
        <f>(EW35)</f>
        <v>0</v>
      </c>
      <c r="AI35">
        <f>(EX35)</f>
        <v>0</v>
      </c>
      <c r="AJ35">
        <f t="shared" si="35"/>
        <v>0</v>
      </c>
      <c r="AK35">
        <v>627.51</v>
      </c>
      <c r="AL35">
        <v>627.51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80</v>
      </c>
      <c r="AU35">
        <v>60</v>
      </c>
      <c r="AV35">
        <v>1</v>
      </c>
      <c r="AW35">
        <v>1</v>
      </c>
      <c r="AZ35">
        <v>6.77</v>
      </c>
      <c r="BA35">
        <v>1</v>
      </c>
      <c r="BB35">
        <v>1</v>
      </c>
      <c r="BC35">
        <v>6.77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37</v>
      </c>
      <c r="BM35">
        <v>110001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60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6"/>
        <v>4248.24</v>
      </c>
      <c r="CQ35">
        <f t="shared" si="37"/>
        <v>4248.2426999999998</v>
      </c>
      <c r="CR35">
        <f t="shared" si="38"/>
        <v>0</v>
      </c>
      <c r="CS35">
        <f t="shared" si="39"/>
        <v>0</v>
      </c>
      <c r="CT35">
        <f t="shared" si="40"/>
        <v>0</v>
      </c>
      <c r="CU35">
        <f t="shared" si="41"/>
        <v>0</v>
      </c>
      <c r="CV35">
        <f t="shared" si="42"/>
        <v>0</v>
      </c>
      <c r="CW35">
        <f t="shared" si="43"/>
        <v>0</v>
      </c>
      <c r="CX35">
        <f t="shared" si="44"/>
        <v>0</v>
      </c>
      <c r="CY35">
        <f t="shared" si="45"/>
        <v>0</v>
      </c>
      <c r="CZ35">
        <f t="shared" si="46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27</v>
      </c>
      <c r="DW35" t="s">
        <v>27</v>
      </c>
      <c r="DX35">
        <v>1</v>
      </c>
      <c r="EE35">
        <v>39174389</v>
      </c>
      <c r="EF35">
        <v>3</v>
      </c>
      <c r="EG35" t="s">
        <v>20</v>
      </c>
      <c r="EH35">
        <v>0</v>
      </c>
      <c r="EI35" t="s">
        <v>3</v>
      </c>
      <c r="EJ35">
        <v>2</v>
      </c>
      <c r="EK35">
        <v>110001</v>
      </c>
      <c r="EL35" t="s">
        <v>38</v>
      </c>
      <c r="EM35" t="s">
        <v>22</v>
      </c>
      <c r="EO35" t="s">
        <v>3</v>
      </c>
      <c r="EQ35">
        <v>0</v>
      </c>
      <c r="ER35">
        <v>627.51</v>
      </c>
      <c r="ES35">
        <v>627.51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7"/>
        <v>0</v>
      </c>
      <c r="FS35">
        <v>0</v>
      </c>
      <c r="FX35">
        <v>80</v>
      </c>
      <c r="FY35">
        <v>60</v>
      </c>
      <c r="GA35" t="s">
        <v>3</v>
      </c>
      <c r="GD35">
        <v>1</v>
      </c>
      <c r="GF35">
        <v>-688371732</v>
      </c>
      <c r="GG35">
        <v>1</v>
      </c>
      <c r="GH35">
        <v>1</v>
      </c>
      <c r="GI35">
        <v>4</v>
      </c>
      <c r="GJ35">
        <v>0</v>
      </c>
      <c r="GK35">
        <v>0</v>
      </c>
      <c r="GL35">
        <f t="shared" si="48"/>
        <v>0</v>
      </c>
      <c r="GM35">
        <f t="shared" si="49"/>
        <v>4248.24</v>
      </c>
      <c r="GN35">
        <f t="shared" si="50"/>
        <v>0</v>
      </c>
      <c r="GO35">
        <f t="shared" si="51"/>
        <v>4248.24</v>
      </c>
      <c r="GP35">
        <f t="shared" si="52"/>
        <v>0</v>
      </c>
      <c r="GR35">
        <v>0</v>
      </c>
      <c r="GS35">
        <v>0</v>
      </c>
      <c r="GT35">
        <v>0</v>
      </c>
      <c r="GU35" t="s">
        <v>3</v>
      </c>
      <c r="GV35">
        <f t="shared" si="53"/>
        <v>0</v>
      </c>
      <c r="GW35">
        <v>1</v>
      </c>
      <c r="GX35">
        <f t="shared" si="54"/>
        <v>0</v>
      </c>
      <c r="HA35">
        <v>0</v>
      </c>
      <c r="HB35">
        <v>0</v>
      </c>
      <c r="HC35">
        <f t="shared" si="55"/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ROW(SmtRes!A39)</f>
        <v>39</v>
      </c>
      <c r="D36" s="2">
        <f>ROW(EtalonRes!A36)</f>
        <v>36</v>
      </c>
      <c r="E36" s="2" t="s">
        <v>39</v>
      </c>
      <c r="F36" s="2" t="s">
        <v>40</v>
      </c>
      <c r="G36" s="2" t="s">
        <v>41</v>
      </c>
      <c r="H36" s="2" t="s">
        <v>42</v>
      </c>
      <c r="I36" s="2">
        <f>ROUND(1/10,9)</f>
        <v>0.1</v>
      </c>
      <c r="J36" s="2">
        <v>0</v>
      </c>
      <c r="K36" s="2"/>
      <c r="L36" s="2"/>
      <c r="M36" s="2"/>
      <c r="N36" s="2"/>
      <c r="O36" s="2">
        <f t="shared" si="21"/>
        <v>3.17</v>
      </c>
      <c r="P36" s="2">
        <f t="shared" si="22"/>
        <v>0.03</v>
      </c>
      <c r="Q36" s="2">
        <f t="shared" si="23"/>
        <v>0.85</v>
      </c>
      <c r="R36" s="2">
        <f t="shared" si="24"/>
        <v>0.09</v>
      </c>
      <c r="S36" s="2">
        <f t="shared" si="25"/>
        <v>2.29</v>
      </c>
      <c r="T36" s="2">
        <f t="shared" si="26"/>
        <v>0</v>
      </c>
      <c r="U36" s="2">
        <f t="shared" si="27"/>
        <v>0.22140000000000001</v>
      </c>
      <c r="V36" s="2">
        <f t="shared" si="28"/>
        <v>9.4500000000000018E-3</v>
      </c>
      <c r="W36" s="2">
        <f t="shared" si="29"/>
        <v>0</v>
      </c>
      <c r="X36" s="2">
        <f t="shared" si="30"/>
        <v>1.9</v>
      </c>
      <c r="Y36" s="2">
        <f t="shared" si="31"/>
        <v>1.43</v>
      </c>
      <c r="Z36" s="2"/>
      <c r="AA36" s="2">
        <v>39650536</v>
      </c>
      <c r="AB36" s="2">
        <f t="shared" si="32"/>
        <v>31.7545</v>
      </c>
      <c r="AC36" s="2">
        <f t="shared" si="33"/>
        <v>0.34</v>
      </c>
      <c r="AD36" s="2">
        <f>ROUND(((((ET36*1.35))-((EU36*1.35)))+AE36),6)</f>
        <v>8.5050000000000008</v>
      </c>
      <c r="AE36" s="2">
        <f>ROUND(((EU36*1.35)),6)</f>
        <v>0.94499999999999995</v>
      </c>
      <c r="AF36" s="2">
        <f>ROUND(((EV36*1.35)),6)</f>
        <v>22.909500000000001</v>
      </c>
      <c r="AG36" s="2">
        <f t="shared" si="34"/>
        <v>0</v>
      </c>
      <c r="AH36" s="2">
        <f>((EW36*1.35))</f>
        <v>2.214</v>
      </c>
      <c r="AI36" s="2">
        <f>((EX36*1.35))</f>
        <v>9.4500000000000015E-2</v>
      </c>
      <c r="AJ36" s="2">
        <f t="shared" si="35"/>
        <v>0</v>
      </c>
      <c r="AK36" s="2">
        <v>23.61</v>
      </c>
      <c r="AL36" s="2">
        <v>0.34</v>
      </c>
      <c r="AM36" s="2">
        <v>6.3</v>
      </c>
      <c r="AN36" s="2">
        <v>0.7</v>
      </c>
      <c r="AO36" s="2">
        <v>16.97</v>
      </c>
      <c r="AP36" s="2">
        <v>0</v>
      </c>
      <c r="AQ36" s="2">
        <v>1.64</v>
      </c>
      <c r="AR36" s="2">
        <v>7.0000000000000007E-2</v>
      </c>
      <c r="AS36" s="2">
        <v>0</v>
      </c>
      <c r="AT36" s="2">
        <v>80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2</v>
      </c>
      <c r="BJ36" s="2" t="s">
        <v>43</v>
      </c>
      <c r="BK36" s="2"/>
      <c r="BL36" s="2"/>
      <c r="BM36" s="2">
        <v>110001</v>
      </c>
      <c r="BN36" s="2">
        <v>0</v>
      </c>
      <c r="BO36" s="2" t="s">
        <v>3</v>
      </c>
      <c r="BP36" s="2">
        <v>0</v>
      </c>
      <c r="BQ36" s="2">
        <v>3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80</v>
      </c>
      <c r="CA36" s="2">
        <v>60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1296</v>
      </c>
      <c r="CO36" s="2">
        <v>0</v>
      </c>
      <c r="CP36" s="2">
        <f t="shared" si="36"/>
        <v>3.17</v>
      </c>
      <c r="CQ36" s="2">
        <f t="shared" si="37"/>
        <v>0.34</v>
      </c>
      <c r="CR36" s="2">
        <f t="shared" si="38"/>
        <v>8.5050000000000008</v>
      </c>
      <c r="CS36" s="2">
        <f t="shared" si="39"/>
        <v>0.94499999999999995</v>
      </c>
      <c r="CT36" s="2">
        <f t="shared" si="40"/>
        <v>22.909500000000001</v>
      </c>
      <c r="CU36" s="2">
        <f t="shared" si="41"/>
        <v>0</v>
      </c>
      <c r="CV36" s="2">
        <f t="shared" si="42"/>
        <v>2.214</v>
      </c>
      <c r="CW36" s="2">
        <f t="shared" si="43"/>
        <v>9.4500000000000015E-2</v>
      </c>
      <c r="CX36" s="2">
        <f t="shared" si="44"/>
        <v>0</v>
      </c>
      <c r="CY36" s="2">
        <f t="shared" si="45"/>
        <v>1.9039999999999997</v>
      </c>
      <c r="CZ36" s="2">
        <f t="shared" si="46"/>
        <v>1.4279999999999999</v>
      </c>
      <c r="DA36" s="2"/>
      <c r="DB36" s="2"/>
      <c r="DC36" s="2" t="s">
        <v>3</v>
      </c>
      <c r="DD36" s="2" t="s">
        <v>3</v>
      </c>
      <c r="DE36" s="2" t="s">
        <v>19</v>
      </c>
      <c r="DF36" s="2" t="s">
        <v>19</v>
      </c>
      <c r="DG36" s="2" t="s">
        <v>19</v>
      </c>
      <c r="DH36" s="2" t="s">
        <v>3</v>
      </c>
      <c r="DI36" s="2" t="s">
        <v>19</v>
      </c>
      <c r="DJ36" s="2" t="s">
        <v>19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1013</v>
      </c>
      <c r="DV36" s="2" t="s">
        <v>42</v>
      </c>
      <c r="DW36" s="2" t="s">
        <v>42</v>
      </c>
      <c r="DX36" s="2">
        <v>1</v>
      </c>
      <c r="DY36" s="2"/>
      <c r="DZ36" s="2"/>
      <c r="EA36" s="2"/>
      <c r="EB36" s="2"/>
      <c r="EC36" s="2"/>
      <c r="ED36" s="2"/>
      <c r="EE36" s="2">
        <v>39174389</v>
      </c>
      <c r="EF36" s="2">
        <v>3</v>
      </c>
      <c r="EG36" s="2" t="s">
        <v>20</v>
      </c>
      <c r="EH36" s="2">
        <v>0</v>
      </c>
      <c r="EI36" s="2" t="s">
        <v>3</v>
      </c>
      <c r="EJ36" s="2">
        <v>2</v>
      </c>
      <c r="EK36" s="2">
        <v>110001</v>
      </c>
      <c r="EL36" s="2" t="s">
        <v>38</v>
      </c>
      <c r="EM36" s="2" t="s">
        <v>22</v>
      </c>
      <c r="EN36" s="2"/>
      <c r="EO36" s="2" t="s">
        <v>44</v>
      </c>
      <c r="EP36" s="2"/>
      <c r="EQ36" s="2">
        <v>0</v>
      </c>
      <c r="ER36" s="2">
        <v>23.61</v>
      </c>
      <c r="ES36" s="2">
        <v>0.34</v>
      </c>
      <c r="ET36" s="2">
        <v>6.3</v>
      </c>
      <c r="EU36" s="2">
        <v>0.7</v>
      </c>
      <c r="EV36" s="2">
        <v>16.97</v>
      </c>
      <c r="EW36" s="2">
        <v>1.64</v>
      </c>
      <c r="EX36" s="2">
        <v>7.0000000000000007E-2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7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60</v>
      </c>
      <c r="FZ36" s="2"/>
      <c r="GA36" s="2" t="s">
        <v>3</v>
      </c>
      <c r="GB36" s="2"/>
      <c r="GC36" s="2"/>
      <c r="GD36" s="2">
        <v>1</v>
      </c>
      <c r="GE36" s="2"/>
      <c r="GF36" s="2">
        <v>1685125645</v>
      </c>
      <c r="GG36" s="2">
        <v>2</v>
      </c>
      <c r="GH36" s="2">
        <v>1</v>
      </c>
      <c r="GI36" s="2">
        <v>-2</v>
      </c>
      <c r="GJ36" s="2">
        <v>0</v>
      </c>
      <c r="GK36" s="2">
        <v>0</v>
      </c>
      <c r="GL36" s="2">
        <f t="shared" si="48"/>
        <v>0</v>
      </c>
      <c r="GM36" s="2">
        <f t="shared" si="49"/>
        <v>6.5</v>
      </c>
      <c r="GN36" s="2">
        <f t="shared" si="50"/>
        <v>0</v>
      </c>
      <c r="GO36" s="2">
        <f t="shared" si="51"/>
        <v>6.5</v>
      </c>
      <c r="GP36" s="2">
        <f t="shared" si="52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53"/>
        <v>0</v>
      </c>
      <c r="GW36" s="2">
        <v>1</v>
      </c>
      <c r="GX36" s="2">
        <f t="shared" si="54"/>
        <v>0</v>
      </c>
      <c r="GY36" s="2"/>
      <c r="GZ36" s="2"/>
      <c r="HA36" s="2">
        <v>0</v>
      </c>
      <c r="HB36" s="2">
        <v>0</v>
      </c>
      <c r="HC36" s="2">
        <f t="shared" si="55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ROW(SmtRes!A44)</f>
        <v>44</v>
      </c>
      <c r="D37">
        <f>ROW(EtalonRes!A40)</f>
        <v>40</v>
      </c>
      <c r="E37" t="s">
        <v>39</v>
      </c>
      <c r="F37" t="s">
        <v>40</v>
      </c>
      <c r="G37" t="s">
        <v>41</v>
      </c>
      <c r="H37" t="s">
        <v>42</v>
      </c>
      <c r="I37">
        <f>ROUND(1/10,9)</f>
        <v>0.1</v>
      </c>
      <c r="J37">
        <v>0</v>
      </c>
      <c r="O37">
        <f t="shared" si="21"/>
        <v>21.5</v>
      </c>
      <c r="P37">
        <f t="shared" si="22"/>
        <v>0.23</v>
      </c>
      <c r="Q37">
        <f t="shared" si="23"/>
        <v>5.76</v>
      </c>
      <c r="R37">
        <f t="shared" si="24"/>
        <v>0.64</v>
      </c>
      <c r="S37">
        <f t="shared" si="25"/>
        <v>15.51</v>
      </c>
      <c r="T37">
        <f t="shared" si="26"/>
        <v>0</v>
      </c>
      <c r="U37">
        <f t="shared" si="27"/>
        <v>0.22140000000000001</v>
      </c>
      <c r="V37">
        <f t="shared" si="28"/>
        <v>9.4500000000000018E-3</v>
      </c>
      <c r="W37">
        <f t="shared" si="29"/>
        <v>0</v>
      </c>
      <c r="X37">
        <f t="shared" si="30"/>
        <v>12.92</v>
      </c>
      <c r="Y37">
        <f t="shared" si="31"/>
        <v>9.69</v>
      </c>
      <c r="AA37">
        <v>39650538</v>
      </c>
      <c r="AB37">
        <f t="shared" si="32"/>
        <v>31.7545</v>
      </c>
      <c r="AC37">
        <f t="shared" si="33"/>
        <v>0.34</v>
      </c>
      <c r="AD37">
        <f>ROUND(((((ET37*1.35))-((EU37*1.35)))+AE37),6)</f>
        <v>8.5050000000000008</v>
      </c>
      <c r="AE37">
        <f>ROUND(((EU37*1.35)),6)</f>
        <v>0.94499999999999995</v>
      </c>
      <c r="AF37">
        <f>ROUND(((EV37*1.35)),6)</f>
        <v>22.909500000000001</v>
      </c>
      <c r="AG37">
        <f t="shared" si="34"/>
        <v>0</v>
      </c>
      <c r="AH37">
        <f>((EW37*1.35))</f>
        <v>2.214</v>
      </c>
      <c r="AI37">
        <f>((EX37*1.35))</f>
        <v>9.4500000000000015E-2</v>
      </c>
      <c r="AJ37">
        <f t="shared" si="35"/>
        <v>0</v>
      </c>
      <c r="AK37">
        <v>23.61</v>
      </c>
      <c r="AL37">
        <v>0.34</v>
      </c>
      <c r="AM37">
        <v>6.3</v>
      </c>
      <c r="AN37">
        <v>0.7</v>
      </c>
      <c r="AO37">
        <v>16.97</v>
      </c>
      <c r="AP37">
        <v>0</v>
      </c>
      <c r="AQ37">
        <v>1.64</v>
      </c>
      <c r="AR37">
        <v>7.0000000000000007E-2</v>
      </c>
      <c r="AS37">
        <v>0</v>
      </c>
      <c r="AT37">
        <v>80</v>
      </c>
      <c r="AU37">
        <v>60</v>
      </c>
      <c r="AV37">
        <v>1</v>
      </c>
      <c r="AW37">
        <v>1</v>
      </c>
      <c r="AZ37">
        <v>6.77</v>
      </c>
      <c r="BA37">
        <v>6.77</v>
      </c>
      <c r="BB37">
        <v>6.77</v>
      </c>
      <c r="BC37">
        <v>6.77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2</v>
      </c>
      <c r="BJ37" t="s">
        <v>43</v>
      </c>
      <c r="BM37">
        <v>110001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6.77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80</v>
      </c>
      <c r="CA37">
        <v>60</v>
      </c>
      <c r="CE37">
        <v>0</v>
      </c>
      <c r="CF37">
        <v>0</v>
      </c>
      <c r="CG37">
        <v>0</v>
      </c>
      <c r="CM37">
        <v>0</v>
      </c>
      <c r="CN37" t="s">
        <v>1296</v>
      </c>
      <c r="CO37">
        <v>0</v>
      </c>
      <c r="CP37">
        <f t="shared" si="36"/>
        <v>21.5</v>
      </c>
      <c r="CQ37">
        <f t="shared" si="37"/>
        <v>2.3018000000000001</v>
      </c>
      <c r="CR37">
        <f t="shared" si="38"/>
        <v>57.578850000000003</v>
      </c>
      <c r="CS37">
        <f t="shared" si="39"/>
        <v>6.3976499999999996</v>
      </c>
      <c r="CT37">
        <f t="shared" si="40"/>
        <v>155.09731500000001</v>
      </c>
      <c r="CU37">
        <f t="shared" si="41"/>
        <v>0</v>
      </c>
      <c r="CV37">
        <f t="shared" si="42"/>
        <v>2.214</v>
      </c>
      <c r="CW37">
        <f t="shared" si="43"/>
        <v>9.4500000000000015E-2</v>
      </c>
      <c r="CX37">
        <f t="shared" si="44"/>
        <v>0</v>
      </c>
      <c r="CY37">
        <f t="shared" si="45"/>
        <v>12.92</v>
      </c>
      <c r="CZ37">
        <f t="shared" si="46"/>
        <v>9.69</v>
      </c>
      <c r="DC37" t="s">
        <v>3</v>
      </c>
      <c r="DD37" t="s">
        <v>3</v>
      </c>
      <c r="DE37" t="s">
        <v>19</v>
      </c>
      <c r="DF37" t="s">
        <v>19</v>
      </c>
      <c r="DG37" t="s">
        <v>19</v>
      </c>
      <c r="DH37" t="s">
        <v>3</v>
      </c>
      <c r="DI37" t="s">
        <v>19</v>
      </c>
      <c r="DJ37" t="s">
        <v>19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42</v>
      </c>
      <c r="DW37" t="s">
        <v>42</v>
      </c>
      <c r="DX37">
        <v>1</v>
      </c>
      <c r="EE37">
        <v>39174389</v>
      </c>
      <c r="EF37">
        <v>3</v>
      </c>
      <c r="EG37" t="s">
        <v>20</v>
      </c>
      <c r="EH37">
        <v>0</v>
      </c>
      <c r="EI37" t="s">
        <v>3</v>
      </c>
      <c r="EJ37">
        <v>2</v>
      </c>
      <c r="EK37">
        <v>110001</v>
      </c>
      <c r="EL37" t="s">
        <v>38</v>
      </c>
      <c r="EM37" t="s">
        <v>22</v>
      </c>
      <c r="EO37" t="s">
        <v>44</v>
      </c>
      <c r="EQ37">
        <v>0</v>
      </c>
      <c r="ER37">
        <v>23.61</v>
      </c>
      <c r="ES37">
        <v>0.34</v>
      </c>
      <c r="ET37">
        <v>6.3</v>
      </c>
      <c r="EU37">
        <v>0.7</v>
      </c>
      <c r="EV37">
        <v>16.97</v>
      </c>
      <c r="EW37">
        <v>1.64</v>
      </c>
      <c r="EX37">
        <v>7.0000000000000007E-2</v>
      </c>
      <c r="EY37">
        <v>0</v>
      </c>
      <c r="FQ37">
        <v>0</v>
      </c>
      <c r="FR37">
        <f t="shared" si="47"/>
        <v>0</v>
      </c>
      <c r="FS37">
        <v>0</v>
      </c>
      <c r="FX37">
        <v>80</v>
      </c>
      <c r="FY37">
        <v>60</v>
      </c>
      <c r="GA37" t="s">
        <v>3</v>
      </c>
      <c r="GD37">
        <v>1</v>
      </c>
      <c r="GF37">
        <v>1685125645</v>
      </c>
      <c r="GG37">
        <v>1</v>
      </c>
      <c r="GH37">
        <v>1</v>
      </c>
      <c r="GI37">
        <v>4</v>
      </c>
      <c r="GJ37">
        <v>0</v>
      </c>
      <c r="GK37">
        <v>0</v>
      </c>
      <c r="GL37">
        <f t="shared" si="48"/>
        <v>0</v>
      </c>
      <c r="GM37">
        <f t="shared" si="49"/>
        <v>44.11</v>
      </c>
      <c r="GN37">
        <f t="shared" si="50"/>
        <v>0</v>
      </c>
      <c r="GO37">
        <f t="shared" si="51"/>
        <v>44.11</v>
      </c>
      <c r="GP37">
        <f t="shared" si="52"/>
        <v>0</v>
      </c>
      <c r="GR37">
        <v>0</v>
      </c>
      <c r="GS37">
        <v>3</v>
      </c>
      <c r="GT37">
        <v>0</v>
      </c>
      <c r="GU37" t="s">
        <v>3</v>
      </c>
      <c r="GV37">
        <f t="shared" si="53"/>
        <v>0</v>
      </c>
      <c r="GW37">
        <v>1</v>
      </c>
      <c r="GX37">
        <f t="shared" si="54"/>
        <v>0</v>
      </c>
      <c r="HA37">
        <v>0</v>
      </c>
      <c r="HB37">
        <v>0</v>
      </c>
      <c r="HC37">
        <f t="shared" si="55"/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38</v>
      </c>
      <c r="D38" s="2"/>
      <c r="E38" s="2" t="s">
        <v>45</v>
      </c>
      <c r="F38" s="2" t="s">
        <v>46</v>
      </c>
      <c r="G38" s="2" t="s">
        <v>47</v>
      </c>
      <c r="H38" s="2" t="s">
        <v>27</v>
      </c>
      <c r="I38" s="2">
        <f>I36*J38</f>
        <v>1</v>
      </c>
      <c r="J38" s="2">
        <v>10</v>
      </c>
      <c r="K38" s="2"/>
      <c r="L38" s="2"/>
      <c r="M38" s="2"/>
      <c r="N38" s="2"/>
      <c r="O38" s="2">
        <f t="shared" si="21"/>
        <v>153.02000000000001</v>
      </c>
      <c r="P38" s="2">
        <f t="shared" si="22"/>
        <v>153.02000000000001</v>
      </c>
      <c r="Q38" s="2">
        <f t="shared" si="23"/>
        <v>0</v>
      </c>
      <c r="R38" s="2">
        <f t="shared" si="24"/>
        <v>0</v>
      </c>
      <c r="S38" s="2">
        <f t="shared" si="25"/>
        <v>0</v>
      </c>
      <c r="T38" s="2">
        <f t="shared" si="26"/>
        <v>0</v>
      </c>
      <c r="U38" s="2">
        <f t="shared" si="27"/>
        <v>0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39650536</v>
      </c>
      <c r="AB38" s="2">
        <f t="shared" si="32"/>
        <v>153.02000000000001</v>
      </c>
      <c r="AC38" s="2">
        <f t="shared" si="33"/>
        <v>153.02000000000001</v>
      </c>
      <c r="AD38" s="2">
        <f>ROUND((((ET38)-(EU38))+AE38),6)</f>
        <v>0</v>
      </c>
      <c r="AE38" s="2">
        <f>ROUND((EU38),6)</f>
        <v>0</v>
      </c>
      <c r="AF38" s="2">
        <f>ROUND((EV38),6)</f>
        <v>0</v>
      </c>
      <c r="AG38" s="2">
        <f t="shared" si="34"/>
        <v>0</v>
      </c>
      <c r="AH38" s="2">
        <f>(EW38)</f>
        <v>0</v>
      </c>
      <c r="AI38" s="2">
        <f>(EX38)</f>
        <v>0</v>
      </c>
      <c r="AJ38" s="2">
        <f t="shared" si="35"/>
        <v>0</v>
      </c>
      <c r="AK38" s="2">
        <v>153.02000000000001</v>
      </c>
      <c r="AL38" s="2">
        <v>153.02000000000001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80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3</v>
      </c>
      <c r="BI38" s="2">
        <v>2</v>
      </c>
      <c r="BJ38" s="2" t="s">
        <v>48</v>
      </c>
      <c r="BK38" s="2"/>
      <c r="BL38" s="2"/>
      <c r="BM38" s="2">
        <v>110011</v>
      </c>
      <c r="BN38" s="2">
        <v>0</v>
      </c>
      <c r="BO38" s="2" t="s">
        <v>3</v>
      </c>
      <c r="BP38" s="2">
        <v>0</v>
      </c>
      <c r="BQ38" s="2">
        <v>3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80</v>
      </c>
      <c r="CA38" s="2">
        <v>60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6"/>
        <v>153.02000000000001</v>
      </c>
      <c r="CQ38" s="2">
        <f t="shared" si="37"/>
        <v>153.02000000000001</v>
      </c>
      <c r="CR38" s="2">
        <f t="shared" si="38"/>
        <v>0</v>
      </c>
      <c r="CS38" s="2">
        <f t="shared" si="39"/>
        <v>0</v>
      </c>
      <c r="CT38" s="2">
        <f t="shared" si="40"/>
        <v>0</v>
      </c>
      <c r="CU38" s="2">
        <f t="shared" si="41"/>
        <v>0</v>
      </c>
      <c r="CV38" s="2">
        <f t="shared" si="42"/>
        <v>0</v>
      </c>
      <c r="CW38" s="2">
        <f t="shared" si="43"/>
        <v>0</v>
      </c>
      <c r="CX38" s="2">
        <f t="shared" si="44"/>
        <v>0</v>
      </c>
      <c r="CY38" s="2">
        <f t="shared" si="45"/>
        <v>0</v>
      </c>
      <c r="CZ38" s="2">
        <f t="shared" si="46"/>
        <v>0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1010</v>
      </c>
      <c r="DV38" s="2" t="s">
        <v>27</v>
      </c>
      <c r="DW38" s="2" t="s">
        <v>27</v>
      </c>
      <c r="DX38" s="2">
        <v>1</v>
      </c>
      <c r="DY38" s="2"/>
      <c r="DZ38" s="2"/>
      <c r="EA38" s="2"/>
      <c r="EB38" s="2"/>
      <c r="EC38" s="2"/>
      <c r="ED38" s="2"/>
      <c r="EE38" s="2">
        <v>39174433</v>
      </c>
      <c r="EF38" s="2">
        <v>3</v>
      </c>
      <c r="EG38" s="2" t="s">
        <v>20</v>
      </c>
      <c r="EH38" s="2">
        <v>0</v>
      </c>
      <c r="EI38" s="2" t="s">
        <v>3</v>
      </c>
      <c r="EJ38" s="2">
        <v>2</v>
      </c>
      <c r="EK38" s="2">
        <v>110011</v>
      </c>
      <c r="EL38" s="2" t="s">
        <v>21</v>
      </c>
      <c r="EM38" s="2" t="s">
        <v>22</v>
      </c>
      <c r="EN38" s="2"/>
      <c r="EO38" s="2" t="s">
        <v>3</v>
      </c>
      <c r="EP38" s="2"/>
      <c r="EQ38" s="2">
        <v>0</v>
      </c>
      <c r="ER38" s="2">
        <v>153.02000000000001</v>
      </c>
      <c r="ES38" s="2">
        <v>153.02000000000001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7"/>
        <v>0</v>
      </c>
      <c r="FS38" s="2">
        <v>0</v>
      </c>
      <c r="FT38" s="2"/>
      <c r="FU38" s="2"/>
      <c r="FV38" s="2"/>
      <c r="FW38" s="2"/>
      <c r="FX38" s="2">
        <v>80</v>
      </c>
      <c r="FY38" s="2">
        <v>60</v>
      </c>
      <c r="FZ38" s="2"/>
      <c r="GA38" s="2" t="s">
        <v>3</v>
      </c>
      <c r="GB38" s="2"/>
      <c r="GC38" s="2"/>
      <c r="GD38" s="2">
        <v>1</v>
      </c>
      <c r="GE38" s="2"/>
      <c r="GF38" s="2">
        <v>1736319385</v>
      </c>
      <c r="GG38" s="2">
        <v>1</v>
      </c>
      <c r="GH38" s="2">
        <v>1</v>
      </c>
      <c r="GI38" s="2">
        <v>-2</v>
      </c>
      <c r="GJ38" s="2">
        <v>0</v>
      </c>
      <c r="GK38" s="2">
        <v>0</v>
      </c>
      <c r="GL38" s="2">
        <f t="shared" si="48"/>
        <v>0</v>
      </c>
      <c r="GM38" s="2">
        <f t="shared" si="49"/>
        <v>153.02000000000001</v>
      </c>
      <c r="GN38" s="2">
        <f t="shared" si="50"/>
        <v>0</v>
      </c>
      <c r="GO38" s="2">
        <f t="shared" si="51"/>
        <v>153.02000000000001</v>
      </c>
      <c r="GP38" s="2">
        <f t="shared" si="52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3"/>
        <v>0</v>
      </c>
      <c r="GW38" s="2">
        <v>1</v>
      </c>
      <c r="GX38" s="2">
        <f t="shared" si="54"/>
        <v>0</v>
      </c>
      <c r="GY38" s="2"/>
      <c r="GZ38" s="2"/>
      <c r="HA38" s="2">
        <v>0</v>
      </c>
      <c r="HB38" s="2">
        <v>0</v>
      </c>
      <c r="HC38" s="2">
        <f t="shared" si="55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43</v>
      </c>
      <c r="E39" t="s">
        <v>45</v>
      </c>
      <c r="F39" t="s">
        <v>46</v>
      </c>
      <c r="G39" t="s">
        <v>47</v>
      </c>
      <c r="H39" t="s">
        <v>27</v>
      </c>
      <c r="I39">
        <f>I37*J39</f>
        <v>1</v>
      </c>
      <c r="J39">
        <v>10</v>
      </c>
      <c r="O39">
        <f t="shared" si="21"/>
        <v>1035.95</v>
      </c>
      <c r="P39">
        <f t="shared" si="22"/>
        <v>1035.95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39650538</v>
      </c>
      <c r="AB39">
        <f t="shared" si="32"/>
        <v>153.02000000000001</v>
      </c>
      <c r="AC39">
        <f t="shared" si="33"/>
        <v>153.02000000000001</v>
      </c>
      <c r="AD39">
        <f>ROUND((((ET39)-(EU39))+AE39),6)</f>
        <v>0</v>
      </c>
      <c r="AE39">
        <f>ROUND((EU39),6)</f>
        <v>0</v>
      </c>
      <c r="AF39">
        <f>ROUND((EV39),6)</f>
        <v>0</v>
      </c>
      <c r="AG39">
        <f t="shared" si="34"/>
        <v>0</v>
      </c>
      <c r="AH39">
        <f>(EW39)</f>
        <v>0</v>
      </c>
      <c r="AI39">
        <f>(EX39)</f>
        <v>0</v>
      </c>
      <c r="AJ39">
        <f t="shared" si="35"/>
        <v>0</v>
      </c>
      <c r="AK39">
        <v>153.02000000000001</v>
      </c>
      <c r="AL39">
        <v>153.02000000000001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60</v>
      </c>
      <c r="AV39">
        <v>1</v>
      </c>
      <c r="AW39">
        <v>1</v>
      </c>
      <c r="AZ39">
        <v>6.77</v>
      </c>
      <c r="BA39">
        <v>1</v>
      </c>
      <c r="BB39">
        <v>1</v>
      </c>
      <c r="BC39">
        <v>6.77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48</v>
      </c>
      <c r="BM39">
        <v>110011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80</v>
      </c>
      <c r="CA39">
        <v>60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6"/>
        <v>1035.95</v>
      </c>
      <c r="CQ39">
        <f t="shared" si="37"/>
        <v>1035.9454000000001</v>
      </c>
      <c r="CR39">
        <f t="shared" si="38"/>
        <v>0</v>
      </c>
      <c r="CS39">
        <f t="shared" si="39"/>
        <v>0</v>
      </c>
      <c r="CT39">
        <f t="shared" si="40"/>
        <v>0</v>
      </c>
      <c r="CU39">
        <f t="shared" si="41"/>
        <v>0</v>
      </c>
      <c r="CV39">
        <f t="shared" si="42"/>
        <v>0</v>
      </c>
      <c r="CW39">
        <f t="shared" si="43"/>
        <v>0</v>
      </c>
      <c r="CX39">
        <f t="shared" si="44"/>
        <v>0</v>
      </c>
      <c r="CY39">
        <f t="shared" si="45"/>
        <v>0</v>
      </c>
      <c r="CZ39">
        <f t="shared" si="46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27</v>
      </c>
      <c r="DW39" t="s">
        <v>27</v>
      </c>
      <c r="DX39">
        <v>1</v>
      </c>
      <c r="EE39">
        <v>39174433</v>
      </c>
      <c r="EF39">
        <v>3</v>
      </c>
      <c r="EG39" t="s">
        <v>20</v>
      </c>
      <c r="EH39">
        <v>0</v>
      </c>
      <c r="EI39" t="s">
        <v>3</v>
      </c>
      <c r="EJ39">
        <v>2</v>
      </c>
      <c r="EK39">
        <v>110011</v>
      </c>
      <c r="EL39" t="s">
        <v>21</v>
      </c>
      <c r="EM39" t="s">
        <v>22</v>
      </c>
      <c r="EO39" t="s">
        <v>3</v>
      </c>
      <c r="EQ39">
        <v>0</v>
      </c>
      <c r="ER39">
        <v>153.02000000000001</v>
      </c>
      <c r="ES39">
        <v>153.02000000000001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7"/>
        <v>0</v>
      </c>
      <c r="FS39">
        <v>0</v>
      </c>
      <c r="FX39">
        <v>80</v>
      </c>
      <c r="FY39">
        <v>60</v>
      </c>
      <c r="GA39" t="s">
        <v>3</v>
      </c>
      <c r="GD39">
        <v>1</v>
      </c>
      <c r="GF39">
        <v>1736319385</v>
      </c>
      <c r="GG39">
        <v>1</v>
      </c>
      <c r="GH39">
        <v>1</v>
      </c>
      <c r="GI39">
        <v>4</v>
      </c>
      <c r="GJ39">
        <v>0</v>
      </c>
      <c r="GK39">
        <v>0</v>
      </c>
      <c r="GL39">
        <f t="shared" si="48"/>
        <v>0</v>
      </c>
      <c r="GM39">
        <f t="shared" si="49"/>
        <v>1035.95</v>
      </c>
      <c r="GN39">
        <f t="shared" si="50"/>
        <v>0</v>
      </c>
      <c r="GO39">
        <f t="shared" si="51"/>
        <v>1035.95</v>
      </c>
      <c r="GP39">
        <f t="shared" si="52"/>
        <v>0</v>
      </c>
      <c r="GR39">
        <v>0</v>
      </c>
      <c r="GS39">
        <v>0</v>
      </c>
      <c r="GT39">
        <v>0</v>
      </c>
      <c r="GU39" t="s">
        <v>3</v>
      </c>
      <c r="GV39">
        <f t="shared" si="53"/>
        <v>0</v>
      </c>
      <c r="GW39">
        <v>1</v>
      </c>
      <c r="GX39">
        <f t="shared" si="54"/>
        <v>0</v>
      </c>
      <c r="HA39">
        <v>0</v>
      </c>
      <c r="HB39">
        <v>0</v>
      </c>
      <c r="HC39">
        <f t="shared" si="55"/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ROW(SmtRes!A51)</f>
        <v>51</v>
      </c>
      <c r="D40" s="2">
        <f>ROW(EtalonRes!A46)</f>
        <v>46</v>
      </c>
      <c r="E40" s="2" t="s">
        <v>49</v>
      </c>
      <c r="F40" s="2" t="s">
        <v>50</v>
      </c>
      <c r="G40" s="2" t="s">
        <v>51</v>
      </c>
      <c r="H40" s="2" t="s">
        <v>17</v>
      </c>
      <c r="I40" s="2">
        <v>2</v>
      </c>
      <c r="J40" s="2">
        <v>0</v>
      </c>
      <c r="K40" s="2"/>
      <c r="L40" s="2"/>
      <c r="M40" s="2"/>
      <c r="N40" s="2"/>
      <c r="O40" s="2">
        <f t="shared" si="21"/>
        <v>75.25</v>
      </c>
      <c r="P40" s="2">
        <f t="shared" si="22"/>
        <v>8.18</v>
      </c>
      <c r="Q40" s="2">
        <f t="shared" si="23"/>
        <v>0</v>
      </c>
      <c r="R40" s="2">
        <f t="shared" si="24"/>
        <v>0</v>
      </c>
      <c r="S40" s="2">
        <f t="shared" si="25"/>
        <v>67.069999999999993</v>
      </c>
      <c r="T40" s="2">
        <f t="shared" si="26"/>
        <v>0</v>
      </c>
      <c r="U40" s="2">
        <f t="shared" si="27"/>
        <v>6.48</v>
      </c>
      <c r="V40" s="2">
        <f t="shared" si="28"/>
        <v>0</v>
      </c>
      <c r="W40" s="2">
        <f t="shared" si="29"/>
        <v>0</v>
      </c>
      <c r="X40" s="2">
        <f t="shared" si="30"/>
        <v>53.66</v>
      </c>
      <c r="Y40" s="2">
        <f t="shared" si="31"/>
        <v>40.24</v>
      </c>
      <c r="Z40" s="2"/>
      <c r="AA40" s="2">
        <v>39650536</v>
      </c>
      <c r="AB40" s="2">
        <f t="shared" si="32"/>
        <v>37.624000000000002</v>
      </c>
      <c r="AC40" s="2">
        <f t="shared" si="33"/>
        <v>4.09</v>
      </c>
      <c r="AD40" s="2">
        <f>ROUND(((((ET40*1.35))-((EU40*1.35)))+AE40),6)</f>
        <v>0</v>
      </c>
      <c r="AE40" s="2">
        <f>ROUND(((EU40*1.35)),6)</f>
        <v>0</v>
      </c>
      <c r="AF40" s="2">
        <f>ROUND(((EV40*1.35)),6)</f>
        <v>33.533999999999999</v>
      </c>
      <c r="AG40" s="2">
        <f t="shared" si="34"/>
        <v>0</v>
      </c>
      <c r="AH40" s="2">
        <f>((EW40*1.35))</f>
        <v>3.24</v>
      </c>
      <c r="AI40" s="2">
        <f>((EX40*1.35))</f>
        <v>0</v>
      </c>
      <c r="AJ40" s="2">
        <f t="shared" si="35"/>
        <v>0</v>
      </c>
      <c r="AK40" s="2">
        <v>28.93</v>
      </c>
      <c r="AL40" s="2">
        <v>4.09</v>
      </c>
      <c r="AM40" s="2">
        <v>0</v>
      </c>
      <c r="AN40" s="2">
        <v>0</v>
      </c>
      <c r="AO40" s="2">
        <v>24.84</v>
      </c>
      <c r="AP40" s="2">
        <v>0</v>
      </c>
      <c r="AQ40" s="2">
        <v>2.4</v>
      </c>
      <c r="AR40" s="2">
        <v>0</v>
      </c>
      <c r="AS40" s="2">
        <v>0</v>
      </c>
      <c r="AT40" s="2">
        <v>80</v>
      </c>
      <c r="AU40" s="2">
        <v>60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0</v>
      </c>
      <c r="BI40" s="2">
        <v>2</v>
      </c>
      <c r="BJ40" s="2" t="s">
        <v>52</v>
      </c>
      <c r="BK40" s="2"/>
      <c r="BL40" s="2"/>
      <c r="BM40" s="2">
        <v>110011</v>
      </c>
      <c r="BN40" s="2">
        <v>0</v>
      </c>
      <c r="BO40" s="2" t="s">
        <v>3</v>
      </c>
      <c r="BP40" s="2">
        <v>0</v>
      </c>
      <c r="BQ40" s="2">
        <v>3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80</v>
      </c>
      <c r="CA40" s="2">
        <v>60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1296</v>
      </c>
      <c r="CO40" s="2">
        <v>0</v>
      </c>
      <c r="CP40" s="2">
        <f t="shared" si="36"/>
        <v>75.25</v>
      </c>
      <c r="CQ40" s="2">
        <f t="shared" si="37"/>
        <v>4.09</v>
      </c>
      <c r="CR40" s="2">
        <f t="shared" si="38"/>
        <v>0</v>
      </c>
      <c r="CS40" s="2">
        <f t="shared" si="39"/>
        <v>0</v>
      </c>
      <c r="CT40" s="2">
        <f t="shared" si="40"/>
        <v>33.533999999999999</v>
      </c>
      <c r="CU40" s="2">
        <f t="shared" si="41"/>
        <v>0</v>
      </c>
      <c r="CV40" s="2">
        <f t="shared" si="42"/>
        <v>3.24</v>
      </c>
      <c r="CW40" s="2">
        <f t="shared" si="43"/>
        <v>0</v>
      </c>
      <c r="CX40" s="2">
        <f t="shared" si="44"/>
        <v>0</v>
      </c>
      <c r="CY40" s="2">
        <f t="shared" si="45"/>
        <v>53.655999999999992</v>
      </c>
      <c r="CZ40" s="2">
        <f t="shared" si="46"/>
        <v>40.241999999999997</v>
      </c>
      <c r="DA40" s="2"/>
      <c r="DB40" s="2"/>
      <c r="DC40" s="2" t="s">
        <v>3</v>
      </c>
      <c r="DD40" s="2" t="s">
        <v>3</v>
      </c>
      <c r="DE40" s="2" t="s">
        <v>19</v>
      </c>
      <c r="DF40" s="2" t="s">
        <v>19</v>
      </c>
      <c r="DG40" s="2" t="s">
        <v>19</v>
      </c>
      <c r="DH40" s="2" t="s">
        <v>3</v>
      </c>
      <c r="DI40" s="2" t="s">
        <v>19</v>
      </c>
      <c r="DJ40" s="2" t="s">
        <v>19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1013</v>
      </c>
      <c r="DV40" s="2" t="s">
        <v>17</v>
      </c>
      <c r="DW40" s="2" t="s">
        <v>17</v>
      </c>
      <c r="DX40" s="2">
        <v>1</v>
      </c>
      <c r="DY40" s="2"/>
      <c r="DZ40" s="2"/>
      <c r="EA40" s="2"/>
      <c r="EB40" s="2"/>
      <c r="EC40" s="2"/>
      <c r="ED40" s="2"/>
      <c r="EE40" s="2">
        <v>39174433</v>
      </c>
      <c r="EF40" s="2">
        <v>3</v>
      </c>
      <c r="EG40" s="2" t="s">
        <v>20</v>
      </c>
      <c r="EH40" s="2">
        <v>0</v>
      </c>
      <c r="EI40" s="2" t="s">
        <v>3</v>
      </c>
      <c r="EJ40" s="2">
        <v>2</v>
      </c>
      <c r="EK40" s="2">
        <v>110011</v>
      </c>
      <c r="EL40" s="2" t="s">
        <v>21</v>
      </c>
      <c r="EM40" s="2" t="s">
        <v>22</v>
      </c>
      <c r="EN40" s="2"/>
      <c r="EO40" s="2" t="s">
        <v>44</v>
      </c>
      <c r="EP40" s="2"/>
      <c r="EQ40" s="2">
        <v>131072</v>
      </c>
      <c r="ER40" s="2">
        <v>28.93</v>
      </c>
      <c r="ES40" s="2">
        <v>4.09</v>
      </c>
      <c r="ET40" s="2">
        <v>0</v>
      </c>
      <c r="EU40" s="2">
        <v>0</v>
      </c>
      <c r="EV40" s="2">
        <v>24.84</v>
      </c>
      <c r="EW40" s="2">
        <v>2.4</v>
      </c>
      <c r="EX40" s="2">
        <v>0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7"/>
        <v>0</v>
      </c>
      <c r="FS40" s="2">
        <v>0</v>
      </c>
      <c r="FT40" s="2"/>
      <c r="FU40" s="2"/>
      <c r="FV40" s="2"/>
      <c r="FW40" s="2"/>
      <c r="FX40" s="2">
        <v>80</v>
      </c>
      <c r="FY40" s="2">
        <v>60</v>
      </c>
      <c r="FZ40" s="2"/>
      <c r="GA40" s="2" t="s">
        <v>3</v>
      </c>
      <c r="GB40" s="2"/>
      <c r="GC40" s="2"/>
      <c r="GD40" s="2">
        <v>1</v>
      </c>
      <c r="GE40" s="2"/>
      <c r="GF40" s="2">
        <v>177670689</v>
      </c>
      <c r="GG40" s="2">
        <v>1</v>
      </c>
      <c r="GH40" s="2">
        <v>1</v>
      </c>
      <c r="GI40" s="2">
        <v>-2</v>
      </c>
      <c r="GJ40" s="2">
        <v>0</v>
      </c>
      <c r="GK40" s="2">
        <v>0</v>
      </c>
      <c r="GL40" s="2">
        <f t="shared" si="48"/>
        <v>0</v>
      </c>
      <c r="GM40" s="2">
        <f t="shared" si="49"/>
        <v>169.15</v>
      </c>
      <c r="GN40" s="2">
        <f t="shared" si="50"/>
        <v>0</v>
      </c>
      <c r="GO40" s="2">
        <f t="shared" si="51"/>
        <v>169.15</v>
      </c>
      <c r="GP40" s="2">
        <f t="shared" si="52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3"/>
        <v>0</v>
      </c>
      <c r="GW40" s="2">
        <v>1</v>
      </c>
      <c r="GX40" s="2">
        <f t="shared" si="54"/>
        <v>0</v>
      </c>
      <c r="GY40" s="2"/>
      <c r="GZ40" s="2"/>
      <c r="HA40" s="2">
        <v>0</v>
      </c>
      <c r="HB40" s="2">
        <v>0</v>
      </c>
      <c r="HC40" s="2">
        <f t="shared" si="55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ROW(SmtRes!A58)</f>
        <v>58</v>
      </c>
      <c r="D41">
        <f>ROW(EtalonRes!A52)</f>
        <v>52</v>
      </c>
      <c r="E41" t="s">
        <v>49</v>
      </c>
      <c r="F41" t="s">
        <v>50</v>
      </c>
      <c r="G41" t="s">
        <v>51</v>
      </c>
      <c r="H41" t="s">
        <v>17</v>
      </c>
      <c r="I41">
        <v>2</v>
      </c>
      <c r="J41">
        <v>0</v>
      </c>
      <c r="O41">
        <f t="shared" si="21"/>
        <v>509.43</v>
      </c>
      <c r="P41">
        <f t="shared" si="22"/>
        <v>55.38</v>
      </c>
      <c r="Q41">
        <f t="shared" si="23"/>
        <v>0</v>
      </c>
      <c r="R41">
        <f t="shared" si="24"/>
        <v>0</v>
      </c>
      <c r="S41">
        <f t="shared" si="25"/>
        <v>454.05</v>
      </c>
      <c r="T41">
        <f t="shared" si="26"/>
        <v>0</v>
      </c>
      <c r="U41">
        <f t="shared" si="27"/>
        <v>6.48</v>
      </c>
      <c r="V41">
        <f t="shared" si="28"/>
        <v>0</v>
      </c>
      <c r="W41">
        <f t="shared" si="29"/>
        <v>0</v>
      </c>
      <c r="X41">
        <f t="shared" si="30"/>
        <v>363.24</v>
      </c>
      <c r="Y41">
        <f t="shared" si="31"/>
        <v>272.43</v>
      </c>
      <c r="AA41">
        <v>39650538</v>
      </c>
      <c r="AB41">
        <f t="shared" si="32"/>
        <v>37.624000000000002</v>
      </c>
      <c r="AC41">
        <f t="shared" si="33"/>
        <v>4.09</v>
      </c>
      <c r="AD41">
        <f>ROUND(((((ET41*1.35))-((EU41*1.35)))+AE41),6)</f>
        <v>0</v>
      </c>
      <c r="AE41">
        <f>ROUND(((EU41*1.35)),6)</f>
        <v>0</v>
      </c>
      <c r="AF41">
        <f>ROUND(((EV41*1.35)),6)</f>
        <v>33.533999999999999</v>
      </c>
      <c r="AG41">
        <f t="shared" si="34"/>
        <v>0</v>
      </c>
      <c r="AH41">
        <f>((EW41*1.35))</f>
        <v>3.24</v>
      </c>
      <c r="AI41">
        <f>((EX41*1.35))</f>
        <v>0</v>
      </c>
      <c r="AJ41">
        <f t="shared" si="35"/>
        <v>0</v>
      </c>
      <c r="AK41">
        <v>28.93</v>
      </c>
      <c r="AL41">
        <v>4.09</v>
      </c>
      <c r="AM41">
        <v>0</v>
      </c>
      <c r="AN41">
        <v>0</v>
      </c>
      <c r="AO41">
        <v>24.84</v>
      </c>
      <c r="AP41">
        <v>0</v>
      </c>
      <c r="AQ41">
        <v>2.4</v>
      </c>
      <c r="AR41">
        <v>0</v>
      </c>
      <c r="AS41">
        <v>0</v>
      </c>
      <c r="AT41">
        <v>80</v>
      </c>
      <c r="AU41">
        <v>60</v>
      </c>
      <c r="AV41">
        <v>1</v>
      </c>
      <c r="AW41">
        <v>1</v>
      </c>
      <c r="AZ41">
        <v>6.77</v>
      </c>
      <c r="BA41">
        <v>6.77</v>
      </c>
      <c r="BB41">
        <v>6.77</v>
      </c>
      <c r="BC41">
        <v>6.77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2</v>
      </c>
      <c r="BJ41" t="s">
        <v>52</v>
      </c>
      <c r="BM41">
        <v>110011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6.77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80</v>
      </c>
      <c r="CA41">
        <v>60</v>
      </c>
      <c r="CE41">
        <v>0</v>
      </c>
      <c r="CF41">
        <v>0</v>
      </c>
      <c r="CG41">
        <v>0</v>
      </c>
      <c r="CM41">
        <v>0</v>
      </c>
      <c r="CN41" t="s">
        <v>1296</v>
      </c>
      <c r="CO41">
        <v>0</v>
      </c>
      <c r="CP41">
        <f t="shared" si="36"/>
        <v>509.43</v>
      </c>
      <c r="CQ41">
        <f t="shared" si="37"/>
        <v>27.689299999999996</v>
      </c>
      <c r="CR41">
        <f t="shared" si="38"/>
        <v>0</v>
      </c>
      <c r="CS41">
        <f t="shared" si="39"/>
        <v>0</v>
      </c>
      <c r="CT41">
        <f t="shared" si="40"/>
        <v>227.02517999999998</v>
      </c>
      <c r="CU41">
        <f t="shared" si="41"/>
        <v>0</v>
      </c>
      <c r="CV41">
        <f t="shared" si="42"/>
        <v>3.24</v>
      </c>
      <c r="CW41">
        <f t="shared" si="43"/>
        <v>0</v>
      </c>
      <c r="CX41">
        <f t="shared" si="44"/>
        <v>0</v>
      </c>
      <c r="CY41">
        <f t="shared" si="45"/>
        <v>363.24</v>
      </c>
      <c r="CZ41">
        <f t="shared" si="46"/>
        <v>272.43</v>
      </c>
      <c r="DC41" t="s">
        <v>3</v>
      </c>
      <c r="DD41" t="s">
        <v>3</v>
      </c>
      <c r="DE41" t="s">
        <v>19</v>
      </c>
      <c r="DF41" t="s">
        <v>19</v>
      </c>
      <c r="DG41" t="s">
        <v>19</v>
      </c>
      <c r="DH41" t="s">
        <v>3</v>
      </c>
      <c r="DI41" t="s">
        <v>19</v>
      </c>
      <c r="DJ41" t="s">
        <v>19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17</v>
      </c>
      <c r="DW41" t="s">
        <v>17</v>
      </c>
      <c r="DX41">
        <v>1</v>
      </c>
      <c r="EE41">
        <v>39174433</v>
      </c>
      <c r="EF41">
        <v>3</v>
      </c>
      <c r="EG41" t="s">
        <v>20</v>
      </c>
      <c r="EH41">
        <v>0</v>
      </c>
      <c r="EI41" t="s">
        <v>3</v>
      </c>
      <c r="EJ41">
        <v>2</v>
      </c>
      <c r="EK41">
        <v>110011</v>
      </c>
      <c r="EL41" t="s">
        <v>21</v>
      </c>
      <c r="EM41" t="s">
        <v>22</v>
      </c>
      <c r="EO41" t="s">
        <v>44</v>
      </c>
      <c r="EQ41">
        <v>131072</v>
      </c>
      <c r="ER41">
        <v>28.93</v>
      </c>
      <c r="ES41">
        <v>4.09</v>
      </c>
      <c r="ET41">
        <v>0</v>
      </c>
      <c r="EU41">
        <v>0</v>
      </c>
      <c r="EV41">
        <v>24.84</v>
      </c>
      <c r="EW41">
        <v>2.4</v>
      </c>
      <c r="EX41">
        <v>0</v>
      </c>
      <c r="EY41">
        <v>0</v>
      </c>
      <c r="FQ41">
        <v>0</v>
      </c>
      <c r="FR41">
        <f t="shared" si="47"/>
        <v>0</v>
      </c>
      <c r="FS41">
        <v>0</v>
      </c>
      <c r="FX41">
        <v>80</v>
      </c>
      <c r="FY41">
        <v>60</v>
      </c>
      <c r="GA41" t="s">
        <v>3</v>
      </c>
      <c r="GD41">
        <v>1</v>
      </c>
      <c r="GF41">
        <v>177670689</v>
      </c>
      <c r="GG41">
        <v>1</v>
      </c>
      <c r="GH41">
        <v>1</v>
      </c>
      <c r="GI41">
        <v>4</v>
      </c>
      <c r="GJ41">
        <v>0</v>
      </c>
      <c r="GK41">
        <v>0</v>
      </c>
      <c r="GL41">
        <f t="shared" si="48"/>
        <v>0</v>
      </c>
      <c r="GM41">
        <f t="shared" si="49"/>
        <v>1145.0999999999999</v>
      </c>
      <c r="GN41">
        <f t="shared" si="50"/>
        <v>0</v>
      </c>
      <c r="GO41">
        <f t="shared" si="51"/>
        <v>1145.0999999999999</v>
      </c>
      <c r="GP41">
        <f t="shared" si="52"/>
        <v>0</v>
      </c>
      <c r="GR41">
        <v>0</v>
      </c>
      <c r="GS41">
        <v>0</v>
      </c>
      <c r="GT41">
        <v>0</v>
      </c>
      <c r="GU41" t="s">
        <v>3</v>
      </c>
      <c r="GV41">
        <f t="shared" si="53"/>
        <v>0</v>
      </c>
      <c r="GW41">
        <v>1</v>
      </c>
      <c r="GX41">
        <f t="shared" si="54"/>
        <v>0</v>
      </c>
      <c r="HA41">
        <v>0</v>
      </c>
      <c r="HB41">
        <v>0</v>
      </c>
      <c r="HC41">
        <f t="shared" si="55"/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50</v>
      </c>
      <c r="D42" s="2"/>
      <c r="E42" s="2" t="s">
        <v>53</v>
      </c>
      <c r="F42" s="2" t="s">
        <v>54</v>
      </c>
      <c r="G42" s="2" t="s">
        <v>55</v>
      </c>
      <c r="H42" s="2" t="s">
        <v>27</v>
      </c>
      <c r="I42" s="2">
        <f>I40*J42</f>
        <v>2</v>
      </c>
      <c r="J42" s="2">
        <v>1</v>
      </c>
      <c r="K42" s="2"/>
      <c r="L42" s="2"/>
      <c r="M42" s="2"/>
      <c r="N42" s="2"/>
      <c r="O42" s="2">
        <f t="shared" si="21"/>
        <v>1384.08</v>
      </c>
      <c r="P42" s="2">
        <f t="shared" si="22"/>
        <v>1384.08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39650536</v>
      </c>
      <c r="AB42" s="2">
        <f t="shared" si="32"/>
        <v>692.04</v>
      </c>
      <c r="AC42" s="2">
        <f t="shared" si="33"/>
        <v>692.04</v>
      </c>
      <c r="AD42" s="2">
        <f>ROUND((((ET42)-(EU42))+AE42),6)</f>
        <v>0</v>
      </c>
      <c r="AE42" s="2">
        <f>ROUND((EU42),6)</f>
        <v>0</v>
      </c>
      <c r="AF42" s="2">
        <f>ROUND((EV42),6)</f>
        <v>0</v>
      </c>
      <c r="AG42" s="2">
        <f t="shared" si="34"/>
        <v>0</v>
      </c>
      <c r="AH42" s="2">
        <f>(EW42)</f>
        <v>0</v>
      </c>
      <c r="AI42" s="2">
        <f>(EX42)</f>
        <v>0</v>
      </c>
      <c r="AJ42" s="2">
        <f t="shared" si="35"/>
        <v>0</v>
      </c>
      <c r="AK42" s="2">
        <v>692.04</v>
      </c>
      <c r="AL42" s="2">
        <v>692.04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80</v>
      </c>
      <c r="AU42" s="2">
        <v>60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3</v>
      </c>
      <c r="BI42" s="2">
        <v>2</v>
      </c>
      <c r="BJ42" s="2" t="s">
        <v>56</v>
      </c>
      <c r="BK42" s="2"/>
      <c r="BL42" s="2"/>
      <c r="BM42" s="2">
        <v>110001</v>
      </c>
      <c r="BN42" s="2">
        <v>0</v>
      </c>
      <c r="BO42" s="2" t="s">
        <v>3</v>
      </c>
      <c r="BP42" s="2">
        <v>0</v>
      </c>
      <c r="BQ42" s="2">
        <v>3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80</v>
      </c>
      <c r="CA42" s="2">
        <v>60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36"/>
        <v>1384.08</v>
      </c>
      <c r="CQ42" s="2">
        <f t="shared" si="37"/>
        <v>692.04</v>
      </c>
      <c r="CR42" s="2">
        <f t="shared" si="38"/>
        <v>0</v>
      </c>
      <c r="CS42" s="2">
        <f t="shared" si="39"/>
        <v>0</v>
      </c>
      <c r="CT42" s="2">
        <f t="shared" si="40"/>
        <v>0</v>
      </c>
      <c r="CU42" s="2">
        <f t="shared" si="41"/>
        <v>0</v>
      </c>
      <c r="CV42" s="2">
        <f t="shared" si="42"/>
        <v>0</v>
      </c>
      <c r="CW42" s="2">
        <f t="shared" si="43"/>
        <v>0</v>
      </c>
      <c r="CX42" s="2">
        <f t="shared" si="44"/>
        <v>0</v>
      </c>
      <c r="CY42" s="2">
        <f t="shared" si="45"/>
        <v>0</v>
      </c>
      <c r="CZ42" s="2">
        <f t="shared" si="46"/>
        <v>0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1010</v>
      </c>
      <c r="DV42" s="2" t="s">
        <v>27</v>
      </c>
      <c r="DW42" s="2" t="s">
        <v>27</v>
      </c>
      <c r="DX42" s="2">
        <v>1</v>
      </c>
      <c r="DY42" s="2"/>
      <c r="DZ42" s="2"/>
      <c r="EA42" s="2"/>
      <c r="EB42" s="2"/>
      <c r="EC42" s="2"/>
      <c r="ED42" s="2"/>
      <c r="EE42" s="2">
        <v>39174389</v>
      </c>
      <c r="EF42" s="2">
        <v>3</v>
      </c>
      <c r="EG42" s="2" t="s">
        <v>20</v>
      </c>
      <c r="EH42" s="2">
        <v>0</v>
      </c>
      <c r="EI42" s="2" t="s">
        <v>3</v>
      </c>
      <c r="EJ42" s="2">
        <v>2</v>
      </c>
      <c r="EK42" s="2">
        <v>110001</v>
      </c>
      <c r="EL42" s="2" t="s">
        <v>38</v>
      </c>
      <c r="EM42" s="2" t="s">
        <v>22</v>
      </c>
      <c r="EN42" s="2"/>
      <c r="EO42" s="2" t="s">
        <v>3</v>
      </c>
      <c r="EP42" s="2"/>
      <c r="EQ42" s="2">
        <v>0</v>
      </c>
      <c r="ER42" s="2">
        <v>692.04</v>
      </c>
      <c r="ES42" s="2">
        <v>692.04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7"/>
        <v>0</v>
      </c>
      <c r="FS42" s="2">
        <v>0</v>
      </c>
      <c r="FT42" s="2"/>
      <c r="FU42" s="2"/>
      <c r="FV42" s="2"/>
      <c r="FW42" s="2"/>
      <c r="FX42" s="2">
        <v>80</v>
      </c>
      <c r="FY42" s="2">
        <v>60</v>
      </c>
      <c r="FZ42" s="2"/>
      <c r="GA42" s="2" t="s">
        <v>3</v>
      </c>
      <c r="GB42" s="2"/>
      <c r="GC42" s="2"/>
      <c r="GD42" s="2">
        <v>1</v>
      </c>
      <c r="GE42" s="2"/>
      <c r="GF42" s="2">
        <v>-768053661</v>
      </c>
      <c r="GG42" s="2">
        <v>1</v>
      </c>
      <c r="GH42" s="2">
        <v>1</v>
      </c>
      <c r="GI42" s="2">
        <v>-2</v>
      </c>
      <c r="GJ42" s="2">
        <v>0</v>
      </c>
      <c r="GK42" s="2">
        <v>0</v>
      </c>
      <c r="GL42" s="2">
        <f t="shared" si="48"/>
        <v>0</v>
      </c>
      <c r="GM42" s="2">
        <f t="shared" si="49"/>
        <v>1384.08</v>
      </c>
      <c r="GN42" s="2">
        <f t="shared" si="50"/>
        <v>0</v>
      </c>
      <c r="GO42" s="2">
        <f t="shared" si="51"/>
        <v>1384.08</v>
      </c>
      <c r="GP42" s="2">
        <f t="shared" si="52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3"/>
        <v>0</v>
      </c>
      <c r="GW42" s="2">
        <v>1</v>
      </c>
      <c r="GX42" s="2">
        <f t="shared" si="54"/>
        <v>0</v>
      </c>
      <c r="GY42" s="2"/>
      <c r="GZ42" s="2"/>
      <c r="HA42" s="2">
        <v>0</v>
      </c>
      <c r="HB42" s="2">
        <v>0</v>
      </c>
      <c r="HC42" s="2">
        <f t="shared" si="55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57</v>
      </c>
      <c r="E43" t="s">
        <v>53</v>
      </c>
      <c r="F43" t="s">
        <v>54</v>
      </c>
      <c r="G43" t="s">
        <v>55</v>
      </c>
      <c r="H43" t="s">
        <v>27</v>
      </c>
      <c r="I43">
        <f>I41*J43</f>
        <v>2</v>
      </c>
      <c r="J43">
        <v>1</v>
      </c>
      <c r="O43">
        <f t="shared" si="21"/>
        <v>9370.2199999999993</v>
      </c>
      <c r="P43">
        <f t="shared" si="22"/>
        <v>9370.2199999999993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39650538</v>
      </c>
      <c r="AB43">
        <f t="shared" si="32"/>
        <v>692.04</v>
      </c>
      <c r="AC43">
        <f t="shared" si="33"/>
        <v>692.04</v>
      </c>
      <c r="AD43">
        <f>ROUND((((ET43)-(EU43))+AE43),6)</f>
        <v>0</v>
      </c>
      <c r="AE43">
        <f>ROUND((EU43),6)</f>
        <v>0</v>
      </c>
      <c r="AF43">
        <f>ROUND((EV43),6)</f>
        <v>0</v>
      </c>
      <c r="AG43">
        <f t="shared" si="34"/>
        <v>0</v>
      </c>
      <c r="AH43">
        <f>(EW43)</f>
        <v>0</v>
      </c>
      <c r="AI43">
        <f>(EX43)</f>
        <v>0</v>
      </c>
      <c r="AJ43">
        <f t="shared" si="35"/>
        <v>0</v>
      </c>
      <c r="AK43">
        <v>692.04</v>
      </c>
      <c r="AL43">
        <v>692.04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60</v>
      </c>
      <c r="AV43">
        <v>1</v>
      </c>
      <c r="AW43">
        <v>1</v>
      </c>
      <c r="AZ43">
        <v>6.77</v>
      </c>
      <c r="BA43">
        <v>1</v>
      </c>
      <c r="BB43">
        <v>1</v>
      </c>
      <c r="BC43">
        <v>6.77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56</v>
      </c>
      <c r="BM43">
        <v>110001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80</v>
      </c>
      <c r="CA43">
        <v>60</v>
      </c>
      <c r="CE43">
        <v>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6"/>
        <v>9370.2199999999993</v>
      </c>
      <c r="CQ43">
        <f t="shared" si="37"/>
        <v>4685.1107999999995</v>
      </c>
      <c r="CR43">
        <f t="shared" si="38"/>
        <v>0</v>
      </c>
      <c r="CS43">
        <f t="shared" si="39"/>
        <v>0</v>
      </c>
      <c r="CT43">
        <f t="shared" si="40"/>
        <v>0</v>
      </c>
      <c r="CU43">
        <f t="shared" si="41"/>
        <v>0</v>
      </c>
      <c r="CV43">
        <f t="shared" si="42"/>
        <v>0</v>
      </c>
      <c r="CW43">
        <f t="shared" si="43"/>
        <v>0</v>
      </c>
      <c r="CX43">
        <f t="shared" si="44"/>
        <v>0</v>
      </c>
      <c r="CY43">
        <f t="shared" si="45"/>
        <v>0</v>
      </c>
      <c r="CZ43">
        <f t="shared" si="46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27</v>
      </c>
      <c r="DW43" t="s">
        <v>27</v>
      </c>
      <c r="DX43">
        <v>1</v>
      </c>
      <c r="EE43">
        <v>39174389</v>
      </c>
      <c r="EF43">
        <v>3</v>
      </c>
      <c r="EG43" t="s">
        <v>20</v>
      </c>
      <c r="EH43">
        <v>0</v>
      </c>
      <c r="EI43" t="s">
        <v>3</v>
      </c>
      <c r="EJ43">
        <v>2</v>
      </c>
      <c r="EK43">
        <v>110001</v>
      </c>
      <c r="EL43" t="s">
        <v>38</v>
      </c>
      <c r="EM43" t="s">
        <v>22</v>
      </c>
      <c r="EO43" t="s">
        <v>3</v>
      </c>
      <c r="EQ43">
        <v>0</v>
      </c>
      <c r="ER43">
        <v>692.04</v>
      </c>
      <c r="ES43">
        <v>692.04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7"/>
        <v>0</v>
      </c>
      <c r="FS43">
        <v>0</v>
      </c>
      <c r="FX43">
        <v>80</v>
      </c>
      <c r="FY43">
        <v>60</v>
      </c>
      <c r="GA43" t="s">
        <v>3</v>
      </c>
      <c r="GD43">
        <v>1</v>
      </c>
      <c r="GF43">
        <v>-768053661</v>
      </c>
      <c r="GG43">
        <v>1</v>
      </c>
      <c r="GH43">
        <v>1</v>
      </c>
      <c r="GI43">
        <v>4</v>
      </c>
      <c r="GJ43">
        <v>0</v>
      </c>
      <c r="GK43">
        <v>0</v>
      </c>
      <c r="GL43">
        <f t="shared" si="48"/>
        <v>0</v>
      </c>
      <c r="GM43">
        <f t="shared" si="49"/>
        <v>9370.2199999999993</v>
      </c>
      <c r="GN43">
        <f t="shared" si="50"/>
        <v>0</v>
      </c>
      <c r="GO43">
        <f t="shared" si="51"/>
        <v>9370.2199999999993</v>
      </c>
      <c r="GP43">
        <f t="shared" si="52"/>
        <v>0</v>
      </c>
      <c r="GR43">
        <v>0</v>
      </c>
      <c r="GS43">
        <v>0</v>
      </c>
      <c r="GT43">
        <v>0</v>
      </c>
      <c r="GU43" t="s">
        <v>3</v>
      </c>
      <c r="GV43">
        <f t="shared" si="53"/>
        <v>0</v>
      </c>
      <c r="GW43">
        <v>1</v>
      </c>
      <c r="GX43">
        <f t="shared" si="54"/>
        <v>0</v>
      </c>
      <c r="HA43">
        <v>0</v>
      </c>
      <c r="HB43">
        <v>0</v>
      </c>
      <c r="HC43">
        <f t="shared" si="55"/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ROW(SmtRes!A77)</f>
        <v>77</v>
      </c>
      <c r="D44" s="2">
        <f>ROW(EtalonRes!A69)</f>
        <v>69</v>
      </c>
      <c r="E44" s="2" t="s">
        <v>57</v>
      </c>
      <c r="F44" s="2" t="s">
        <v>58</v>
      </c>
      <c r="G44" s="2" t="s">
        <v>59</v>
      </c>
      <c r="H44" s="2" t="s">
        <v>17</v>
      </c>
      <c r="I44" s="2">
        <v>6</v>
      </c>
      <c r="J44" s="2">
        <v>0</v>
      </c>
      <c r="K44" s="2"/>
      <c r="L44" s="2"/>
      <c r="M44" s="2"/>
      <c r="N44" s="2"/>
      <c r="O44" s="2">
        <f t="shared" si="21"/>
        <v>1518.08</v>
      </c>
      <c r="P44" s="2">
        <f t="shared" si="22"/>
        <v>290.04000000000002</v>
      </c>
      <c r="Q44" s="2">
        <f t="shared" si="23"/>
        <v>320.76</v>
      </c>
      <c r="R44" s="2">
        <f t="shared" si="24"/>
        <v>35.880000000000003</v>
      </c>
      <c r="S44" s="2">
        <f t="shared" si="25"/>
        <v>907.28</v>
      </c>
      <c r="T44" s="2">
        <f t="shared" si="26"/>
        <v>0</v>
      </c>
      <c r="U44" s="2">
        <f t="shared" si="27"/>
        <v>81.81</v>
      </c>
      <c r="V44" s="2">
        <f t="shared" si="28"/>
        <v>3.5640000000000005</v>
      </c>
      <c r="W44" s="2">
        <f t="shared" si="29"/>
        <v>0</v>
      </c>
      <c r="X44" s="2">
        <f t="shared" si="30"/>
        <v>754.53</v>
      </c>
      <c r="Y44" s="2">
        <f t="shared" si="31"/>
        <v>565.9</v>
      </c>
      <c r="Z44" s="2"/>
      <c r="AA44" s="2">
        <v>39650536</v>
      </c>
      <c r="AB44" s="2">
        <f t="shared" si="32"/>
        <v>253.01349999999999</v>
      </c>
      <c r="AC44" s="2">
        <f t="shared" si="33"/>
        <v>48.34</v>
      </c>
      <c r="AD44" s="2">
        <f>ROUND(((((ET44*1.35))-((EU44*1.35)))+AE44),6)</f>
        <v>53.46</v>
      </c>
      <c r="AE44" s="2">
        <f>ROUND(((EU44*1.35)),6)</f>
        <v>5.9805000000000001</v>
      </c>
      <c r="AF44" s="2">
        <f>ROUND(((EV44*1.35)),6)</f>
        <v>151.21350000000001</v>
      </c>
      <c r="AG44" s="2">
        <f t="shared" si="34"/>
        <v>0</v>
      </c>
      <c r="AH44" s="2">
        <f>((EW44*1.35))</f>
        <v>13.635</v>
      </c>
      <c r="AI44" s="2">
        <f>((EX44*1.35))</f>
        <v>0.59400000000000008</v>
      </c>
      <c r="AJ44" s="2">
        <f t="shared" si="35"/>
        <v>0</v>
      </c>
      <c r="AK44" s="2">
        <v>199.95</v>
      </c>
      <c r="AL44" s="2">
        <v>48.34</v>
      </c>
      <c r="AM44" s="2">
        <v>39.6</v>
      </c>
      <c r="AN44" s="2">
        <v>4.43</v>
      </c>
      <c r="AO44" s="2">
        <v>112.01</v>
      </c>
      <c r="AP44" s="2">
        <v>0</v>
      </c>
      <c r="AQ44" s="2">
        <v>10.1</v>
      </c>
      <c r="AR44" s="2">
        <v>0.44</v>
      </c>
      <c r="AS44" s="2">
        <v>0</v>
      </c>
      <c r="AT44" s="2">
        <v>80</v>
      </c>
      <c r="AU44" s="2">
        <v>60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0</v>
      </c>
      <c r="BI44" s="2">
        <v>2</v>
      </c>
      <c r="BJ44" s="2" t="s">
        <v>60</v>
      </c>
      <c r="BK44" s="2"/>
      <c r="BL44" s="2"/>
      <c r="BM44" s="2">
        <v>110001</v>
      </c>
      <c r="BN44" s="2">
        <v>0</v>
      </c>
      <c r="BO44" s="2" t="s">
        <v>3</v>
      </c>
      <c r="BP44" s="2">
        <v>0</v>
      </c>
      <c r="BQ44" s="2">
        <v>3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80</v>
      </c>
      <c r="CA44" s="2">
        <v>60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1296</v>
      </c>
      <c r="CO44" s="2">
        <v>0</v>
      </c>
      <c r="CP44" s="2">
        <f t="shared" si="36"/>
        <v>1518.08</v>
      </c>
      <c r="CQ44" s="2">
        <f t="shared" si="37"/>
        <v>48.34</v>
      </c>
      <c r="CR44" s="2">
        <f t="shared" si="38"/>
        <v>53.46</v>
      </c>
      <c r="CS44" s="2">
        <f t="shared" si="39"/>
        <v>5.9805000000000001</v>
      </c>
      <c r="CT44" s="2">
        <f t="shared" si="40"/>
        <v>151.21350000000001</v>
      </c>
      <c r="CU44" s="2">
        <f t="shared" si="41"/>
        <v>0</v>
      </c>
      <c r="CV44" s="2">
        <f t="shared" si="42"/>
        <v>13.635</v>
      </c>
      <c r="CW44" s="2">
        <f t="shared" si="43"/>
        <v>0.59400000000000008</v>
      </c>
      <c r="CX44" s="2">
        <f t="shared" si="44"/>
        <v>0</v>
      </c>
      <c r="CY44" s="2">
        <f t="shared" si="45"/>
        <v>754.52800000000002</v>
      </c>
      <c r="CZ44" s="2">
        <f t="shared" si="46"/>
        <v>565.89599999999996</v>
      </c>
      <c r="DA44" s="2"/>
      <c r="DB44" s="2"/>
      <c r="DC44" s="2" t="s">
        <v>3</v>
      </c>
      <c r="DD44" s="2" t="s">
        <v>3</v>
      </c>
      <c r="DE44" s="2" t="s">
        <v>19</v>
      </c>
      <c r="DF44" s="2" t="s">
        <v>19</v>
      </c>
      <c r="DG44" s="2" t="s">
        <v>19</v>
      </c>
      <c r="DH44" s="2" t="s">
        <v>3</v>
      </c>
      <c r="DI44" s="2" t="s">
        <v>19</v>
      </c>
      <c r="DJ44" s="2" t="s">
        <v>19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17</v>
      </c>
      <c r="DW44" s="2" t="s">
        <v>17</v>
      </c>
      <c r="DX44" s="2">
        <v>1</v>
      </c>
      <c r="DY44" s="2"/>
      <c r="DZ44" s="2"/>
      <c r="EA44" s="2"/>
      <c r="EB44" s="2"/>
      <c r="EC44" s="2"/>
      <c r="ED44" s="2"/>
      <c r="EE44" s="2">
        <v>39174389</v>
      </c>
      <c r="EF44" s="2">
        <v>3</v>
      </c>
      <c r="EG44" s="2" t="s">
        <v>20</v>
      </c>
      <c r="EH44" s="2">
        <v>0</v>
      </c>
      <c r="EI44" s="2" t="s">
        <v>3</v>
      </c>
      <c r="EJ44" s="2">
        <v>2</v>
      </c>
      <c r="EK44" s="2">
        <v>110001</v>
      </c>
      <c r="EL44" s="2" t="s">
        <v>38</v>
      </c>
      <c r="EM44" s="2" t="s">
        <v>22</v>
      </c>
      <c r="EN44" s="2"/>
      <c r="EO44" s="2" t="s">
        <v>44</v>
      </c>
      <c r="EP44" s="2"/>
      <c r="EQ44" s="2">
        <v>131072</v>
      </c>
      <c r="ER44" s="2">
        <v>199.95</v>
      </c>
      <c r="ES44" s="2">
        <v>48.34</v>
      </c>
      <c r="ET44" s="2">
        <v>39.6</v>
      </c>
      <c r="EU44" s="2">
        <v>4.43</v>
      </c>
      <c r="EV44" s="2">
        <v>112.01</v>
      </c>
      <c r="EW44" s="2">
        <v>10.1</v>
      </c>
      <c r="EX44" s="2">
        <v>0.44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7"/>
        <v>0</v>
      </c>
      <c r="FS44" s="2">
        <v>0</v>
      </c>
      <c r="FT44" s="2"/>
      <c r="FU44" s="2"/>
      <c r="FV44" s="2"/>
      <c r="FW44" s="2"/>
      <c r="FX44" s="2">
        <v>80</v>
      </c>
      <c r="FY44" s="2">
        <v>60</v>
      </c>
      <c r="FZ44" s="2"/>
      <c r="GA44" s="2" t="s">
        <v>3</v>
      </c>
      <c r="GB44" s="2"/>
      <c r="GC44" s="2"/>
      <c r="GD44" s="2">
        <v>1</v>
      </c>
      <c r="GE44" s="2"/>
      <c r="GF44" s="2">
        <v>1110635560</v>
      </c>
      <c r="GG44" s="2">
        <v>1</v>
      </c>
      <c r="GH44" s="2">
        <v>1</v>
      </c>
      <c r="GI44" s="2">
        <v>-2</v>
      </c>
      <c r="GJ44" s="2">
        <v>0</v>
      </c>
      <c r="GK44" s="2">
        <v>0</v>
      </c>
      <c r="GL44" s="2">
        <f t="shared" si="48"/>
        <v>0</v>
      </c>
      <c r="GM44" s="2">
        <f t="shared" si="49"/>
        <v>2838.51</v>
      </c>
      <c r="GN44" s="2">
        <f t="shared" si="50"/>
        <v>0</v>
      </c>
      <c r="GO44" s="2">
        <f t="shared" si="51"/>
        <v>2838.51</v>
      </c>
      <c r="GP44" s="2">
        <f t="shared" si="52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3"/>
        <v>0</v>
      </c>
      <c r="GW44" s="2">
        <v>1</v>
      </c>
      <c r="GX44" s="2">
        <f t="shared" si="54"/>
        <v>0</v>
      </c>
      <c r="GY44" s="2"/>
      <c r="GZ44" s="2"/>
      <c r="HA44" s="2">
        <v>0</v>
      </c>
      <c r="HB44" s="2">
        <v>0</v>
      </c>
      <c r="HC44" s="2">
        <f t="shared" si="55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ROW(SmtRes!A96)</f>
        <v>96</v>
      </c>
      <c r="D45">
        <f>ROW(EtalonRes!A86)</f>
        <v>86</v>
      </c>
      <c r="E45" t="s">
        <v>57</v>
      </c>
      <c r="F45" t="s">
        <v>58</v>
      </c>
      <c r="G45" t="s">
        <v>59</v>
      </c>
      <c r="H45" t="s">
        <v>17</v>
      </c>
      <c r="I45">
        <v>6</v>
      </c>
      <c r="J45">
        <v>0</v>
      </c>
      <c r="O45">
        <f t="shared" si="21"/>
        <v>10277.41</v>
      </c>
      <c r="P45">
        <f t="shared" si="22"/>
        <v>1963.57</v>
      </c>
      <c r="Q45">
        <f t="shared" si="23"/>
        <v>2171.5500000000002</v>
      </c>
      <c r="R45">
        <f t="shared" si="24"/>
        <v>242.93</v>
      </c>
      <c r="S45">
        <f t="shared" si="25"/>
        <v>6142.29</v>
      </c>
      <c r="T45">
        <f t="shared" si="26"/>
        <v>0</v>
      </c>
      <c r="U45">
        <f t="shared" si="27"/>
        <v>81.81</v>
      </c>
      <c r="V45">
        <f t="shared" si="28"/>
        <v>3.5640000000000005</v>
      </c>
      <c r="W45">
        <f t="shared" si="29"/>
        <v>0</v>
      </c>
      <c r="X45">
        <f t="shared" si="30"/>
        <v>5108.18</v>
      </c>
      <c r="Y45">
        <f t="shared" si="31"/>
        <v>3831.13</v>
      </c>
      <c r="AA45">
        <v>39650538</v>
      </c>
      <c r="AB45">
        <f t="shared" si="32"/>
        <v>253.01349999999999</v>
      </c>
      <c r="AC45">
        <f t="shared" si="33"/>
        <v>48.34</v>
      </c>
      <c r="AD45">
        <f>ROUND(((((ET45*1.35))-((EU45*1.35)))+AE45),6)</f>
        <v>53.46</v>
      </c>
      <c r="AE45">
        <f>ROUND(((EU45*1.35)),6)</f>
        <v>5.9805000000000001</v>
      </c>
      <c r="AF45">
        <f>ROUND(((EV45*1.35)),6)</f>
        <v>151.21350000000001</v>
      </c>
      <c r="AG45">
        <f t="shared" si="34"/>
        <v>0</v>
      </c>
      <c r="AH45">
        <f>((EW45*1.35))</f>
        <v>13.635</v>
      </c>
      <c r="AI45">
        <f>((EX45*1.35))</f>
        <v>0.59400000000000008</v>
      </c>
      <c r="AJ45">
        <f t="shared" si="35"/>
        <v>0</v>
      </c>
      <c r="AK45">
        <v>199.95</v>
      </c>
      <c r="AL45">
        <v>48.34</v>
      </c>
      <c r="AM45">
        <v>39.6</v>
      </c>
      <c r="AN45">
        <v>4.43</v>
      </c>
      <c r="AO45">
        <v>112.01</v>
      </c>
      <c r="AP45">
        <v>0</v>
      </c>
      <c r="AQ45">
        <v>10.1</v>
      </c>
      <c r="AR45">
        <v>0.44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6.77</v>
      </c>
      <c r="BA45">
        <v>6.77</v>
      </c>
      <c r="BB45">
        <v>6.77</v>
      </c>
      <c r="BC45">
        <v>6.77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60</v>
      </c>
      <c r="BM45">
        <v>110001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6.77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E45">
        <v>0</v>
      </c>
      <c r="CF45">
        <v>0</v>
      </c>
      <c r="CG45">
        <v>0</v>
      </c>
      <c r="CM45">
        <v>0</v>
      </c>
      <c r="CN45" t="s">
        <v>1296</v>
      </c>
      <c r="CO45">
        <v>0</v>
      </c>
      <c r="CP45">
        <f t="shared" si="36"/>
        <v>10277.41</v>
      </c>
      <c r="CQ45">
        <f t="shared" si="37"/>
        <v>327.26179999999999</v>
      </c>
      <c r="CR45">
        <f t="shared" si="38"/>
        <v>361.92419999999998</v>
      </c>
      <c r="CS45">
        <f t="shared" si="39"/>
        <v>40.487985000000002</v>
      </c>
      <c r="CT45">
        <f t="shared" si="40"/>
        <v>1023.7153950000001</v>
      </c>
      <c r="CU45">
        <f t="shared" si="41"/>
        <v>0</v>
      </c>
      <c r="CV45">
        <f t="shared" si="42"/>
        <v>13.635</v>
      </c>
      <c r="CW45">
        <f t="shared" si="43"/>
        <v>0.59400000000000008</v>
      </c>
      <c r="CX45">
        <f t="shared" si="44"/>
        <v>0</v>
      </c>
      <c r="CY45">
        <f t="shared" si="45"/>
        <v>5108.1760000000004</v>
      </c>
      <c r="CZ45">
        <f t="shared" si="46"/>
        <v>3831.1320000000001</v>
      </c>
      <c r="DC45" t="s">
        <v>3</v>
      </c>
      <c r="DD45" t="s">
        <v>3</v>
      </c>
      <c r="DE45" t="s">
        <v>19</v>
      </c>
      <c r="DF45" t="s">
        <v>19</v>
      </c>
      <c r="DG45" t="s">
        <v>19</v>
      </c>
      <c r="DH45" t="s">
        <v>3</v>
      </c>
      <c r="DI45" t="s">
        <v>19</v>
      </c>
      <c r="DJ45" t="s">
        <v>19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17</v>
      </c>
      <c r="DW45" t="s">
        <v>17</v>
      </c>
      <c r="DX45">
        <v>1</v>
      </c>
      <c r="EE45">
        <v>39174389</v>
      </c>
      <c r="EF45">
        <v>3</v>
      </c>
      <c r="EG45" t="s">
        <v>20</v>
      </c>
      <c r="EH45">
        <v>0</v>
      </c>
      <c r="EI45" t="s">
        <v>3</v>
      </c>
      <c r="EJ45">
        <v>2</v>
      </c>
      <c r="EK45">
        <v>110001</v>
      </c>
      <c r="EL45" t="s">
        <v>38</v>
      </c>
      <c r="EM45" t="s">
        <v>22</v>
      </c>
      <c r="EO45" t="s">
        <v>44</v>
      </c>
      <c r="EQ45">
        <v>131072</v>
      </c>
      <c r="ER45">
        <v>199.95</v>
      </c>
      <c r="ES45">
        <v>48.34</v>
      </c>
      <c r="ET45">
        <v>39.6</v>
      </c>
      <c r="EU45">
        <v>4.43</v>
      </c>
      <c r="EV45">
        <v>112.01</v>
      </c>
      <c r="EW45">
        <v>10.1</v>
      </c>
      <c r="EX45">
        <v>0.44</v>
      </c>
      <c r="EY45">
        <v>0</v>
      </c>
      <c r="FQ45">
        <v>0</v>
      </c>
      <c r="FR45">
        <f t="shared" si="47"/>
        <v>0</v>
      </c>
      <c r="FS45">
        <v>0</v>
      </c>
      <c r="FX45">
        <v>80</v>
      </c>
      <c r="FY45">
        <v>60</v>
      </c>
      <c r="GA45" t="s">
        <v>3</v>
      </c>
      <c r="GD45">
        <v>1</v>
      </c>
      <c r="GF45">
        <v>1110635560</v>
      </c>
      <c r="GG45">
        <v>1</v>
      </c>
      <c r="GH45">
        <v>1</v>
      </c>
      <c r="GI45">
        <v>4</v>
      </c>
      <c r="GJ45">
        <v>0</v>
      </c>
      <c r="GK45">
        <v>0</v>
      </c>
      <c r="GL45">
        <f t="shared" si="48"/>
        <v>0</v>
      </c>
      <c r="GM45">
        <f t="shared" si="49"/>
        <v>19216.72</v>
      </c>
      <c r="GN45">
        <f t="shared" si="50"/>
        <v>0</v>
      </c>
      <c r="GO45">
        <f t="shared" si="51"/>
        <v>19216.72</v>
      </c>
      <c r="GP45">
        <f t="shared" si="52"/>
        <v>0</v>
      </c>
      <c r="GR45">
        <v>0</v>
      </c>
      <c r="GS45">
        <v>0</v>
      </c>
      <c r="GT45">
        <v>0</v>
      </c>
      <c r="GU45" t="s">
        <v>3</v>
      </c>
      <c r="GV45">
        <f t="shared" si="53"/>
        <v>0</v>
      </c>
      <c r="GW45">
        <v>1</v>
      </c>
      <c r="GX45">
        <f t="shared" si="54"/>
        <v>0</v>
      </c>
      <c r="HA45">
        <v>0</v>
      </c>
      <c r="HB45">
        <v>0</v>
      </c>
      <c r="HC45">
        <f t="shared" si="55"/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74</v>
      </c>
      <c r="D46" s="2"/>
      <c r="E46" s="2" t="s">
        <v>61</v>
      </c>
      <c r="F46" s="2" t="s">
        <v>62</v>
      </c>
      <c r="G46" s="2" t="s">
        <v>63</v>
      </c>
      <c r="H46" s="2" t="s">
        <v>27</v>
      </c>
      <c r="I46" s="2">
        <f>I44*J46</f>
        <v>2</v>
      </c>
      <c r="J46" s="2">
        <v>0.33333333333333331</v>
      </c>
      <c r="K46" s="2"/>
      <c r="L46" s="2"/>
      <c r="M46" s="2"/>
      <c r="N46" s="2"/>
      <c r="O46" s="2">
        <f t="shared" si="21"/>
        <v>565.67999999999995</v>
      </c>
      <c r="P46" s="2">
        <f t="shared" si="22"/>
        <v>565.67999999999995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39650536</v>
      </c>
      <c r="AB46" s="2">
        <f t="shared" si="32"/>
        <v>282.83999999999997</v>
      </c>
      <c r="AC46" s="2">
        <f t="shared" si="33"/>
        <v>282.83999999999997</v>
      </c>
      <c r="AD46" s="2">
        <f t="shared" ref="AD46:AD51" si="56">ROUND((((ET46)-(EU46))+AE46),6)</f>
        <v>0</v>
      </c>
      <c r="AE46" s="2">
        <f t="shared" ref="AE46:AF51" si="57">ROUND((EU46),6)</f>
        <v>0</v>
      </c>
      <c r="AF46" s="2">
        <f t="shared" si="57"/>
        <v>0</v>
      </c>
      <c r="AG46" s="2">
        <f t="shared" si="34"/>
        <v>0</v>
      </c>
      <c r="AH46" s="2">
        <f t="shared" ref="AH46:AI51" si="58">(EW46)</f>
        <v>0</v>
      </c>
      <c r="AI46" s="2">
        <f t="shared" si="58"/>
        <v>0</v>
      </c>
      <c r="AJ46" s="2">
        <f t="shared" si="35"/>
        <v>0</v>
      </c>
      <c r="AK46" s="2">
        <v>282.83999999999997</v>
      </c>
      <c r="AL46" s="2">
        <v>282.83999999999997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80</v>
      </c>
      <c r="AU46" s="2">
        <v>60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3</v>
      </c>
      <c r="BI46" s="2">
        <v>2</v>
      </c>
      <c r="BJ46" s="2" t="s">
        <v>64</v>
      </c>
      <c r="BK46" s="2"/>
      <c r="BL46" s="2"/>
      <c r="BM46" s="2">
        <v>110011</v>
      </c>
      <c r="BN46" s="2">
        <v>0</v>
      </c>
      <c r="BO46" s="2" t="s">
        <v>3</v>
      </c>
      <c r="BP46" s="2">
        <v>0</v>
      </c>
      <c r="BQ46" s="2">
        <v>3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80</v>
      </c>
      <c r="CA46" s="2">
        <v>60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36"/>
        <v>565.67999999999995</v>
      </c>
      <c r="CQ46" s="2">
        <f t="shared" si="37"/>
        <v>282.83999999999997</v>
      </c>
      <c r="CR46" s="2">
        <f t="shared" si="38"/>
        <v>0</v>
      </c>
      <c r="CS46" s="2">
        <f t="shared" si="39"/>
        <v>0</v>
      </c>
      <c r="CT46" s="2">
        <f t="shared" si="40"/>
        <v>0</v>
      </c>
      <c r="CU46" s="2">
        <f t="shared" si="41"/>
        <v>0</v>
      </c>
      <c r="CV46" s="2">
        <f t="shared" si="42"/>
        <v>0</v>
      </c>
      <c r="CW46" s="2">
        <f t="shared" si="43"/>
        <v>0</v>
      </c>
      <c r="CX46" s="2">
        <f t="shared" si="44"/>
        <v>0</v>
      </c>
      <c r="CY46" s="2">
        <f t="shared" si="45"/>
        <v>0</v>
      </c>
      <c r="CZ46" s="2">
        <f t="shared" si="46"/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27</v>
      </c>
      <c r="DW46" s="2" t="s">
        <v>27</v>
      </c>
      <c r="DX46" s="2">
        <v>1</v>
      </c>
      <c r="DY46" s="2"/>
      <c r="DZ46" s="2"/>
      <c r="EA46" s="2"/>
      <c r="EB46" s="2"/>
      <c r="EC46" s="2"/>
      <c r="ED46" s="2"/>
      <c r="EE46" s="2">
        <v>39174433</v>
      </c>
      <c r="EF46" s="2">
        <v>3</v>
      </c>
      <c r="EG46" s="2" t="s">
        <v>20</v>
      </c>
      <c r="EH46" s="2">
        <v>0</v>
      </c>
      <c r="EI46" s="2" t="s">
        <v>3</v>
      </c>
      <c r="EJ46" s="2">
        <v>2</v>
      </c>
      <c r="EK46" s="2">
        <v>110011</v>
      </c>
      <c r="EL46" s="2" t="s">
        <v>21</v>
      </c>
      <c r="EM46" s="2" t="s">
        <v>22</v>
      </c>
      <c r="EN46" s="2"/>
      <c r="EO46" s="2" t="s">
        <v>3</v>
      </c>
      <c r="EP46" s="2"/>
      <c r="EQ46" s="2">
        <v>0</v>
      </c>
      <c r="ER46" s="2">
        <v>282.83999999999997</v>
      </c>
      <c r="ES46" s="2">
        <v>282.83999999999997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7"/>
        <v>0</v>
      </c>
      <c r="FS46" s="2">
        <v>0</v>
      </c>
      <c r="FT46" s="2"/>
      <c r="FU46" s="2"/>
      <c r="FV46" s="2"/>
      <c r="FW46" s="2"/>
      <c r="FX46" s="2">
        <v>80</v>
      </c>
      <c r="FY46" s="2">
        <v>60</v>
      </c>
      <c r="FZ46" s="2"/>
      <c r="GA46" s="2" t="s">
        <v>3</v>
      </c>
      <c r="GB46" s="2"/>
      <c r="GC46" s="2"/>
      <c r="GD46" s="2">
        <v>1</v>
      </c>
      <c r="GE46" s="2"/>
      <c r="GF46" s="2">
        <v>-1991861021</v>
      </c>
      <c r="GG46" s="2">
        <v>1</v>
      </c>
      <c r="GH46" s="2">
        <v>1</v>
      </c>
      <c r="GI46" s="2">
        <v>-2</v>
      </c>
      <c r="GJ46" s="2">
        <v>0</v>
      </c>
      <c r="GK46" s="2">
        <v>0</v>
      </c>
      <c r="GL46" s="2">
        <f t="shared" si="48"/>
        <v>0</v>
      </c>
      <c r="GM46" s="2">
        <f t="shared" si="49"/>
        <v>565.67999999999995</v>
      </c>
      <c r="GN46" s="2">
        <f t="shared" si="50"/>
        <v>0</v>
      </c>
      <c r="GO46" s="2">
        <f t="shared" si="51"/>
        <v>565.67999999999995</v>
      </c>
      <c r="GP46" s="2">
        <f t="shared" si="52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3"/>
        <v>0</v>
      </c>
      <c r="GW46" s="2">
        <v>1</v>
      </c>
      <c r="GX46" s="2">
        <f t="shared" si="54"/>
        <v>0</v>
      </c>
      <c r="GY46" s="2"/>
      <c r="GZ46" s="2"/>
      <c r="HA46" s="2">
        <v>0</v>
      </c>
      <c r="HB46" s="2">
        <v>0</v>
      </c>
      <c r="HC46" s="2">
        <f t="shared" si="55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93</v>
      </c>
      <c r="E47" t="s">
        <v>61</v>
      </c>
      <c r="F47" t="s">
        <v>62</v>
      </c>
      <c r="G47" t="s">
        <v>63</v>
      </c>
      <c r="H47" t="s">
        <v>27</v>
      </c>
      <c r="I47">
        <f>I45*J47</f>
        <v>2</v>
      </c>
      <c r="J47">
        <v>0.33333333333333331</v>
      </c>
      <c r="O47">
        <f t="shared" si="21"/>
        <v>3829.65</v>
      </c>
      <c r="P47">
        <f t="shared" si="22"/>
        <v>3829.65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39650538</v>
      </c>
      <c r="AB47">
        <f t="shared" si="32"/>
        <v>282.83999999999997</v>
      </c>
      <c r="AC47">
        <f t="shared" si="33"/>
        <v>282.83999999999997</v>
      </c>
      <c r="AD47">
        <f t="shared" si="56"/>
        <v>0</v>
      </c>
      <c r="AE47">
        <f t="shared" si="57"/>
        <v>0</v>
      </c>
      <c r="AF47">
        <f t="shared" si="57"/>
        <v>0</v>
      </c>
      <c r="AG47">
        <f t="shared" si="34"/>
        <v>0</v>
      </c>
      <c r="AH47">
        <f t="shared" si="58"/>
        <v>0</v>
      </c>
      <c r="AI47">
        <f t="shared" si="58"/>
        <v>0</v>
      </c>
      <c r="AJ47">
        <f t="shared" si="35"/>
        <v>0</v>
      </c>
      <c r="AK47">
        <v>282.83999999999997</v>
      </c>
      <c r="AL47">
        <v>282.83999999999997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80</v>
      </c>
      <c r="AU47">
        <v>60</v>
      </c>
      <c r="AV47">
        <v>1</v>
      </c>
      <c r="AW47">
        <v>1</v>
      </c>
      <c r="AZ47">
        <v>6.77</v>
      </c>
      <c r="BA47">
        <v>1</v>
      </c>
      <c r="BB47">
        <v>1</v>
      </c>
      <c r="BC47">
        <v>6.77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64</v>
      </c>
      <c r="BM47">
        <v>110011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80</v>
      </c>
      <c r="CA47">
        <v>60</v>
      </c>
      <c r="CE47">
        <v>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6"/>
        <v>3829.65</v>
      </c>
      <c r="CQ47">
        <f t="shared" si="37"/>
        <v>1914.8267999999998</v>
      </c>
      <c r="CR47">
        <f t="shared" si="38"/>
        <v>0</v>
      </c>
      <c r="CS47">
        <f t="shared" si="39"/>
        <v>0</v>
      </c>
      <c r="CT47">
        <f t="shared" si="40"/>
        <v>0</v>
      </c>
      <c r="CU47">
        <f t="shared" si="41"/>
        <v>0</v>
      </c>
      <c r="CV47">
        <f t="shared" si="42"/>
        <v>0</v>
      </c>
      <c r="CW47">
        <f t="shared" si="43"/>
        <v>0</v>
      </c>
      <c r="CX47">
        <f t="shared" si="44"/>
        <v>0</v>
      </c>
      <c r="CY47">
        <f t="shared" si="45"/>
        <v>0</v>
      </c>
      <c r="CZ47">
        <f t="shared" si="46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27</v>
      </c>
      <c r="DW47" t="s">
        <v>27</v>
      </c>
      <c r="DX47">
        <v>1</v>
      </c>
      <c r="EE47">
        <v>39174433</v>
      </c>
      <c r="EF47">
        <v>3</v>
      </c>
      <c r="EG47" t="s">
        <v>20</v>
      </c>
      <c r="EH47">
        <v>0</v>
      </c>
      <c r="EI47" t="s">
        <v>3</v>
      </c>
      <c r="EJ47">
        <v>2</v>
      </c>
      <c r="EK47">
        <v>110011</v>
      </c>
      <c r="EL47" t="s">
        <v>21</v>
      </c>
      <c r="EM47" t="s">
        <v>22</v>
      </c>
      <c r="EO47" t="s">
        <v>3</v>
      </c>
      <c r="EQ47">
        <v>0</v>
      </c>
      <c r="ER47">
        <v>282.83999999999997</v>
      </c>
      <c r="ES47">
        <v>282.83999999999997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7"/>
        <v>0</v>
      </c>
      <c r="FS47">
        <v>0</v>
      </c>
      <c r="FX47">
        <v>80</v>
      </c>
      <c r="FY47">
        <v>60</v>
      </c>
      <c r="GA47" t="s">
        <v>3</v>
      </c>
      <c r="GD47">
        <v>1</v>
      </c>
      <c r="GF47">
        <v>-1991861021</v>
      </c>
      <c r="GG47">
        <v>1</v>
      </c>
      <c r="GH47">
        <v>1</v>
      </c>
      <c r="GI47">
        <v>4</v>
      </c>
      <c r="GJ47">
        <v>0</v>
      </c>
      <c r="GK47">
        <v>0</v>
      </c>
      <c r="GL47">
        <f t="shared" si="48"/>
        <v>0</v>
      </c>
      <c r="GM47">
        <f t="shared" si="49"/>
        <v>3829.65</v>
      </c>
      <c r="GN47">
        <f t="shared" si="50"/>
        <v>0</v>
      </c>
      <c r="GO47">
        <f t="shared" si="51"/>
        <v>3829.65</v>
      </c>
      <c r="GP47">
        <f t="shared" si="52"/>
        <v>0</v>
      </c>
      <c r="GR47">
        <v>0</v>
      </c>
      <c r="GS47">
        <v>0</v>
      </c>
      <c r="GT47">
        <v>0</v>
      </c>
      <c r="GU47" t="s">
        <v>3</v>
      </c>
      <c r="GV47">
        <f t="shared" si="53"/>
        <v>0</v>
      </c>
      <c r="GW47">
        <v>1</v>
      </c>
      <c r="GX47">
        <f t="shared" si="54"/>
        <v>0</v>
      </c>
      <c r="HA47">
        <v>0</v>
      </c>
      <c r="HB47">
        <v>0</v>
      </c>
      <c r="HC47">
        <f t="shared" si="55"/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75</v>
      </c>
      <c r="D48" s="2"/>
      <c r="E48" s="2" t="s">
        <v>65</v>
      </c>
      <c r="F48" s="2" t="s">
        <v>66</v>
      </c>
      <c r="G48" s="2" t="s">
        <v>67</v>
      </c>
      <c r="H48" s="2" t="s">
        <v>27</v>
      </c>
      <c r="I48" s="2">
        <f>I44*J48</f>
        <v>2</v>
      </c>
      <c r="J48" s="2">
        <v>0.33333333333333331</v>
      </c>
      <c r="K48" s="2"/>
      <c r="L48" s="2"/>
      <c r="M48" s="2"/>
      <c r="N48" s="2"/>
      <c r="O48" s="2">
        <f t="shared" si="21"/>
        <v>772.6</v>
      </c>
      <c r="P48" s="2">
        <f t="shared" si="22"/>
        <v>772.6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39650536</v>
      </c>
      <c r="AB48" s="2">
        <f t="shared" si="32"/>
        <v>386.3</v>
      </c>
      <c r="AC48" s="2">
        <f t="shared" si="33"/>
        <v>386.3</v>
      </c>
      <c r="AD48" s="2">
        <f t="shared" si="56"/>
        <v>0</v>
      </c>
      <c r="AE48" s="2">
        <f t="shared" si="57"/>
        <v>0</v>
      </c>
      <c r="AF48" s="2">
        <f t="shared" si="57"/>
        <v>0</v>
      </c>
      <c r="AG48" s="2">
        <f t="shared" si="34"/>
        <v>0</v>
      </c>
      <c r="AH48" s="2">
        <f t="shared" si="58"/>
        <v>0</v>
      </c>
      <c r="AI48" s="2">
        <f t="shared" si="58"/>
        <v>0</v>
      </c>
      <c r="AJ48" s="2">
        <f t="shared" si="35"/>
        <v>0</v>
      </c>
      <c r="AK48" s="2">
        <v>386.3</v>
      </c>
      <c r="AL48" s="2">
        <v>386.3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80</v>
      </c>
      <c r="AU48" s="2">
        <v>60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2</v>
      </c>
      <c r="BJ48" s="2" t="s">
        <v>68</v>
      </c>
      <c r="BK48" s="2"/>
      <c r="BL48" s="2"/>
      <c r="BM48" s="2">
        <v>110001</v>
      </c>
      <c r="BN48" s="2">
        <v>0</v>
      </c>
      <c r="BO48" s="2" t="s">
        <v>3</v>
      </c>
      <c r="BP48" s="2">
        <v>0</v>
      </c>
      <c r="BQ48" s="2">
        <v>3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80</v>
      </c>
      <c r="CA48" s="2">
        <v>60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36"/>
        <v>772.6</v>
      </c>
      <c r="CQ48" s="2">
        <f t="shared" si="37"/>
        <v>386.3</v>
      </c>
      <c r="CR48" s="2">
        <f t="shared" si="38"/>
        <v>0</v>
      </c>
      <c r="CS48" s="2">
        <f t="shared" si="39"/>
        <v>0</v>
      </c>
      <c r="CT48" s="2">
        <f t="shared" si="40"/>
        <v>0</v>
      </c>
      <c r="CU48" s="2">
        <f t="shared" si="41"/>
        <v>0</v>
      </c>
      <c r="CV48" s="2">
        <f t="shared" si="42"/>
        <v>0</v>
      </c>
      <c r="CW48" s="2">
        <f t="shared" si="43"/>
        <v>0</v>
      </c>
      <c r="CX48" s="2">
        <f t="shared" si="44"/>
        <v>0</v>
      </c>
      <c r="CY48" s="2">
        <f t="shared" si="45"/>
        <v>0</v>
      </c>
      <c r="CZ48" s="2">
        <f t="shared" si="46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27</v>
      </c>
      <c r="DW48" s="2" t="s">
        <v>27</v>
      </c>
      <c r="DX48" s="2">
        <v>1</v>
      </c>
      <c r="DY48" s="2"/>
      <c r="DZ48" s="2"/>
      <c r="EA48" s="2"/>
      <c r="EB48" s="2"/>
      <c r="EC48" s="2"/>
      <c r="ED48" s="2"/>
      <c r="EE48" s="2">
        <v>39174389</v>
      </c>
      <c r="EF48" s="2">
        <v>3</v>
      </c>
      <c r="EG48" s="2" t="s">
        <v>20</v>
      </c>
      <c r="EH48" s="2">
        <v>0</v>
      </c>
      <c r="EI48" s="2" t="s">
        <v>3</v>
      </c>
      <c r="EJ48" s="2">
        <v>2</v>
      </c>
      <c r="EK48" s="2">
        <v>110001</v>
      </c>
      <c r="EL48" s="2" t="s">
        <v>38</v>
      </c>
      <c r="EM48" s="2" t="s">
        <v>22</v>
      </c>
      <c r="EN48" s="2"/>
      <c r="EO48" s="2" t="s">
        <v>3</v>
      </c>
      <c r="EP48" s="2"/>
      <c r="EQ48" s="2">
        <v>0</v>
      </c>
      <c r="ER48" s="2">
        <v>386.3</v>
      </c>
      <c r="ES48" s="2">
        <v>386.3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7"/>
        <v>0</v>
      </c>
      <c r="FS48" s="2">
        <v>0</v>
      </c>
      <c r="FT48" s="2"/>
      <c r="FU48" s="2"/>
      <c r="FV48" s="2"/>
      <c r="FW48" s="2"/>
      <c r="FX48" s="2">
        <v>80</v>
      </c>
      <c r="FY48" s="2">
        <v>60</v>
      </c>
      <c r="FZ48" s="2"/>
      <c r="GA48" s="2" t="s">
        <v>3</v>
      </c>
      <c r="GB48" s="2"/>
      <c r="GC48" s="2"/>
      <c r="GD48" s="2">
        <v>1</v>
      </c>
      <c r="GE48" s="2"/>
      <c r="GF48" s="2">
        <v>-360596410</v>
      </c>
      <c r="GG48" s="2">
        <v>2</v>
      </c>
      <c r="GH48" s="2">
        <v>1</v>
      </c>
      <c r="GI48" s="2">
        <v>-2</v>
      </c>
      <c r="GJ48" s="2">
        <v>0</v>
      </c>
      <c r="GK48" s="2">
        <v>0</v>
      </c>
      <c r="GL48" s="2">
        <f t="shared" si="48"/>
        <v>0</v>
      </c>
      <c r="GM48" s="2">
        <f t="shared" si="49"/>
        <v>772.6</v>
      </c>
      <c r="GN48" s="2">
        <f t="shared" si="50"/>
        <v>0</v>
      </c>
      <c r="GO48" s="2">
        <f t="shared" si="51"/>
        <v>772.6</v>
      </c>
      <c r="GP48" s="2">
        <f t="shared" si="52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3"/>
        <v>0</v>
      </c>
      <c r="GW48" s="2">
        <v>1</v>
      </c>
      <c r="GX48" s="2">
        <f t="shared" si="54"/>
        <v>0</v>
      </c>
      <c r="GY48" s="2"/>
      <c r="GZ48" s="2"/>
      <c r="HA48" s="2">
        <v>0</v>
      </c>
      <c r="HB48" s="2">
        <v>0</v>
      </c>
      <c r="HC48" s="2">
        <f t="shared" si="55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94</v>
      </c>
      <c r="E49" t="s">
        <v>65</v>
      </c>
      <c r="F49" t="s">
        <v>66</v>
      </c>
      <c r="G49" t="s">
        <v>67</v>
      </c>
      <c r="H49" t="s">
        <v>27</v>
      </c>
      <c r="I49">
        <f>I45*J49</f>
        <v>2</v>
      </c>
      <c r="J49">
        <v>0.33333333333333331</v>
      </c>
      <c r="O49">
        <f t="shared" si="21"/>
        <v>5230.5</v>
      </c>
      <c r="P49">
        <f t="shared" si="22"/>
        <v>5230.5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39650538</v>
      </c>
      <c r="AB49">
        <f t="shared" si="32"/>
        <v>386.3</v>
      </c>
      <c r="AC49">
        <f t="shared" si="33"/>
        <v>386.3</v>
      </c>
      <c r="AD49">
        <f t="shared" si="56"/>
        <v>0</v>
      </c>
      <c r="AE49">
        <f t="shared" si="57"/>
        <v>0</v>
      </c>
      <c r="AF49">
        <f t="shared" si="57"/>
        <v>0</v>
      </c>
      <c r="AG49">
        <f t="shared" si="34"/>
        <v>0</v>
      </c>
      <c r="AH49">
        <f t="shared" si="58"/>
        <v>0</v>
      </c>
      <c r="AI49">
        <f t="shared" si="58"/>
        <v>0</v>
      </c>
      <c r="AJ49">
        <f t="shared" si="35"/>
        <v>0</v>
      </c>
      <c r="AK49">
        <v>386.3</v>
      </c>
      <c r="AL49">
        <v>386.3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80</v>
      </c>
      <c r="AU49">
        <v>60</v>
      </c>
      <c r="AV49">
        <v>1</v>
      </c>
      <c r="AW49">
        <v>1</v>
      </c>
      <c r="AZ49">
        <v>6.77</v>
      </c>
      <c r="BA49">
        <v>1</v>
      </c>
      <c r="BB49">
        <v>1</v>
      </c>
      <c r="BC49">
        <v>6.77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68</v>
      </c>
      <c r="BM49">
        <v>110001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60</v>
      </c>
      <c r="CE49">
        <v>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6"/>
        <v>5230.5</v>
      </c>
      <c r="CQ49">
        <f t="shared" si="37"/>
        <v>2615.2509999999997</v>
      </c>
      <c r="CR49">
        <f t="shared" si="38"/>
        <v>0</v>
      </c>
      <c r="CS49">
        <f t="shared" si="39"/>
        <v>0</v>
      </c>
      <c r="CT49">
        <f t="shared" si="40"/>
        <v>0</v>
      </c>
      <c r="CU49">
        <f t="shared" si="41"/>
        <v>0</v>
      </c>
      <c r="CV49">
        <f t="shared" si="42"/>
        <v>0</v>
      </c>
      <c r="CW49">
        <f t="shared" si="43"/>
        <v>0</v>
      </c>
      <c r="CX49">
        <f t="shared" si="44"/>
        <v>0</v>
      </c>
      <c r="CY49">
        <f t="shared" si="45"/>
        <v>0</v>
      </c>
      <c r="CZ49">
        <f t="shared" si="46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27</v>
      </c>
      <c r="DW49" t="s">
        <v>27</v>
      </c>
      <c r="DX49">
        <v>1</v>
      </c>
      <c r="EE49">
        <v>39174389</v>
      </c>
      <c r="EF49">
        <v>3</v>
      </c>
      <c r="EG49" t="s">
        <v>20</v>
      </c>
      <c r="EH49">
        <v>0</v>
      </c>
      <c r="EI49" t="s">
        <v>3</v>
      </c>
      <c r="EJ49">
        <v>2</v>
      </c>
      <c r="EK49">
        <v>110001</v>
      </c>
      <c r="EL49" t="s">
        <v>38</v>
      </c>
      <c r="EM49" t="s">
        <v>22</v>
      </c>
      <c r="EO49" t="s">
        <v>3</v>
      </c>
      <c r="EQ49">
        <v>0</v>
      </c>
      <c r="ER49">
        <v>386.3</v>
      </c>
      <c r="ES49">
        <v>386.3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7"/>
        <v>0</v>
      </c>
      <c r="FS49">
        <v>0</v>
      </c>
      <c r="FX49">
        <v>80</v>
      </c>
      <c r="FY49">
        <v>60</v>
      </c>
      <c r="GA49" t="s">
        <v>3</v>
      </c>
      <c r="GD49">
        <v>1</v>
      </c>
      <c r="GF49">
        <v>-360596410</v>
      </c>
      <c r="GG49">
        <v>1</v>
      </c>
      <c r="GH49">
        <v>1</v>
      </c>
      <c r="GI49">
        <v>4</v>
      </c>
      <c r="GJ49">
        <v>0</v>
      </c>
      <c r="GK49">
        <v>0</v>
      </c>
      <c r="GL49">
        <f t="shared" si="48"/>
        <v>0</v>
      </c>
      <c r="GM49">
        <f t="shared" si="49"/>
        <v>5230.5</v>
      </c>
      <c r="GN49">
        <f t="shared" si="50"/>
        <v>0</v>
      </c>
      <c r="GO49">
        <f t="shared" si="51"/>
        <v>5230.5</v>
      </c>
      <c r="GP49">
        <f t="shared" si="52"/>
        <v>0</v>
      </c>
      <c r="GR49">
        <v>0</v>
      </c>
      <c r="GS49">
        <v>3</v>
      </c>
      <c r="GT49">
        <v>0</v>
      </c>
      <c r="GU49" t="s">
        <v>3</v>
      </c>
      <c r="GV49">
        <f t="shared" si="53"/>
        <v>0</v>
      </c>
      <c r="GW49">
        <v>1</v>
      </c>
      <c r="GX49">
        <f t="shared" si="54"/>
        <v>0</v>
      </c>
      <c r="HA49">
        <v>0</v>
      </c>
      <c r="HB49">
        <v>0</v>
      </c>
      <c r="HC49">
        <f t="shared" si="55"/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76</v>
      </c>
      <c r="D50" s="2"/>
      <c r="E50" s="2" t="s">
        <v>69</v>
      </c>
      <c r="F50" s="2" t="s">
        <v>70</v>
      </c>
      <c r="G50" s="2" t="s">
        <v>71</v>
      </c>
      <c r="H50" s="2" t="s">
        <v>27</v>
      </c>
      <c r="I50" s="2">
        <f>I44*J50</f>
        <v>2</v>
      </c>
      <c r="J50" s="2">
        <v>0.33333333333333331</v>
      </c>
      <c r="K50" s="2"/>
      <c r="L50" s="2"/>
      <c r="M50" s="2"/>
      <c r="N50" s="2"/>
      <c r="O50" s="2">
        <f t="shared" si="21"/>
        <v>1747.06</v>
      </c>
      <c r="P50" s="2">
        <f t="shared" si="22"/>
        <v>1747.06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39650536</v>
      </c>
      <c r="AB50" s="2">
        <f t="shared" si="32"/>
        <v>873.53</v>
      </c>
      <c r="AC50" s="2">
        <f t="shared" si="33"/>
        <v>873.53</v>
      </c>
      <c r="AD50" s="2">
        <f t="shared" si="56"/>
        <v>0</v>
      </c>
      <c r="AE50" s="2">
        <f t="shared" si="57"/>
        <v>0</v>
      </c>
      <c r="AF50" s="2">
        <f t="shared" si="57"/>
        <v>0</v>
      </c>
      <c r="AG50" s="2">
        <f t="shared" si="34"/>
        <v>0</v>
      </c>
      <c r="AH50" s="2">
        <f t="shared" si="58"/>
        <v>0</v>
      </c>
      <c r="AI50" s="2">
        <f t="shared" si="58"/>
        <v>0</v>
      </c>
      <c r="AJ50" s="2">
        <f t="shared" si="35"/>
        <v>0</v>
      </c>
      <c r="AK50" s="2">
        <v>873.53</v>
      </c>
      <c r="AL50" s="2">
        <v>873.53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80</v>
      </c>
      <c r="AU50" s="2">
        <v>60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3</v>
      </c>
      <c r="BI50" s="2">
        <v>2</v>
      </c>
      <c r="BJ50" s="2" t="s">
        <v>72</v>
      </c>
      <c r="BK50" s="2"/>
      <c r="BL50" s="2"/>
      <c r="BM50" s="2">
        <v>110001</v>
      </c>
      <c r="BN50" s="2">
        <v>0</v>
      </c>
      <c r="BO50" s="2" t="s">
        <v>3</v>
      </c>
      <c r="BP50" s="2">
        <v>0</v>
      </c>
      <c r="BQ50" s="2">
        <v>3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80</v>
      </c>
      <c r="CA50" s="2">
        <v>60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36"/>
        <v>1747.06</v>
      </c>
      <c r="CQ50" s="2">
        <f t="shared" si="37"/>
        <v>873.53</v>
      </c>
      <c r="CR50" s="2">
        <f t="shared" si="38"/>
        <v>0</v>
      </c>
      <c r="CS50" s="2">
        <f t="shared" si="39"/>
        <v>0</v>
      </c>
      <c r="CT50" s="2">
        <f t="shared" si="40"/>
        <v>0</v>
      </c>
      <c r="CU50" s="2">
        <f t="shared" si="41"/>
        <v>0</v>
      </c>
      <c r="CV50" s="2">
        <f t="shared" si="42"/>
        <v>0</v>
      </c>
      <c r="CW50" s="2">
        <f t="shared" si="43"/>
        <v>0</v>
      </c>
      <c r="CX50" s="2">
        <f t="shared" si="44"/>
        <v>0</v>
      </c>
      <c r="CY50" s="2">
        <f t="shared" si="45"/>
        <v>0</v>
      </c>
      <c r="CZ50" s="2">
        <f t="shared" si="46"/>
        <v>0</v>
      </c>
      <c r="DA50" s="2"/>
      <c r="DB50" s="2"/>
      <c r="DC50" s="2" t="s">
        <v>3</v>
      </c>
      <c r="DD50" s="2" t="s">
        <v>3</v>
      </c>
      <c r="DE50" s="2" t="s">
        <v>3</v>
      </c>
      <c r="DF50" s="2" t="s">
        <v>3</v>
      </c>
      <c r="DG50" s="2" t="s">
        <v>3</v>
      </c>
      <c r="DH50" s="2" t="s">
        <v>3</v>
      </c>
      <c r="DI50" s="2" t="s">
        <v>3</v>
      </c>
      <c r="DJ50" s="2" t="s">
        <v>3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1010</v>
      </c>
      <c r="DV50" s="2" t="s">
        <v>27</v>
      </c>
      <c r="DW50" s="2" t="s">
        <v>27</v>
      </c>
      <c r="DX50" s="2">
        <v>1</v>
      </c>
      <c r="DY50" s="2"/>
      <c r="DZ50" s="2"/>
      <c r="EA50" s="2"/>
      <c r="EB50" s="2"/>
      <c r="EC50" s="2"/>
      <c r="ED50" s="2"/>
      <c r="EE50" s="2">
        <v>39174389</v>
      </c>
      <c r="EF50" s="2">
        <v>3</v>
      </c>
      <c r="EG50" s="2" t="s">
        <v>20</v>
      </c>
      <c r="EH50" s="2">
        <v>0</v>
      </c>
      <c r="EI50" s="2" t="s">
        <v>3</v>
      </c>
      <c r="EJ50" s="2">
        <v>2</v>
      </c>
      <c r="EK50" s="2">
        <v>110001</v>
      </c>
      <c r="EL50" s="2" t="s">
        <v>38</v>
      </c>
      <c r="EM50" s="2" t="s">
        <v>22</v>
      </c>
      <c r="EN50" s="2"/>
      <c r="EO50" s="2" t="s">
        <v>3</v>
      </c>
      <c r="EP50" s="2"/>
      <c r="EQ50" s="2">
        <v>0</v>
      </c>
      <c r="ER50" s="2">
        <v>873.53</v>
      </c>
      <c r="ES50" s="2">
        <v>873.53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7"/>
        <v>0</v>
      </c>
      <c r="FS50" s="2">
        <v>0</v>
      </c>
      <c r="FT50" s="2"/>
      <c r="FU50" s="2"/>
      <c r="FV50" s="2"/>
      <c r="FW50" s="2"/>
      <c r="FX50" s="2">
        <v>80</v>
      </c>
      <c r="FY50" s="2">
        <v>60</v>
      </c>
      <c r="FZ50" s="2"/>
      <c r="GA50" s="2" t="s">
        <v>3</v>
      </c>
      <c r="GB50" s="2"/>
      <c r="GC50" s="2"/>
      <c r="GD50" s="2">
        <v>1</v>
      </c>
      <c r="GE50" s="2"/>
      <c r="GF50" s="2">
        <v>-2104607400</v>
      </c>
      <c r="GG50" s="2">
        <v>1</v>
      </c>
      <c r="GH50" s="2">
        <v>1</v>
      </c>
      <c r="GI50" s="2">
        <v>-2</v>
      </c>
      <c r="GJ50" s="2">
        <v>0</v>
      </c>
      <c r="GK50" s="2">
        <v>0</v>
      </c>
      <c r="GL50" s="2">
        <f t="shared" si="48"/>
        <v>0</v>
      </c>
      <c r="GM50" s="2">
        <f t="shared" si="49"/>
        <v>1747.06</v>
      </c>
      <c r="GN50" s="2">
        <f t="shared" si="50"/>
        <v>0</v>
      </c>
      <c r="GO50" s="2">
        <f t="shared" si="51"/>
        <v>1747.06</v>
      </c>
      <c r="GP50" s="2">
        <f t="shared" si="52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3"/>
        <v>0</v>
      </c>
      <c r="GW50" s="2">
        <v>1</v>
      </c>
      <c r="GX50" s="2">
        <f t="shared" si="54"/>
        <v>0</v>
      </c>
      <c r="GY50" s="2"/>
      <c r="GZ50" s="2"/>
      <c r="HA50" s="2">
        <v>0</v>
      </c>
      <c r="HB50" s="2">
        <v>0</v>
      </c>
      <c r="HC50" s="2">
        <f t="shared" si="55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95</v>
      </c>
      <c r="E51" t="s">
        <v>69</v>
      </c>
      <c r="F51" t="s">
        <v>70</v>
      </c>
      <c r="G51" t="s">
        <v>71</v>
      </c>
      <c r="H51" t="s">
        <v>27</v>
      </c>
      <c r="I51">
        <f>I45*J51</f>
        <v>2</v>
      </c>
      <c r="J51">
        <v>0.33333333333333331</v>
      </c>
      <c r="O51">
        <f t="shared" si="21"/>
        <v>11827.6</v>
      </c>
      <c r="P51">
        <f t="shared" si="22"/>
        <v>11827.6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39650538</v>
      </c>
      <c r="AB51">
        <f t="shared" si="32"/>
        <v>873.53</v>
      </c>
      <c r="AC51">
        <f t="shared" si="33"/>
        <v>873.53</v>
      </c>
      <c r="AD51">
        <f t="shared" si="56"/>
        <v>0</v>
      </c>
      <c r="AE51">
        <f t="shared" si="57"/>
        <v>0</v>
      </c>
      <c r="AF51">
        <f t="shared" si="57"/>
        <v>0</v>
      </c>
      <c r="AG51">
        <f t="shared" si="34"/>
        <v>0</v>
      </c>
      <c r="AH51">
        <f t="shared" si="58"/>
        <v>0</v>
      </c>
      <c r="AI51">
        <f t="shared" si="58"/>
        <v>0</v>
      </c>
      <c r="AJ51">
        <f t="shared" si="35"/>
        <v>0</v>
      </c>
      <c r="AK51">
        <v>873.53</v>
      </c>
      <c r="AL51">
        <v>873.53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60</v>
      </c>
      <c r="AV51">
        <v>1</v>
      </c>
      <c r="AW51">
        <v>1</v>
      </c>
      <c r="AZ51">
        <v>6.77</v>
      </c>
      <c r="BA51">
        <v>1</v>
      </c>
      <c r="BB51">
        <v>1</v>
      </c>
      <c r="BC51">
        <v>6.77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72</v>
      </c>
      <c r="BM51">
        <v>110001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60</v>
      </c>
      <c r="CE51">
        <v>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6"/>
        <v>11827.6</v>
      </c>
      <c r="CQ51">
        <f t="shared" si="37"/>
        <v>5913.7980999999991</v>
      </c>
      <c r="CR51">
        <f t="shared" si="38"/>
        <v>0</v>
      </c>
      <c r="CS51">
        <f t="shared" si="39"/>
        <v>0</v>
      </c>
      <c r="CT51">
        <f t="shared" si="40"/>
        <v>0</v>
      </c>
      <c r="CU51">
        <f t="shared" si="41"/>
        <v>0</v>
      </c>
      <c r="CV51">
        <f t="shared" si="42"/>
        <v>0</v>
      </c>
      <c r="CW51">
        <f t="shared" si="43"/>
        <v>0</v>
      </c>
      <c r="CX51">
        <f t="shared" si="44"/>
        <v>0</v>
      </c>
      <c r="CY51">
        <f t="shared" si="45"/>
        <v>0</v>
      </c>
      <c r="CZ51">
        <f t="shared" si="46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27</v>
      </c>
      <c r="DW51" t="s">
        <v>27</v>
      </c>
      <c r="DX51">
        <v>1</v>
      </c>
      <c r="EE51">
        <v>39174389</v>
      </c>
      <c r="EF51">
        <v>3</v>
      </c>
      <c r="EG51" t="s">
        <v>20</v>
      </c>
      <c r="EH51">
        <v>0</v>
      </c>
      <c r="EI51" t="s">
        <v>3</v>
      </c>
      <c r="EJ51">
        <v>2</v>
      </c>
      <c r="EK51">
        <v>110001</v>
      </c>
      <c r="EL51" t="s">
        <v>38</v>
      </c>
      <c r="EM51" t="s">
        <v>22</v>
      </c>
      <c r="EO51" t="s">
        <v>3</v>
      </c>
      <c r="EQ51">
        <v>0</v>
      </c>
      <c r="ER51">
        <v>873.53</v>
      </c>
      <c r="ES51">
        <v>873.53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7"/>
        <v>0</v>
      </c>
      <c r="FS51">
        <v>0</v>
      </c>
      <c r="FX51">
        <v>80</v>
      </c>
      <c r="FY51">
        <v>60</v>
      </c>
      <c r="GA51" t="s">
        <v>3</v>
      </c>
      <c r="GD51">
        <v>1</v>
      </c>
      <c r="GF51">
        <v>-2104607400</v>
      </c>
      <c r="GG51">
        <v>1</v>
      </c>
      <c r="GH51">
        <v>1</v>
      </c>
      <c r="GI51">
        <v>4</v>
      </c>
      <c r="GJ51">
        <v>0</v>
      </c>
      <c r="GK51">
        <v>0</v>
      </c>
      <c r="GL51">
        <f t="shared" si="48"/>
        <v>0</v>
      </c>
      <c r="GM51">
        <f t="shared" si="49"/>
        <v>11827.6</v>
      </c>
      <c r="GN51">
        <f t="shared" si="50"/>
        <v>0</v>
      </c>
      <c r="GO51">
        <f t="shared" si="51"/>
        <v>11827.6</v>
      </c>
      <c r="GP51">
        <f t="shared" si="52"/>
        <v>0</v>
      </c>
      <c r="GR51">
        <v>0</v>
      </c>
      <c r="GS51">
        <v>0</v>
      </c>
      <c r="GT51">
        <v>0</v>
      </c>
      <c r="GU51" t="s">
        <v>3</v>
      </c>
      <c r="GV51">
        <f t="shared" si="53"/>
        <v>0</v>
      </c>
      <c r="GW51">
        <v>1</v>
      </c>
      <c r="GX51">
        <f t="shared" si="54"/>
        <v>0</v>
      </c>
      <c r="HA51">
        <v>0</v>
      </c>
      <c r="HB51">
        <v>0</v>
      </c>
      <c r="HC51">
        <f t="shared" si="55"/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ROW(SmtRes!A104)</f>
        <v>104</v>
      </c>
      <c r="D52" s="2">
        <f>ROW(EtalonRes!A92)</f>
        <v>92</v>
      </c>
      <c r="E52" s="2" t="s">
        <v>73</v>
      </c>
      <c r="F52" s="2" t="s">
        <v>74</v>
      </c>
      <c r="G52" s="2" t="s">
        <v>75</v>
      </c>
      <c r="H52" s="2" t="s">
        <v>17</v>
      </c>
      <c r="I52" s="2">
        <v>6</v>
      </c>
      <c r="J52" s="2">
        <v>0</v>
      </c>
      <c r="K52" s="2"/>
      <c r="L52" s="2"/>
      <c r="M52" s="2"/>
      <c r="N52" s="2"/>
      <c r="O52" s="2">
        <f t="shared" si="21"/>
        <v>284.44</v>
      </c>
      <c r="P52" s="2">
        <f t="shared" si="22"/>
        <v>123.9</v>
      </c>
      <c r="Q52" s="2">
        <f t="shared" si="23"/>
        <v>0</v>
      </c>
      <c r="R52" s="2">
        <f t="shared" si="24"/>
        <v>0</v>
      </c>
      <c r="S52" s="2">
        <f t="shared" si="25"/>
        <v>160.54</v>
      </c>
      <c r="T52" s="2">
        <f t="shared" si="26"/>
        <v>0</v>
      </c>
      <c r="U52" s="2">
        <f t="shared" si="27"/>
        <v>16.686</v>
      </c>
      <c r="V52" s="2">
        <f t="shared" si="28"/>
        <v>0</v>
      </c>
      <c r="W52" s="2">
        <f t="shared" si="29"/>
        <v>0</v>
      </c>
      <c r="X52" s="2">
        <f t="shared" si="30"/>
        <v>152.51</v>
      </c>
      <c r="Y52" s="2">
        <f t="shared" si="31"/>
        <v>104.35</v>
      </c>
      <c r="Z52" s="2"/>
      <c r="AA52" s="2">
        <v>39650536</v>
      </c>
      <c r="AB52" s="2">
        <f t="shared" si="32"/>
        <v>47.406999999999996</v>
      </c>
      <c r="AC52" s="2">
        <f t="shared" si="33"/>
        <v>20.65</v>
      </c>
      <c r="AD52" s="2">
        <f>ROUND(((((ET52*1.35))-((EU52*1.35)))+AE52),6)</f>
        <v>0</v>
      </c>
      <c r="AE52" s="2">
        <f>ROUND(((EU52*1.35)),6)</f>
        <v>0</v>
      </c>
      <c r="AF52" s="2">
        <f>ROUND(((EV52*1.35)),6)</f>
        <v>26.757000000000001</v>
      </c>
      <c r="AG52" s="2">
        <f t="shared" si="34"/>
        <v>0</v>
      </c>
      <c r="AH52" s="2">
        <f>((EW52*1.35))</f>
        <v>2.7810000000000001</v>
      </c>
      <c r="AI52" s="2">
        <f>((EX52*1.35))</f>
        <v>0</v>
      </c>
      <c r="AJ52" s="2">
        <f t="shared" si="35"/>
        <v>0</v>
      </c>
      <c r="AK52" s="2">
        <v>40.47</v>
      </c>
      <c r="AL52" s="2">
        <v>20.65</v>
      </c>
      <c r="AM52" s="2">
        <v>0</v>
      </c>
      <c r="AN52" s="2">
        <v>0</v>
      </c>
      <c r="AO52" s="2">
        <v>19.82</v>
      </c>
      <c r="AP52" s="2">
        <v>0</v>
      </c>
      <c r="AQ52" s="2">
        <v>2.06</v>
      </c>
      <c r="AR52" s="2">
        <v>0</v>
      </c>
      <c r="AS52" s="2">
        <v>0</v>
      </c>
      <c r="AT52" s="2">
        <v>95</v>
      </c>
      <c r="AU52" s="2">
        <v>65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0</v>
      </c>
      <c r="BI52" s="2">
        <v>2</v>
      </c>
      <c r="BJ52" s="2" t="s">
        <v>76</v>
      </c>
      <c r="BK52" s="2"/>
      <c r="BL52" s="2"/>
      <c r="BM52" s="2">
        <v>108001</v>
      </c>
      <c r="BN52" s="2">
        <v>0</v>
      </c>
      <c r="BO52" s="2" t="s">
        <v>3</v>
      </c>
      <c r="BP52" s="2">
        <v>0</v>
      </c>
      <c r="BQ52" s="2">
        <v>3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95</v>
      </c>
      <c r="CA52" s="2">
        <v>65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1296</v>
      </c>
      <c r="CO52" s="2">
        <v>0</v>
      </c>
      <c r="CP52" s="2">
        <f t="shared" si="36"/>
        <v>284.44</v>
      </c>
      <c r="CQ52" s="2">
        <f t="shared" si="37"/>
        <v>20.65</v>
      </c>
      <c r="CR52" s="2">
        <f t="shared" si="38"/>
        <v>0</v>
      </c>
      <c r="CS52" s="2">
        <f t="shared" si="39"/>
        <v>0</v>
      </c>
      <c r="CT52" s="2">
        <f t="shared" si="40"/>
        <v>26.757000000000001</v>
      </c>
      <c r="CU52" s="2">
        <f t="shared" si="41"/>
        <v>0</v>
      </c>
      <c r="CV52" s="2">
        <f t="shared" si="42"/>
        <v>2.7810000000000001</v>
      </c>
      <c r="CW52" s="2">
        <f t="shared" si="43"/>
        <v>0</v>
      </c>
      <c r="CX52" s="2">
        <f t="shared" si="44"/>
        <v>0</v>
      </c>
      <c r="CY52" s="2">
        <f t="shared" si="45"/>
        <v>152.51300000000001</v>
      </c>
      <c r="CZ52" s="2">
        <f t="shared" si="46"/>
        <v>104.351</v>
      </c>
      <c r="DA52" s="2"/>
      <c r="DB52" s="2"/>
      <c r="DC52" s="2" t="s">
        <v>3</v>
      </c>
      <c r="DD52" s="2" t="s">
        <v>3</v>
      </c>
      <c r="DE52" s="2" t="s">
        <v>19</v>
      </c>
      <c r="DF52" s="2" t="s">
        <v>19</v>
      </c>
      <c r="DG52" s="2" t="s">
        <v>19</v>
      </c>
      <c r="DH52" s="2" t="s">
        <v>3</v>
      </c>
      <c r="DI52" s="2" t="s">
        <v>19</v>
      </c>
      <c r="DJ52" s="2" t="s">
        <v>19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17</v>
      </c>
      <c r="DW52" s="2" t="s">
        <v>17</v>
      </c>
      <c r="DX52" s="2">
        <v>1</v>
      </c>
      <c r="DY52" s="2"/>
      <c r="DZ52" s="2"/>
      <c r="EA52" s="2"/>
      <c r="EB52" s="2"/>
      <c r="EC52" s="2"/>
      <c r="ED52" s="2"/>
      <c r="EE52" s="2">
        <v>39174386</v>
      </c>
      <c r="EF52" s="2">
        <v>3</v>
      </c>
      <c r="EG52" s="2" t="s">
        <v>20</v>
      </c>
      <c r="EH52" s="2">
        <v>0</v>
      </c>
      <c r="EI52" s="2" t="s">
        <v>3</v>
      </c>
      <c r="EJ52" s="2">
        <v>2</v>
      </c>
      <c r="EK52" s="2">
        <v>108001</v>
      </c>
      <c r="EL52" s="2" t="s">
        <v>77</v>
      </c>
      <c r="EM52" s="2" t="s">
        <v>78</v>
      </c>
      <c r="EN52" s="2"/>
      <c r="EO52" s="2" t="s">
        <v>44</v>
      </c>
      <c r="EP52" s="2"/>
      <c r="EQ52" s="2">
        <v>131072</v>
      </c>
      <c r="ER52" s="2">
        <v>40.47</v>
      </c>
      <c r="ES52" s="2">
        <v>20.65</v>
      </c>
      <c r="ET52" s="2">
        <v>0</v>
      </c>
      <c r="EU52" s="2">
        <v>0</v>
      </c>
      <c r="EV52" s="2">
        <v>19.82</v>
      </c>
      <c r="EW52" s="2">
        <v>2.06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7"/>
        <v>0</v>
      </c>
      <c r="FS52" s="2">
        <v>0</v>
      </c>
      <c r="FT52" s="2"/>
      <c r="FU52" s="2"/>
      <c r="FV52" s="2"/>
      <c r="FW52" s="2"/>
      <c r="FX52" s="2">
        <v>95</v>
      </c>
      <c r="FY52" s="2">
        <v>65</v>
      </c>
      <c r="FZ52" s="2"/>
      <c r="GA52" s="2" t="s">
        <v>3</v>
      </c>
      <c r="GB52" s="2"/>
      <c r="GC52" s="2"/>
      <c r="GD52" s="2">
        <v>1</v>
      </c>
      <c r="GE52" s="2"/>
      <c r="GF52" s="2">
        <v>-1658615808</v>
      </c>
      <c r="GG52" s="2">
        <v>1</v>
      </c>
      <c r="GH52" s="2">
        <v>1</v>
      </c>
      <c r="GI52" s="2">
        <v>-2</v>
      </c>
      <c r="GJ52" s="2">
        <v>0</v>
      </c>
      <c r="GK52" s="2">
        <v>0</v>
      </c>
      <c r="GL52" s="2">
        <f t="shared" si="48"/>
        <v>0</v>
      </c>
      <c r="GM52" s="2">
        <f t="shared" si="49"/>
        <v>541.29999999999995</v>
      </c>
      <c r="GN52" s="2">
        <f t="shared" si="50"/>
        <v>0</v>
      </c>
      <c r="GO52" s="2">
        <f t="shared" si="51"/>
        <v>541.29999999999995</v>
      </c>
      <c r="GP52" s="2">
        <f t="shared" si="52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3"/>
        <v>0</v>
      </c>
      <c r="GW52" s="2">
        <v>1</v>
      </c>
      <c r="GX52" s="2">
        <f t="shared" si="54"/>
        <v>0</v>
      </c>
      <c r="GY52" s="2"/>
      <c r="GZ52" s="2"/>
      <c r="HA52" s="2">
        <v>0</v>
      </c>
      <c r="HB52" s="2">
        <v>0</v>
      </c>
      <c r="HC52" s="2">
        <f t="shared" si="55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ROW(SmtRes!A112)</f>
        <v>112</v>
      </c>
      <c r="D53">
        <f>ROW(EtalonRes!A98)</f>
        <v>98</v>
      </c>
      <c r="E53" t="s">
        <v>73</v>
      </c>
      <c r="F53" t="s">
        <v>74</v>
      </c>
      <c r="G53" t="s">
        <v>75</v>
      </c>
      <c r="H53" t="s">
        <v>17</v>
      </c>
      <c r="I53">
        <v>6</v>
      </c>
      <c r="J53">
        <v>0</v>
      </c>
      <c r="O53">
        <f t="shared" si="21"/>
        <v>1925.67</v>
      </c>
      <c r="P53">
        <f t="shared" si="22"/>
        <v>838.8</v>
      </c>
      <c r="Q53">
        <f t="shared" si="23"/>
        <v>0</v>
      </c>
      <c r="R53">
        <f t="shared" si="24"/>
        <v>0</v>
      </c>
      <c r="S53">
        <f t="shared" si="25"/>
        <v>1086.8699999999999</v>
      </c>
      <c r="T53">
        <f t="shared" si="26"/>
        <v>0</v>
      </c>
      <c r="U53">
        <f t="shared" si="27"/>
        <v>16.686</v>
      </c>
      <c r="V53">
        <f t="shared" si="28"/>
        <v>0</v>
      </c>
      <c r="W53">
        <f t="shared" si="29"/>
        <v>0</v>
      </c>
      <c r="X53">
        <f t="shared" si="30"/>
        <v>1032.53</v>
      </c>
      <c r="Y53">
        <f t="shared" si="31"/>
        <v>706.47</v>
      </c>
      <c r="AA53">
        <v>39650538</v>
      </c>
      <c r="AB53">
        <f t="shared" si="32"/>
        <v>47.406999999999996</v>
      </c>
      <c r="AC53">
        <f t="shared" si="33"/>
        <v>20.65</v>
      </c>
      <c r="AD53">
        <f>ROUND(((((ET53*1.35))-((EU53*1.35)))+AE53),6)</f>
        <v>0</v>
      </c>
      <c r="AE53">
        <f>ROUND(((EU53*1.35)),6)</f>
        <v>0</v>
      </c>
      <c r="AF53">
        <f>ROUND(((EV53*1.35)),6)</f>
        <v>26.757000000000001</v>
      </c>
      <c r="AG53">
        <f t="shared" si="34"/>
        <v>0</v>
      </c>
      <c r="AH53">
        <f>((EW53*1.35))</f>
        <v>2.7810000000000001</v>
      </c>
      <c r="AI53">
        <f>((EX53*1.35))</f>
        <v>0</v>
      </c>
      <c r="AJ53">
        <f t="shared" si="35"/>
        <v>0</v>
      </c>
      <c r="AK53">
        <v>40.47</v>
      </c>
      <c r="AL53">
        <v>20.65</v>
      </c>
      <c r="AM53">
        <v>0</v>
      </c>
      <c r="AN53">
        <v>0</v>
      </c>
      <c r="AO53">
        <v>19.82</v>
      </c>
      <c r="AP53">
        <v>0</v>
      </c>
      <c r="AQ53">
        <v>2.06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6.77</v>
      </c>
      <c r="BA53">
        <v>6.77</v>
      </c>
      <c r="BB53">
        <v>6.77</v>
      </c>
      <c r="BC53">
        <v>6.77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2</v>
      </c>
      <c r="BJ53" t="s">
        <v>76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6.77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E53">
        <v>0</v>
      </c>
      <c r="CF53">
        <v>0</v>
      </c>
      <c r="CG53">
        <v>0</v>
      </c>
      <c r="CM53">
        <v>0</v>
      </c>
      <c r="CN53" t="s">
        <v>1296</v>
      </c>
      <c r="CO53">
        <v>0</v>
      </c>
      <c r="CP53">
        <f t="shared" si="36"/>
        <v>1925.6699999999998</v>
      </c>
      <c r="CQ53">
        <f t="shared" si="37"/>
        <v>139.80049999999997</v>
      </c>
      <c r="CR53">
        <f t="shared" si="38"/>
        <v>0</v>
      </c>
      <c r="CS53">
        <f t="shared" si="39"/>
        <v>0</v>
      </c>
      <c r="CT53">
        <f t="shared" si="40"/>
        <v>181.14489</v>
      </c>
      <c r="CU53">
        <f t="shared" si="41"/>
        <v>0</v>
      </c>
      <c r="CV53">
        <f t="shared" si="42"/>
        <v>2.7810000000000001</v>
      </c>
      <c r="CW53">
        <f t="shared" si="43"/>
        <v>0</v>
      </c>
      <c r="CX53">
        <f t="shared" si="44"/>
        <v>0</v>
      </c>
      <c r="CY53">
        <f t="shared" si="45"/>
        <v>1032.5264999999999</v>
      </c>
      <c r="CZ53">
        <f t="shared" si="46"/>
        <v>706.46549999999991</v>
      </c>
      <c r="DC53" t="s">
        <v>3</v>
      </c>
      <c r="DD53" t="s">
        <v>3</v>
      </c>
      <c r="DE53" t="s">
        <v>19</v>
      </c>
      <c r="DF53" t="s">
        <v>19</v>
      </c>
      <c r="DG53" t="s">
        <v>19</v>
      </c>
      <c r="DH53" t="s">
        <v>3</v>
      </c>
      <c r="DI53" t="s">
        <v>19</v>
      </c>
      <c r="DJ53" t="s">
        <v>19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17</v>
      </c>
      <c r="DW53" t="s">
        <v>17</v>
      </c>
      <c r="DX53">
        <v>1</v>
      </c>
      <c r="EE53">
        <v>39174386</v>
      </c>
      <c r="EF53">
        <v>3</v>
      </c>
      <c r="EG53" t="s">
        <v>20</v>
      </c>
      <c r="EH53">
        <v>0</v>
      </c>
      <c r="EI53" t="s">
        <v>3</v>
      </c>
      <c r="EJ53">
        <v>2</v>
      </c>
      <c r="EK53">
        <v>108001</v>
      </c>
      <c r="EL53" t="s">
        <v>77</v>
      </c>
      <c r="EM53" t="s">
        <v>78</v>
      </c>
      <c r="EO53" t="s">
        <v>44</v>
      </c>
      <c r="EQ53">
        <v>131072</v>
      </c>
      <c r="ER53">
        <v>40.47</v>
      </c>
      <c r="ES53">
        <v>20.65</v>
      </c>
      <c r="ET53">
        <v>0</v>
      </c>
      <c r="EU53">
        <v>0</v>
      </c>
      <c r="EV53">
        <v>19.82</v>
      </c>
      <c r="EW53">
        <v>2.06</v>
      </c>
      <c r="EX53">
        <v>0</v>
      </c>
      <c r="EY53">
        <v>0</v>
      </c>
      <c r="FQ53">
        <v>0</v>
      </c>
      <c r="FR53">
        <f t="shared" si="47"/>
        <v>0</v>
      </c>
      <c r="FS53">
        <v>0</v>
      </c>
      <c r="FX53">
        <v>95</v>
      </c>
      <c r="FY53">
        <v>65</v>
      </c>
      <c r="GA53" t="s">
        <v>3</v>
      </c>
      <c r="GD53">
        <v>1</v>
      </c>
      <c r="GF53">
        <v>-1658615808</v>
      </c>
      <c r="GG53">
        <v>1</v>
      </c>
      <c r="GH53">
        <v>1</v>
      </c>
      <c r="GI53">
        <v>4</v>
      </c>
      <c r="GJ53">
        <v>0</v>
      </c>
      <c r="GK53">
        <v>0</v>
      </c>
      <c r="GL53">
        <f t="shared" si="48"/>
        <v>0</v>
      </c>
      <c r="GM53">
        <f t="shared" si="49"/>
        <v>3664.67</v>
      </c>
      <c r="GN53">
        <f t="shared" si="50"/>
        <v>0</v>
      </c>
      <c r="GO53">
        <f t="shared" si="51"/>
        <v>3664.67</v>
      </c>
      <c r="GP53">
        <f t="shared" si="52"/>
        <v>0</v>
      </c>
      <c r="GR53">
        <v>0</v>
      </c>
      <c r="GS53">
        <v>0</v>
      </c>
      <c r="GT53">
        <v>0</v>
      </c>
      <c r="GU53" t="s">
        <v>3</v>
      </c>
      <c r="GV53">
        <f t="shared" si="53"/>
        <v>0</v>
      </c>
      <c r="GW53">
        <v>1</v>
      </c>
      <c r="GX53">
        <f t="shared" si="54"/>
        <v>0</v>
      </c>
      <c r="HA53">
        <v>0</v>
      </c>
      <c r="HB53">
        <v>0</v>
      </c>
      <c r="HC53">
        <f t="shared" si="55"/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103</v>
      </c>
      <c r="D54" s="2"/>
      <c r="E54" s="2" t="s">
        <v>79</v>
      </c>
      <c r="F54" s="2" t="s">
        <v>80</v>
      </c>
      <c r="G54" s="2" t="s">
        <v>81</v>
      </c>
      <c r="H54" s="2" t="s">
        <v>27</v>
      </c>
      <c r="I54" s="2">
        <f>I52*J54</f>
        <v>4</v>
      </c>
      <c r="J54" s="2">
        <v>0.66666666666666663</v>
      </c>
      <c r="K54" s="2"/>
      <c r="L54" s="2"/>
      <c r="M54" s="2"/>
      <c r="N54" s="2"/>
      <c r="O54" s="2">
        <f t="shared" si="21"/>
        <v>922.04</v>
      </c>
      <c r="P54" s="2">
        <f t="shared" si="22"/>
        <v>922.04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39650536</v>
      </c>
      <c r="AB54" s="2">
        <f t="shared" si="32"/>
        <v>230.51</v>
      </c>
      <c r="AC54" s="2">
        <f t="shared" si="33"/>
        <v>230.51</v>
      </c>
      <c r="AD54" s="2">
        <f>ROUND((((ET54)-(EU54))+AE54),6)</f>
        <v>0</v>
      </c>
      <c r="AE54" s="2">
        <f t="shared" ref="AE54:AF57" si="59">ROUND((EU54),6)</f>
        <v>0</v>
      </c>
      <c r="AF54" s="2">
        <f t="shared" si="59"/>
        <v>0</v>
      </c>
      <c r="AG54" s="2">
        <f t="shared" si="34"/>
        <v>0</v>
      </c>
      <c r="AH54" s="2">
        <f t="shared" ref="AH54:AI57" si="60">(EW54)</f>
        <v>0</v>
      </c>
      <c r="AI54" s="2">
        <f t="shared" si="60"/>
        <v>0</v>
      </c>
      <c r="AJ54" s="2">
        <f t="shared" si="35"/>
        <v>0</v>
      </c>
      <c r="AK54" s="2">
        <v>230.51</v>
      </c>
      <c r="AL54" s="2">
        <v>230.51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95</v>
      </c>
      <c r="AU54" s="2">
        <v>65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3</v>
      </c>
      <c r="BI54" s="2">
        <v>2</v>
      </c>
      <c r="BJ54" s="2" t="s">
        <v>82</v>
      </c>
      <c r="BK54" s="2"/>
      <c r="BL54" s="2"/>
      <c r="BM54" s="2">
        <v>108001</v>
      </c>
      <c r="BN54" s="2">
        <v>0</v>
      </c>
      <c r="BO54" s="2" t="s">
        <v>3</v>
      </c>
      <c r="BP54" s="2">
        <v>0</v>
      </c>
      <c r="BQ54" s="2">
        <v>3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95</v>
      </c>
      <c r="CA54" s="2">
        <v>65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36"/>
        <v>922.04</v>
      </c>
      <c r="CQ54" s="2">
        <f t="shared" si="37"/>
        <v>230.51</v>
      </c>
      <c r="CR54" s="2">
        <f t="shared" si="38"/>
        <v>0</v>
      </c>
      <c r="CS54" s="2">
        <f t="shared" si="39"/>
        <v>0</v>
      </c>
      <c r="CT54" s="2">
        <f t="shared" si="40"/>
        <v>0</v>
      </c>
      <c r="CU54" s="2">
        <f t="shared" si="41"/>
        <v>0</v>
      </c>
      <c r="CV54" s="2">
        <f t="shared" si="42"/>
        <v>0</v>
      </c>
      <c r="CW54" s="2">
        <f t="shared" si="43"/>
        <v>0</v>
      </c>
      <c r="CX54" s="2">
        <f t="shared" si="44"/>
        <v>0</v>
      </c>
      <c r="CY54" s="2">
        <f t="shared" si="45"/>
        <v>0</v>
      </c>
      <c r="CZ54" s="2">
        <f t="shared" si="46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1010</v>
      </c>
      <c r="DV54" s="2" t="s">
        <v>27</v>
      </c>
      <c r="DW54" s="2" t="s">
        <v>27</v>
      </c>
      <c r="DX54" s="2">
        <v>1</v>
      </c>
      <c r="DY54" s="2"/>
      <c r="DZ54" s="2"/>
      <c r="EA54" s="2"/>
      <c r="EB54" s="2"/>
      <c r="EC54" s="2"/>
      <c r="ED54" s="2"/>
      <c r="EE54" s="2">
        <v>39174386</v>
      </c>
      <c r="EF54" s="2">
        <v>3</v>
      </c>
      <c r="EG54" s="2" t="s">
        <v>20</v>
      </c>
      <c r="EH54" s="2">
        <v>0</v>
      </c>
      <c r="EI54" s="2" t="s">
        <v>3</v>
      </c>
      <c r="EJ54" s="2">
        <v>2</v>
      </c>
      <c r="EK54" s="2">
        <v>108001</v>
      </c>
      <c r="EL54" s="2" t="s">
        <v>77</v>
      </c>
      <c r="EM54" s="2" t="s">
        <v>78</v>
      </c>
      <c r="EN54" s="2"/>
      <c r="EO54" s="2" t="s">
        <v>3</v>
      </c>
      <c r="EP54" s="2"/>
      <c r="EQ54" s="2">
        <v>0</v>
      </c>
      <c r="ER54" s="2">
        <v>230.51</v>
      </c>
      <c r="ES54" s="2">
        <v>230.51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7"/>
        <v>0</v>
      </c>
      <c r="FS54" s="2">
        <v>0</v>
      </c>
      <c r="FT54" s="2"/>
      <c r="FU54" s="2"/>
      <c r="FV54" s="2"/>
      <c r="FW54" s="2"/>
      <c r="FX54" s="2">
        <v>95</v>
      </c>
      <c r="FY54" s="2">
        <v>65</v>
      </c>
      <c r="FZ54" s="2"/>
      <c r="GA54" s="2" t="s">
        <v>3</v>
      </c>
      <c r="GB54" s="2"/>
      <c r="GC54" s="2"/>
      <c r="GD54" s="2">
        <v>1</v>
      </c>
      <c r="GE54" s="2"/>
      <c r="GF54" s="2">
        <v>-1868730208</v>
      </c>
      <c r="GG54" s="2">
        <v>1</v>
      </c>
      <c r="GH54" s="2">
        <v>1</v>
      </c>
      <c r="GI54" s="2">
        <v>-2</v>
      </c>
      <c r="GJ54" s="2">
        <v>0</v>
      </c>
      <c r="GK54" s="2">
        <v>0</v>
      </c>
      <c r="GL54" s="2">
        <f t="shared" si="48"/>
        <v>0</v>
      </c>
      <c r="GM54" s="2">
        <f t="shared" si="49"/>
        <v>922.04</v>
      </c>
      <c r="GN54" s="2">
        <f t="shared" si="50"/>
        <v>0</v>
      </c>
      <c r="GO54" s="2">
        <f t="shared" si="51"/>
        <v>922.04</v>
      </c>
      <c r="GP54" s="2">
        <f t="shared" si="52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3"/>
        <v>0</v>
      </c>
      <c r="GW54" s="2">
        <v>1</v>
      </c>
      <c r="GX54" s="2">
        <f t="shared" si="54"/>
        <v>0</v>
      </c>
      <c r="GY54" s="2"/>
      <c r="GZ54" s="2"/>
      <c r="HA54" s="2">
        <v>0</v>
      </c>
      <c r="HB54" s="2">
        <v>0</v>
      </c>
      <c r="HC54" s="2">
        <f t="shared" si="55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111</v>
      </c>
      <c r="E55" t="s">
        <v>79</v>
      </c>
      <c r="F55" t="s">
        <v>80</v>
      </c>
      <c r="G55" t="s">
        <v>81</v>
      </c>
      <c r="H55" t="s">
        <v>27</v>
      </c>
      <c r="I55">
        <f>I53*J55</f>
        <v>4</v>
      </c>
      <c r="J55">
        <v>0.66666666666666663</v>
      </c>
      <c r="O55">
        <f t="shared" si="21"/>
        <v>6242.21</v>
      </c>
      <c r="P55">
        <f t="shared" si="22"/>
        <v>6242.21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39650538</v>
      </c>
      <c r="AB55">
        <f t="shared" si="32"/>
        <v>230.51</v>
      </c>
      <c r="AC55">
        <f t="shared" si="33"/>
        <v>230.51</v>
      </c>
      <c r="AD55">
        <f>ROUND((((ET55)-(EU55))+AE55),6)</f>
        <v>0</v>
      </c>
      <c r="AE55">
        <f t="shared" si="59"/>
        <v>0</v>
      </c>
      <c r="AF55">
        <f t="shared" si="59"/>
        <v>0</v>
      </c>
      <c r="AG55">
        <f t="shared" si="34"/>
        <v>0</v>
      </c>
      <c r="AH55">
        <f t="shared" si="60"/>
        <v>0</v>
      </c>
      <c r="AI55">
        <f t="shared" si="60"/>
        <v>0</v>
      </c>
      <c r="AJ55">
        <f t="shared" si="35"/>
        <v>0</v>
      </c>
      <c r="AK55">
        <v>230.51</v>
      </c>
      <c r="AL55">
        <v>230.51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6.77</v>
      </c>
      <c r="BA55">
        <v>1</v>
      </c>
      <c r="BB55">
        <v>1</v>
      </c>
      <c r="BC55">
        <v>6.77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82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E55">
        <v>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6"/>
        <v>6242.21</v>
      </c>
      <c r="CQ55">
        <f t="shared" si="37"/>
        <v>1560.5526999999997</v>
      </c>
      <c r="CR55">
        <f t="shared" si="38"/>
        <v>0</v>
      </c>
      <c r="CS55">
        <f t="shared" si="39"/>
        <v>0</v>
      </c>
      <c r="CT55">
        <f t="shared" si="40"/>
        <v>0</v>
      </c>
      <c r="CU55">
        <f t="shared" si="41"/>
        <v>0</v>
      </c>
      <c r="CV55">
        <f t="shared" si="42"/>
        <v>0</v>
      </c>
      <c r="CW55">
        <f t="shared" si="43"/>
        <v>0</v>
      </c>
      <c r="CX55">
        <f t="shared" si="44"/>
        <v>0</v>
      </c>
      <c r="CY55">
        <f t="shared" si="45"/>
        <v>0</v>
      </c>
      <c r="CZ55">
        <f t="shared" si="46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27</v>
      </c>
      <c r="DW55" t="s">
        <v>27</v>
      </c>
      <c r="DX55">
        <v>1</v>
      </c>
      <c r="EE55">
        <v>39174386</v>
      </c>
      <c r="EF55">
        <v>3</v>
      </c>
      <c r="EG55" t="s">
        <v>20</v>
      </c>
      <c r="EH55">
        <v>0</v>
      </c>
      <c r="EI55" t="s">
        <v>3</v>
      </c>
      <c r="EJ55">
        <v>2</v>
      </c>
      <c r="EK55">
        <v>108001</v>
      </c>
      <c r="EL55" t="s">
        <v>77</v>
      </c>
      <c r="EM55" t="s">
        <v>78</v>
      </c>
      <c r="EO55" t="s">
        <v>3</v>
      </c>
      <c r="EQ55">
        <v>0</v>
      </c>
      <c r="ER55">
        <v>230.51</v>
      </c>
      <c r="ES55">
        <v>230.51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7"/>
        <v>0</v>
      </c>
      <c r="FS55">
        <v>0</v>
      </c>
      <c r="FX55">
        <v>95</v>
      </c>
      <c r="FY55">
        <v>65</v>
      </c>
      <c r="GA55" t="s">
        <v>3</v>
      </c>
      <c r="GD55">
        <v>1</v>
      </c>
      <c r="GF55">
        <v>-1868730208</v>
      </c>
      <c r="GG55">
        <v>1</v>
      </c>
      <c r="GH55">
        <v>1</v>
      </c>
      <c r="GI55">
        <v>4</v>
      </c>
      <c r="GJ55">
        <v>0</v>
      </c>
      <c r="GK55">
        <v>0</v>
      </c>
      <c r="GL55">
        <f t="shared" si="48"/>
        <v>0</v>
      </c>
      <c r="GM55">
        <f t="shared" si="49"/>
        <v>6242.21</v>
      </c>
      <c r="GN55">
        <f t="shared" si="50"/>
        <v>0</v>
      </c>
      <c r="GO55">
        <f t="shared" si="51"/>
        <v>6242.21</v>
      </c>
      <c r="GP55">
        <f t="shared" si="52"/>
        <v>0</v>
      </c>
      <c r="GR55">
        <v>0</v>
      </c>
      <c r="GS55">
        <v>0</v>
      </c>
      <c r="GT55">
        <v>0</v>
      </c>
      <c r="GU55" t="s">
        <v>3</v>
      </c>
      <c r="GV55">
        <f t="shared" si="53"/>
        <v>0</v>
      </c>
      <c r="GW55">
        <v>1</v>
      </c>
      <c r="GX55">
        <f t="shared" si="54"/>
        <v>0</v>
      </c>
      <c r="HA55">
        <v>0</v>
      </c>
      <c r="HB55">
        <v>0</v>
      </c>
      <c r="HC55">
        <f t="shared" si="55"/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102</v>
      </c>
      <c r="D56" s="2"/>
      <c r="E56" s="2" t="s">
        <v>83</v>
      </c>
      <c r="F56" s="2" t="s">
        <v>84</v>
      </c>
      <c r="G56" s="2" t="s">
        <v>85</v>
      </c>
      <c r="H56" s="2" t="s">
        <v>27</v>
      </c>
      <c r="I56" s="2">
        <f>I52*J56</f>
        <v>2</v>
      </c>
      <c r="J56" s="2">
        <v>0.33333333333333331</v>
      </c>
      <c r="K56" s="2"/>
      <c r="L56" s="2"/>
      <c r="M56" s="2"/>
      <c r="N56" s="2"/>
      <c r="O56" s="2">
        <f t="shared" si="21"/>
        <v>140.9</v>
      </c>
      <c r="P56" s="2">
        <f t="shared" si="22"/>
        <v>140.9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39650536</v>
      </c>
      <c r="AB56" s="2">
        <f t="shared" si="32"/>
        <v>70.45</v>
      </c>
      <c r="AC56" s="2">
        <f t="shared" si="33"/>
        <v>70.45</v>
      </c>
      <c r="AD56" s="2">
        <f>ROUND((((ET56)-(EU56))+AE56),6)</f>
        <v>0</v>
      </c>
      <c r="AE56" s="2">
        <f t="shared" si="59"/>
        <v>0</v>
      </c>
      <c r="AF56" s="2">
        <f t="shared" si="59"/>
        <v>0</v>
      </c>
      <c r="AG56" s="2">
        <f t="shared" si="34"/>
        <v>0</v>
      </c>
      <c r="AH56" s="2">
        <f t="shared" si="60"/>
        <v>0</v>
      </c>
      <c r="AI56" s="2">
        <f t="shared" si="60"/>
        <v>0</v>
      </c>
      <c r="AJ56" s="2">
        <f t="shared" si="35"/>
        <v>0</v>
      </c>
      <c r="AK56" s="2">
        <v>70.45</v>
      </c>
      <c r="AL56" s="2">
        <v>70.45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95</v>
      </c>
      <c r="AU56" s="2">
        <v>65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2</v>
      </c>
      <c r="BJ56" s="2" t="s">
        <v>86</v>
      </c>
      <c r="BK56" s="2"/>
      <c r="BL56" s="2"/>
      <c r="BM56" s="2">
        <v>108001</v>
      </c>
      <c r="BN56" s="2">
        <v>0</v>
      </c>
      <c r="BO56" s="2" t="s">
        <v>3</v>
      </c>
      <c r="BP56" s="2">
        <v>0</v>
      </c>
      <c r="BQ56" s="2">
        <v>3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95</v>
      </c>
      <c r="CA56" s="2">
        <v>65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36"/>
        <v>140.9</v>
      </c>
      <c r="CQ56" s="2">
        <f t="shared" si="37"/>
        <v>70.45</v>
      </c>
      <c r="CR56" s="2">
        <f t="shared" si="38"/>
        <v>0</v>
      </c>
      <c r="CS56" s="2">
        <f t="shared" si="39"/>
        <v>0</v>
      </c>
      <c r="CT56" s="2">
        <f t="shared" si="40"/>
        <v>0</v>
      </c>
      <c r="CU56" s="2">
        <f t="shared" si="41"/>
        <v>0</v>
      </c>
      <c r="CV56" s="2">
        <f t="shared" si="42"/>
        <v>0</v>
      </c>
      <c r="CW56" s="2">
        <f t="shared" si="43"/>
        <v>0</v>
      </c>
      <c r="CX56" s="2">
        <f t="shared" si="44"/>
        <v>0</v>
      </c>
      <c r="CY56" s="2">
        <f t="shared" si="45"/>
        <v>0</v>
      </c>
      <c r="CZ56" s="2">
        <f t="shared" si="46"/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1010</v>
      </c>
      <c r="DV56" s="2" t="s">
        <v>27</v>
      </c>
      <c r="DW56" s="2" t="s">
        <v>27</v>
      </c>
      <c r="DX56" s="2">
        <v>1</v>
      </c>
      <c r="DY56" s="2"/>
      <c r="DZ56" s="2"/>
      <c r="EA56" s="2"/>
      <c r="EB56" s="2"/>
      <c r="EC56" s="2"/>
      <c r="ED56" s="2"/>
      <c r="EE56" s="2">
        <v>39174386</v>
      </c>
      <c r="EF56" s="2">
        <v>3</v>
      </c>
      <c r="EG56" s="2" t="s">
        <v>20</v>
      </c>
      <c r="EH56" s="2">
        <v>0</v>
      </c>
      <c r="EI56" s="2" t="s">
        <v>3</v>
      </c>
      <c r="EJ56" s="2">
        <v>2</v>
      </c>
      <c r="EK56" s="2">
        <v>108001</v>
      </c>
      <c r="EL56" s="2" t="s">
        <v>77</v>
      </c>
      <c r="EM56" s="2" t="s">
        <v>78</v>
      </c>
      <c r="EN56" s="2"/>
      <c r="EO56" s="2" t="s">
        <v>3</v>
      </c>
      <c r="EP56" s="2"/>
      <c r="EQ56" s="2">
        <v>0</v>
      </c>
      <c r="ER56" s="2">
        <v>70.45</v>
      </c>
      <c r="ES56" s="2">
        <v>70.45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7"/>
        <v>0</v>
      </c>
      <c r="FS56" s="2">
        <v>0</v>
      </c>
      <c r="FT56" s="2"/>
      <c r="FU56" s="2"/>
      <c r="FV56" s="2"/>
      <c r="FW56" s="2"/>
      <c r="FX56" s="2">
        <v>95</v>
      </c>
      <c r="FY56" s="2">
        <v>65</v>
      </c>
      <c r="FZ56" s="2"/>
      <c r="GA56" s="2" t="s">
        <v>3</v>
      </c>
      <c r="GB56" s="2"/>
      <c r="GC56" s="2"/>
      <c r="GD56" s="2">
        <v>1</v>
      </c>
      <c r="GE56" s="2"/>
      <c r="GF56" s="2">
        <v>-1695533700</v>
      </c>
      <c r="GG56" s="2">
        <v>2</v>
      </c>
      <c r="GH56" s="2">
        <v>1</v>
      </c>
      <c r="GI56" s="2">
        <v>-2</v>
      </c>
      <c r="GJ56" s="2">
        <v>0</v>
      </c>
      <c r="GK56" s="2">
        <v>0</v>
      </c>
      <c r="GL56" s="2">
        <f t="shared" si="48"/>
        <v>0</v>
      </c>
      <c r="GM56" s="2">
        <f t="shared" si="49"/>
        <v>140.9</v>
      </c>
      <c r="GN56" s="2">
        <f t="shared" si="50"/>
        <v>0</v>
      </c>
      <c r="GO56" s="2">
        <f t="shared" si="51"/>
        <v>140.9</v>
      </c>
      <c r="GP56" s="2">
        <f t="shared" si="52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3"/>
        <v>0</v>
      </c>
      <c r="GW56" s="2">
        <v>1</v>
      </c>
      <c r="GX56" s="2">
        <f t="shared" si="54"/>
        <v>0</v>
      </c>
      <c r="GY56" s="2"/>
      <c r="GZ56" s="2"/>
      <c r="HA56" s="2">
        <v>0</v>
      </c>
      <c r="HB56" s="2">
        <v>0</v>
      </c>
      <c r="HC56" s="2">
        <f t="shared" si="55"/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110</v>
      </c>
      <c r="E57" t="s">
        <v>83</v>
      </c>
      <c r="F57" t="s">
        <v>84</v>
      </c>
      <c r="G57" t="s">
        <v>85</v>
      </c>
      <c r="H57" t="s">
        <v>27</v>
      </c>
      <c r="I57">
        <f>I53*J57</f>
        <v>2</v>
      </c>
      <c r="J57">
        <v>0.33333333333333331</v>
      </c>
      <c r="O57">
        <f t="shared" si="21"/>
        <v>953.89</v>
      </c>
      <c r="P57">
        <f t="shared" si="22"/>
        <v>953.89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39650538</v>
      </c>
      <c r="AB57">
        <f t="shared" si="32"/>
        <v>70.45</v>
      </c>
      <c r="AC57">
        <f t="shared" si="33"/>
        <v>70.45</v>
      </c>
      <c r="AD57">
        <f>ROUND((((ET57)-(EU57))+AE57),6)</f>
        <v>0</v>
      </c>
      <c r="AE57">
        <f t="shared" si="59"/>
        <v>0</v>
      </c>
      <c r="AF57">
        <f t="shared" si="59"/>
        <v>0</v>
      </c>
      <c r="AG57">
        <f t="shared" si="34"/>
        <v>0</v>
      </c>
      <c r="AH57">
        <f t="shared" si="60"/>
        <v>0</v>
      </c>
      <c r="AI57">
        <f t="shared" si="60"/>
        <v>0</v>
      </c>
      <c r="AJ57">
        <f t="shared" si="35"/>
        <v>0</v>
      </c>
      <c r="AK57">
        <v>70.45</v>
      </c>
      <c r="AL57">
        <v>70.45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6.77</v>
      </c>
      <c r="BA57">
        <v>1</v>
      </c>
      <c r="BB57">
        <v>1</v>
      </c>
      <c r="BC57">
        <v>6.77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86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E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6"/>
        <v>953.89</v>
      </c>
      <c r="CQ57">
        <f t="shared" si="37"/>
        <v>476.94650000000001</v>
      </c>
      <c r="CR57">
        <f t="shared" si="38"/>
        <v>0</v>
      </c>
      <c r="CS57">
        <f t="shared" si="39"/>
        <v>0</v>
      </c>
      <c r="CT57">
        <f t="shared" si="40"/>
        <v>0</v>
      </c>
      <c r="CU57">
        <f t="shared" si="41"/>
        <v>0</v>
      </c>
      <c r="CV57">
        <f t="shared" si="42"/>
        <v>0</v>
      </c>
      <c r="CW57">
        <f t="shared" si="43"/>
        <v>0</v>
      </c>
      <c r="CX57">
        <f t="shared" si="44"/>
        <v>0</v>
      </c>
      <c r="CY57">
        <f t="shared" si="45"/>
        <v>0</v>
      </c>
      <c r="CZ57">
        <f t="shared" si="46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1010</v>
      </c>
      <c r="DV57" t="s">
        <v>27</v>
      </c>
      <c r="DW57" t="s">
        <v>27</v>
      </c>
      <c r="DX57">
        <v>1</v>
      </c>
      <c r="EE57">
        <v>39174386</v>
      </c>
      <c r="EF57">
        <v>3</v>
      </c>
      <c r="EG57" t="s">
        <v>20</v>
      </c>
      <c r="EH57">
        <v>0</v>
      </c>
      <c r="EI57" t="s">
        <v>3</v>
      </c>
      <c r="EJ57">
        <v>2</v>
      </c>
      <c r="EK57">
        <v>108001</v>
      </c>
      <c r="EL57" t="s">
        <v>77</v>
      </c>
      <c r="EM57" t="s">
        <v>78</v>
      </c>
      <c r="EO57" t="s">
        <v>3</v>
      </c>
      <c r="EQ57">
        <v>0</v>
      </c>
      <c r="ER57">
        <v>70.45</v>
      </c>
      <c r="ES57">
        <v>70.45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7"/>
        <v>0</v>
      </c>
      <c r="FS57">
        <v>0</v>
      </c>
      <c r="FX57">
        <v>95</v>
      </c>
      <c r="FY57">
        <v>65</v>
      </c>
      <c r="GA57" t="s">
        <v>3</v>
      </c>
      <c r="GD57">
        <v>1</v>
      </c>
      <c r="GF57">
        <v>-1695533700</v>
      </c>
      <c r="GG57">
        <v>1</v>
      </c>
      <c r="GH57">
        <v>1</v>
      </c>
      <c r="GI57">
        <v>4</v>
      </c>
      <c r="GJ57">
        <v>0</v>
      </c>
      <c r="GK57">
        <v>0</v>
      </c>
      <c r="GL57">
        <f t="shared" si="48"/>
        <v>0</v>
      </c>
      <c r="GM57">
        <f t="shared" si="49"/>
        <v>953.89</v>
      </c>
      <c r="GN57">
        <f t="shared" si="50"/>
        <v>0</v>
      </c>
      <c r="GO57">
        <f t="shared" si="51"/>
        <v>953.89</v>
      </c>
      <c r="GP57">
        <f t="shared" si="52"/>
        <v>0</v>
      </c>
      <c r="GR57">
        <v>0</v>
      </c>
      <c r="GS57">
        <v>3</v>
      </c>
      <c r="GT57">
        <v>0</v>
      </c>
      <c r="GU57" t="s">
        <v>3</v>
      </c>
      <c r="GV57">
        <f t="shared" si="53"/>
        <v>0</v>
      </c>
      <c r="GW57">
        <v>1</v>
      </c>
      <c r="GX57">
        <f t="shared" si="54"/>
        <v>0</v>
      </c>
      <c r="HA57">
        <v>0</v>
      </c>
      <c r="HB57">
        <v>0</v>
      </c>
      <c r="HC57">
        <f t="shared" si="55"/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ROW(SmtRes!A119)</f>
        <v>119</v>
      </c>
      <c r="D58" s="2">
        <f>ROW(EtalonRes!A104)</f>
        <v>104</v>
      </c>
      <c r="E58" s="2" t="s">
        <v>87</v>
      </c>
      <c r="F58" s="2" t="s">
        <v>88</v>
      </c>
      <c r="G58" s="2" t="s">
        <v>89</v>
      </c>
      <c r="H58" s="2" t="s">
        <v>90</v>
      </c>
      <c r="I58" s="2">
        <v>1</v>
      </c>
      <c r="J58" s="2">
        <v>0</v>
      </c>
      <c r="K58" s="2"/>
      <c r="L58" s="2"/>
      <c r="M58" s="2"/>
      <c r="N58" s="2"/>
      <c r="O58" s="2">
        <f t="shared" si="21"/>
        <v>92.49</v>
      </c>
      <c r="P58" s="2">
        <f t="shared" si="22"/>
        <v>8.33</v>
      </c>
      <c r="Q58" s="2">
        <f t="shared" si="23"/>
        <v>0</v>
      </c>
      <c r="R58" s="2">
        <f t="shared" si="24"/>
        <v>0</v>
      </c>
      <c r="S58" s="2">
        <f t="shared" si="25"/>
        <v>84.16</v>
      </c>
      <c r="T58" s="2">
        <f t="shared" si="26"/>
        <v>0</v>
      </c>
      <c r="U58" s="2">
        <f t="shared" si="27"/>
        <v>8.7480000000000011</v>
      </c>
      <c r="V58" s="2">
        <f t="shared" si="28"/>
        <v>0</v>
      </c>
      <c r="W58" s="2">
        <f t="shared" si="29"/>
        <v>0</v>
      </c>
      <c r="X58" s="2">
        <f t="shared" si="30"/>
        <v>67.33</v>
      </c>
      <c r="Y58" s="2">
        <f t="shared" si="31"/>
        <v>50.5</v>
      </c>
      <c r="Z58" s="2"/>
      <c r="AA58" s="2">
        <v>39650536</v>
      </c>
      <c r="AB58" s="2">
        <f t="shared" si="32"/>
        <v>92.489000000000004</v>
      </c>
      <c r="AC58" s="2">
        <f t="shared" si="33"/>
        <v>8.33</v>
      </c>
      <c r="AD58" s="2">
        <f>ROUND(((((ET58*1.35))-((EU58*1.35)))+AE58),6)</f>
        <v>0</v>
      </c>
      <c r="AE58" s="2">
        <f>ROUND(((EU58*1.35)),6)</f>
        <v>0</v>
      </c>
      <c r="AF58" s="2">
        <f>ROUND(((EV58*1.35)),6)</f>
        <v>84.159000000000006</v>
      </c>
      <c r="AG58" s="2">
        <f t="shared" si="34"/>
        <v>0</v>
      </c>
      <c r="AH58" s="2">
        <f>((EW58*1.35))</f>
        <v>8.7480000000000011</v>
      </c>
      <c r="AI58" s="2">
        <f>((EX58*1.35))</f>
        <v>0</v>
      </c>
      <c r="AJ58" s="2">
        <f t="shared" si="35"/>
        <v>0</v>
      </c>
      <c r="AK58" s="2">
        <v>70.67</v>
      </c>
      <c r="AL58" s="2">
        <v>8.33</v>
      </c>
      <c r="AM58" s="2">
        <v>0</v>
      </c>
      <c r="AN58" s="2">
        <v>0</v>
      </c>
      <c r="AO58" s="2">
        <v>62.34</v>
      </c>
      <c r="AP58" s="2">
        <v>0</v>
      </c>
      <c r="AQ58" s="2">
        <v>6.48</v>
      </c>
      <c r="AR58" s="2">
        <v>0</v>
      </c>
      <c r="AS58" s="2">
        <v>0</v>
      </c>
      <c r="AT58" s="2">
        <v>80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0</v>
      </c>
      <c r="BI58" s="2">
        <v>2</v>
      </c>
      <c r="BJ58" s="2" t="s">
        <v>91</v>
      </c>
      <c r="BK58" s="2"/>
      <c r="BL58" s="2"/>
      <c r="BM58" s="2">
        <v>110011</v>
      </c>
      <c r="BN58" s="2">
        <v>0</v>
      </c>
      <c r="BO58" s="2" t="s">
        <v>3</v>
      </c>
      <c r="BP58" s="2">
        <v>0</v>
      </c>
      <c r="BQ58" s="2">
        <v>3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80</v>
      </c>
      <c r="CA58" s="2">
        <v>60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1296</v>
      </c>
      <c r="CO58" s="2">
        <v>0</v>
      </c>
      <c r="CP58" s="2">
        <f t="shared" si="36"/>
        <v>92.49</v>
      </c>
      <c r="CQ58" s="2">
        <f t="shared" si="37"/>
        <v>8.33</v>
      </c>
      <c r="CR58" s="2">
        <f t="shared" si="38"/>
        <v>0</v>
      </c>
      <c r="CS58" s="2">
        <f t="shared" si="39"/>
        <v>0</v>
      </c>
      <c r="CT58" s="2">
        <f t="shared" si="40"/>
        <v>84.159000000000006</v>
      </c>
      <c r="CU58" s="2">
        <f t="shared" si="41"/>
        <v>0</v>
      </c>
      <c r="CV58" s="2">
        <f t="shared" si="42"/>
        <v>8.7480000000000011</v>
      </c>
      <c r="CW58" s="2">
        <f t="shared" si="43"/>
        <v>0</v>
      </c>
      <c r="CX58" s="2">
        <f t="shared" si="44"/>
        <v>0</v>
      </c>
      <c r="CY58" s="2">
        <f t="shared" si="45"/>
        <v>67.327999999999989</v>
      </c>
      <c r="CZ58" s="2">
        <f t="shared" si="46"/>
        <v>50.495999999999995</v>
      </c>
      <c r="DA58" s="2"/>
      <c r="DB58" s="2"/>
      <c r="DC58" s="2" t="s">
        <v>3</v>
      </c>
      <c r="DD58" s="2" t="s">
        <v>3</v>
      </c>
      <c r="DE58" s="2" t="s">
        <v>19</v>
      </c>
      <c r="DF58" s="2" t="s">
        <v>19</v>
      </c>
      <c r="DG58" s="2" t="s">
        <v>19</v>
      </c>
      <c r="DH58" s="2" t="s">
        <v>3</v>
      </c>
      <c r="DI58" s="2" t="s">
        <v>19</v>
      </c>
      <c r="DJ58" s="2" t="s">
        <v>19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1013</v>
      </c>
      <c r="DV58" s="2" t="s">
        <v>90</v>
      </c>
      <c r="DW58" s="2" t="s">
        <v>90</v>
      </c>
      <c r="DX58" s="2">
        <v>1</v>
      </c>
      <c r="DY58" s="2"/>
      <c r="DZ58" s="2"/>
      <c r="EA58" s="2"/>
      <c r="EB58" s="2"/>
      <c r="EC58" s="2"/>
      <c r="ED58" s="2"/>
      <c r="EE58" s="2">
        <v>39174433</v>
      </c>
      <c r="EF58" s="2">
        <v>3</v>
      </c>
      <c r="EG58" s="2" t="s">
        <v>20</v>
      </c>
      <c r="EH58" s="2">
        <v>0</v>
      </c>
      <c r="EI58" s="2" t="s">
        <v>3</v>
      </c>
      <c r="EJ58" s="2">
        <v>2</v>
      </c>
      <c r="EK58" s="2">
        <v>110011</v>
      </c>
      <c r="EL58" s="2" t="s">
        <v>21</v>
      </c>
      <c r="EM58" s="2" t="s">
        <v>22</v>
      </c>
      <c r="EN58" s="2"/>
      <c r="EO58" s="2" t="s">
        <v>44</v>
      </c>
      <c r="EP58" s="2"/>
      <c r="EQ58" s="2">
        <v>0</v>
      </c>
      <c r="ER58" s="2">
        <v>70.67</v>
      </c>
      <c r="ES58" s="2">
        <v>8.33</v>
      </c>
      <c r="ET58" s="2">
        <v>0</v>
      </c>
      <c r="EU58" s="2">
        <v>0</v>
      </c>
      <c r="EV58" s="2">
        <v>62.34</v>
      </c>
      <c r="EW58" s="2">
        <v>6.48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7"/>
        <v>0</v>
      </c>
      <c r="FS58" s="2">
        <v>0</v>
      </c>
      <c r="FT58" s="2"/>
      <c r="FU58" s="2"/>
      <c r="FV58" s="2"/>
      <c r="FW58" s="2"/>
      <c r="FX58" s="2">
        <v>80</v>
      </c>
      <c r="FY58" s="2">
        <v>60</v>
      </c>
      <c r="FZ58" s="2"/>
      <c r="GA58" s="2" t="s">
        <v>3</v>
      </c>
      <c r="GB58" s="2"/>
      <c r="GC58" s="2"/>
      <c r="GD58" s="2">
        <v>1</v>
      </c>
      <c r="GE58" s="2"/>
      <c r="GF58" s="2">
        <v>-1074051490</v>
      </c>
      <c r="GG58" s="2">
        <v>2</v>
      </c>
      <c r="GH58" s="2">
        <v>1</v>
      </c>
      <c r="GI58" s="2">
        <v>-2</v>
      </c>
      <c r="GJ58" s="2">
        <v>0</v>
      </c>
      <c r="GK58" s="2">
        <v>0</v>
      </c>
      <c r="GL58" s="2">
        <f t="shared" si="48"/>
        <v>0</v>
      </c>
      <c r="GM58" s="2">
        <f t="shared" si="49"/>
        <v>210.32</v>
      </c>
      <c r="GN58" s="2">
        <f t="shared" si="50"/>
        <v>0</v>
      </c>
      <c r="GO58" s="2">
        <f t="shared" si="51"/>
        <v>210.32</v>
      </c>
      <c r="GP58" s="2">
        <f t="shared" si="52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3"/>
        <v>0</v>
      </c>
      <c r="GW58" s="2">
        <v>1</v>
      </c>
      <c r="GX58" s="2">
        <f t="shared" si="54"/>
        <v>0</v>
      </c>
      <c r="GY58" s="2"/>
      <c r="GZ58" s="2"/>
      <c r="HA58" s="2">
        <v>0</v>
      </c>
      <c r="HB58" s="2">
        <v>0</v>
      </c>
      <c r="HC58" s="2">
        <f t="shared" si="55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ROW(SmtRes!A126)</f>
        <v>126</v>
      </c>
      <c r="D59">
        <f>ROW(EtalonRes!A110)</f>
        <v>110</v>
      </c>
      <c r="E59" t="s">
        <v>87</v>
      </c>
      <c r="F59" t="s">
        <v>88</v>
      </c>
      <c r="G59" t="s">
        <v>89</v>
      </c>
      <c r="H59" t="s">
        <v>90</v>
      </c>
      <c r="I59">
        <v>1</v>
      </c>
      <c r="J59">
        <v>0</v>
      </c>
      <c r="O59">
        <f t="shared" si="21"/>
        <v>626.15</v>
      </c>
      <c r="P59">
        <f t="shared" si="22"/>
        <v>56.39</v>
      </c>
      <c r="Q59">
        <f t="shared" si="23"/>
        <v>0</v>
      </c>
      <c r="R59">
        <f t="shared" si="24"/>
        <v>0</v>
      </c>
      <c r="S59">
        <f t="shared" si="25"/>
        <v>569.76</v>
      </c>
      <c r="T59">
        <f t="shared" si="26"/>
        <v>0</v>
      </c>
      <c r="U59">
        <f t="shared" si="27"/>
        <v>8.7480000000000011</v>
      </c>
      <c r="V59">
        <f t="shared" si="28"/>
        <v>0</v>
      </c>
      <c r="W59">
        <f t="shared" si="29"/>
        <v>0</v>
      </c>
      <c r="X59">
        <f t="shared" si="30"/>
        <v>455.81</v>
      </c>
      <c r="Y59">
        <f t="shared" si="31"/>
        <v>341.86</v>
      </c>
      <c r="AA59">
        <v>39650538</v>
      </c>
      <c r="AB59">
        <f t="shared" si="32"/>
        <v>92.489000000000004</v>
      </c>
      <c r="AC59">
        <f t="shared" si="33"/>
        <v>8.33</v>
      </c>
      <c r="AD59">
        <f>ROUND(((((ET59*1.35))-((EU59*1.35)))+AE59),6)</f>
        <v>0</v>
      </c>
      <c r="AE59">
        <f>ROUND(((EU59*1.35)),6)</f>
        <v>0</v>
      </c>
      <c r="AF59">
        <f>ROUND(((EV59*1.35)),6)</f>
        <v>84.159000000000006</v>
      </c>
      <c r="AG59">
        <f t="shared" si="34"/>
        <v>0</v>
      </c>
      <c r="AH59">
        <f>((EW59*1.35))</f>
        <v>8.7480000000000011</v>
      </c>
      <c r="AI59">
        <f>((EX59*1.35))</f>
        <v>0</v>
      </c>
      <c r="AJ59">
        <f t="shared" si="35"/>
        <v>0</v>
      </c>
      <c r="AK59">
        <v>70.67</v>
      </c>
      <c r="AL59">
        <v>8.33</v>
      </c>
      <c r="AM59">
        <v>0</v>
      </c>
      <c r="AN59">
        <v>0</v>
      </c>
      <c r="AO59">
        <v>62.34</v>
      </c>
      <c r="AP59">
        <v>0</v>
      </c>
      <c r="AQ59">
        <v>6.48</v>
      </c>
      <c r="AR59">
        <v>0</v>
      </c>
      <c r="AS59">
        <v>0</v>
      </c>
      <c r="AT59">
        <v>80</v>
      </c>
      <c r="AU59">
        <v>60</v>
      </c>
      <c r="AV59">
        <v>1</v>
      </c>
      <c r="AW59">
        <v>1</v>
      </c>
      <c r="AZ59">
        <v>6.77</v>
      </c>
      <c r="BA59">
        <v>6.77</v>
      </c>
      <c r="BB59">
        <v>6.77</v>
      </c>
      <c r="BC59">
        <v>6.77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2</v>
      </c>
      <c r="BJ59" t="s">
        <v>91</v>
      </c>
      <c r="BM59">
        <v>110011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6.77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80</v>
      </c>
      <c r="CA59">
        <v>60</v>
      </c>
      <c r="CE59">
        <v>0</v>
      </c>
      <c r="CF59">
        <v>0</v>
      </c>
      <c r="CG59">
        <v>0</v>
      </c>
      <c r="CM59">
        <v>0</v>
      </c>
      <c r="CN59" t="s">
        <v>1296</v>
      </c>
      <c r="CO59">
        <v>0</v>
      </c>
      <c r="CP59">
        <f t="shared" si="36"/>
        <v>626.15</v>
      </c>
      <c r="CQ59">
        <f t="shared" si="37"/>
        <v>56.394099999999995</v>
      </c>
      <c r="CR59">
        <f t="shared" si="38"/>
        <v>0</v>
      </c>
      <c r="CS59">
        <f t="shared" si="39"/>
        <v>0</v>
      </c>
      <c r="CT59">
        <f t="shared" si="40"/>
        <v>569.75643000000002</v>
      </c>
      <c r="CU59">
        <f t="shared" si="41"/>
        <v>0</v>
      </c>
      <c r="CV59">
        <f t="shared" si="42"/>
        <v>8.7480000000000011</v>
      </c>
      <c r="CW59">
        <f t="shared" si="43"/>
        <v>0</v>
      </c>
      <c r="CX59">
        <f t="shared" si="44"/>
        <v>0</v>
      </c>
      <c r="CY59">
        <f t="shared" si="45"/>
        <v>455.80800000000005</v>
      </c>
      <c r="CZ59">
        <f t="shared" si="46"/>
        <v>341.85599999999999</v>
      </c>
      <c r="DC59" t="s">
        <v>3</v>
      </c>
      <c r="DD59" t="s">
        <v>3</v>
      </c>
      <c r="DE59" t="s">
        <v>19</v>
      </c>
      <c r="DF59" t="s">
        <v>19</v>
      </c>
      <c r="DG59" t="s">
        <v>19</v>
      </c>
      <c r="DH59" t="s">
        <v>3</v>
      </c>
      <c r="DI59" t="s">
        <v>19</v>
      </c>
      <c r="DJ59" t="s">
        <v>19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90</v>
      </c>
      <c r="DW59" t="s">
        <v>90</v>
      </c>
      <c r="DX59">
        <v>1</v>
      </c>
      <c r="EE59">
        <v>39174433</v>
      </c>
      <c r="EF59">
        <v>3</v>
      </c>
      <c r="EG59" t="s">
        <v>20</v>
      </c>
      <c r="EH59">
        <v>0</v>
      </c>
      <c r="EI59" t="s">
        <v>3</v>
      </c>
      <c r="EJ59">
        <v>2</v>
      </c>
      <c r="EK59">
        <v>110011</v>
      </c>
      <c r="EL59" t="s">
        <v>21</v>
      </c>
      <c r="EM59" t="s">
        <v>22</v>
      </c>
      <c r="EO59" t="s">
        <v>44</v>
      </c>
      <c r="EQ59">
        <v>0</v>
      </c>
      <c r="ER59">
        <v>70.67</v>
      </c>
      <c r="ES59">
        <v>8.33</v>
      </c>
      <c r="ET59">
        <v>0</v>
      </c>
      <c r="EU59">
        <v>0</v>
      </c>
      <c r="EV59">
        <v>62.34</v>
      </c>
      <c r="EW59">
        <v>6.48</v>
      </c>
      <c r="EX59">
        <v>0</v>
      </c>
      <c r="EY59">
        <v>0</v>
      </c>
      <c r="FQ59">
        <v>0</v>
      </c>
      <c r="FR59">
        <f t="shared" si="47"/>
        <v>0</v>
      </c>
      <c r="FS59">
        <v>0</v>
      </c>
      <c r="FX59">
        <v>80</v>
      </c>
      <c r="FY59">
        <v>60</v>
      </c>
      <c r="GA59" t="s">
        <v>3</v>
      </c>
      <c r="GD59">
        <v>1</v>
      </c>
      <c r="GF59">
        <v>-1074051490</v>
      </c>
      <c r="GG59">
        <v>1</v>
      </c>
      <c r="GH59">
        <v>1</v>
      </c>
      <c r="GI59">
        <v>4</v>
      </c>
      <c r="GJ59">
        <v>0</v>
      </c>
      <c r="GK59">
        <v>0</v>
      </c>
      <c r="GL59">
        <f t="shared" si="48"/>
        <v>0</v>
      </c>
      <c r="GM59">
        <f t="shared" si="49"/>
        <v>1423.82</v>
      </c>
      <c r="GN59">
        <f t="shared" si="50"/>
        <v>0</v>
      </c>
      <c r="GO59">
        <f t="shared" si="51"/>
        <v>1423.82</v>
      </c>
      <c r="GP59">
        <f t="shared" si="52"/>
        <v>0</v>
      </c>
      <c r="GR59">
        <v>0</v>
      </c>
      <c r="GS59">
        <v>3</v>
      </c>
      <c r="GT59">
        <v>0</v>
      </c>
      <c r="GU59" t="s">
        <v>3</v>
      </c>
      <c r="GV59">
        <f t="shared" si="53"/>
        <v>0</v>
      </c>
      <c r="GW59">
        <v>1</v>
      </c>
      <c r="GX59">
        <f t="shared" si="54"/>
        <v>0</v>
      </c>
      <c r="HA59">
        <v>0</v>
      </c>
      <c r="HB59">
        <v>0</v>
      </c>
      <c r="HC59">
        <f t="shared" si="55"/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118</v>
      </c>
      <c r="D60" s="2"/>
      <c r="E60" s="2" t="s">
        <v>92</v>
      </c>
      <c r="F60" s="2" t="s">
        <v>93</v>
      </c>
      <c r="G60" s="2" t="s">
        <v>94</v>
      </c>
      <c r="H60" s="2" t="s">
        <v>95</v>
      </c>
      <c r="I60" s="2">
        <f>I58*J60</f>
        <v>0.1</v>
      </c>
      <c r="J60" s="2">
        <v>0.1</v>
      </c>
      <c r="K60" s="2"/>
      <c r="L60" s="2"/>
      <c r="M60" s="2"/>
      <c r="N60" s="2"/>
      <c r="O60" s="2">
        <f t="shared" ref="O60:O91" si="61">ROUND(CP60,2)</f>
        <v>188.66</v>
      </c>
      <c r="P60" s="2">
        <f t="shared" ref="P60:P91" si="62">ROUND(CQ60*I60,2)</f>
        <v>188.66</v>
      </c>
      <c r="Q60" s="2">
        <f t="shared" ref="Q60:Q91" si="63">ROUND(CR60*I60,2)</f>
        <v>0</v>
      </c>
      <c r="R60" s="2">
        <f t="shared" ref="R60:R91" si="64">ROUND(CS60*I60,2)</f>
        <v>0</v>
      </c>
      <c r="S60" s="2">
        <f t="shared" ref="S60:S91" si="65">ROUND(CT60*I60,2)</f>
        <v>0</v>
      </c>
      <c r="T60" s="2">
        <f t="shared" ref="T60:T91" si="66">ROUND(CU60*I60,2)</f>
        <v>0</v>
      </c>
      <c r="U60" s="2">
        <f t="shared" ref="U60:U91" si="67">CV60*I60</f>
        <v>0</v>
      </c>
      <c r="V60" s="2">
        <f t="shared" ref="V60:V91" si="68">CW60*I60</f>
        <v>0</v>
      </c>
      <c r="W60" s="2">
        <f t="shared" ref="W60:W91" si="69">ROUND(CX60*I60,2)</f>
        <v>0</v>
      </c>
      <c r="X60" s="2">
        <f t="shared" ref="X60:X91" si="70">ROUND(CY60,2)</f>
        <v>0</v>
      </c>
      <c r="Y60" s="2">
        <f t="shared" ref="Y60:Y91" si="71">ROUND(CZ60,2)</f>
        <v>0</v>
      </c>
      <c r="Z60" s="2"/>
      <c r="AA60" s="2">
        <v>39650536</v>
      </c>
      <c r="AB60" s="2">
        <f t="shared" ref="AB60:AB91" si="72">ROUND((AC60+AD60+AF60),6)</f>
        <v>1886.6</v>
      </c>
      <c r="AC60" s="2">
        <f t="shared" ref="AC60:AC91" si="73">ROUND((ES60),6)</f>
        <v>1886.6</v>
      </c>
      <c r="AD60" s="2">
        <f>ROUND((((ET60)-(EU60))+AE60),6)</f>
        <v>0</v>
      </c>
      <c r="AE60" s="2">
        <f>ROUND((EU60),6)</f>
        <v>0</v>
      </c>
      <c r="AF60" s="2">
        <f>ROUND((EV60),6)</f>
        <v>0</v>
      </c>
      <c r="AG60" s="2">
        <f t="shared" ref="AG60:AG91" si="74">ROUND((AP60),6)</f>
        <v>0</v>
      </c>
      <c r="AH60" s="2">
        <f>(EW60)</f>
        <v>0</v>
      </c>
      <c r="AI60" s="2">
        <f>(EX60)</f>
        <v>0</v>
      </c>
      <c r="AJ60" s="2">
        <f t="shared" ref="AJ60:AJ91" si="75">(AS60)</f>
        <v>0</v>
      </c>
      <c r="AK60" s="2">
        <v>1886.6</v>
      </c>
      <c r="AL60" s="2">
        <v>1886.6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80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3</v>
      </c>
      <c r="BI60" s="2">
        <v>2</v>
      </c>
      <c r="BJ60" s="2" t="s">
        <v>96</v>
      </c>
      <c r="BK60" s="2"/>
      <c r="BL60" s="2"/>
      <c r="BM60" s="2">
        <v>110011</v>
      </c>
      <c r="BN60" s="2">
        <v>0</v>
      </c>
      <c r="BO60" s="2" t="s">
        <v>3</v>
      </c>
      <c r="BP60" s="2">
        <v>0</v>
      </c>
      <c r="BQ60" s="2">
        <v>3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80</v>
      </c>
      <c r="CA60" s="2">
        <v>60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ref="CP60:CP91" si="76">(P60+Q60+S60)</f>
        <v>188.66</v>
      </c>
      <c r="CQ60" s="2">
        <f t="shared" ref="CQ60:CQ91" si="77">AC60*BC60</f>
        <v>1886.6</v>
      </c>
      <c r="CR60" s="2">
        <f t="shared" ref="CR60:CR91" si="78">AD60*BB60</f>
        <v>0</v>
      </c>
      <c r="CS60" s="2">
        <f t="shared" ref="CS60:CS91" si="79">AE60*BS60</f>
        <v>0</v>
      </c>
      <c r="CT60" s="2">
        <f t="shared" ref="CT60:CT91" si="80">AF60*BA60</f>
        <v>0</v>
      </c>
      <c r="CU60" s="2">
        <f t="shared" ref="CU60:CU91" si="81">AG60</f>
        <v>0</v>
      </c>
      <c r="CV60" s="2">
        <f t="shared" ref="CV60:CV91" si="82">AH60</f>
        <v>0</v>
      </c>
      <c r="CW60" s="2">
        <f t="shared" ref="CW60:CW91" si="83">AI60</f>
        <v>0</v>
      </c>
      <c r="CX60" s="2">
        <f t="shared" ref="CX60:CX91" si="84">AJ60</f>
        <v>0</v>
      </c>
      <c r="CY60" s="2">
        <f t="shared" ref="CY60:CY91" si="85">(((S60+R60)*AT60)/100)</f>
        <v>0</v>
      </c>
      <c r="CZ60" s="2">
        <f t="shared" ref="CZ60:CZ91" si="86">(((S60+R60)*AU60)/100)</f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95</v>
      </c>
      <c r="DW60" s="2" t="s">
        <v>95</v>
      </c>
      <c r="DX60" s="2">
        <v>10</v>
      </c>
      <c r="DY60" s="2"/>
      <c r="DZ60" s="2"/>
      <c r="EA60" s="2"/>
      <c r="EB60" s="2"/>
      <c r="EC60" s="2"/>
      <c r="ED60" s="2"/>
      <c r="EE60" s="2">
        <v>39174433</v>
      </c>
      <c r="EF60" s="2">
        <v>3</v>
      </c>
      <c r="EG60" s="2" t="s">
        <v>20</v>
      </c>
      <c r="EH60" s="2">
        <v>0</v>
      </c>
      <c r="EI60" s="2" t="s">
        <v>3</v>
      </c>
      <c r="EJ60" s="2">
        <v>2</v>
      </c>
      <c r="EK60" s="2">
        <v>110011</v>
      </c>
      <c r="EL60" s="2" t="s">
        <v>21</v>
      </c>
      <c r="EM60" s="2" t="s">
        <v>22</v>
      </c>
      <c r="EN60" s="2"/>
      <c r="EO60" s="2" t="s">
        <v>3</v>
      </c>
      <c r="EP60" s="2"/>
      <c r="EQ60" s="2">
        <v>0</v>
      </c>
      <c r="ER60" s="2">
        <v>1886.6</v>
      </c>
      <c r="ES60" s="2">
        <v>1886.6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87">ROUND(IF(AND(BH60=3,BI60=3),P60,0),2)</f>
        <v>0</v>
      </c>
      <c r="FS60" s="2">
        <v>0</v>
      </c>
      <c r="FT60" s="2"/>
      <c r="FU60" s="2"/>
      <c r="FV60" s="2"/>
      <c r="FW60" s="2"/>
      <c r="FX60" s="2">
        <v>80</v>
      </c>
      <c r="FY60" s="2">
        <v>60</v>
      </c>
      <c r="FZ60" s="2"/>
      <c r="GA60" s="2" t="s">
        <v>3</v>
      </c>
      <c r="GB60" s="2"/>
      <c r="GC60" s="2"/>
      <c r="GD60" s="2">
        <v>1</v>
      </c>
      <c r="GE60" s="2"/>
      <c r="GF60" s="2">
        <v>377222393</v>
      </c>
      <c r="GG60" s="2">
        <v>2</v>
      </c>
      <c r="GH60" s="2">
        <v>1</v>
      </c>
      <c r="GI60" s="2">
        <v>-2</v>
      </c>
      <c r="GJ60" s="2">
        <v>0</v>
      </c>
      <c r="GK60" s="2">
        <v>0</v>
      </c>
      <c r="GL60" s="2">
        <f t="shared" ref="GL60:GL91" si="88">ROUND(IF(AND(BH60=3,BI60=3,FS60&lt;&gt;0),P60,0),2)</f>
        <v>0</v>
      </c>
      <c r="GM60" s="2">
        <f t="shared" ref="GM60:GM91" si="89">ROUND(O60+X60+Y60,2)+GX60</f>
        <v>188.66</v>
      </c>
      <c r="GN60" s="2">
        <f t="shared" ref="GN60:GN91" si="90">IF(OR(BI60=0,BI60=1),ROUND(O60+X60+Y60,2),0)</f>
        <v>0</v>
      </c>
      <c r="GO60" s="2">
        <f t="shared" ref="GO60:GO91" si="91">IF(BI60=2,ROUND(O60+X60+Y60,2),0)</f>
        <v>188.66</v>
      </c>
      <c r="GP60" s="2">
        <f t="shared" ref="GP60:GP91" si="92">IF(BI60=4,ROUND(O60+X60+Y60,2)+GX60,0)</f>
        <v>0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ref="GV60:GV91" si="93">ROUND((GT60),6)</f>
        <v>0</v>
      </c>
      <c r="GW60" s="2">
        <v>1</v>
      </c>
      <c r="GX60" s="2">
        <f t="shared" ref="GX60:GX91" si="94">ROUND(HC60*I60,2)</f>
        <v>0</v>
      </c>
      <c r="GY60" s="2"/>
      <c r="GZ60" s="2"/>
      <c r="HA60" s="2">
        <v>0</v>
      </c>
      <c r="HB60" s="2">
        <v>0</v>
      </c>
      <c r="HC60" s="2">
        <f t="shared" ref="HC60:HC91" si="95">GV60*GW60</f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125</v>
      </c>
      <c r="E61" t="s">
        <v>92</v>
      </c>
      <c r="F61" t="s">
        <v>93</v>
      </c>
      <c r="G61" t="s">
        <v>94</v>
      </c>
      <c r="H61" t="s">
        <v>95</v>
      </c>
      <c r="I61">
        <f>I59*J61</f>
        <v>0.1</v>
      </c>
      <c r="J61">
        <v>0.1</v>
      </c>
      <c r="O61">
        <f t="shared" si="61"/>
        <v>1277.23</v>
      </c>
      <c r="P61">
        <f t="shared" si="62"/>
        <v>1277.23</v>
      </c>
      <c r="Q61">
        <f t="shared" si="63"/>
        <v>0</v>
      </c>
      <c r="R61">
        <f t="shared" si="64"/>
        <v>0</v>
      </c>
      <c r="S61">
        <f t="shared" si="65"/>
        <v>0</v>
      </c>
      <c r="T61">
        <f t="shared" si="66"/>
        <v>0</v>
      </c>
      <c r="U61">
        <f t="shared" si="67"/>
        <v>0</v>
      </c>
      <c r="V61">
        <f t="shared" si="68"/>
        <v>0</v>
      </c>
      <c r="W61">
        <f t="shared" si="69"/>
        <v>0</v>
      </c>
      <c r="X61">
        <f t="shared" si="70"/>
        <v>0</v>
      </c>
      <c r="Y61">
        <f t="shared" si="71"/>
        <v>0</v>
      </c>
      <c r="AA61">
        <v>39650538</v>
      </c>
      <c r="AB61">
        <f t="shared" si="72"/>
        <v>1886.6</v>
      </c>
      <c r="AC61">
        <f t="shared" si="73"/>
        <v>1886.6</v>
      </c>
      <c r="AD61">
        <f>ROUND((((ET61)-(EU61))+AE61),6)</f>
        <v>0</v>
      </c>
      <c r="AE61">
        <f>ROUND((EU61),6)</f>
        <v>0</v>
      </c>
      <c r="AF61">
        <f>ROUND((EV61),6)</f>
        <v>0</v>
      </c>
      <c r="AG61">
        <f t="shared" si="74"/>
        <v>0</v>
      </c>
      <c r="AH61">
        <f>(EW61)</f>
        <v>0</v>
      </c>
      <c r="AI61">
        <f>(EX61)</f>
        <v>0</v>
      </c>
      <c r="AJ61">
        <f t="shared" si="75"/>
        <v>0</v>
      </c>
      <c r="AK61">
        <v>1886.6</v>
      </c>
      <c r="AL61">
        <v>1886.6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80</v>
      </c>
      <c r="AU61">
        <v>60</v>
      </c>
      <c r="AV61">
        <v>1</v>
      </c>
      <c r="AW61">
        <v>1</v>
      </c>
      <c r="AZ61">
        <v>6.77</v>
      </c>
      <c r="BA61">
        <v>1</v>
      </c>
      <c r="BB61">
        <v>1</v>
      </c>
      <c r="BC61">
        <v>6.77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2</v>
      </c>
      <c r="BJ61" t="s">
        <v>96</v>
      </c>
      <c r="BM61">
        <v>110011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80</v>
      </c>
      <c r="CA61">
        <v>60</v>
      </c>
      <c r="CE61">
        <v>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6"/>
        <v>1277.23</v>
      </c>
      <c r="CQ61">
        <f t="shared" si="77"/>
        <v>12772.281999999999</v>
      </c>
      <c r="CR61">
        <f t="shared" si="78"/>
        <v>0</v>
      </c>
      <c r="CS61">
        <f t="shared" si="79"/>
        <v>0</v>
      </c>
      <c r="CT61">
        <f t="shared" si="80"/>
        <v>0</v>
      </c>
      <c r="CU61">
        <f t="shared" si="81"/>
        <v>0</v>
      </c>
      <c r="CV61">
        <f t="shared" si="82"/>
        <v>0</v>
      </c>
      <c r="CW61">
        <f t="shared" si="83"/>
        <v>0</v>
      </c>
      <c r="CX61">
        <f t="shared" si="84"/>
        <v>0</v>
      </c>
      <c r="CY61">
        <f t="shared" si="85"/>
        <v>0</v>
      </c>
      <c r="CZ61">
        <f t="shared" si="86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95</v>
      </c>
      <c r="DW61" t="s">
        <v>95</v>
      </c>
      <c r="DX61">
        <v>10</v>
      </c>
      <c r="EE61">
        <v>39174433</v>
      </c>
      <c r="EF61">
        <v>3</v>
      </c>
      <c r="EG61" t="s">
        <v>20</v>
      </c>
      <c r="EH61">
        <v>0</v>
      </c>
      <c r="EI61" t="s">
        <v>3</v>
      </c>
      <c r="EJ61">
        <v>2</v>
      </c>
      <c r="EK61">
        <v>110011</v>
      </c>
      <c r="EL61" t="s">
        <v>21</v>
      </c>
      <c r="EM61" t="s">
        <v>22</v>
      </c>
      <c r="EO61" t="s">
        <v>3</v>
      </c>
      <c r="EQ61">
        <v>0</v>
      </c>
      <c r="ER61">
        <v>1886.6</v>
      </c>
      <c r="ES61">
        <v>1886.6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7"/>
        <v>0</v>
      </c>
      <c r="FS61">
        <v>0</v>
      </c>
      <c r="FX61">
        <v>80</v>
      </c>
      <c r="FY61">
        <v>60</v>
      </c>
      <c r="GA61" t="s">
        <v>3</v>
      </c>
      <c r="GD61">
        <v>1</v>
      </c>
      <c r="GF61">
        <v>377222393</v>
      </c>
      <c r="GG61">
        <v>1</v>
      </c>
      <c r="GH61">
        <v>1</v>
      </c>
      <c r="GI61">
        <v>4</v>
      </c>
      <c r="GJ61">
        <v>0</v>
      </c>
      <c r="GK61">
        <v>0</v>
      </c>
      <c r="GL61">
        <f t="shared" si="88"/>
        <v>0</v>
      </c>
      <c r="GM61">
        <f t="shared" si="89"/>
        <v>1277.23</v>
      </c>
      <c r="GN61">
        <f t="shared" si="90"/>
        <v>0</v>
      </c>
      <c r="GO61">
        <f t="shared" si="91"/>
        <v>1277.23</v>
      </c>
      <c r="GP61">
        <f t="shared" si="92"/>
        <v>0</v>
      </c>
      <c r="GR61">
        <v>0</v>
      </c>
      <c r="GS61">
        <v>3</v>
      </c>
      <c r="GT61">
        <v>0</v>
      </c>
      <c r="GU61" t="s">
        <v>3</v>
      </c>
      <c r="GV61">
        <f t="shared" si="93"/>
        <v>0</v>
      </c>
      <c r="GW61">
        <v>1</v>
      </c>
      <c r="GX61">
        <f t="shared" si="94"/>
        <v>0</v>
      </c>
      <c r="HA61">
        <v>0</v>
      </c>
      <c r="HB61">
        <v>0</v>
      </c>
      <c r="HC61">
        <f t="shared" si="95"/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ROW(SmtRes!A131)</f>
        <v>131</v>
      </c>
      <c r="D62" s="2">
        <f>ROW(EtalonRes!A114)</f>
        <v>114</v>
      </c>
      <c r="E62" s="2" t="s">
        <v>97</v>
      </c>
      <c r="F62" s="2" t="s">
        <v>98</v>
      </c>
      <c r="G62" s="2" t="s">
        <v>99</v>
      </c>
      <c r="H62" s="2" t="s">
        <v>17</v>
      </c>
      <c r="I62" s="2">
        <v>5</v>
      </c>
      <c r="J62" s="2">
        <v>0</v>
      </c>
      <c r="K62" s="2"/>
      <c r="L62" s="2"/>
      <c r="M62" s="2"/>
      <c r="N62" s="2"/>
      <c r="O62" s="2">
        <f t="shared" si="61"/>
        <v>140.27000000000001</v>
      </c>
      <c r="P62" s="2">
        <f t="shared" si="62"/>
        <v>10.4</v>
      </c>
      <c r="Q62" s="2">
        <f t="shared" si="63"/>
        <v>0</v>
      </c>
      <c r="R62" s="2">
        <f t="shared" si="64"/>
        <v>0</v>
      </c>
      <c r="S62" s="2">
        <f t="shared" si="65"/>
        <v>129.87</v>
      </c>
      <c r="T62" s="2">
        <f t="shared" si="66"/>
        <v>0</v>
      </c>
      <c r="U62" s="2">
        <f t="shared" si="67"/>
        <v>13.5</v>
      </c>
      <c r="V62" s="2">
        <f t="shared" si="68"/>
        <v>0</v>
      </c>
      <c r="W62" s="2">
        <f t="shared" si="69"/>
        <v>0</v>
      </c>
      <c r="X62" s="2">
        <f t="shared" si="70"/>
        <v>119.48</v>
      </c>
      <c r="Y62" s="2">
        <f t="shared" si="71"/>
        <v>84.42</v>
      </c>
      <c r="Z62" s="2"/>
      <c r="AA62" s="2">
        <v>39650536</v>
      </c>
      <c r="AB62" s="2">
        <f t="shared" si="72"/>
        <v>28.053999999999998</v>
      </c>
      <c r="AC62" s="2">
        <f t="shared" si="73"/>
        <v>2.08</v>
      </c>
      <c r="AD62" s="2">
        <f>ROUND(((((ET62*1.35))-((EU62*1.35)))+AE62),6)</f>
        <v>0</v>
      </c>
      <c r="AE62" s="2">
        <f>ROUND(((EU62*1.35)),6)</f>
        <v>0</v>
      </c>
      <c r="AF62" s="2">
        <f>ROUND(((EV62*1.35)),6)</f>
        <v>25.974</v>
      </c>
      <c r="AG62" s="2">
        <f t="shared" si="74"/>
        <v>0</v>
      </c>
      <c r="AH62" s="2">
        <f>((EW62*1.35))</f>
        <v>2.7</v>
      </c>
      <c r="AI62" s="2">
        <f>((EX62*1.35))</f>
        <v>0</v>
      </c>
      <c r="AJ62" s="2">
        <f t="shared" si="75"/>
        <v>0</v>
      </c>
      <c r="AK62" s="2">
        <v>21.32</v>
      </c>
      <c r="AL62" s="2">
        <v>2.08</v>
      </c>
      <c r="AM62" s="2">
        <v>0</v>
      </c>
      <c r="AN62" s="2">
        <v>0</v>
      </c>
      <c r="AO62" s="2">
        <v>19.239999999999998</v>
      </c>
      <c r="AP62" s="2">
        <v>0</v>
      </c>
      <c r="AQ62" s="2">
        <v>2</v>
      </c>
      <c r="AR62" s="2">
        <v>0</v>
      </c>
      <c r="AS62" s="2">
        <v>0</v>
      </c>
      <c r="AT62" s="2">
        <v>92</v>
      </c>
      <c r="AU62" s="2">
        <v>65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0</v>
      </c>
      <c r="BI62" s="2">
        <v>2</v>
      </c>
      <c r="BJ62" s="2" t="s">
        <v>100</v>
      </c>
      <c r="BK62" s="2"/>
      <c r="BL62" s="2"/>
      <c r="BM62" s="2">
        <v>110004</v>
      </c>
      <c r="BN62" s="2">
        <v>0</v>
      </c>
      <c r="BO62" s="2" t="s">
        <v>3</v>
      </c>
      <c r="BP62" s="2">
        <v>0</v>
      </c>
      <c r="BQ62" s="2">
        <v>3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92</v>
      </c>
      <c r="CA62" s="2">
        <v>65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1296</v>
      </c>
      <c r="CO62" s="2">
        <v>0</v>
      </c>
      <c r="CP62" s="2">
        <f t="shared" si="76"/>
        <v>140.27000000000001</v>
      </c>
      <c r="CQ62" s="2">
        <f t="shared" si="77"/>
        <v>2.08</v>
      </c>
      <c r="CR62" s="2">
        <f t="shared" si="78"/>
        <v>0</v>
      </c>
      <c r="CS62" s="2">
        <f t="shared" si="79"/>
        <v>0</v>
      </c>
      <c r="CT62" s="2">
        <f t="shared" si="80"/>
        <v>25.974</v>
      </c>
      <c r="CU62" s="2">
        <f t="shared" si="81"/>
        <v>0</v>
      </c>
      <c r="CV62" s="2">
        <f t="shared" si="82"/>
        <v>2.7</v>
      </c>
      <c r="CW62" s="2">
        <f t="shared" si="83"/>
        <v>0</v>
      </c>
      <c r="CX62" s="2">
        <f t="shared" si="84"/>
        <v>0</v>
      </c>
      <c r="CY62" s="2">
        <f t="shared" si="85"/>
        <v>119.4804</v>
      </c>
      <c r="CZ62" s="2">
        <f t="shared" si="86"/>
        <v>84.415500000000009</v>
      </c>
      <c r="DA62" s="2"/>
      <c r="DB62" s="2"/>
      <c r="DC62" s="2" t="s">
        <v>3</v>
      </c>
      <c r="DD62" s="2" t="s">
        <v>3</v>
      </c>
      <c r="DE62" s="2" t="s">
        <v>19</v>
      </c>
      <c r="DF62" s="2" t="s">
        <v>19</v>
      </c>
      <c r="DG62" s="2" t="s">
        <v>19</v>
      </c>
      <c r="DH62" s="2" t="s">
        <v>3</v>
      </c>
      <c r="DI62" s="2" t="s">
        <v>19</v>
      </c>
      <c r="DJ62" s="2" t="s">
        <v>19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17</v>
      </c>
      <c r="DW62" s="2" t="s">
        <v>17</v>
      </c>
      <c r="DX62" s="2">
        <v>1</v>
      </c>
      <c r="DY62" s="2"/>
      <c r="DZ62" s="2"/>
      <c r="EA62" s="2"/>
      <c r="EB62" s="2"/>
      <c r="EC62" s="2"/>
      <c r="ED62" s="2"/>
      <c r="EE62" s="2">
        <v>39174390</v>
      </c>
      <c r="EF62" s="2">
        <v>3</v>
      </c>
      <c r="EG62" s="2" t="s">
        <v>20</v>
      </c>
      <c r="EH62" s="2">
        <v>0</v>
      </c>
      <c r="EI62" s="2" t="s">
        <v>3</v>
      </c>
      <c r="EJ62" s="2">
        <v>2</v>
      </c>
      <c r="EK62" s="2">
        <v>110004</v>
      </c>
      <c r="EL62" s="2" t="s">
        <v>33</v>
      </c>
      <c r="EM62" s="2" t="s">
        <v>22</v>
      </c>
      <c r="EN62" s="2"/>
      <c r="EO62" s="2" t="s">
        <v>44</v>
      </c>
      <c r="EP62" s="2"/>
      <c r="EQ62" s="2">
        <v>131072</v>
      </c>
      <c r="ER62" s="2">
        <v>21.32</v>
      </c>
      <c r="ES62" s="2">
        <v>2.08</v>
      </c>
      <c r="ET62" s="2">
        <v>0</v>
      </c>
      <c r="EU62" s="2">
        <v>0</v>
      </c>
      <c r="EV62" s="2">
        <v>19.239999999999998</v>
      </c>
      <c r="EW62" s="2">
        <v>2</v>
      </c>
      <c r="EX62" s="2">
        <v>0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7"/>
        <v>0</v>
      </c>
      <c r="FS62" s="2">
        <v>0</v>
      </c>
      <c r="FT62" s="2"/>
      <c r="FU62" s="2"/>
      <c r="FV62" s="2"/>
      <c r="FW62" s="2"/>
      <c r="FX62" s="2">
        <v>92</v>
      </c>
      <c r="FY62" s="2">
        <v>65</v>
      </c>
      <c r="FZ62" s="2"/>
      <c r="GA62" s="2" t="s">
        <v>3</v>
      </c>
      <c r="GB62" s="2"/>
      <c r="GC62" s="2"/>
      <c r="GD62" s="2">
        <v>1</v>
      </c>
      <c r="GE62" s="2"/>
      <c r="GF62" s="2">
        <v>-1607130136</v>
      </c>
      <c r="GG62" s="2">
        <v>1</v>
      </c>
      <c r="GH62" s="2">
        <v>1</v>
      </c>
      <c r="GI62" s="2">
        <v>-2</v>
      </c>
      <c r="GJ62" s="2">
        <v>0</v>
      </c>
      <c r="GK62" s="2">
        <v>0</v>
      </c>
      <c r="GL62" s="2">
        <f t="shared" si="88"/>
        <v>0</v>
      </c>
      <c r="GM62" s="2">
        <f t="shared" si="89"/>
        <v>344.17</v>
      </c>
      <c r="GN62" s="2">
        <f t="shared" si="90"/>
        <v>0</v>
      </c>
      <c r="GO62" s="2">
        <f t="shared" si="91"/>
        <v>344.17</v>
      </c>
      <c r="GP62" s="2">
        <f t="shared" si="92"/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93"/>
        <v>0</v>
      </c>
      <c r="GW62" s="2">
        <v>1</v>
      </c>
      <c r="GX62" s="2">
        <f t="shared" si="94"/>
        <v>0</v>
      </c>
      <c r="GY62" s="2"/>
      <c r="GZ62" s="2"/>
      <c r="HA62" s="2">
        <v>0</v>
      </c>
      <c r="HB62" s="2">
        <v>0</v>
      </c>
      <c r="HC62" s="2">
        <f t="shared" si="95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ROW(SmtRes!A136)</f>
        <v>136</v>
      </c>
      <c r="D63">
        <f>ROW(EtalonRes!A118)</f>
        <v>118</v>
      </c>
      <c r="E63" t="s">
        <v>97</v>
      </c>
      <c r="F63" t="s">
        <v>98</v>
      </c>
      <c r="G63" t="s">
        <v>99</v>
      </c>
      <c r="H63" t="s">
        <v>17</v>
      </c>
      <c r="I63">
        <v>5</v>
      </c>
      <c r="J63">
        <v>0</v>
      </c>
      <c r="O63">
        <f t="shared" si="61"/>
        <v>949.63</v>
      </c>
      <c r="P63">
        <f t="shared" si="62"/>
        <v>70.41</v>
      </c>
      <c r="Q63">
        <f t="shared" si="63"/>
        <v>0</v>
      </c>
      <c r="R63">
        <f t="shared" si="64"/>
        <v>0</v>
      </c>
      <c r="S63">
        <f t="shared" si="65"/>
        <v>879.22</v>
      </c>
      <c r="T63">
        <f t="shared" si="66"/>
        <v>0</v>
      </c>
      <c r="U63">
        <f t="shared" si="67"/>
        <v>13.5</v>
      </c>
      <c r="V63">
        <f t="shared" si="68"/>
        <v>0</v>
      </c>
      <c r="W63">
        <f t="shared" si="69"/>
        <v>0</v>
      </c>
      <c r="X63">
        <f t="shared" si="70"/>
        <v>808.88</v>
      </c>
      <c r="Y63">
        <f t="shared" si="71"/>
        <v>571.49</v>
      </c>
      <c r="AA63">
        <v>39650538</v>
      </c>
      <c r="AB63">
        <f t="shared" si="72"/>
        <v>28.053999999999998</v>
      </c>
      <c r="AC63">
        <f t="shared" si="73"/>
        <v>2.08</v>
      </c>
      <c r="AD63">
        <f>ROUND(((((ET63*1.35))-((EU63*1.35)))+AE63),6)</f>
        <v>0</v>
      </c>
      <c r="AE63">
        <f>ROUND(((EU63*1.35)),6)</f>
        <v>0</v>
      </c>
      <c r="AF63">
        <f>ROUND(((EV63*1.35)),6)</f>
        <v>25.974</v>
      </c>
      <c r="AG63">
        <f t="shared" si="74"/>
        <v>0</v>
      </c>
      <c r="AH63">
        <f>((EW63*1.35))</f>
        <v>2.7</v>
      </c>
      <c r="AI63">
        <f>((EX63*1.35))</f>
        <v>0</v>
      </c>
      <c r="AJ63">
        <f t="shared" si="75"/>
        <v>0</v>
      </c>
      <c r="AK63">
        <v>21.32</v>
      </c>
      <c r="AL63">
        <v>2.08</v>
      </c>
      <c r="AM63">
        <v>0</v>
      </c>
      <c r="AN63">
        <v>0</v>
      </c>
      <c r="AO63">
        <v>19.239999999999998</v>
      </c>
      <c r="AP63">
        <v>0</v>
      </c>
      <c r="AQ63">
        <v>2</v>
      </c>
      <c r="AR63">
        <v>0</v>
      </c>
      <c r="AS63">
        <v>0</v>
      </c>
      <c r="AT63">
        <v>92</v>
      </c>
      <c r="AU63">
        <v>65</v>
      </c>
      <c r="AV63">
        <v>1</v>
      </c>
      <c r="AW63">
        <v>1</v>
      </c>
      <c r="AZ63">
        <v>6.77</v>
      </c>
      <c r="BA63">
        <v>6.77</v>
      </c>
      <c r="BB63">
        <v>6.77</v>
      </c>
      <c r="BC63">
        <v>6.77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2</v>
      </c>
      <c r="BJ63" t="s">
        <v>100</v>
      </c>
      <c r="BM63">
        <v>110004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6.77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92</v>
      </c>
      <c r="CA63">
        <v>65</v>
      </c>
      <c r="CE63">
        <v>0</v>
      </c>
      <c r="CF63">
        <v>0</v>
      </c>
      <c r="CG63">
        <v>0</v>
      </c>
      <c r="CM63">
        <v>0</v>
      </c>
      <c r="CN63" t="s">
        <v>1296</v>
      </c>
      <c r="CO63">
        <v>0</v>
      </c>
      <c r="CP63">
        <f t="shared" si="76"/>
        <v>949.63</v>
      </c>
      <c r="CQ63">
        <f t="shared" si="77"/>
        <v>14.0816</v>
      </c>
      <c r="CR63">
        <f t="shared" si="78"/>
        <v>0</v>
      </c>
      <c r="CS63">
        <f t="shared" si="79"/>
        <v>0</v>
      </c>
      <c r="CT63">
        <f t="shared" si="80"/>
        <v>175.84397999999999</v>
      </c>
      <c r="CU63">
        <f t="shared" si="81"/>
        <v>0</v>
      </c>
      <c r="CV63">
        <f t="shared" si="82"/>
        <v>2.7</v>
      </c>
      <c r="CW63">
        <f t="shared" si="83"/>
        <v>0</v>
      </c>
      <c r="CX63">
        <f t="shared" si="84"/>
        <v>0</v>
      </c>
      <c r="CY63">
        <f t="shared" si="85"/>
        <v>808.88240000000008</v>
      </c>
      <c r="CZ63">
        <f t="shared" si="86"/>
        <v>571.49300000000005</v>
      </c>
      <c r="DC63" t="s">
        <v>3</v>
      </c>
      <c r="DD63" t="s">
        <v>3</v>
      </c>
      <c r="DE63" t="s">
        <v>19</v>
      </c>
      <c r="DF63" t="s">
        <v>19</v>
      </c>
      <c r="DG63" t="s">
        <v>19</v>
      </c>
      <c r="DH63" t="s">
        <v>3</v>
      </c>
      <c r="DI63" t="s">
        <v>19</v>
      </c>
      <c r="DJ63" t="s">
        <v>19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17</v>
      </c>
      <c r="DW63" t="s">
        <v>17</v>
      </c>
      <c r="DX63">
        <v>1</v>
      </c>
      <c r="EE63">
        <v>39174390</v>
      </c>
      <c r="EF63">
        <v>3</v>
      </c>
      <c r="EG63" t="s">
        <v>20</v>
      </c>
      <c r="EH63">
        <v>0</v>
      </c>
      <c r="EI63" t="s">
        <v>3</v>
      </c>
      <c r="EJ63">
        <v>2</v>
      </c>
      <c r="EK63">
        <v>110004</v>
      </c>
      <c r="EL63" t="s">
        <v>33</v>
      </c>
      <c r="EM63" t="s">
        <v>22</v>
      </c>
      <c r="EO63" t="s">
        <v>44</v>
      </c>
      <c r="EQ63">
        <v>131072</v>
      </c>
      <c r="ER63">
        <v>21.32</v>
      </c>
      <c r="ES63">
        <v>2.08</v>
      </c>
      <c r="ET63">
        <v>0</v>
      </c>
      <c r="EU63">
        <v>0</v>
      </c>
      <c r="EV63">
        <v>19.239999999999998</v>
      </c>
      <c r="EW63">
        <v>2</v>
      </c>
      <c r="EX63">
        <v>0</v>
      </c>
      <c r="EY63">
        <v>0</v>
      </c>
      <c r="FQ63">
        <v>0</v>
      </c>
      <c r="FR63">
        <f t="shared" si="87"/>
        <v>0</v>
      </c>
      <c r="FS63">
        <v>0</v>
      </c>
      <c r="FX63">
        <v>92</v>
      </c>
      <c r="FY63">
        <v>65</v>
      </c>
      <c r="GA63" t="s">
        <v>3</v>
      </c>
      <c r="GD63">
        <v>1</v>
      </c>
      <c r="GF63">
        <v>-1607130136</v>
      </c>
      <c r="GG63">
        <v>1</v>
      </c>
      <c r="GH63">
        <v>1</v>
      </c>
      <c r="GI63">
        <v>4</v>
      </c>
      <c r="GJ63">
        <v>0</v>
      </c>
      <c r="GK63">
        <v>0</v>
      </c>
      <c r="GL63">
        <f t="shared" si="88"/>
        <v>0</v>
      </c>
      <c r="GM63">
        <f t="shared" si="89"/>
        <v>2330</v>
      </c>
      <c r="GN63">
        <f t="shared" si="90"/>
        <v>0</v>
      </c>
      <c r="GO63">
        <f t="shared" si="91"/>
        <v>2330</v>
      </c>
      <c r="GP63">
        <f t="shared" si="92"/>
        <v>0</v>
      </c>
      <c r="GR63">
        <v>0</v>
      </c>
      <c r="GS63">
        <v>0</v>
      </c>
      <c r="GT63">
        <v>0</v>
      </c>
      <c r="GU63" t="s">
        <v>3</v>
      </c>
      <c r="GV63">
        <f t="shared" si="93"/>
        <v>0</v>
      </c>
      <c r="GW63">
        <v>1</v>
      </c>
      <c r="GX63">
        <f t="shared" si="94"/>
        <v>0</v>
      </c>
      <c r="HA63">
        <v>0</v>
      </c>
      <c r="HB63">
        <v>0</v>
      </c>
      <c r="HC63">
        <f t="shared" si="95"/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130</v>
      </c>
      <c r="D64" s="2"/>
      <c r="E64" s="2" t="s">
        <v>101</v>
      </c>
      <c r="F64" s="2" t="s">
        <v>102</v>
      </c>
      <c r="G64" s="2" t="s">
        <v>103</v>
      </c>
      <c r="H64" s="2" t="s">
        <v>27</v>
      </c>
      <c r="I64" s="2">
        <f>I62*J64</f>
        <v>5</v>
      </c>
      <c r="J64" s="2">
        <v>1</v>
      </c>
      <c r="K64" s="2"/>
      <c r="L64" s="2"/>
      <c r="M64" s="2"/>
      <c r="N64" s="2"/>
      <c r="O64" s="2">
        <f t="shared" si="61"/>
        <v>569.85</v>
      </c>
      <c r="P64" s="2">
        <f t="shared" si="62"/>
        <v>569.85</v>
      </c>
      <c r="Q64" s="2">
        <f t="shared" si="63"/>
        <v>0</v>
      </c>
      <c r="R64" s="2">
        <f t="shared" si="64"/>
        <v>0</v>
      </c>
      <c r="S64" s="2">
        <f t="shared" si="65"/>
        <v>0</v>
      </c>
      <c r="T64" s="2">
        <f t="shared" si="66"/>
        <v>0</v>
      </c>
      <c r="U64" s="2">
        <f t="shared" si="67"/>
        <v>0</v>
      </c>
      <c r="V64" s="2">
        <f t="shared" si="68"/>
        <v>0</v>
      </c>
      <c r="W64" s="2">
        <f t="shared" si="69"/>
        <v>0</v>
      </c>
      <c r="X64" s="2">
        <f t="shared" si="70"/>
        <v>0</v>
      </c>
      <c r="Y64" s="2">
        <f t="shared" si="71"/>
        <v>0</v>
      </c>
      <c r="Z64" s="2"/>
      <c r="AA64" s="2">
        <v>39650536</v>
      </c>
      <c r="AB64" s="2">
        <f t="shared" si="72"/>
        <v>113.97</v>
      </c>
      <c r="AC64" s="2">
        <f t="shared" si="73"/>
        <v>113.97</v>
      </c>
      <c r="AD64" s="2">
        <f>ROUND((((ET64)-(EU64))+AE64),6)</f>
        <v>0</v>
      </c>
      <c r="AE64" s="2">
        <f>ROUND((EU64),6)</f>
        <v>0</v>
      </c>
      <c r="AF64" s="2">
        <f>ROUND((EV64),6)</f>
        <v>0</v>
      </c>
      <c r="AG64" s="2">
        <f t="shared" si="74"/>
        <v>0</v>
      </c>
      <c r="AH64" s="2">
        <f>(EW64)</f>
        <v>0</v>
      </c>
      <c r="AI64" s="2">
        <f>(EX64)</f>
        <v>0</v>
      </c>
      <c r="AJ64" s="2">
        <f t="shared" si="75"/>
        <v>0</v>
      </c>
      <c r="AK64" s="2">
        <v>113.97</v>
      </c>
      <c r="AL64" s="2">
        <v>113.97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92</v>
      </c>
      <c r="AU64" s="2">
        <v>65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2</v>
      </c>
      <c r="BJ64" s="2" t="s">
        <v>104</v>
      </c>
      <c r="BK64" s="2"/>
      <c r="BL64" s="2"/>
      <c r="BM64" s="2">
        <v>110004</v>
      </c>
      <c r="BN64" s="2">
        <v>0</v>
      </c>
      <c r="BO64" s="2" t="s">
        <v>3</v>
      </c>
      <c r="BP64" s="2">
        <v>0</v>
      </c>
      <c r="BQ64" s="2">
        <v>3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92</v>
      </c>
      <c r="CA64" s="2">
        <v>65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76"/>
        <v>569.85</v>
      </c>
      <c r="CQ64" s="2">
        <f t="shared" si="77"/>
        <v>113.97</v>
      </c>
      <c r="CR64" s="2">
        <f t="shared" si="78"/>
        <v>0</v>
      </c>
      <c r="CS64" s="2">
        <f t="shared" si="79"/>
        <v>0</v>
      </c>
      <c r="CT64" s="2">
        <f t="shared" si="80"/>
        <v>0</v>
      </c>
      <c r="CU64" s="2">
        <f t="shared" si="81"/>
        <v>0</v>
      </c>
      <c r="CV64" s="2">
        <f t="shared" si="82"/>
        <v>0</v>
      </c>
      <c r="CW64" s="2">
        <f t="shared" si="83"/>
        <v>0</v>
      </c>
      <c r="CX64" s="2">
        <f t="shared" si="84"/>
        <v>0</v>
      </c>
      <c r="CY64" s="2">
        <f t="shared" si="85"/>
        <v>0</v>
      </c>
      <c r="CZ64" s="2">
        <f t="shared" si="86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1010</v>
      </c>
      <c r="DV64" s="2" t="s">
        <v>27</v>
      </c>
      <c r="DW64" s="2" t="s">
        <v>27</v>
      </c>
      <c r="DX64" s="2">
        <v>1</v>
      </c>
      <c r="DY64" s="2"/>
      <c r="DZ64" s="2"/>
      <c r="EA64" s="2"/>
      <c r="EB64" s="2"/>
      <c r="EC64" s="2"/>
      <c r="ED64" s="2"/>
      <c r="EE64" s="2">
        <v>39174390</v>
      </c>
      <c r="EF64" s="2">
        <v>3</v>
      </c>
      <c r="EG64" s="2" t="s">
        <v>20</v>
      </c>
      <c r="EH64" s="2">
        <v>0</v>
      </c>
      <c r="EI64" s="2" t="s">
        <v>3</v>
      </c>
      <c r="EJ64" s="2">
        <v>2</v>
      </c>
      <c r="EK64" s="2">
        <v>110004</v>
      </c>
      <c r="EL64" s="2" t="s">
        <v>33</v>
      </c>
      <c r="EM64" s="2" t="s">
        <v>22</v>
      </c>
      <c r="EN64" s="2"/>
      <c r="EO64" s="2" t="s">
        <v>3</v>
      </c>
      <c r="EP64" s="2"/>
      <c r="EQ64" s="2">
        <v>0</v>
      </c>
      <c r="ER64" s="2">
        <v>113.97</v>
      </c>
      <c r="ES64" s="2">
        <v>113.97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7"/>
        <v>0</v>
      </c>
      <c r="FS64" s="2">
        <v>0</v>
      </c>
      <c r="FT64" s="2"/>
      <c r="FU64" s="2"/>
      <c r="FV64" s="2"/>
      <c r="FW64" s="2"/>
      <c r="FX64" s="2">
        <v>92</v>
      </c>
      <c r="FY64" s="2">
        <v>65</v>
      </c>
      <c r="FZ64" s="2"/>
      <c r="GA64" s="2" t="s">
        <v>3</v>
      </c>
      <c r="GB64" s="2"/>
      <c r="GC64" s="2"/>
      <c r="GD64" s="2">
        <v>1</v>
      </c>
      <c r="GE64" s="2"/>
      <c r="GF64" s="2">
        <v>-1812735390</v>
      </c>
      <c r="GG64" s="2">
        <v>1</v>
      </c>
      <c r="GH64" s="2">
        <v>1</v>
      </c>
      <c r="GI64" s="2">
        <v>-2</v>
      </c>
      <c r="GJ64" s="2">
        <v>0</v>
      </c>
      <c r="GK64" s="2">
        <v>0</v>
      </c>
      <c r="GL64" s="2">
        <f t="shared" si="88"/>
        <v>0</v>
      </c>
      <c r="GM64" s="2">
        <f t="shared" si="89"/>
        <v>569.85</v>
      </c>
      <c r="GN64" s="2">
        <f t="shared" si="90"/>
        <v>0</v>
      </c>
      <c r="GO64" s="2">
        <f t="shared" si="91"/>
        <v>569.85</v>
      </c>
      <c r="GP64" s="2">
        <f t="shared" si="92"/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93"/>
        <v>0</v>
      </c>
      <c r="GW64" s="2">
        <v>1</v>
      </c>
      <c r="GX64" s="2">
        <f t="shared" si="94"/>
        <v>0</v>
      </c>
      <c r="GY64" s="2"/>
      <c r="GZ64" s="2"/>
      <c r="HA64" s="2">
        <v>0</v>
      </c>
      <c r="HB64" s="2">
        <v>0</v>
      </c>
      <c r="HC64" s="2">
        <f t="shared" si="95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135</v>
      </c>
      <c r="E65" t="s">
        <v>101</v>
      </c>
      <c r="F65" t="s">
        <v>102</v>
      </c>
      <c r="G65" t="s">
        <v>103</v>
      </c>
      <c r="H65" t="s">
        <v>27</v>
      </c>
      <c r="I65">
        <f>I63*J65</f>
        <v>5</v>
      </c>
      <c r="J65">
        <v>1</v>
      </c>
      <c r="O65">
        <f t="shared" si="61"/>
        <v>3857.88</v>
      </c>
      <c r="P65">
        <f t="shared" si="62"/>
        <v>3857.88</v>
      </c>
      <c r="Q65">
        <f t="shared" si="63"/>
        <v>0</v>
      </c>
      <c r="R65">
        <f t="shared" si="64"/>
        <v>0</v>
      </c>
      <c r="S65">
        <f t="shared" si="65"/>
        <v>0</v>
      </c>
      <c r="T65">
        <f t="shared" si="66"/>
        <v>0</v>
      </c>
      <c r="U65">
        <f t="shared" si="67"/>
        <v>0</v>
      </c>
      <c r="V65">
        <f t="shared" si="68"/>
        <v>0</v>
      </c>
      <c r="W65">
        <f t="shared" si="69"/>
        <v>0</v>
      </c>
      <c r="X65">
        <f t="shared" si="70"/>
        <v>0</v>
      </c>
      <c r="Y65">
        <f t="shared" si="71"/>
        <v>0</v>
      </c>
      <c r="AA65">
        <v>39650538</v>
      </c>
      <c r="AB65">
        <f t="shared" si="72"/>
        <v>113.97</v>
      </c>
      <c r="AC65">
        <f t="shared" si="73"/>
        <v>113.97</v>
      </c>
      <c r="AD65">
        <f>ROUND((((ET65)-(EU65))+AE65),6)</f>
        <v>0</v>
      </c>
      <c r="AE65">
        <f>ROUND((EU65),6)</f>
        <v>0</v>
      </c>
      <c r="AF65">
        <f>ROUND((EV65),6)</f>
        <v>0</v>
      </c>
      <c r="AG65">
        <f t="shared" si="74"/>
        <v>0</v>
      </c>
      <c r="AH65">
        <f>(EW65)</f>
        <v>0</v>
      </c>
      <c r="AI65">
        <f>(EX65)</f>
        <v>0</v>
      </c>
      <c r="AJ65">
        <f t="shared" si="75"/>
        <v>0</v>
      </c>
      <c r="AK65">
        <v>113.97</v>
      </c>
      <c r="AL65">
        <v>113.97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92</v>
      </c>
      <c r="AU65">
        <v>65</v>
      </c>
      <c r="AV65">
        <v>1</v>
      </c>
      <c r="AW65">
        <v>1</v>
      </c>
      <c r="AZ65">
        <v>6.77</v>
      </c>
      <c r="BA65">
        <v>1</v>
      </c>
      <c r="BB65">
        <v>1</v>
      </c>
      <c r="BC65">
        <v>6.77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104</v>
      </c>
      <c r="BM65">
        <v>110004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92</v>
      </c>
      <c r="CA65">
        <v>65</v>
      </c>
      <c r="CE65">
        <v>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6"/>
        <v>3857.88</v>
      </c>
      <c r="CQ65">
        <f t="shared" si="77"/>
        <v>771.57689999999991</v>
      </c>
      <c r="CR65">
        <f t="shared" si="78"/>
        <v>0</v>
      </c>
      <c r="CS65">
        <f t="shared" si="79"/>
        <v>0</v>
      </c>
      <c r="CT65">
        <f t="shared" si="80"/>
        <v>0</v>
      </c>
      <c r="CU65">
        <f t="shared" si="81"/>
        <v>0</v>
      </c>
      <c r="CV65">
        <f t="shared" si="82"/>
        <v>0</v>
      </c>
      <c r="CW65">
        <f t="shared" si="83"/>
        <v>0</v>
      </c>
      <c r="CX65">
        <f t="shared" si="84"/>
        <v>0</v>
      </c>
      <c r="CY65">
        <f t="shared" si="85"/>
        <v>0</v>
      </c>
      <c r="CZ65">
        <f t="shared" si="86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1010</v>
      </c>
      <c r="DV65" t="s">
        <v>27</v>
      </c>
      <c r="DW65" t="s">
        <v>27</v>
      </c>
      <c r="DX65">
        <v>1</v>
      </c>
      <c r="EE65">
        <v>39174390</v>
      </c>
      <c r="EF65">
        <v>3</v>
      </c>
      <c r="EG65" t="s">
        <v>20</v>
      </c>
      <c r="EH65">
        <v>0</v>
      </c>
      <c r="EI65" t="s">
        <v>3</v>
      </c>
      <c r="EJ65">
        <v>2</v>
      </c>
      <c r="EK65">
        <v>110004</v>
      </c>
      <c r="EL65" t="s">
        <v>33</v>
      </c>
      <c r="EM65" t="s">
        <v>22</v>
      </c>
      <c r="EO65" t="s">
        <v>3</v>
      </c>
      <c r="EQ65">
        <v>0</v>
      </c>
      <c r="ER65">
        <v>113.97</v>
      </c>
      <c r="ES65">
        <v>113.97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7"/>
        <v>0</v>
      </c>
      <c r="FS65">
        <v>0</v>
      </c>
      <c r="FX65">
        <v>92</v>
      </c>
      <c r="FY65">
        <v>65</v>
      </c>
      <c r="GA65" t="s">
        <v>3</v>
      </c>
      <c r="GD65">
        <v>1</v>
      </c>
      <c r="GF65">
        <v>-1812735390</v>
      </c>
      <c r="GG65">
        <v>1</v>
      </c>
      <c r="GH65">
        <v>1</v>
      </c>
      <c r="GI65">
        <v>4</v>
      </c>
      <c r="GJ65">
        <v>0</v>
      </c>
      <c r="GK65">
        <v>0</v>
      </c>
      <c r="GL65">
        <f t="shared" si="88"/>
        <v>0</v>
      </c>
      <c r="GM65">
        <f t="shared" si="89"/>
        <v>3857.88</v>
      </c>
      <c r="GN65">
        <f t="shared" si="90"/>
        <v>0</v>
      </c>
      <c r="GO65">
        <f t="shared" si="91"/>
        <v>3857.88</v>
      </c>
      <c r="GP65">
        <f t="shared" si="92"/>
        <v>0</v>
      </c>
      <c r="GR65">
        <v>0</v>
      </c>
      <c r="GS65">
        <v>0</v>
      </c>
      <c r="GT65">
        <v>0</v>
      </c>
      <c r="GU65" t="s">
        <v>3</v>
      </c>
      <c r="GV65">
        <f t="shared" si="93"/>
        <v>0</v>
      </c>
      <c r="GW65">
        <v>1</v>
      </c>
      <c r="GX65">
        <f t="shared" si="94"/>
        <v>0</v>
      </c>
      <c r="HA65">
        <v>0</v>
      </c>
      <c r="HB65">
        <v>0</v>
      </c>
      <c r="HC65">
        <f t="shared" si="95"/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ROW(SmtRes!A143)</f>
        <v>143</v>
      </c>
      <c r="D66" s="2">
        <f>ROW(EtalonRes!A124)</f>
        <v>124</v>
      </c>
      <c r="E66" s="2" t="s">
        <v>105</v>
      </c>
      <c r="F66" s="2" t="s">
        <v>106</v>
      </c>
      <c r="G66" s="2" t="s">
        <v>107</v>
      </c>
      <c r="H66" s="2" t="s">
        <v>17</v>
      </c>
      <c r="I66" s="2">
        <v>2</v>
      </c>
      <c r="J66" s="2">
        <v>0</v>
      </c>
      <c r="K66" s="2"/>
      <c r="L66" s="2"/>
      <c r="M66" s="2"/>
      <c r="N66" s="2"/>
      <c r="O66" s="2">
        <f t="shared" si="61"/>
        <v>50.07</v>
      </c>
      <c r="P66" s="2">
        <f t="shared" si="62"/>
        <v>1.52</v>
      </c>
      <c r="Q66" s="2">
        <f t="shared" si="63"/>
        <v>19.2</v>
      </c>
      <c r="R66" s="2">
        <f t="shared" si="64"/>
        <v>2.7</v>
      </c>
      <c r="S66" s="2">
        <f t="shared" si="65"/>
        <v>29.35</v>
      </c>
      <c r="T66" s="2">
        <f t="shared" si="66"/>
        <v>0</v>
      </c>
      <c r="U66" s="2">
        <f t="shared" si="67"/>
        <v>3.0509999999999997</v>
      </c>
      <c r="V66" s="2">
        <f t="shared" si="68"/>
        <v>0.21600000000000003</v>
      </c>
      <c r="W66" s="2">
        <f t="shared" si="69"/>
        <v>0</v>
      </c>
      <c r="X66" s="2">
        <f t="shared" si="70"/>
        <v>30.45</v>
      </c>
      <c r="Y66" s="2">
        <f t="shared" si="71"/>
        <v>20.83</v>
      </c>
      <c r="Z66" s="2"/>
      <c r="AA66" s="2">
        <v>39650536</v>
      </c>
      <c r="AB66" s="2">
        <f t="shared" si="72"/>
        <v>25.033000000000001</v>
      </c>
      <c r="AC66" s="2">
        <f t="shared" si="73"/>
        <v>0.76</v>
      </c>
      <c r="AD66" s="2">
        <f>ROUND(((((ET66*1.35))-((EU66*1.35)))+AE66),6)</f>
        <v>9.5984999999999996</v>
      </c>
      <c r="AE66" s="2">
        <f>ROUND(((EU66*1.35)),6)</f>
        <v>1.35</v>
      </c>
      <c r="AF66" s="2">
        <f>ROUND(((EV66*1.35)),6)</f>
        <v>14.6745</v>
      </c>
      <c r="AG66" s="2">
        <f t="shared" si="74"/>
        <v>0</v>
      </c>
      <c r="AH66" s="2">
        <f>((EW66*1.35))</f>
        <v>1.5254999999999999</v>
      </c>
      <c r="AI66" s="2">
        <f>((EX66*1.35))</f>
        <v>0.10800000000000001</v>
      </c>
      <c r="AJ66" s="2">
        <f t="shared" si="75"/>
        <v>0</v>
      </c>
      <c r="AK66" s="2">
        <v>18.739999999999998</v>
      </c>
      <c r="AL66" s="2">
        <v>0.76</v>
      </c>
      <c r="AM66" s="2">
        <v>7.11</v>
      </c>
      <c r="AN66" s="2">
        <v>1</v>
      </c>
      <c r="AO66" s="2">
        <v>10.87</v>
      </c>
      <c r="AP66" s="2">
        <v>0</v>
      </c>
      <c r="AQ66" s="2">
        <v>1.1299999999999999</v>
      </c>
      <c r="AR66" s="2">
        <v>0.08</v>
      </c>
      <c r="AS66" s="2">
        <v>0</v>
      </c>
      <c r="AT66" s="2">
        <v>95</v>
      </c>
      <c r="AU66" s="2">
        <v>65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0</v>
      </c>
      <c r="BI66" s="2">
        <v>2</v>
      </c>
      <c r="BJ66" s="2" t="s">
        <v>108</v>
      </c>
      <c r="BK66" s="2"/>
      <c r="BL66" s="2"/>
      <c r="BM66" s="2">
        <v>108001</v>
      </c>
      <c r="BN66" s="2">
        <v>0</v>
      </c>
      <c r="BO66" s="2" t="s">
        <v>3</v>
      </c>
      <c r="BP66" s="2">
        <v>0</v>
      </c>
      <c r="BQ66" s="2">
        <v>3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95</v>
      </c>
      <c r="CA66" s="2">
        <v>65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1296</v>
      </c>
      <c r="CO66" s="2">
        <v>0</v>
      </c>
      <c r="CP66" s="2">
        <f t="shared" si="76"/>
        <v>50.07</v>
      </c>
      <c r="CQ66" s="2">
        <f t="shared" si="77"/>
        <v>0.76</v>
      </c>
      <c r="CR66" s="2">
        <f t="shared" si="78"/>
        <v>9.5984999999999996</v>
      </c>
      <c r="CS66" s="2">
        <f t="shared" si="79"/>
        <v>1.35</v>
      </c>
      <c r="CT66" s="2">
        <f t="shared" si="80"/>
        <v>14.6745</v>
      </c>
      <c r="CU66" s="2">
        <f t="shared" si="81"/>
        <v>0</v>
      </c>
      <c r="CV66" s="2">
        <f t="shared" si="82"/>
        <v>1.5254999999999999</v>
      </c>
      <c r="CW66" s="2">
        <f t="shared" si="83"/>
        <v>0.10800000000000001</v>
      </c>
      <c r="CX66" s="2">
        <f t="shared" si="84"/>
        <v>0</v>
      </c>
      <c r="CY66" s="2">
        <f t="shared" si="85"/>
        <v>30.447500000000005</v>
      </c>
      <c r="CZ66" s="2">
        <f t="shared" si="86"/>
        <v>20.832500000000003</v>
      </c>
      <c r="DA66" s="2"/>
      <c r="DB66" s="2"/>
      <c r="DC66" s="2" t="s">
        <v>3</v>
      </c>
      <c r="DD66" s="2" t="s">
        <v>3</v>
      </c>
      <c r="DE66" s="2" t="s">
        <v>19</v>
      </c>
      <c r="DF66" s="2" t="s">
        <v>19</v>
      </c>
      <c r="DG66" s="2" t="s">
        <v>19</v>
      </c>
      <c r="DH66" s="2" t="s">
        <v>3</v>
      </c>
      <c r="DI66" s="2" t="s">
        <v>19</v>
      </c>
      <c r="DJ66" s="2" t="s">
        <v>19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17</v>
      </c>
      <c r="DW66" s="2" t="s">
        <v>17</v>
      </c>
      <c r="DX66" s="2">
        <v>1</v>
      </c>
      <c r="DY66" s="2"/>
      <c r="DZ66" s="2"/>
      <c r="EA66" s="2"/>
      <c r="EB66" s="2"/>
      <c r="EC66" s="2"/>
      <c r="ED66" s="2"/>
      <c r="EE66" s="2">
        <v>39174386</v>
      </c>
      <c r="EF66" s="2">
        <v>3</v>
      </c>
      <c r="EG66" s="2" t="s">
        <v>20</v>
      </c>
      <c r="EH66" s="2">
        <v>0</v>
      </c>
      <c r="EI66" s="2" t="s">
        <v>3</v>
      </c>
      <c r="EJ66" s="2">
        <v>2</v>
      </c>
      <c r="EK66" s="2">
        <v>108001</v>
      </c>
      <c r="EL66" s="2" t="s">
        <v>77</v>
      </c>
      <c r="EM66" s="2" t="s">
        <v>78</v>
      </c>
      <c r="EN66" s="2"/>
      <c r="EO66" s="2" t="s">
        <v>44</v>
      </c>
      <c r="EP66" s="2"/>
      <c r="EQ66" s="2">
        <v>131072</v>
      </c>
      <c r="ER66" s="2">
        <v>18.739999999999998</v>
      </c>
      <c r="ES66" s="2">
        <v>0.76</v>
      </c>
      <c r="ET66" s="2">
        <v>7.11</v>
      </c>
      <c r="EU66" s="2">
        <v>1</v>
      </c>
      <c r="EV66" s="2">
        <v>10.87</v>
      </c>
      <c r="EW66" s="2">
        <v>1.1299999999999999</v>
      </c>
      <c r="EX66" s="2">
        <v>0.08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7"/>
        <v>0</v>
      </c>
      <c r="FS66" s="2">
        <v>0</v>
      </c>
      <c r="FT66" s="2"/>
      <c r="FU66" s="2"/>
      <c r="FV66" s="2"/>
      <c r="FW66" s="2"/>
      <c r="FX66" s="2">
        <v>95</v>
      </c>
      <c r="FY66" s="2">
        <v>65</v>
      </c>
      <c r="FZ66" s="2"/>
      <c r="GA66" s="2" t="s">
        <v>3</v>
      </c>
      <c r="GB66" s="2"/>
      <c r="GC66" s="2"/>
      <c r="GD66" s="2">
        <v>1</v>
      </c>
      <c r="GE66" s="2"/>
      <c r="GF66" s="2">
        <v>2033015479</v>
      </c>
      <c r="GG66" s="2">
        <v>1</v>
      </c>
      <c r="GH66" s="2">
        <v>1</v>
      </c>
      <c r="GI66" s="2">
        <v>-2</v>
      </c>
      <c r="GJ66" s="2">
        <v>0</v>
      </c>
      <c r="GK66" s="2">
        <v>0</v>
      </c>
      <c r="GL66" s="2">
        <f t="shared" si="88"/>
        <v>0</v>
      </c>
      <c r="GM66" s="2">
        <f t="shared" si="89"/>
        <v>101.35</v>
      </c>
      <c r="GN66" s="2">
        <f t="shared" si="90"/>
        <v>0</v>
      </c>
      <c r="GO66" s="2">
        <f t="shared" si="91"/>
        <v>101.35</v>
      </c>
      <c r="GP66" s="2">
        <f t="shared" si="92"/>
        <v>0</v>
      </c>
      <c r="GQ66" s="2"/>
      <c r="GR66" s="2">
        <v>0</v>
      </c>
      <c r="GS66" s="2">
        <v>3</v>
      </c>
      <c r="GT66" s="2">
        <v>0</v>
      </c>
      <c r="GU66" s="2" t="s">
        <v>3</v>
      </c>
      <c r="GV66" s="2">
        <f t="shared" si="93"/>
        <v>0</v>
      </c>
      <c r="GW66" s="2">
        <v>1</v>
      </c>
      <c r="GX66" s="2">
        <f t="shared" si="94"/>
        <v>0</v>
      </c>
      <c r="GY66" s="2"/>
      <c r="GZ66" s="2"/>
      <c r="HA66" s="2">
        <v>0</v>
      </c>
      <c r="HB66" s="2">
        <v>0</v>
      </c>
      <c r="HC66" s="2">
        <f t="shared" si="95"/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ROW(SmtRes!A150)</f>
        <v>150</v>
      </c>
      <c r="D67">
        <f>ROW(EtalonRes!A130)</f>
        <v>130</v>
      </c>
      <c r="E67" t="s">
        <v>105</v>
      </c>
      <c r="F67" t="s">
        <v>106</v>
      </c>
      <c r="G67" t="s">
        <v>107</v>
      </c>
      <c r="H67" t="s">
        <v>17</v>
      </c>
      <c r="I67">
        <v>2</v>
      </c>
      <c r="J67">
        <v>0</v>
      </c>
      <c r="O67">
        <f t="shared" si="61"/>
        <v>338.94</v>
      </c>
      <c r="P67">
        <f t="shared" si="62"/>
        <v>10.29</v>
      </c>
      <c r="Q67">
        <f t="shared" si="63"/>
        <v>129.96</v>
      </c>
      <c r="R67">
        <f t="shared" si="64"/>
        <v>18.28</v>
      </c>
      <c r="S67">
        <f t="shared" si="65"/>
        <v>198.69</v>
      </c>
      <c r="T67">
        <f t="shared" si="66"/>
        <v>0</v>
      </c>
      <c r="U67">
        <f t="shared" si="67"/>
        <v>3.0509999999999997</v>
      </c>
      <c r="V67">
        <f t="shared" si="68"/>
        <v>0.21600000000000003</v>
      </c>
      <c r="W67">
        <f t="shared" si="69"/>
        <v>0</v>
      </c>
      <c r="X67">
        <f t="shared" si="70"/>
        <v>206.12</v>
      </c>
      <c r="Y67">
        <f t="shared" si="71"/>
        <v>141.03</v>
      </c>
      <c r="AA67">
        <v>39650538</v>
      </c>
      <c r="AB67">
        <f t="shared" si="72"/>
        <v>25.033000000000001</v>
      </c>
      <c r="AC67">
        <f t="shared" si="73"/>
        <v>0.76</v>
      </c>
      <c r="AD67">
        <f>ROUND(((((ET67*1.35))-((EU67*1.35)))+AE67),6)</f>
        <v>9.5984999999999996</v>
      </c>
      <c r="AE67">
        <f>ROUND(((EU67*1.35)),6)</f>
        <v>1.35</v>
      </c>
      <c r="AF67">
        <f>ROUND(((EV67*1.35)),6)</f>
        <v>14.6745</v>
      </c>
      <c r="AG67">
        <f t="shared" si="74"/>
        <v>0</v>
      </c>
      <c r="AH67">
        <f>((EW67*1.35))</f>
        <v>1.5254999999999999</v>
      </c>
      <c r="AI67">
        <f>((EX67*1.35))</f>
        <v>0.10800000000000001</v>
      </c>
      <c r="AJ67">
        <f t="shared" si="75"/>
        <v>0</v>
      </c>
      <c r="AK67">
        <v>18.739999999999998</v>
      </c>
      <c r="AL67">
        <v>0.76</v>
      </c>
      <c r="AM67">
        <v>7.11</v>
      </c>
      <c r="AN67">
        <v>1</v>
      </c>
      <c r="AO67">
        <v>10.87</v>
      </c>
      <c r="AP67">
        <v>0</v>
      </c>
      <c r="AQ67">
        <v>1.1299999999999999</v>
      </c>
      <c r="AR67">
        <v>0.08</v>
      </c>
      <c r="AS67">
        <v>0</v>
      </c>
      <c r="AT67">
        <v>95</v>
      </c>
      <c r="AU67">
        <v>65</v>
      </c>
      <c r="AV67">
        <v>1</v>
      </c>
      <c r="AW67">
        <v>1</v>
      </c>
      <c r="AZ67">
        <v>6.77</v>
      </c>
      <c r="BA67">
        <v>6.77</v>
      </c>
      <c r="BB67">
        <v>6.77</v>
      </c>
      <c r="BC67">
        <v>6.77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2</v>
      </c>
      <c r="BJ67" t="s">
        <v>108</v>
      </c>
      <c r="BM67">
        <v>108001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6.77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95</v>
      </c>
      <c r="CA67">
        <v>65</v>
      </c>
      <c r="CE67">
        <v>0</v>
      </c>
      <c r="CF67">
        <v>0</v>
      </c>
      <c r="CG67">
        <v>0</v>
      </c>
      <c r="CM67">
        <v>0</v>
      </c>
      <c r="CN67" t="s">
        <v>1296</v>
      </c>
      <c r="CO67">
        <v>0</v>
      </c>
      <c r="CP67">
        <f t="shared" si="76"/>
        <v>338.94</v>
      </c>
      <c r="CQ67">
        <f t="shared" si="77"/>
        <v>5.1452</v>
      </c>
      <c r="CR67">
        <f t="shared" si="78"/>
        <v>64.981844999999993</v>
      </c>
      <c r="CS67">
        <f t="shared" si="79"/>
        <v>9.1395</v>
      </c>
      <c r="CT67">
        <f t="shared" si="80"/>
        <v>99.346364999999992</v>
      </c>
      <c r="CU67">
        <f t="shared" si="81"/>
        <v>0</v>
      </c>
      <c r="CV67">
        <f t="shared" si="82"/>
        <v>1.5254999999999999</v>
      </c>
      <c r="CW67">
        <f t="shared" si="83"/>
        <v>0.10800000000000001</v>
      </c>
      <c r="CX67">
        <f t="shared" si="84"/>
        <v>0</v>
      </c>
      <c r="CY67">
        <f t="shared" si="85"/>
        <v>206.12150000000003</v>
      </c>
      <c r="CZ67">
        <f t="shared" si="86"/>
        <v>141.03049999999999</v>
      </c>
      <c r="DC67" t="s">
        <v>3</v>
      </c>
      <c r="DD67" t="s">
        <v>3</v>
      </c>
      <c r="DE67" t="s">
        <v>19</v>
      </c>
      <c r="DF67" t="s">
        <v>19</v>
      </c>
      <c r="DG67" t="s">
        <v>19</v>
      </c>
      <c r="DH67" t="s">
        <v>3</v>
      </c>
      <c r="DI67" t="s">
        <v>19</v>
      </c>
      <c r="DJ67" t="s">
        <v>19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17</v>
      </c>
      <c r="DW67" t="s">
        <v>17</v>
      </c>
      <c r="DX67">
        <v>1</v>
      </c>
      <c r="EE67">
        <v>39174386</v>
      </c>
      <c r="EF67">
        <v>3</v>
      </c>
      <c r="EG67" t="s">
        <v>20</v>
      </c>
      <c r="EH67">
        <v>0</v>
      </c>
      <c r="EI67" t="s">
        <v>3</v>
      </c>
      <c r="EJ67">
        <v>2</v>
      </c>
      <c r="EK67">
        <v>108001</v>
      </c>
      <c r="EL67" t="s">
        <v>77</v>
      </c>
      <c r="EM67" t="s">
        <v>78</v>
      </c>
      <c r="EO67" t="s">
        <v>44</v>
      </c>
      <c r="EQ67">
        <v>131072</v>
      </c>
      <c r="ER67">
        <v>18.739999999999998</v>
      </c>
      <c r="ES67">
        <v>0.76</v>
      </c>
      <c r="ET67">
        <v>7.11</v>
      </c>
      <c r="EU67">
        <v>1</v>
      </c>
      <c r="EV67">
        <v>10.87</v>
      </c>
      <c r="EW67">
        <v>1.1299999999999999</v>
      </c>
      <c r="EX67">
        <v>0.08</v>
      </c>
      <c r="EY67">
        <v>0</v>
      </c>
      <c r="FQ67">
        <v>0</v>
      </c>
      <c r="FR67">
        <f t="shared" si="87"/>
        <v>0</v>
      </c>
      <c r="FS67">
        <v>0</v>
      </c>
      <c r="FX67">
        <v>95</v>
      </c>
      <c r="FY67">
        <v>65</v>
      </c>
      <c r="GA67" t="s">
        <v>3</v>
      </c>
      <c r="GD67">
        <v>1</v>
      </c>
      <c r="GF67">
        <v>2033015479</v>
      </c>
      <c r="GG67">
        <v>1</v>
      </c>
      <c r="GH67">
        <v>1</v>
      </c>
      <c r="GI67">
        <v>4</v>
      </c>
      <c r="GJ67">
        <v>0</v>
      </c>
      <c r="GK67">
        <v>0</v>
      </c>
      <c r="GL67">
        <f t="shared" si="88"/>
        <v>0</v>
      </c>
      <c r="GM67">
        <f t="shared" si="89"/>
        <v>686.09</v>
      </c>
      <c r="GN67">
        <f t="shared" si="90"/>
        <v>0</v>
      </c>
      <c r="GO67">
        <f t="shared" si="91"/>
        <v>686.09</v>
      </c>
      <c r="GP67">
        <f t="shared" si="92"/>
        <v>0</v>
      </c>
      <c r="GR67">
        <v>0</v>
      </c>
      <c r="GS67">
        <v>0</v>
      </c>
      <c r="GT67">
        <v>0</v>
      </c>
      <c r="GU67" t="s">
        <v>3</v>
      </c>
      <c r="GV67">
        <f t="shared" si="93"/>
        <v>0</v>
      </c>
      <c r="GW67">
        <v>1</v>
      </c>
      <c r="GX67">
        <f t="shared" si="94"/>
        <v>0</v>
      </c>
      <c r="HA67">
        <v>0</v>
      </c>
      <c r="HB67">
        <v>0</v>
      </c>
      <c r="HC67">
        <f t="shared" si="95"/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142</v>
      </c>
      <c r="D68" s="2"/>
      <c r="E68" s="2" t="s">
        <v>109</v>
      </c>
      <c r="F68" s="2" t="s">
        <v>110</v>
      </c>
      <c r="G68" s="2" t="s">
        <v>111</v>
      </c>
      <c r="H68" s="2" t="s">
        <v>95</v>
      </c>
      <c r="I68" s="2">
        <f>I66*J68</f>
        <v>0.2</v>
      </c>
      <c r="J68" s="2">
        <v>0.1</v>
      </c>
      <c r="K68" s="2"/>
      <c r="L68" s="2"/>
      <c r="M68" s="2"/>
      <c r="N68" s="2"/>
      <c r="O68" s="2">
        <f t="shared" si="61"/>
        <v>198.7</v>
      </c>
      <c r="P68" s="2">
        <f t="shared" si="62"/>
        <v>198.7</v>
      </c>
      <c r="Q68" s="2">
        <f t="shared" si="63"/>
        <v>0</v>
      </c>
      <c r="R68" s="2">
        <f t="shared" si="64"/>
        <v>0</v>
      </c>
      <c r="S68" s="2">
        <f t="shared" si="65"/>
        <v>0</v>
      </c>
      <c r="T68" s="2">
        <f t="shared" si="66"/>
        <v>0</v>
      </c>
      <c r="U68" s="2">
        <f t="shared" si="67"/>
        <v>0</v>
      </c>
      <c r="V68" s="2">
        <f t="shared" si="68"/>
        <v>0</v>
      </c>
      <c r="W68" s="2">
        <f t="shared" si="69"/>
        <v>0</v>
      </c>
      <c r="X68" s="2">
        <f t="shared" si="70"/>
        <v>0</v>
      </c>
      <c r="Y68" s="2">
        <f t="shared" si="71"/>
        <v>0</v>
      </c>
      <c r="Z68" s="2"/>
      <c r="AA68" s="2">
        <v>39650536</v>
      </c>
      <c r="AB68" s="2">
        <f t="shared" si="72"/>
        <v>993.5</v>
      </c>
      <c r="AC68" s="2">
        <f t="shared" si="73"/>
        <v>993.5</v>
      </c>
      <c r="AD68" s="2">
        <f>ROUND((((ET68)-(EU68))+AE68),6)</f>
        <v>0</v>
      </c>
      <c r="AE68" s="2">
        <f>ROUND((EU68),6)</f>
        <v>0</v>
      </c>
      <c r="AF68" s="2">
        <f>ROUND((EV68),6)</f>
        <v>0</v>
      </c>
      <c r="AG68" s="2">
        <f t="shared" si="74"/>
        <v>0</v>
      </c>
      <c r="AH68" s="2">
        <f>(EW68)</f>
        <v>0</v>
      </c>
      <c r="AI68" s="2">
        <f>(EX68)</f>
        <v>0</v>
      </c>
      <c r="AJ68" s="2">
        <f t="shared" si="75"/>
        <v>0</v>
      </c>
      <c r="AK68" s="2">
        <v>993.5</v>
      </c>
      <c r="AL68" s="2">
        <v>993.5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95</v>
      </c>
      <c r="AU68" s="2">
        <v>65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3</v>
      </c>
      <c r="BI68" s="2">
        <v>2</v>
      </c>
      <c r="BJ68" s="2" t="s">
        <v>112</v>
      </c>
      <c r="BK68" s="2"/>
      <c r="BL68" s="2"/>
      <c r="BM68" s="2">
        <v>108001</v>
      </c>
      <c r="BN68" s="2">
        <v>0</v>
      </c>
      <c r="BO68" s="2" t="s">
        <v>3</v>
      </c>
      <c r="BP68" s="2">
        <v>0</v>
      </c>
      <c r="BQ68" s="2">
        <v>3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95</v>
      </c>
      <c r="CA68" s="2">
        <v>65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3</v>
      </c>
      <c r="CO68" s="2">
        <v>0</v>
      </c>
      <c r="CP68" s="2">
        <f t="shared" si="76"/>
        <v>198.7</v>
      </c>
      <c r="CQ68" s="2">
        <f t="shared" si="77"/>
        <v>993.5</v>
      </c>
      <c r="CR68" s="2">
        <f t="shared" si="78"/>
        <v>0</v>
      </c>
      <c r="CS68" s="2">
        <f t="shared" si="79"/>
        <v>0</v>
      </c>
      <c r="CT68" s="2">
        <f t="shared" si="80"/>
        <v>0</v>
      </c>
      <c r="CU68" s="2">
        <f t="shared" si="81"/>
        <v>0</v>
      </c>
      <c r="CV68" s="2">
        <f t="shared" si="82"/>
        <v>0</v>
      </c>
      <c r="CW68" s="2">
        <f t="shared" si="83"/>
        <v>0</v>
      </c>
      <c r="CX68" s="2">
        <f t="shared" si="84"/>
        <v>0</v>
      </c>
      <c r="CY68" s="2">
        <f t="shared" si="85"/>
        <v>0</v>
      </c>
      <c r="CZ68" s="2">
        <f t="shared" si="86"/>
        <v>0</v>
      </c>
      <c r="DA68" s="2"/>
      <c r="DB68" s="2"/>
      <c r="DC68" s="2" t="s">
        <v>3</v>
      </c>
      <c r="DD68" s="2" t="s">
        <v>3</v>
      </c>
      <c r="DE68" s="2" t="s">
        <v>3</v>
      </c>
      <c r="DF68" s="2" t="s">
        <v>3</v>
      </c>
      <c r="DG68" s="2" t="s">
        <v>3</v>
      </c>
      <c r="DH68" s="2" t="s">
        <v>3</v>
      </c>
      <c r="DI68" s="2" t="s">
        <v>3</v>
      </c>
      <c r="DJ68" s="2" t="s">
        <v>3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1010</v>
      </c>
      <c r="DV68" s="2" t="s">
        <v>95</v>
      </c>
      <c r="DW68" s="2" t="s">
        <v>95</v>
      </c>
      <c r="DX68" s="2">
        <v>10</v>
      </c>
      <c r="DY68" s="2"/>
      <c r="DZ68" s="2"/>
      <c r="EA68" s="2"/>
      <c r="EB68" s="2"/>
      <c r="EC68" s="2"/>
      <c r="ED68" s="2"/>
      <c r="EE68" s="2">
        <v>39174386</v>
      </c>
      <c r="EF68" s="2">
        <v>3</v>
      </c>
      <c r="EG68" s="2" t="s">
        <v>20</v>
      </c>
      <c r="EH68" s="2">
        <v>0</v>
      </c>
      <c r="EI68" s="2" t="s">
        <v>3</v>
      </c>
      <c r="EJ68" s="2">
        <v>2</v>
      </c>
      <c r="EK68" s="2">
        <v>108001</v>
      </c>
      <c r="EL68" s="2" t="s">
        <v>77</v>
      </c>
      <c r="EM68" s="2" t="s">
        <v>78</v>
      </c>
      <c r="EN68" s="2"/>
      <c r="EO68" s="2" t="s">
        <v>3</v>
      </c>
      <c r="EP68" s="2"/>
      <c r="EQ68" s="2">
        <v>0</v>
      </c>
      <c r="ER68" s="2">
        <v>993.5</v>
      </c>
      <c r="ES68" s="2">
        <v>993.5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7"/>
        <v>0</v>
      </c>
      <c r="FS68" s="2">
        <v>0</v>
      </c>
      <c r="FT68" s="2"/>
      <c r="FU68" s="2"/>
      <c r="FV68" s="2"/>
      <c r="FW68" s="2"/>
      <c r="FX68" s="2">
        <v>95</v>
      </c>
      <c r="FY68" s="2">
        <v>65</v>
      </c>
      <c r="FZ68" s="2"/>
      <c r="GA68" s="2" t="s">
        <v>3</v>
      </c>
      <c r="GB68" s="2"/>
      <c r="GC68" s="2"/>
      <c r="GD68" s="2">
        <v>1</v>
      </c>
      <c r="GE68" s="2"/>
      <c r="GF68" s="2">
        <v>1516669058</v>
      </c>
      <c r="GG68" s="2">
        <v>2</v>
      </c>
      <c r="GH68" s="2">
        <v>1</v>
      </c>
      <c r="GI68" s="2">
        <v>-2</v>
      </c>
      <c r="GJ68" s="2">
        <v>0</v>
      </c>
      <c r="GK68" s="2">
        <v>0</v>
      </c>
      <c r="GL68" s="2">
        <f t="shared" si="88"/>
        <v>0</v>
      </c>
      <c r="GM68" s="2">
        <f t="shared" si="89"/>
        <v>198.7</v>
      </c>
      <c r="GN68" s="2">
        <f t="shared" si="90"/>
        <v>0</v>
      </c>
      <c r="GO68" s="2">
        <f t="shared" si="91"/>
        <v>198.7</v>
      </c>
      <c r="GP68" s="2">
        <f t="shared" si="92"/>
        <v>0</v>
      </c>
      <c r="GQ68" s="2"/>
      <c r="GR68" s="2">
        <v>0</v>
      </c>
      <c r="GS68" s="2">
        <v>3</v>
      </c>
      <c r="GT68" s="2">
        <v>0</v>
      </c>
      <c r="GU68" s="2" t="s">
        <v>3</v>
      </c>
      <c r="GV68" s="2">
        <f t="shared" si="93"/>
        <v>0</v>
      </c>
      <c r="GW68" s="2">
        <v>1</v>
      </c>
      <c r="GX68" s="2">
        <f t="shared" si="94"/>
        <v>0</v>
      </c>
      <c r="GY68" s="2"/>
      <c r="GZ68" s="2"/>
      <c r="HA68" s="2">
        <v>0</v>
      </c>
      <c r="HB68" s="2">
        <v>0</v>
      </c>
      <c r="HC68" s="2">
        <f t="shared" si="95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149</v>
      </c>
      <c r="E69" t="s">
        <v>109</v>
      </c>
      <c r="F69" t="s">
        <v>110</v>
      </c>
      <c r="G69" t="s">
        <v>111</v>
      </c>
      <c r="H69" t="s">
        <v>95</v>
      </c>
      <c r="I69">
        <f>I67*J69</f>
        <v>0.2</v>
      </c>
      <c r="J69">
        <v>0.1</v>
      </c>
      <c r="O69">
        <f t="shared" si="61"/>
        <v>1345.2</v>
      </c>
      <c r="P69">
        <f t="shared" si="62"/>
        <v>1345.2</v>
      </c>
      <c r="Q69">
        <f t="shared" si="63"/>
        <v>0</v>
      </c>
      <c r="R69">
        <f t="shared" si="64"/>
        <v>0</v>
      </c>
      <c r="S69">
        <f t="shared" si="65"/>
        <v>0</v>
      </c>
      <c r="T69">
        <f t="shared" si="66"/>
        <v>0</v>
      </c>
      <c r="U69">
        <f t="shared" si="67"/>
        <v>0</v>
      </c>
      <c r="V69">
        <f t="shared" si="68"/>
        <v>0</v>
      </c>
      <c r="W69">
        <f t="shared" si="69"/>
        <v>0</v>
      </c>
      <c r="X69">
        <f t="shared" si="70"/>
        <v>0</v>
      </c>
      <c r="Y69">
        <f t="shared" si="71"/>
        <v>0</v>
      </c>
      <c r="AA69">
        <v>39650538</v>
      </c>
      <c r="AB69">
        <f t="shared" si="72"/>
        <v>993.5</v>
      </c>
      <c r="AC69">
        <f t="shared" si="73"/>
        <v>993.5</v>
      </c>
      <c r="AD69">
        <f>ROUND((((ET69)-(EU69))+AE69),6)</f>
        <v>0</v>
      </c>
      <c r="AE69">
        <f>ROUND((EU69),6)</f>
        <v>0</v>
      </c>
      <c r="AF69">
        <f>ROUND((EV69),6)</f>
        <v>0</v>
      </c>
      <c r="AG69">
        <f t="shared" si="74"/>
        <v>0</v>
      </c>
      <c r="AH69">
        <f>(EW69)</f>
        <v>0</v>
      </c>
      <c r="AI69">
        <f>(EX69)</f>
        <v>0</v>
      </c>
      <c r="AJ69">
        <f t="shared" si="75"/>
        <v>0</v>
      </c>
      <c r="AK69">
        <v>993.5</v>
      </c>
      <c r="AL69">
        <v>993.5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6.77</v>
      </c>
      <c r="BA69">
        <v>1</v>
      </c>
      <c r="BB69">
        <v>1</v>
      </c>
      <c r="BC69">
        <v>6.77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2</v>
      </c>
      <c r="BJ69" t="s">
        <v>112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E69">
        <v>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6"/>
        <v>1345.2</v>
      </c>
      <c r="CQ69">
        <f t="shared" si="77"/>
        <v>6725.9949999999999</v>
      </c>
      <c r="CR69">
        <f t="shared" si="78"/>
        <v>0</v>
      </c>
      <c r="CS69">
        <f t="shared" si="79"/>
        <v>0</v>
      </c>
      <c r="CT69">
        <f t="shared" si="80"/>
        <v>0</v>
      </c>
      <c r="CU69">
        <f t="shared" si="81"/>
        <v>0</v>
      </c>
      <c r="CV69">
        <f t="shared" si="82"/>
        <v>0</v>
      </c>
      <c r="CW69">
        <f t="shared" si="83"/>
        <v>0</v>
      </c>
      <c r="CX69">
        <f t="shared" si="84"/>
        <v>0</v>
      </c>
      <c r="CY69">
        <f t="shared" si="85"/>
        <v>0</v>
      </c>
      <c r="CZ69">
        <f t="shared" si="86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1010</v>
      </c>
      <c r="DV69" t="s">
        <v>95</v>
      </c>
      <c r="DW69" t="s">
        <v>95</v>
      </c>
      <c r="DX69">
        <v>10</v>
      </c>
      <c r="EE69">
        <v>39174386</v>
      </c>
      <c r="EF69">
        <v>3</v>
      </c>
      <c r="EG69" t="s">
        <v>20</v>
      </c>
      <c r="EH69">
        <v>0</v>
      </c>
      <c r="EI69" t="s">
        <v>3</v>
      </c>
      <c r="EJ69">
        <v>2</v>
      </c>
      <c r="EK69">
        <v>108001</v>
      </c>
      <c r="EL69" t="s">
        <v>77</v>
      </c>
      <c r="EM69" t="s">
        <v>78</v>
      </c>
      <c r="EO69" t="s">
        <v>3</v>
      </c>
      <c r="EQ69">
        <v>0</v>
      </c>
      <c r="ER69">
        <v>993.5</v>
      </c>
      <c r="ES69">
        <v>993.5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7"/>
        <v>0</v>
      </c>
      <c r="FS69">
        <v>0</v>
      </c>
      <c r="FX69">
        <v>95</v>
      </c>
      <c r="FY69">
        <v>65</v>
      </c>
      <c r="GA69" t="s">
        <v>3</v>
      </c>
      <c r="GD69">
        <v>1</v>
      </c>
      <c r="GF69">
        <v>1516669058</v>
      </c>
      <c r="GG69">
        <v>1</v>
      </c>
      <c r="GH69">
        <v>1</v>
      </c>
      <c r="GI69">
        <v>4</v>
      </c>
      <c r="GJ69">
        <v>0</v>
      </c>
      <c r="GK69">
        <v>0</v>
      </c>
      <c r="GL69">
        <f t="shared" si="88"/>
        <v>0</v>
      </c>
      <c r="GM69">
        <f t="shared" si="89"/>
        <v>1345.2</v>
      </c>
      <c r="GN69">
        <f t="shared" si="90"/>
        <v>0</v>
      </c>
      <c r="GO69">
        <f t="shared" si="91"/>
        <v>1345.2</v>
      </c>
      <c r="GP69">
        <f t="shared" si="92"/>
        <v>0</v>
      </c>
      <c r="GR69">
        <v>0</v>
      </c>
      <c r="GS69">
        <v>3</v>
      </c>
      <c r="GT69">
        <v>0</v>
      </c>
      <c r="GU69" t="s">
        <v>3</v>
      </c>
      <c r="GV69">
        <f t="shared" si="93"/>
        <v>0</v>
      </c>
      <c r="GW69">
        <v>1</v>
      </c>
      <c r="GX69">
        <f t="shared" si="94"/>
        <v>0</v>
      </c>
      <c r="HA69">
        <v>0</v>
      </c>
      <c r="HB69">
        <v>0</v>
      </c>
      <c r="HC69">
        <f t="shared" si="95"/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ROW(SmtRes!A156)</f>
        <v>156</v>
      </c>
      <c r="D70" s="2">
        <f>ROW(EtalonRes!A135)</f>
        <v>135</v>
      </c>
      <c r="E70" s="2" t="s">
        <v>113</v>
      </c>
      <c r="F70" s="2" t="s">
        <v>114</v>
      </c>
      <c r="G70" s="2" t="s">
        <v>115</v>
      </c>
      <c r="H70" s="2" t="s">
        <v>17</v>
      </c>
      <c r="I70" s="2">
        <v>2</v>
      </c>
      <c r="J70" s="2">
        <v>0</v>
      </c>
      <c r="K70" s="2"/>
      <c r="L70" s="2"/>
      <c r="M70" s="2"/>
      <c r="N70" s="2"/>
      <c r="O70" s="2">
        <f t="shared" si="61"/>
        <v>74.239999999999995</v>
      </c>
      <c r="P70" s="2">
        <f t="shared" si="62"/>
        <v>25.26</v>
      </c>
      <c r="Q70" s="2">
        <f t="shared" si="63"/>
        <v>0</v>
      </c>
      <c r="R70" s="2">
        <f t="shared" si="64"/>
        <v>0</v>
      </c>
      <c r="S70" s="2">
        <f t="shared" si="65"/>
        <v>48.98</v>
      </c>
      <c r="T70" s="2">
        <f t="shared" si="66"/>
        <v>0</v>
      </c>
      <c r="U70" s="2">
        <f t="shared" si="67"/>
        <v>5.4</v>
      </c>
      <c r="V70" s="2">
        <f t="shared" si="68"/>
        <v>0</v>
      </c>
      <c r="W70" s="2">
        <f t="shared" si="69"/>
        <v>0</v>
      </c>
      <c r="X70" s="2">
        <f t="shared" si="70"/>
        <v>45.06</v>
      </c>
      <c r="Y70" s="2">
        <f t="shared" si="71"/>
        <v>31.84</v>
      </c>
      <c r="Z70" s="2"/>
      <c r="AA70" s="2">
        <v>39650536</v>
      </c>
      <c r="AB70" s="2">
        <f t="shared" si="72"/>
        <v>37.119</v>
      </c>
      <c r="AC70" s="2">
        <f t="shared" si="73"/>
        <v>12.63</v>
      </c>
      <c r="AD70" s="2">
        <f>ROUND(((((ET70*1.35))-((EU70*1.35)))+AE70),6)</f>
        <v>0</v>
      </c>
      <c r="AE70" s="2">
        <f>ROUND(((EU70*1.35)),6)</f>
        <v>0</v>
      </c>
      <c r="AF70" s="2">
        <f>ROUND(((EV70*1.35)),6)</f>
        <v>24.489000000000001</v>
      </c>
      <c r="AG70" s="2">
        <f t="shared" si="74"/>
        <v>0</v>
      </c>
      <c r="AH70" s="2">
        <f>((EW70*1.35))</f>
        <v>2.7</v>
      </c>
      <c r="AI70" s="2">
        <f>((EX70*1.35))</f>
        <v>0</v>
      </c>
      <c r="AJ70" s="2">
        <f t="shared" si="75"/>
        <v>0</v>
      </c>
      <c r="AK70" s="2">
        <v>30.77</v>
      </c>
      <c r="AL70" s="2">
        <v>12.63</v>
      </c>
      <c r="AM70" s="2">
        <v>0</v>
      </c>
      <c r="AN70" s="2">
        <v>0</v>
      </c>
      <c r="AO70" s="2">
        <v>18.14</v>
      </c>
      <c r="AP70" s="2">
        <v>0</v>
      </c>
      <c r="AQ70" s="2">
        <v>2</v>
      </c>
      <c r="AR70" s="2">
        <v>0</v>
      </c>
      <c r="AS70" s="2">
        <v>0</v>
      </c>
      <c r="AT70" s="2">
        <v>92</v>
      </c>
      <c r="AU70" s="2">
        <v>65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0</v>
      </c>
      <c r="BI70" s="2">
        <v>2</v>
      </c>
      <c r="BJ70" s="2" t="s">
        <v>116</v>
      </c>
      <c r="BK70" s="2"/>
      <c r="BL70" s="2"/>
      <c r="BM70" s="2">
        <v>110004</v>
      </c>
      <c r="BN70" s="2">
        <v>0</v>
      </c>
      <c r="BO70" s="2" t="s">
        <v>3</v>
      </c>
      <c r="BP70" s="2">
        <v>0</v>
      </c>
      <c r="BQ70" s="2">
        <v>3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92</v>
      </c>
      <c r="CA70" s="2">
        <v>65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1296</v>
      </c>
      <c r="CO70" s="2">
        <v>0</v>
      </c>
      <c r="CP70" s="2">
        <f t="shared" si="76"/>
        <v>74.239999999999995</v>
      </c>
      <c r="CQ70" s="2">
        <f t="shared" si="77"/>
        <v>12.63</v>
      </c>
      <c r="CR70" s="2">
        <f t="shared" si="78"/>
        <v>0</v>
      </c>
      <c r="CS70" s="2">
        <f t="shared" si="79"/>
        <v>0</v>
      </c>
      <c r="CT70" s="2">
        <f t="shared" si="80"/>
        <v>24.489000000000001</v>
      </c>
      <c r="CU70" s="2">
        <f t="shared" si="81"/>
        <v>0</v>
      </c>
      <c r="CV70" s="2">
        <f t="shared" si="82"/>
        <v>2.7</v>
      </c>
      <c r="CW70" s="2">
        <f t="shared" si="83"/>
        <v>0</v>
      </c>
      <c r="CX70" s="2">
        <f t="shared" si="84"/>
        <v>0</v>
      </c>
      <c r="CY70" s="2">
        <f t="shared" si="85"/>
        <v>45.061599999999999</v>
      </c>
      <c r="CZ70" s="2">
        <f t="shared" si="86"/>
        <v>31.837</v>
      </c>
      <c r="DA70" s="2"/>
      <c r="DB70" s="2"/>
      <c r="DC70" s="2" t="s">
        <v>3</v>
      </c>
      <c r="DD70" s="2" t="s">
        <v>3</v>
      </c>
      <c r="DE70" s="2" t="s">
        <v>19</v>
      </c>
      <c r="DF70" s="2" t="s">
        <v>19</v>
      </c>
      <c r="DG70" s="2" t="s">
        <v>19</v>
      </c>
      <c r="DH70" s="2" t="s">
        <v>3</v>
      </c>
      <c r="DI70" s="2" t="s">
        <v>19</v>
      </c>
      <c r="DJ70" s="2" t="s">
        <v>19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1013</v>
      </c>
      <c r="DV70" s="2" t="s">
        <v>17</v>
      </c>
      <c r="DW70" s="2" t="s">
        <v>17</v>
      </c>
      <c r="DX70" s="2">
        <v>1</v>
      </c>
      <c r="DY70" s="2"/>
      <c r="DZ70" s="2"/>
      <c r="EA70" s="2"/>
      <c r="EB70" s="2"/>
      <c r="EC70" s="2"/>
      <c r="ED70" s="2"/>
      <c r="EE70" s="2">
        <v>39174390</v>
      </c>
      <c r="EF70" s="2">
        <v>3</v>
      </c>
      <c r="EG70" s="2" t="s">
        <v>20</v>
      </c>
      <c r="EH70" s="2">
        <v>0</v>
      </c>
      <c r="EI70" s="2" t="s">
        <v>3</v>
      </c>
      <c r="EJ70" s="2">
        <v>2</v>
      </c>
      <c r="EK70" s="2">
        <v>110004</v>
      </c>
      <c r="EL70" s="2" t="s">
        <v>33</v>
      </c>
      <c r="EM70" s="2" t="s">
        <v>22</v>
      </c>
      <c r="EN70" s="2"/>
      <c r="EO70" s="2" t="s">
        <v>44</v>
      </c>
      <c r="EP70" s="2"/>
      <c r="EQ70" s="2">
        <v>131072</v>
      </c>
      <c r="ER70" s="2">
        <v>30.77</v>
      </c>
      <c r="ES70" s="2">
        <v>12.63</v>
      </c>
      <c r="ET70" s="2">
        <v>0</v>
      </c>
      <c r="EU70" s="2">
        <v>0</v>
      </c>
      <c r="EV70" s="2">
        <v>18.14</v>
      </c>
      <c r="EW70" s="2">
        <v>2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7"/>
        <v>0</v>
      </c>
      <c r="FS70" s="2">
        <v>0</v>
      </c>
      <c r="FT70" s="2"/>
      <c r="FU70" s="2"/>
      <c r="FV70" s="2"/>
      <c r="FW70" s="2"/>
      <c r="FX70" s="2">
        <v>92</v>
      </c>
      <c r="FY70" s="2">
        <v>65</v>
      </c>
      <c r="FZ70" s="2"/>
      <c r="GA70" s="2" t="s">
        <v>3</v>
      </c>
      <c r="GB70" s="2"/>
      <c r="GC70" s="2"/>
      <c r="GD70" s="2">
        <v>1</v>
      </c>
      <c r="GE70" s="2"/>
      <c r="GF70" s="2">
        <v>-1929198871</v>
      </c>
      <c r="GG70" s="2">
        <v>1</v>
      </c>
      <c r="GH70" s="2">
        <v>1</v>
      </c>
      <c r="GI70" s="2">
        <v>-2</v>
      </c>
      <c r="GJ70" s="2">
        <v>0</v>
      </c>
      <c r="GK70" s="2">
        <v>0</v>
      </c>
      <c r="GL70" s="2">
        <f t="shared" si="88"/>
        <v>0</v>
      </c>
      <c r="GM70" s="2">
        <f t="shared" si="89"/>
        <v>151.13999999999999</v>
      </c>
      <c r="GN70" s="2">
        <f t="shared" si="90"/>
        <v>0</v>
      </c>
      <c r="GO70" s="2">
        <f t="shared" si="91"/>
        <v>151.13999999999999</v>
      </c>
      <c r="GP70" s="2">
        <f t="shared" si="92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93"/>
        <v>0</v>
      </c>
      <c r="GW70" s="2">
        <v>1</v>
      </c>
      <c r="GX70" s="2">
        <f t="shared" si="94"/>
        <v>0</v>
      </c>
      <c r="GY70" s="2"/>
      <c r="GZ70" s="2"/>
      <c r="HA70" s="2">
        <v>0</v>
      </c>
      <c r="HB70" s="2">
        <v>0</v>
      </c>
      <c r="HC70" s="2">
        <f t="shared" si="95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ROW(SmtRes!A162)</f>
        <v>162</v>
      </c>
      <c r="D71">
        <f>ROW(EtalonRes!A140)</f>
        <v>140</v>
      </c>
      <c r="E71" t="s">
        <v>113</v>
      </c>
      <c r="F71" t="s">
        <v>114</v>
      </c>
      <c r="G71" t="s">
        <v>115</v>
      </c>
      <c r="H71" t="s">
        <v>17</v>
      </c>
      <c r="I71">
        <v>2</v>
      </c>
      <c r="J71">
        <v>0</v>
      </c>
      <c r="O71">
        <f t="shared" si="61"/>
        <v>502.59</v>
      </c>
      <c r="P71">
        <f t="shared" si="62"/>
        <v>171.01</v>
      </c>
      <c r="Q71">
        <f t="shared" si="63"/>
        <v>0</v>
      </c>
      <c r="R71">
        <f t="shared" si="64"/>
        <v>0</v>
      </c>
      <c r="S71">
        <f t="shared" si="65"/>
        <v>331.58</v>
      </c>
      <c r="T71">
        <f t="shared" si="66"/>
        <v>0</v>
      </c>
      <c r="U71">
        <f t="shared" si="67"/>
        <v>5.4</v>
      </c>
      <c r="V71">
        <f t="shared" si="68"/>
        <v>0</v>
      </c>
      <c r="W71">
        <f t="shared" si="69"/>
        <v>0</v>
      </c>
      <c r="X71">
        <f t="shared" si="70"/>
        <v>305.05</v>
      </c>
      <c r="Y71">
        <f t="shared" si="71"/>
        <v>215.53</v>
      </c>
      <c r="AA71">
        <v>39650538</v>
      </c>
      <c r="AB71">
        <f t="shared" si="72"/>
        <v>37.119</v>
      </c>
      <c r="AC71">
        <f t="shared" si="73"/>
        <v>12.63</v>
      </c>
      <c r="AD71">
        <f>ROUND(((((ET71*1.35))-((EU71*1.35)))+AE71),6)</f>
        <v>0</v>
      </c>
      <c r="AE71">
        <f>ROUND(((EU71*1.35)),6)</f>
        <v>0</v>
      </c>
      <c r="AF71">
        <f>ROUND(((EV71*1.35)),6)</f>
        <v>24.489000000000001</v>
      </c>
      <c r="AG71">
        <f t="shared" si="74"/>
        <v>0</v>
      </c>
      <c r="AH71">
        <f>((EW71*1.35))</f>
        <v>2.7</v>
      </c>
      <c r="AI71">
        <f>((EX71*1.35))</f>
        <v>0</v>
      </c>
      <c r="AJ71">
        <f t="shared" si="75"/>
        <v>0</v>
      </c>
      <c r="AK71">
        <v>30.77</v>
      </c>
      <c r="AL71">
        <v>12.63</v>
      </c>
      <c r="AM71">
        <v>0</v>
      </c>
      <c r="AN71">
        <v>0</v>
      </c>
      <c r="AO71">
        <v>18.14</v>
      </c>
      <c r="AP71">
        <v>0</v>
      </c>
      <c r="AQ71">
        <v>2</v>
      </c>
      <c r="AR71">
        <v>0</v>
      </c>
      <c r="AS71">
        <v>0</v>
      </c>
      <c r="AT71">
        <v>92</v>
      </c>
      <c r="AU71">
        <v>65</v>
      </c>
      <c r="AV71">
        <v>1</v>
      </c>
      <c r="AW71">
        <v>1</v>
      </c>
      <c r="AZ71">
        <v>6.77</v>
      </c>
      <c r="BA71">
        <v>6.77</v>
      </c>
      <c r="BB71">
        <v>6.77</v>
      </c>
      <c r="BC71">
        <v>6.77</v>
      </c>
      <c r="BD71" t="s">
        <v>3</v>
      </c>
      <c r="BE71" t="s">
        <v>3</v>
      </c>
      <c r="BF71" t="s">
        <v>3</v>
      </c>
      <c r="BG71" t="s">
        <v>3</v>
      </c>
      <c r="BH71">
        <v>0</v>
      </c>
      <c r="BI71">
        <v>2</v>
      </c>
      <c r="BJ71" t="s">
        <v>116</v>
      </c>
      <c r="BM71">
        <v>110004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6.77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92</v>
      </c>
      <c r="CA71">
        <v>65</v>
      </c>
      <c r="CE71">
        <v>0</v>
      </c>
      <c r="CF71">
        <v>0</v>
      </c>
      <c r="CG71">
        <v>0</v>
      </c>
      <c r="CM71">
        <v>0</v>
      </c>
      <c r="CN71" t="s">
        <v>1296</v>
      </c>
      <c r="CO71">
        <v>0</v>
      </c>
      <c r="CP71">
        <f t="shared" si="76"/>
        <v>502.59</v>
      </c>
      <c r="CQ71">
        <f t="shared" si="77"/>
        <v>85.505099999999999</v>
      </c>
      <c r="CR71">
        <f t="shared" si="78"/>
        <v>0</v>
      </c>
      <c r="CS71">
        <f t="shared" si="79"/>
        <v>0</v>
      </c>
      <c r="CT71">
        <f t="shared" si="80"/>
        <v>165.79052999999999</v>
      </c>
      <c r="CU71">
        <f t="shared" si="81"/>
        <v>0</v>
      </c>
      <c r="CV71">
        <f t="shared" si="82"/>
        <v>2.7</v>
      </c>
      <c r="CW71">
        <f t="shared" si="83"/>
        <v>0</v>
      </c>
      <c r="CX71">
        <f t="shared" si="84"/>
        <v>0</v>
      </c>
      <c r="CY71">
        <f t="shared" si="85"/>
        <v>305.05359999999996</v>
      </c>
      <c r="CZ71">
        <f t="shared" si="86"/>
        <v>215.52700000000002</v>
      </c>
      <c r="DC71" t="s">
        <v>3</v>
      </c>
      <c r="DD71" t="s">
        <v>3</v>
      </c>
      <c r="DE71" t="s">
        <v>19</v>
      </c>
      <c r="DF71" t="s">
        <v>19</v>
      </c>
      <c r="DG71" t="s">
        <v>19</v>
      </c>
      <c r="DH71" t="s">
        <v>3</v>
      </c>
      <c r="DI71" t="s">
        <v>19</v>
      </c>
      <c r="DJ71" t="s">
        <v>19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17</v>
      </c>
      <c r="DW71" t="s">
        <v>17</v>
      </c>
      <c r="DX71">
        <v>1</v>
      </c>
      <c r="EE71">
        <v>39174390</v>
      </c>
      <c r="EF71">
        <v>3</v>
      </c>
      <c r="EG71" t="s">
        <v>20</v>
      </c>
      <c r="EH71">
        <v>0</v>
      </c>
      <c r="EI71" t="s">
        <v>3</v>
      </c>
      <c r="EJ71">
        <v>2</v>
      </c>
      <c r="EK71">
        <v>110004</v>
      </c>
      <c r="EL71" t="s">
        <v>33</v>
      </c>
      <c r="EM71" t="s">
        <v>22</v>
      </c>
      <c r="EO71" t="s">
        <v>44</v>
      </c>
      <c r="EQ71">
        <v>131072</v>
      </c>
      <c r="ER71">
        <v>30.77</v>
      </c>
      <c r="ES71">
        <v>12.63</v>
      </c>
      <c r="ET71">
        <v>0</v>
      </c>
      <c r="EU71">
        <v>0</v>
      </c>
      <c r="EV71">
        <v>18.14</v>
      </c>
      <c r="EW71">
        <v>2</v>
      </c>
      <c r="EX71">
        <v>0</v>
      </c>
      <c r="EY71">
        <v>0</v>
      </c>
      <c r="FQ71">
        <v>0</v>
      </c>
      <c r="FR71">
        <f t="shared" si="87"/>
        <v>0</v>
      </c>
      <c r="FS71">
        <v>0</v>
      </c>
      <c r="FX71">
        <v>92</v>
      </c>
      <c r="FY71">
        <v>65</v>
      </c>
      <c r="GA71" t="s">
        <v>3</v>
      </c>
      <c r="GD71">
        <v>1</v>
      </c>
      <c r="GF71">
        <v>-1929198871</v>
      </c>
      <c r="GG71">
        <v>1</v>
      </c>
      <c r="GH71">
        <v>1</v>
      </c>
      <c r="GI71">
        <v>4</v>
      </c>
      <c r="GJ71">
        <v>0</v>
      </c>
      <c r="GK71">
        <v>0</v>
      </c>
      <c r="GL71">
        <f t="shared" si="88"/>
        <v>0</v>
      </c>
      <c r="GM71">
        <f t="shared" si="89"/>
        <v>1023.17</v>
      </c>
      <c r="GN71">
        <f t="shared" si="90"/>
        <v>0</v>
      </c>
      <c r="GO71">
        <f t="shared" si="91"/>
        <v>1023.17</v>
      </c>
      <c r="GP71">
        <f t="shared" si="92"/>
        <v>0</v>
      </c>
      <c r="GR71">
        <v>0</v>
      </c>
      <c r="GS71">
        <v>0</v>
      </c>
      <c r="GT71">
        <v>0</v>
      </c>
      <c r="GU71" t="s">
        <v>3</v>
      </c>
      <c r="GV71">
        <f t="shared" si="93"/>
        <v>0</v>
      </c>
      <c r="GW71">
        <v>1</v>
      </c>
      <c r="GX71">
        <f t="shared" si="94"/>
        <v>0</v>
      </c>
      <c r="HA71">
        <v>0</v>
      </c>
      <c r="HB71">
        <v>0</v>
      </c>
      <c r="HC71">
        <f t="shared" si="95"/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155</v>
      </c>
      <c r="D72" s="2"/>
      <c r="E72" s="2" t="s">
        <v>117</v>
      </c>
      <c r="F72" s="2" t="s">
        <v>118</v>
      </c>
      <c r="G72" s="2" t="s">
        <v>119</v>
      </c>
      <c r="H72" s="2" t="s">
        <v>95</v>
      </c>
      <c r="I72" s="2">
        <f>I70*J72</f>
        <v>0.2</v>
      </c>
      <c r="J72" s="2">
        <v>0.1</v>
      </c>
      <c r="K72" s="2"/>
      <c r="L72" s="2"/>
      <c r="M72" s="2"/>
      <c r="N72" s="2"/>
      <c r="O72" s="2">
        <f t="shared" si="61"/>
        <v>62.24</v>
      </c>
      <c r="P72" s="2">
        <f t="shared" si="62"/>
        <v>62.24</v>
      </c>
      <c r="Q72" s="2">
        <f t="shared" si="63"/>
        <v>0</v>
      </c>
      <c r="R72" s="2">
        <f t="shared" si="64"/>
        <v>0</v>
      </c>
      <c r="S72" s="2">
        <f t="shared" si="65"/>
        <v>0</v>
      </c>
      <c r="T72" s="2">
        <f t="shared" si="66"/>
        <v>0</v>
      </c>
      <c r="U72" s="2">
        <f t="shared" si="67"/>
        <v>0</v>
      </c>
      <c r="V72" s="2">
        <f t="shared" si="68"/>
        <v>0</v>
      </c>
      <c r="W72" s="2">
        <f t="shared" si="69"/>
        <v>0</v>
      </c>
      <c r="X72" s="2">
        <f t="shared" si="70"/>
        <v>0</v>
      </c>
      <c r="Y72" s="2">
        <f t="shared" si="71"/>
        <v>0</v>
      </c>
      <c r="Z72" s="2"/>
      <c r="AA72" s="2">
        <v>39650536</v>
      </c>
      <c r="AB72" s="2">
        <f t="shared" si="72"/>
        <v>311.2</v>
      </c>
      <c r="AC72" s="2">
        <f t="shared" si="73"/>
        <v>311.2</v>
      </c>
      <c r="AD72" s="2">
        <f t="shared" ref="AD72:AD77" si="96">ROUND((((ET72)-(EU72))+AE72),6)</f>
        <v>0</v>
      </c>
      <c r="AE72" s="2">
        <f t="shared" ref="AE72:AF77" si="97">ROUND((EU72),6)</f>
        <v>0</v>
      </c>
      <c r="AF72" s="2">
        <f t="shared" si="97"/>
        <v>0</v>
      </c>
      <c r="AG72" s="2">
        <f t="shared" si="74"/>
        <v>0</v>
      </c>
      <c r="AH72" s="2">
        <f t="shared" ref="AH72:AI77" si="98">(EW72)</f>
        <v>0</v>
      </c>
      <c r="AI72" s="2">
        <f t="shared" si="98"/>
        <v>0</v>
      </c>
      <c r="AJ72" s="2">
        <f t="shared" si="75"/>
        <v>0</v>
      </c>
      <c r="AK72" s="2">
        <v>311.2</v>
      </c>
      <c r="AL72" s="2">
        <v>311.2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92</v>
      </c>
      <c r="AU72" s="2">
        <v>65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3</v>
      </c>
      <c r="BI72" s="2">
        <v>2</v>
      </c>
      <c r="BJ72" s="2" t="s">
        <v>120</v>
      </c>
      <c r="BK72" s="2"/>
      <c r="BL72" s="2"/>
      <c r="BM72" s="2">
        <v>110004</v>
      </c>
      <c r="BN72" s="2">
        <v>0</v>
      </c>
      <c r="BO72" s="2" t="s">
        <v>3</v>
      </c>
      <c r="BP72" s="2">
        <v>0</v>
      </c>
      <c r="BQ72" s="2">
        <v>3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92</v>
      </c>
      <c r="CA72" s="2">
        <v>65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76"/>
        <v>62.24</v>
      </c>
      <c r="CQ72" s="2">
        <f t="shared" si="77"/>
        <v>311.2</v>
      </c>
      <c r="CR72" s="2">
        <f t="shared" si="78"/>
        <v>0</v>
      </c>
      <c r="CS72" s="2">
        <f t="shared" si="79"/>
        <v>0</v>
      </c>
      <c r="CT72" s="2">
        <f t="shared" si="80"/>
        <v>0</v>
      </c>
      <c r="CU72" s="2">
        <f t="shared" si="81"/>
        <v>0</v>
      </c>
      <c r="CV72" s="2">
        <f t="shared" si="82"/>
        <v>0</v>
      </c>
      <c r="CW72" s="2">
        <f t="shared" si="83"/>
        <v>0</v>
      </c>
      <c r="CX72" s="2">
        <f t="shared" si="84"/>
        <v>0</v>
      </c>
      <c r="CY72" s="2">
        <f t="shared" si="85"/>
        <v>0</v>
      </c>
      <c r="CZ72" s="2">
        <f t="shared" si="86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1010</v>
      </c>
      <c r="DV72" s="2" t="s">
        <v>95</v>
      </c>
      <c r="DW72" s="2" t="s">
        <v>95</v>
      </c>
      <c r="DX72" s="2">
        <v>10</v>
      </c>
      <c r="DY72" s="2"/>
      <c r="DZ72" s="2"/>
      <c r="EA72" s="2"/>
      <c r="EB72" s="2"/>
      <c r="EC72" s="2"/>
      <c r="ED72" s="2"/>
      <c r="EE72" s="2">
        <v>39174390</v>
      </c>
      <c r="EF72" s="2">
        <v>3</v>
      </c>
      <c r="EG72" s="2" t="s">
        <v>20</v>
      </c>
      <c r="EH72" s="2">
        <v>0</v>
      </c>
      <c r="EI72" s="2" t="s">
        <v>3</v>
      </c>
      <c r="EJ72" s="2">
        <v>2</v>
      </c>
      <c r="EK72" s="2">
        <v>110004</v>
      </c>
      <c r="EL72" s="2" t="s">
        <v>33</v>
      </c>
      <c r="EM72" s="2" t="s">
        <v>22</v>
      </c>
      <c r="EN72" s="2"/>
      <c r="EO72" s="2" t="s">
        <v>3</v>
      </c>
      <c r="EP72" s="2"/>
      <c r="EQ72" s="2">
        <v>0</v>
      </c>
      <c r="ER72" s="2">
        <v>311.2</v>
      </c>
      <c r="ES72" s="2">
        <v>311.2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7"/>
        <v>0</v>
      </c>
      <c r="FS72" s="2">
        <v>0</v>
      </c>
      <c r="FT72" s="2"/>
      <c r="FU72" s="2"/>
      <c r="FV72" s="2"/>
      <c r="FW72" s="2"/>
      <c r="FX72" s="2">
        <v>92</v>
      </c>
      <c r="FY72" s="2">
        <v>65</v>
      </c>
      <c r="FZ72" s="2"/>
      <c r="GA72" s="2" t="s">
        <v>3</v>
      </c>
      <c r="GB72" s="2"/>
      <c r="GC72" s="2"/>
      <c r="GD72" s="2">
        <v>1</v>
      </c>
      <c r="GE72" s="2"/>
      <c r="GF72" s="2">
        <v>1129849940</v>
      </c>
      <c r="GG72" s="2">
        <v>2</v>
      </c>
      <c r="GH72" s="2">
        <v>1</v>
      </c>
      <c r="GI72" s="2">
        <v>-2</v>
      </c>
      <c r="GJ72" s="2">
        <v>0</v>
      </c>
      <c r="GK72" s="2">
        <v>0</v>
      </c>
      <c r="GL72" s="2">
        <f t="shared" si="88"/>
        <v>0</v>
      </c>
      <c r="GM72" s="2">
        <f t="shared" si="89"/>
        <v>62.24</v>
      </c>
      <c r="GN72" s="2">
        <f t="shared" si="90"/>
        <v>0</v>
      </c>
      <c r="GO72" s="2">
        <f t="shared" si="91"/>
        <v>62.24</v>
      </c>
      <c r="GP72" s="2">
        <f t="shared" si="92"/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93"/>
        <v>0</v>
      </c>
      <c r="GW72" s="2">
        <v>1</v>
      </c>
      <c r="GX72" s="2">
        <f t="shared" si="94"/>
        <v>0</v>
      </c>
      <c r="GY72" s="2"/>
      <c r="GZ72" s="2"/>
      <c r="HA72" s="2">
        <v>0</v>
      </c>
      <c r="HB72" s="2">
        <v>0</v>
      </c>
      <c r="HC72" s="2">
        <f t="shared" si="95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161</v>
      </c>
      <c r="E73" t="s">
        <v>117</v>
      </c>
      <c r="F73" t="s">
        <v>118</v>
      </c>
      <c r="G73" t="s">
        <v>119</v>
      </c>
      <c r="H73" t="s">
        <v>95</v>
      </c>
      <c r="I73">
        <f>I71*J73</f>
        <v>0.2</v>
      </c>
      <c r="J73">
        <v>0.1</v>
      </c>
      <c r="O73">
        <f t="shared" si="61"/>
        <v>421.36</v>
      </c>
      <c r="P73">
        <f t="shared" si="62"/>
        <v>421.36</v>
      </c>
      <c r="Q73">
        <f t="shared" si="63"/>
        <v>0</v>
      </c>
      <c r="R73">
        <f t="shared" si="64"/>
        <v>0</v>
      </c>
      <c r="S73">
        <f t="shared" si="65"/>
        <v>0</v>
      </c>
      <c r="T73">
        <f t="shared" si="66"/>
        <v>0</v>
      </c>
      <c r="U73">
        <f t="shared" si="67"/>
        <v>0</v>
      </c>
      <c r="V73">
        <f t="shared" si="68"/>
        <v>0</v>
      </c>
      <c r="W73">
        <f t="shared" si="69"/>
        <v>0</v>
      </c>
      <c r="X73">
        <f t="shared" si="70"/>
        <v>0</v>
      </c>
      <c r="Y73">
        <f t="shared" si="71"/>
        <v>0</v>
      </c>
      <c r="AA73">
        <v>39650538</v>
      </c>
      <c r="AB73">
        <f t="shared" si="72"/>
        <v>311.2</v>
      </c>
      <c r="AC73">
        <f t="shared" si="73"/>
        <v>311.2</v>
      </c>
      <c r="AD73">
        <f t="shared" si="96"/>
        <v>0</v>
      </c>
      <c r="AE73">
        <f t="shared" si="97"/>
        <v>0</v>
      </c>
      <c r="AF73">
        <f t="shared" si="97"/>
        <v>0</v>
      </c>
      <c r="AG73">
        <f t="shared" si="74"/>
        <v>0</v>
      </c>
      <c r="AH73">
        <f t="shared" si="98"/>
        <v>0</v>
      </c>
      <c r="AI73">
        <f t="shared" si="98"/>
        <v>0</v>
      </c>
      <c r="AJ73">
        <f t="shared" si="75"/>
        <v>0</v>
      </c>
      <c r="AK73">
        <v>311.2</v>
      </c>
      <c r="AL73">
        <v>311.2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92</v>
      </c>
      <c r="AU73">
        <v>65</v>
      </c>
      <c r="AV73">
        <v>1</v>
      </c>
      <c r="AW73">
        <v>1</v>
      </c>
      <c r="AZ73">
        <v>6.77</v>
      </c>
      <c r="BA73">
        <v>1</v>
      </c>
      <c r="BB73">
        <v>1</v>
      </c>
      <c r="BC73">
        <v>6.77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2</v>
      </c>
      <c r="BJ73" t="s">
        <v>120</v>
      </c>
      <c r="BM73">
        <v>110004</v>
      </c>
      <c r="BN73">
        <v>0</v>
      </c>
      <c r="BO73" t="s">
        <v>3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92</v>
      </c>
      <c r="CA73">
        <v>65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6"/>
        <v>421.36</v>
      </c>
      <c r="CQ73">
        <f t="shared" si="77"/>
        <v>2106.8239999999996</v>
      </c>
      <c r="CR73">
        <f t="shared" si="78"/>
        <v>0</v>
      </c>
      <c r="CS73">
        <f t="shared" si="79"/>
        <v>0</v>
      </c>
      <c r="CT73">
        <f t="shared" si="80"/>
        <v>0</v>
      </c>
      <c r="CU73">
        <f t="shared" si="81"/>
        <v>0</v>
      </c>
      <c r="CV73">
        <f t="shared" si="82"/>
        <v>0</v>
      </c>
      <c r="CW73">
        <f t="shared" si="83"/>
        <v>0</v>
      </c>
      <c r="CX73">
        <f t="shared" si="84"/>
        <v>0</v>
      </c>
      <c r="CY73">
        <f t="shared" si="85"/>
        <v>0</v>
      </c>
      <c r="CZ73">
        <f t="shared" si="86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1010</v>
      </c>
      <c r="DV73" t="s">
        <v>95</v>
      </c>
      <c r="DW73" t="s">
        <v>95</v>
      </c>
      <c r="DX73">
        <v>10</v>
      </c>
      <c r="EE73">
        <v>39174390</v>
      </c>
      <c r="EF73">
        <v>3</v>
      </c>
      <c r="EG73" t="s">
        <v>20</v>
      </c>
      <c r="EH73">
        <v>0</v>
      </c>
      <c r="EI73" t="s">
        <v>3</v>
      </c>
      <c r="EJ73">
        <v>2</v>
      </c>
      <c r="EK73">
        <v>110004</v>
      </c>
      <c r="EL73" t="s">
        <v>33</v>
      </c>
      <c r="EM73" t="s">
        <v>22</v>
      </c>
      <c r="EO73" t="s">
        <v>3</v>
      </c>
      <c r="EQ73">
        <v>0</v>
      </c>
      <c r="ER73">
        <v>311.2</v>
      </c>
      <c r="ES73">
        <v>311.2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7"/>
        <v>0</v>
      </c>
      <c r="FS73">
        <v>0</v>
      </c>
      <c r="FX73">
        <v>92</v>
      </c>
      <c r="FY73">
        <v>65</v>
      </c>
      <c r="GA73" t="s">
        <v>3</v>
      </c>
      <c r="GD73">
        <v>1</v>
      </c>
      <c r="GF73">
        <v>1129849940</v>
      </c>
      <c r="GG73">
        <v>1</v>
      </c>
      <c r="GH73">
        <v>1</v>
      </c>
      <c r="GI73">
        <v>4</v>
      </c>
      <c r="GJ73">
        <v>0</v>
      </c>
      <c r="GK73">
        <v>0</v>
      </c>
      <c r="GL73">
        <f t="shared" si="88"/>
        <v>0</v>
      </c>
      <c r="GM73">
        <f t="shared" si="89"/>
        <v>421.36</v>
      </c>
      <c r="GN73">
        <f t="shared" si="90"/>
        <v>0</v>
      </c>
      <c r="GO73">
        <f t="shared" si="91"/>
        <v>421.36</v>
      </c>
      <c r="GP73">
        <f t="shared" si="92"/>
        <v>0</v>
      </c>
      <c r="GR73">
        <v>0</v>
      </c>
      <c r="GS73">
        <v>3</v>
      </c>
      <c r="GT73">
        <v>0</v>
      </c>
      <c r="GU73" t="s">
        <v>3</v>
      </c>
      <c r="GV73">
        <f t="shared" si="93"/>
        <v>0</v>
      </c>
      <c r="GW73">
        <v>1</v>
      </c>
      <c r="GX73">
        <f t="shared" si="94"/>
        <v>0</v>
      </c>
      <c r="HA73">
        <v>0</v>
      </c>
      <c r="HB73">
        <v>0</v>
      </c>
      <c r="HC73">
        <f t="shared" si="95"/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ROW(SmtRes!A168)</f>
        <v>168</v>
      </c>
      <c r="D74" s="2">
        <f>ROW(EtalonRes!A145)</f>
        <v>145</v>
      </c>
      <c r="E74" s="2" t="s">
        <v>121</v>
      </c>
      <c r="F74" s="2" t="s">
        <v>122</v>
      </c>
      <c r="G74" s="2" t="s">
        <v>123</v>
      </c>
      <c r="H74" s="2" t="s">
        <v>17</v>
      </c>
      <c r="I74" s="2">
        <v>1</v>
      </c>
      <c r="J74" s="2">
        <v>0</v>
      </c>
      <c r="K74" s="2"/>
      <c r="L74" s="2"/>
      <c r="M74" s="2"/>
      <c r="N74" s="2"/>
      <c r="O74" s="2">
        <f t="shared" si="61"/>
        <v>5.29</v>
      </c>
      <c r="P74" s="2">
        <f t="shared" si="62"/>
        <v>0.41</v>
      </c>
      <c r="Q74" s="2">
        <f t="shared" si="63"/>
        <v>0</v>
      </c>
      <c r="R74" s="2">
        <f t="shared" si="64"/>
        <v>0</v>
      </c>
      <c r="S74" s="2">
        <f t="shared" si="65"/>
        <v>4.88</v>
      </c>
      <c r="T74" s="2">
        <f t="shared" si="66"/>
        <v>0</v>
      </c>
      <c r="U74" s="2">
        <f t="shared" si="67"/>
        <v>0.5</v>
      </c>
      <c r="V74" s="2">
        <f t="shared" si="68"/>
        <v>0</v>
      </c>
      <c r="W74" s="2">
        <f t="shared" si="69"/>
        <v>0</v>
      </c>
      <c r="X74" s="2">
        <f t="shared" si="70"/>
        <v>3.9</v>
      </c>
      <c r="Y74" s="2">
        <f t="shared" si="71"/>
        <v>2.93</v>
      </c>
      <c r="Z74" s="2"/>
      <c r="AA74" s="2">
        <v>39650536</v>
      </c>
      <c r="AB74" s="2">
        <f t="shared" si="72"/>
        <v>5.29</v>
      </c>
      <c r="AC74" s="2">
        <f t="shared" si="73"/>
        <v>0.41</v>
      </c>
      <c r="AD74" s="2">
        <f t="shared" si="96"/>
        <v>0</v>
      </c>
      <c r="AE74" s="2">
        <f t="shared" si="97"/>
        <v>0</v>
      </c>
      <c r="AF74" s="2">
        <f t="shared" si="97"/>
        <v>4.88</v>
      </c>
      <c r="AG74" s="2">
        <f t="shared" si="74"/>
        <v>0</v>
      </c>
      <c r="AH74" s="2">
        <f t="shared" si="98"/>
        <v>0.5</v>
      </c>
      <c r="AI74" s="2">
        <f t="shared" si="98"/>
        <v>0</v>
      </c>
      <c r="AJ74" s="2">
        <f t="shared" si="75"/>
        <v>0</v>
      </c>
      <c r="AK74" s="2">
        <v>5.29</v>
      </c>
      <c r="AL74" s="2">
        <v>0.41</v>
      </c>
      <c r="AM74" s="2">
        <v>0</v>
      </c>
      <c r="AN74" s="2">
        <v>0</v>
      </c>
      <c r="AO74" s="2">
        <v>4.88</v>
      </c>
      <c r="AP74" s="2">
        <v>0</v>
      </c>
      <c r="AQ74" s="2">
        <v>0.5</v>
      </c>
      <c r="AR74" s="2">
        <v>0</v>
      </c>
      <c r="AS74" s="2">
        <v>0</v>
      </c>
      <c r="AT74" s="2">
        <v>80</v>
      </c>
      <c r="AU74" s="2">
        <v>60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2</v>
      </c>
      <c r="BJ74" s="2" t="s">
        <v>124</v>
      </c>
      <c r="BK74" s="2"/>
      <c r="BL74" s="2"/>
      <c r="BM74" s="2">
        <v>110011</v>
      </c>
      <c r="BN74" s="2">
        <v>0</v>
      </c>
      <c r="BO74" s="2" t="s">
        <v>3</v>
      </c>
      <c r="BP74" s="2">
        <v>0</v>
      </c>
      <c r="BQ74" s="2">
        <v>3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80</v>
      </c>
      <c r="CA74" s="2">
        <v>60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76"/>
        <v>5.29</v>
      </c>
      <c r="CQ74" s="2">
        <f t="shared" si="77"/>
        <v>0.41</v>
      </c>
      <c r="CR74" s="2">
        <f t="shared" si="78"/>
        <v>0</v>
      </c>
      <c r="CS74" s="2">
        <f t="shared" si="79"/>
        <v>0</v>
      </c>
      <c r="CT74" s="2">
        <f t="shared" si="80"/>
        <v>4.88</v>
      </c>
      <c r="CU74" s="2">
        <f t="shared" si="81"/>
        <v>0</v>
      </c>
      <c r="CV74" s="2">
        <f t="shared" si="82"/>
        <v>0.5</v>
      </c>
      <c r="CW74" s="2">
        <f t="shared" si="83"/>
        <v>0</v>
      </c>
      <c r="CX74" s="2">
        <f t="shared" si="84"/>
        <v>0</v>
      </c>
      <c r="CY74" s="2">
        <f t="shared" si="85"/>
        <v>3.9039999999999999</v>
      </c>
      <c r="CZ74" s="2">
        <f t="shared" si="86"/>
        <v>2.9279999999999999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17</v>
      </c>
      <c r="DW74" s="2" t="s">
        <v>17</v>
      </c>
      <c r="DX74" s="2">
        <v>1</v>
      </c>
      <c r="DY74" s="2"/>
      <c r="DZ74" s="2"/>
      <c r="EA74" s="2"/>
      <c r="EB74" s="2"/>
      <c r="EC74" s="2"/>
      <c r="ED74" s="2"/>
      <c r="EE74" s="2">
        <v>39174433</v>
      </c>
      <c r="EF74" s="2">
        <v>3</v>
      </c>
      <c r="EG74" s="2" t="s">
        <v>20</v>
      </c>
      <c r="EH74" s="2">
        <v>0</v>
      </c>
      <c r="EI74" s="2" t="s">
        <v>3</v>
      </c>
      <c r="EJ74" s="2">
        <v>2</v>
      </c>
      <c r="EK74" s="2">
        <v>110011</v>
      </c>
      <c r="EL74" s="2" t="s">
        <v>21</v>
      </c>
      <c r="EM74" s="2" t="s">
        <v>22</v>
      </c>
      <c r="EN74" s="2"/>
      <c r="EO74" s="2" t="s">
        <v>3</v>
      </c>
      <c r="EP74" s="2"/>
      <c r="EQ74" s="2">
        <v>0</v>
      </c>
      <c r="ER74" s="2">
        <v>5.29</v>
      </c>
      <c r="ES74" s="2">
        <v>0.41</v>
      </c>
      <c r="ET74" s="2">
        <v>0</v>
      </c>
      <c r="EU74" s="2">
        <v>0</v>
      </c>
      <c r="EV74" s="2">
        <v>4.88</v>
      </c>
      <c r="EW74" s="2">
        <v>0.5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7"/>
        <v>0</v>
      </c>
      <c r="FS74" s="2">
        <v>0</v>
      </c>
      <c r="FT74" s="2"/>
      <c r="FU74" s="2"/>
      <c r="FV74" s="2"/>
      <c r="FW74" s="2"/>
      <c r="FX74" s="2">
        <v>80</v>
      </c>
      <c r="FY74" s="2">
        <v>60</v>
      </c>
      <c r="FZ74" s="2"/>
      <c r="GA74" s="2" t="s">
        <v>3</v>
      </c>
      <c r="GB74" s="2"/>
      <c r="GC74" s="2"/>
      <c r="GD74" s="2">
        <v>1</v>
      </c>
      <c r="GE74" s="2"/>
      <c r="GF74" s="2">
        <v>287023441</v>
      </c>
      <c r="GG74" s="2">
        <v>2</v>
      </c>
      <c r="GH74" s="2">
        <v>1</v>
      </c>
      <c r="GI74" s="2">
        <v>-2</v>
      </c>
      <c r="GJ74" s="2">
        <v>0</v>
      </c>
      <c r="GK74" s="2">
        <v>0</v>
      </c>
      <c r="GL74" s="2">
        <f t="shared" si="88"/>
        <v>0</v>
      </c>
      <c r="GM74" s="2">
        <f t="shared" si="89"/>
        <v>12.12</v>
      </c>
      <c r="GN74" s="2">
        <f t="shared" si="90"/>
        <v>0</v>
      </c>
      <c r="GO74" s="2">
        <f t="shared" si="91"/>
        <v>12.12</v>
      </c>
      <c r="GP74" s="2">
        <f t="shared" si="92"/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93"/>
        <v>0</v>
      </c>
      <c r="GW74" s="2">
        <v>1</v>
      </c>
      <c r="GX74" s="2">
        <f t="shared" si="94"/>
        <v>0</v>
      </c>
      <c r="GY74" s="2"/>
      <c r="GZ74" s="2"/>
      <c r="HA74" s="2">
        <v>0</v>
      </c>
      <c r="HB74" s="2">
        <v>0</v>
      </c>
      <c r="HC74" s="2">
        <f t="shared" si="95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ROW(SmtRes!A174)</f>
        <v>174</v>
      </c>
      <c r="D75">
        <f>ROW(EtalonRes!A150)</f>
        <v>150</v>
      </c>
      <c r="E75" t="s">
        <v>121</v>
      </c>
      <c r="F75" t="s">
        <v>122</v>
      </c>
      <c r="G75" t="s">
        <v>123</v>
      </c>
      <c r="H75" t="s">
        <v>17</v>
      </c>
      <c r="I75">
        <v>1</v>
      </c>
      <c r="J75">
        <v>0</v>
      </c>
      <c r="O75">
        <f t="shared" si="61"/>
        <v>35.82</v>
      </c>
      <c r="P75">
        <f t="shared" si="62"/>
        <v>2.78</v>
      </c>
      <c r="Q75">
        <f t="shared" si="63"/>
        <v>0</v>
      </c>
      <c r="R75">
        <f t="shared" si="64"/>
        <v>0</v>
      </c>
      <c r="S75">
        <f t="shared" si="65"/>
        <v>33.04</v>
      </c>
      <c r="T75">
        <f t="shared" si="66"/>
        <v>0</v>
      </c>
      <c r="U75">
        <f t="shared" si="67"/>
        <v>0.5</v>
      </c>
      <c r="V75">
        <f t="shared" si="68"/>
        <v>0</v>
      </c>
      <c r="W75">
        <f t="shared" si="69"/>
        <v>0</v>
      </c>
      <c r="X75">
        <f t="shared" si="70"/>
        <v>26.43</v>
      </c>
      <c r="Y75">
        <f t="shared" si="71"/>
        <v>19.82</v>
      </c>
      <c r="AA75">
        <v>39650538</v>
      </c>
      <c r="AB75">
        <f t="shared" si="72"/>
        <v>5.29</v>
      </c>
      <c r="AC75">
        <f t="shared" si="73"/>
        <v>0.41</v>
      </c>
      <c r="AD75">
        <f t="shared" si="96"/>
        <v>0</v>
      </c>
      <c r="AE75">
        <f t="shared" si="97"/>
        <v>0</v>
      </c>
      <c r="AF75">
        <f t="shared" si="97"/>
        <v>4.88</v>
      </c>
      <c r="AG75">
        <f t="shared" si="74"/>
        <v>0</v>
      </c>
      <c r="AH75">
        <f t="shared" si="98"/>
        <v>0.5</v>
      </c>
      <c r="AI75">
        <f t="shared" si="98"/>
        <v>0</v>
      </c>
      <c r="AJ75">
        <f t="shared" si="75"/>
        <v>0</v>
      </c>
      <c r="AK75">
        <v>5.29</v>
      </c>
      <c r="AL75">
        <v>0.41</v>
      </c>
      <c r="AM75">
        <v>0</v>
      </c>
      <c r="AN75">
        <v>0</v>
      </c>
      <c r="AO75">
        <v>4.88</v>
      </c>
      <c r="AP75">
        <v>0</v>
      </c>
      <c r="AQ75">
        <v>0.5</v>
      </c>
      <c r="AR75">
        <v>0</v>
      </c>
      <c r="AS75">
        <v>0</v>
      </c>
      <c r="AT75">
        <v>80</v>
      </c>
      <c r="AU75">
        <v>60</v>
      </c>
      <c r="AV75">
        <v>1</v>
      </c>
      <c r="AW75">
        <v>1</v>
      </c>
      <c r="AZ75">
        <v>6.77</v>
      </c>
      <c r="BA75">
        <v>6.77</v>
      </c>
      <c r="BB75">
        <v>6.77</v>
      </c>
      <c r="BC75">
        <v>6.77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2</v>
      </c>
      <c r="BJ75" t="s">
        <v>124</v>
      </c>
      <c r="BM75">
        <v>110011</v>
      </c>
      <c r="BN75">
        <v>0</v>
      </c>
      <c r="BO75" t="s">
        <v>3</v>
      </c>
      <c r="BP75">
        <v>0</v>
      </c>
      <c r="BQ75">
        <v>3</v>
      </c>
      <c r="BR75">
        <v>0</v>
      </c>
      <c r="BS75">
        <v>6.77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80</v>
      </c>
      <c r="CA75">
        <v>60</v>
      </c>
      <c r="CE75">
        <v>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6"/>
        <v>35.82</v>
      </c>
      <c r="CQ75">
        <f t="shared" si="77"/>
        <v>2.7756999999999996</v>
      </c>
      <c r="CR75">
        <f t="shared" si="78"/>
        <v>0</v>
      </c>
      <c r="CS75">
        <f t="shared" si="79"/>
        <v>0</v>
      </c>
      <c r="CT75">
        <f t="shared" si="80"/>
        <v>33.037599999999998</v>
      </c>
      <c r="CU75">
        <f t="shared" si="81"/>
        <v>0</v>
      </c>
      <c r="CV75">
        <f t="shared" si="82"/>
        <v>0.5</v>
      </c>
      <c r="CW75">
        <f t="shared" si="83"/>
        <v>0</v>
      </c>
      <c r="CX75">
        <f t="shared" si="84"/>
        <v>0</v>
      </c>
      <c r="CY75">
        <f t="shared" si="85"/>
        <v>26.431999999999999</v>
      </c>
      <c r="CZ75">
        <f t="shared" si="86"/>
        <v>19.823999999999998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17</v>
      </c>
      <c r="DW75" t="s">
        <v>17</v>
      </c>
      <c r="DX75">
        <v>1</v>
      </c>
      <c r="EE75">
        <v>39174433</v>
      </c>
      <c r="EF75">
        <v>3</v>
      </c>
      <c r="EG75" t="s">
        <v>20</v>
      </c>
      <c r="EH75">
        <v>0</v>
      </c>
      <c r="EI75" t="s">
        <v>3</v>
      </c>
      <c r="EJ75">
        <v>2</v>
      </c>
      <c r="EK75">
        <v>110011</v>
      </c>
      <c r="EL75" t="s">
        <v>21</v>
      </c>
      <c r="EM75" t="s">
        <v>22</v>
      </c>
      <c r="EO75" t="s">
        <v>3</v>
      </c>
      <c r="EQ75">
        <v>0</v>
      </c>
      <c r="ER75">
        <v>5.29</v>
      </c>
      <c r="ES75">
        <v>0.41</v>
      </c>
      <c r="ET75">
        <v>0</v>
      </c>
      <c r="EU75">
        <v>0</v>
      </c>
      <c r="EV75">
        <v>4.88</v>
      </c>
      <c r="EW75">
        <v>0.5</v>
      </c>
      <c r="EX75">
        <v>0</v>
      </c>
      <c r="EY75">
        <v>0</v>
      </c>
      <c r="FQ75">
        <v>0</v>
      </c>
      <c r="FR75">
        <f t="shared" si="87"/>
        <v>0</v>
      </c>
      <c r="FS75">
        <v>0</v>
      </c>
      <c r="FX75">
        <v>80</v>
      </c>
      <c r="FY75">
        <v>60</v>
      </c>
      <c r="GA75" t="s">
        <v>3</v>
      </c>
      <c r="GD75">
        <v>1</v>
      </c>
      <c r="GF75">
        <v>287023441</v>
      </c>
      <c r="GG75">
        <v>1</v>
      </c>
      <c r="GH75">
        <v>1</v>
      </c>
      <c r="GI75">
        <v>4</v>
      </c>
      <c r="GJ75">
        <v>0</v>
      </c>
      <c r="GK75">
        <v>0</v>
      </c>
      <c r="GL75">
        <f t="shared" si="88"/>
        <v>0</v>
      </c>
      <c r="GM75">
        <f t="shared" si="89"/>
        <v>82.07</v>
      </c>
      <c r="GN75">
        <f t="shared" si="90"/>
        <v>0</v>
      </c>
      <c r="GO75">
        <f t="shared" si="91"/>
        <v>82.07</v>
      </c>
      <c r="GP75">
        <f t="shared" si="92"/>
        <v>0</v>
      </c>
      <c r="GR75">
        <v>0</v>
      </c>
      <c r="GS75">
        <v>3</v>
      </c>
      <c r="GT75">
        <v>0</v>
      </c>
      <c r="GU75" t="s">
        <v>3</v>
      </c>
      <c r="GV75">
        <f t="shared" si="93"/>
        <v>0</v>
      </c>
      <c r="GW75">
        <v>1</v>
      </c>
      <c r="GX75">
        <f t="shared" si="94"/>
        <v>0</v>
      </c>
      <c r="HA75">
        <v>0</v>
      </c>
      <c r="HB75">
        <v>0</v>
      </c>
      <c r="HC75">
        <f t="shared" si="95"/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167</v>
      </c>
      <c r="D76" s="2"/>
      <c r="E76" s="2" t="s">
        <v>125</v>
      </c>
      <c r="F76" s="2" t="s">
        <v>126</v>
      </c>
      <c r="G76" s="2" t="s">
        <v>127</v>
      </c>
      <c r="H76" s="2" t="s">
        <v>27</v>
      </c>
      <c r="I76" s="2">
        <f>I74*J76</f>
        <v>1</v>
      </c>
      <c r="J76" s="2">
        <v>1</v>
      </c>
      <c r="K76" s="2"/>
      <c r="L76" s="2"/>
      <c r="M76" s="2"/>
      <c r="N76" s="2"/>
      <c r="O76" s="2">
        <f t="shared" si="61"/>
        <v>23.83</v>
      </c>
      <c r="P76" s="2">
        <f t="shared" si="62"/>
        <v>23.83</v>
      </c>
      <c r="Q76" s="2">
        <f t="shared" si="63"/>
        <v>0</v>
      </c>
      <c r="R76" s="2">
        <f t="shared" si="64"/>
        <v>0</v>
      </c>
      <c r="S76" s="2">
        <f t="shared" si="65"/>
        <v>0</v>
      </c>
      <c r="T76" s="2">
        <f t="shared" si="66"/>
        <v>0</v>
      </c>
      <c r="U76" s="2">
        <f t="shared" si="67"/>
        <v>0</v>
      </c>
      <c r="V76" s="2">
        <f t="shared" si="68"/>
        <v>0</v>
      </c>
      <c r="W76" s="2">
        <f t="shared" si="69"/>
        <v>0</v>
      </c>
      <c r="X76" s="2">
        <f t="shared" si="70"/>
        <v>0</v>
      </c>
      <c r="Y76" s="2">
        <f t="shared" si="71"/>
        <v>0</v>
      </c>
      <c r="Z76" s="2"/>
      <c r="AA76" s="2">
        <v>39650536</v>
      </c>
      <c r="AB76" s="2">
        <f t="shared" si="72"/>
        <v>23.83</v>
      </c>
      <c r="AC76" s="2">
        <f t="shared" si="73"/>
        <v>23.83</v>
      </c>
      <c r="AD76" s="2">
        <f t="shared" si="96"/>
        <v>0</v>
      </c>
      <c r="AE76" s="2">
        <f t="shared" si="97"/>
        <v>0</v>
      </c>
      <c r="AF76" s="2">
        <f t="shared" si="97"/>
        <v>0</v>
      </c>
      <c r="AG76" s="2">
        <f t="shared" si="74"/>
        <v>0</v>
      </c>
      <c r="AH76" s="2">
        <f t="shared" si="98"/>
        <v>0</v>
      </c>
      <c r="AI76" s="2">
        <f t="shared" si="98"/>
        <v>0</v>
      </c>
      <c r="AJ76" s="2">
        <f t="shared" si="75"/>
        <v>0</v>
      </c>
      <c r="AK76" s="2">
        <v>23.83</v>
      </c>
      <c r="AL76" s="2">
        <v>23.83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80</v>
      </c>
      <c r="AU76" s="2">
        <v>60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3</v>
      </c>
      <c r="BI76" s="2">
        <v>2</v>
      </c>
      <c r="BJ76" s="2" t="s">
        <v>128</v>
      </c>
      <c r="BK76" s="2"/>
      <c r="BL76" s="2"/>
      <c r="BM76" s="2">
        <v>110011</v>
      </c>
      <c r="BN76" s="2">
        <v>0</v>
      </c>
      <c r="BO76" s="2" t="s">
        <v>3</v>
      </c>
      <c r="BP76" s="2">
        <v>0</v>
      </c>
      <c r="BQ76" s="2">
        <v>3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80</v>
      </c>
      <c r="CA76" s="2">
        <v>60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3</v>
      </c>
      <c r="CO76" s="2">
        <v>0</v>
      </c>
      <c r="CP76" s="2">
        <f t="shared" si="76"/>
        <v>23.83</v>
      </c>
      <c r="CQ76" s="2">
        <f t="shared" si="77"/>
        <v>23.83</v>
      </c>
      <c r="CR76" s="2">
        <f t="shared" si="78"/>
        <v>0</v>
      </c>
      <c r="CS76" s="2">
        <f t="shared" si="79"/>
        <v>0</v>
      </c>
      <c r="CT76" s="2">
        <f t="shared" si="80"/>
        <v>0</v>
      </c>
      <c r="CU76" s="2">
        <f t="shared" si="81"/>
        <v>0</v>
      </c>
      <c r="CV76" s="2">
        <f t="shared" si="82"/>
        <v>0</v>
      </c>
      <c r="CW76" s="2">
        <f t="shared" si="83"/>
        <v>0</v>
      </c>
      <c r="CX76" s="2">
        <f t="shared" si="84"/>
        <v>0</v>
      </c>
      <c r="CY76" s="2">
        <f t="shared" si="85"/>
        <v>0</v>
      </c>
      <c r="CZ76" s="2">
        <f t="shared" si="86"/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27</v>
      </c>
      <c r="DW76" s="2" t="s">
        <v>27</v>
      </c>
      <c r="DX76" s="2">
        <v>1</v>
      </c>
      <c r="DY76" s="2"/>
      <c r="DZ76" s="2"/>
      <c r="EA76" s="2"/>
      <c r="EB76" s="2"/>
      <c r="EC76" s="2"/>
      <c r="ED76" s="2"/>
      <c r="EE76" s="2">
        <v>39174433</v>
      </c>
      <c r="EF76" s="2">
        <v>3</v>
      </c>
      <c r="EG76" s="2" t="s">
        <v>20</v>
      </c>
      <c r="EH76" s="2">
        <v>0</v>
      </c>
      <c r="EI76" s="2" t="s">
        <v>3</v>
      </c>
      <c r="EJ76" s="2">
        <v>2</v>
      </c>
      <c r="EK76" s="2">
        <v>110011</v>
      </c>
      <c r="EL76" s="2" t="s">
        <v>21</v>
      </c>
      <c r="EM76" s="2" t="s">
        <v>22</v>
      </c>
      <c r="EN76" s="2"/>
      <c r="EO76" s="2" t="s">
        <v>3</v>
      </c>
      <c r="EP76" s="2"/>
      <c r="EQ76" s="2">
        <v>0</v>
      </c>
      <c r="ER76" s="2">
        <v>23.83</v>
      </c>
      <c r="ES76" s="2">
        <v>23.83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7"/>
        <v>0</v>
      </c>
      <c r="FS76" s="2">
        <v>0</v>
      </c>
      <c r="FT76" s="2"/>
      <c r="FU76" s="2"/>
      <c r="FV76" s="2"/>
      <c r="FW76" s="2"/>
      <c r="FX76" s="2">
        <v>80</v>
      </c>
      <c r="FY76" s="2">
        <v>60</v>
      </c>
      <c r="FZ76" s="2"/>
      <c r="GA76" s="2" t="s">
        <v>3</v>
      </c>
      <c r="GB76" s="2"/>
      <c r="GC76" s="2"/>
      <c r="GD76" s="2">
        <v>1</v>
      </c>
      <c r="GE76" s="2"/>
      <c r="GF76" s="2">
        <v>-1215076367</v>
      </c>
      <c r="GG76" s="2">
        <v>2</v>
      </c>
      <c r="GH76" s="2">
        <v>1</v>
      </c>
      <c r="GI76" s="2">
        <v>-2</v>
      </c>
      <c r="GJ76" s="2">
        <v>0</v>
      </c>
      <c r="GK76" s="2">
        <v>0</v>
      </c>
      <c r="GL76" s="2">
        <f t="shared" si="88"/>
        <v>0</v>
      </c>
      <c r="GM76" s="2">
        <f t="shared" si="89"/>
        <v>23.83</v>
      </c>
      <c r="GN76" s="2">
        <f t="shared" si="90"/>
        <v>0</v>
      </c>
      <c r="GO76" s="2">
        <f t="shared" si="91"/>
        <v>23.83</v>
      </c>
      <c r="GP76" s="2">
        <f t="shared" si="92"/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93"/>
        <v>0</v>
      </c>
      <c r="GW76" s="2">
        <v>1</v>
      </c>
      <c r="GX76" s="2">
        <f t="shared" si="94"/>
        <v>0</v>
      </c>
      <c r="GY76" s="2"/>
      <c r="GZ76" s="2"/>
      <c r="HA76" s="2">
        <v>0</v>
      </c>
      <c r="HB76" s="2">
        <v>0</v>
      </c>
      <c r="HC76" s="2">
        <f t="shared" si="95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173</v>
      </c>
      <c r="E77" t="s">
        <v>125</v>
      </c>
      <c r="F77" t="s">
        <v>126</v>
      </c>
      <c r="G77" t="s">
        <v>127</v>
      </c>
      <c r="H77" t="s">
        <v>27</v>
      </c>
      <c r="I77">
        <f>I75*J77</f>
        <v>1</v>
      </c>
      <c r="J77">
        <v>1</v>
      </c>
      <c r="O77">
        <f t="shared" si="61"/>
        <v>161.33000000000001</v>
      </c>
      <c r="P77">
        <f t="shared" si="62"/>
        <v>161.33000000000001</v>
      </c>
      <c r="Q77">
        <f t="shared" si="63"/>
        <v>0</v>
      </c>
      <c r="R77">
        <f t="shared" si="64"/>
        <v>0</v>
      </c>
      <c r="S77">
        <f t="shared" si="65"/>
        <v>0</v>
      </c>
      <c r="T77">
        <f t="shared" si="66"/>
        <v>0</v>
      </c>
      <c r="U77">
        <f t="shared" si="67"/>
        <v>0</v>
      </c>
      <c r="V77">
        <f t="shared" si="68"/>
        <v>0</v>
      </c>
      <c r="W77">
        <f t="shared" si="69"/>
        <v>0</v>
      </c>
      <c r="X77">
        <f t="shared" si="70"/>
        <v>0</v>
      </c>
      <c r="Y77">
        <f t="shared" si="71"/>
        <v>0</v>
      </c>
      <c r="AA77">
        <v>39650538</v>
      </c>
      <c r="AB77">
        <f t="shared" si="72"/>
        <v>23.83</v>
      </c>
      <c r="AC77">
        <f t="shared" si="73"/>
        <v>23.83</v>
      </c>
      <c r="AD77">
        <f t="shared" si="96"/>
        <v>0</v>
      </c>
      <c r="AE77">
        <f t="shared" si="97"/>
        <v>0</v>
      </c>
      <c r="AF77">
        <f t="shared" si="97"/>
        <v>0</v>
      </c>
      <c r="AG77">
        <f t="shared" si="74"/>
        <v>0</v>
      </c>
      <c r="AH77">
        <f t="shared" si="98"/>
        <v>0</v>
      </c>
      <c r="AI77">
        <f t="shared" si="98"/>
        <v>0</v>
      </c>
      <c r="AJ77">
        <f t="shared" si="75"/>
        <v>0</v>
      </c>
      <c r="AK77">
        <v>23.83</v>
      </c>
      <c r="AL77">
        <v>23.83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80</v>
      </c>
      <c r="AU77">
        <v>60</v>
      </c>
      <c r="AV77">
        <v>1</v>
      </c>
      <c r="AW77">
        <v>1</v>
      </c>
      <c r="AZ77">
        <v>6.77</v>
      </c>
      <c r="BA77">
        <v>1</v>
      </c>
      <c r="BB77">
        <v>1</v>
      </c>
      <c r="BC77">
        <v>6.77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2</v>
      </c>
      <c r="BJ77" t="s">
        <v>128</v>
      </c>
      <c r="BM77">
        <v>110011</v>
      </c>
      <c r="BN77">
        <v>0</v>
      </c>
      <c r="BO77" t="s">
        <v>3</v>
      </c>
      <c r="BP77">
        <v>0</v>
      </c>
      <c r="BQ77">
        <v>3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80</v>
      </c>
      <c r="CA77">
        <v>60</v>
      </c>
      <c r="CE77">
        <v>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6"/>
        <v>161.33000000000001</v>
      </c>
      <c r="CQ77">
        <f t="shared" si="77"/>
        <v>161.32909999999998</v>
      </c>
      <c r="CR77">
        <f t="shared" si="78"/>
        <v>0</v>
      </c>
      <c r="CS77">
        <f t="shared" si="79"/>
        <v>0</v>
      </c>
      <c r="CT77">
        <f t="shared" si="80"/>
        <v>0</v>
      </c>
      <c r="CU77">
        <f t="shared" si="81"/>
        <v>0</v>
      </c>
      <c r="CV77">
        <f t="shared" si="82"/>
        <v>0</v>
      </c>
      <c r="CW77">
        <f t="shared" si="83"/>
        <v>0</v>
      </c>
      <c r="CX77">
        <f t="shared" si="84"/>
        <v>0</v>
      </c>
      <c r="CY77">
        <f t="shared" si="85"/>
        <v>0</v>
      </c>
      <c r="CZ77">
        <f t="shared" si="86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27</v>
      </c>
      <c r="DW77" t="s">
        <v>27</v>
      </c>
      <c r="DX77">
        <v>1</v>
      </c>
      <c r="EE77">
        <v>39174433</v>
      </c>
      <c r="EF77">
        <v>3</v>
      </c>
      <c r="EG77" t="s">
        <v>20</v>
      </c>
      <c r="EH77">
        <v>0</v>
      </c>
      <c r="EI77" t="s">
        <v>3</v>
      </c>
      <c r="EJ77">
        <v>2</v>
      </c>
      <c r="EK77">
        <v>110011</v>
      </c>
      <c r="EL77" t="s">
        <v>21</v>
      </c>
      <c r="EM77" t="s">
        <v>22</v>
      </c>
      <c r="EO77" t="s">
        <v>3</v>
      </c>
      <c r="EQ77">
        <v>0</v>
      </c>
      <c r="ER77">
        <v>23.83</v>
      </c>
      <c r="ES77">
        <v>23.83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7"/>
        <v>0</v>
      </c>
      <c r="FS77">
        <v>0</v>
      </c>
      <c r="FX77">
        <v>80</v>
      </c>
      <c r="FY77">
        <v>60</v>
      </c>
      <c r="GA77" t="s">
        <v>3</v>
      </c>
      <c r="GD77">
        <v>1</v>
      </c>
      <c r="GF77">
        <v>-1215076367</v>
      </c>
      <c r="GG77">
        <v>1</v>
      </c>
      <c r="GH77">
        <v>1</v>
      </c>
      <c r="GI77">
        <v>4</v>
      </c>
      <c r="GJ77">
        <v>0</v>
      </c>
      <c r="GK77">
        <v>0</v>
      </c>
      <c r="GL77">
        <f t="shared" si="88"/>
        <v>0</v>
      </c>
      <c r="GM77">
        <f t="shared" si="89"/>
        <v>161.33000000000001</v>
      </c>
      <c r="GN77">
        <f t="shared" si="90"/>
        <v>0</v>
      </c>
      <c r="GO77">
        <f t="shared" si="91"/>
        <v>161.33000000000001</v>
      </c>
      <c r="GP77">
        <f t="shared" si="92"/>
        <v>0</v>
      </c>
      <c r="GR77">
        <v>0</v>
      </c>
      <c r="GS77">
        <v>3</v>
      </c>
      <c r="GT77">
        <v>0</v>
      </c>
      <c r="GU77" t="s">
        <v>3</v>
      </c>
      <c r="GV77">
        <f t="shared" si="93"/>
        <v>0</v>
      </c>
      <c r="GW77">
        <v>1</v>
      </c>
      <c r="GX77">
        <f t="shared" si="94"/>
        <v>0</v>
      </c>
      <c r="HA77">
        <v>0</v>
      </c>
      <c r="HB77">
        <v>0</v>
      </c>
      <c r="HC77">
        <f t="shared" si="95"/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ROW(SmtRes!A182)</f>
        <v>182</v>
      </c>
      <c r="D78" s="2">
        <f>ROW(EtalonRes!A157)</f>
        <v>157</v>
      </c>
      <c r="E78" s="2" t="s">
        <v>129</v>
      </c>
      <c r="F78" s="2" t="s">
        <v>130</v>
      </c>
      <c r="G78" s="2" t="s">
        <v>131</v>
      </c>
      <c r="H78" s="2" t="s">
        <v>17</v>
      </c>
      <c r="I78" s="2">
        <v>4</v>
      </c>
      <c r="J78" s="2">
        <v>0</v>
      </c>
      <c r="K78" s="2"/>
      <c r="L78" s="2"/>
      <c r="M78" s="2"/>
      <c r="N78" s="2"/>
      <c r="O78" s="2">
        <f t="shared" si="61"/>
        <v>51.15</v>
      </c>
      <c r="P78" s="2">
        <f t="shared" si="62"/>
        <v>7.52</v>
      </c>
      <c r="Q78" s="2">
        <f t="shared" si="63"/>
        <v>0</v>
      </c>
      <c r="R78" s="2">
        <f t="shared" si="64"/>
        <v>0</v>
      </c>
      <c r="S78" s="2">
        <f t="shared" si="65"/>
        <v>43.63</v>
      </c>
      <c r="T78" s="2">
        <f t="shared" si="66"/>
        <v>0</v>
      </c>
      <c r="U78" s="2">
        <f t="shared" si="67"/>
        <v>4.5360000000000005</v>
      </c>
      <c r="V78" s="2">
        <f t="shared" si="68"/>
        <v>0</v>
      </c>
      <c r="W78" s="2">
        <f t="shared" si="69"/>
        <v>0</v>
      </c>
      <c r="X78" s="2">
        <f t="shared" si="70"/>
        <v>34.9</v>
      </c>
      <c r="Y78" s="2">
        <f t="shared" si="71"/>
        <v>26.18</v>
      </c>
      <c r="Z78" s="2"/>
      <c r="AA78" s="2">
        <v>39650536</v>
      </c>
      <c r="AB78" s="2">
        <f t="shared" si="72"/>
        <v>12.788</v>
      </c>
      <c r="AC78" s="2">
        <f t="shared" si="73"/>
        <v>1.88</v>
      </c>
      <c r="AD78" s="2">
        <f>ROUND(((((ET78*1.35))-((EU78*1.35)))+AE78),6)</f>
        <v>0</v>
      </c>
      <c r="AE78" s="2">
        <f>ROUND(((EU78*1.35)),6)</f>
        <v>0</v>
      </c>
      <c r="AF78" s="2">
        <f>ROUND(((EV78*1.35)),6)</f>
        <v>10.907999999999999</v>
      </c>
      <c r="AG78" s="2">
        <f t="shared" si="74"/>
        <v>0</v>
      </c>
      <c r="AH78" s="2">
        <f>((EW78*1.35))</f>
        <v>1.1340000000000001</v>
      </c>
      <c r="AI78" s="2">
        <f>((EX78*1.35))</f>
        <v>0</v>
      </c>
      <c r="AJ78" s="2">
        <f t="shared" si="75"/>
        <v>0</v>
      </c>
      <c r="AK78" s="2">
        <v>9.9600000000000009</v>
      </c>
      <c r="AL78" s="2">
        <v>1.88</v>
      </c>
      <c r="AM78" s="2">
        <v>0</v>
      </c>
      <c r="AN78" s="2">
        <v>0</v>
      </c>
      <c r="AO78" s="2">
        <v>8.08</v>
      </c>
      <c r="AP78" s="2">
        <v>0</v>
      </c>
      <c r="AQ78" s="2">
        <v>0.84</v>
      </c>
      <c r="AR78" s="2">
        <v>0</v>
      </c>
      <c r="AS78" s="2">
        <v>0</v>
      </c>
      <c r="AT78" s="2">
        <v>80</v>
      </c>
      <c r="AU78" s="2">
        <v>60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0</v>
      </c>
      <c r="BI78" s="2">
        <v>2</v>
      </c>
      <c r="BJ78" s="2" t="s">
        <v>132</v>
      </c>
      <c r="BK78" s="2"/>
      <c r="BL78" s="2"/>
      <c r="BM78" s="2">
        <v>110011</v>
      </c>
      <c r="BN78" s="2">
        <v>0</v>
      </c>
      <c r="BO78" s="2" t="s">
        <v>3</v>
      </c>
      <c r="BP78" s="2">
        <v>0</v>
      </c>
      <c r="BQ78" s="2">
        <v>3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80</v>
      </c>
      <c r="CA78" s="2">
        <v>60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1296</v>
      </c>
      <c r="CO78" s="2">
        <v>0</v>
      </c>
      <c r="CP78" s="2">
        <f t="shared" si="76"/>
        <v>51.150000000000006</v>
      </c>
      <c r="CQ78" s="2">
        <f t="shared" si="77"/>
        <v>1.88</v>
      </c>
      <c r="CR78" s="2">
        <f t="shared" si="78"/>
        <v>0</v>
      </c>
      <c r="CS78" s="2">
        <f t="shared" si="79"/>
        <v>0</v>
      </c>
      <c r="CT78" s="2">
        <f t="shared" si="80"/>
        <v>10.907999999999999</v>
      </c>
      <c r="CU78" s="2">
        <f t="shared" si="81"/>
        <v>0</v>
      </c>
      <c r="CV78" s="2">
        <f t="shared" si="82"/>
        <v>1.1340000000000001</v>
      </c>
      <c r="CW78" s="2">
        <f t="shared" si="83"/>
        <v>0</v>
      </c>
      <c r="CX78" s="2">
        <f t="shared" si="84"/>
        <v>0</v>
      </c>
      <c r="CY78" s="2">
        <f t="shared" si="85"/>
        <v>34.904000000000003</v>
      </c>
      <c r="CZ78" s="2">
        <f t="shared" si="86"/>
        <v>26.178000000000001</v>
      </c>
      <c r="DA78" s="2"/>
      <c r="DB78" s="2"/>
      <c r="DC78" s="2" t="s">
        <v>3</v>
      </c>
      <c r="DD78" s="2" t="s">
        <v>3</v>
      </c>
      <c r="DE78" s="2" t="s">
        <v>19</v>
      </c>
      <c r="DF78" s="2" t="s">
        <v>19</v>
      </c>
      <c r="DG78" s="2" t="s">
        <v>19</v>
      </c>
      <c r="DH78" s="2" t="s">
        <v>3</v>
      </c>
      <c r="DI78" s="2" t="s">
        <v>19</v>
      </c>
      <c r="DJ78" s="2" t="s">
        <v>19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1013</v>
      </c>
      <c r="DV78" s="2" t="s">
        <v>17</v>
      </c>
      <c r="DW78" s="2" t="s">
        <v>17</v>
      </c>
      <c r="DX78" s="2">
        <v>1</v>
      </c>
      <c r="DY78" s="2"/>
      <c r="DZ78" s="2"/>
      <c r="EA78" s="2"/>
      <c r="EB78" s="2"/>
      <c r="EC78" s="2"/>
      <c r="ED78" s="2"/>
      <c r="EE78" s="2">
        <v>39174433</v>
      </c>
      <c r="EF78" s="2">
        <v>3</v>
      </c>
      <c r="EG78" s="2" t="s">
        <v>20</v>
      </c>
      <c r="EH78" s="2">
        <v>0</v>
      </c>
      <c r="EI78" s="2" t="s">
        <v>3</v>
      </c>
      <c r="EJ78" s="2">
        <v>2</v>
      </c>
      <c r="EK78" s="2">
        <v>110011</v>
      </c>
      <c r="EL78" s="2" t="s">
        <v>21</v>
      </c>
      <c r="EM78" s="2" t="s">
        <v>22</v>
      </c>
      <c r="EN78" s="2"/>
      <c r="EO78" s="2" t="s">
        <v>44</v>
      </c>
      <c r="EP78" s="2"/>
      <c r="EQ78" s="2">
        <v>131072</v>
      </c>
      <c r="ER78" s="2">
        <v>9.9600000000000009</v>
      </c>
      <c r="ES78" s="2">
        <v>1.88</v>
      </c>
      <c r="ET78" s="2">
        <v>0</v>
      </c>
      <c r="EU78" s="2">
        <v>0</v>
      </c>
      <c r="EV78" s="2">
        <v>8.08</v>
      </c>
      <c r="EW78" s="2">
        <v>0.84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7"/>
        <v>0</v>
      </c>
      <c r="FS78" s="2">
        <v>0</v>
      </c>
      <c r="FT78" s="2"/>
      <c r="FU78" s="2"/>
      <c r="FV78" s="2"/>
      <c r="FW78" s="2"/>
      <c r="FX78" s="2">
        <v>80</v>
      </c>
      <c r="FY78" s="2">
        <v>60</v>
      </c>
      <c r="FZ78" s="2"/>
      <c r="GA78" s="2" t="s">
        <v>3</v>
      </c>
      <c r="GB78" s="2"/>
      <c r="GC78" s="2"/>
      <c r="GD78" s="2">
        <v>1</v>
      </c>
      <c r="GE78" s="2"/>
      <c r="GF78" s="2">
        <v>1159013296</v>
      </c>
      <c r="GG78" s="2">
        <v>1</v>
      </c>
      <c r="GH78" s="2">
        <v>1</v>
      </c>
      <c r="GI78" s="2">
        <v>-2</v>
      </c>
      <c r="GJ78" s="2">
        <v>0</v>
      </c>
      <c r="GK78" s="2">
        <v>0</v>
      </c>
      <c r="GL78" s="2">
        <f t="shared" si="88"/>
        <v>0</v>
      </c>
      <c r="GM78" s="2">
        <f t="shared" si="89"/>
        <v>112.23</v>
      </c>
      <c r="GN78" s="2">
        <f t="shared" si="90"/>
        <v>0</v>
      </c>
      <c r="GO78" s="2">
        <f t="shared" si="91"/>
        <v>112.23</v>
      </c>
      <c r="GP78" s="2">
        <f t="shared" si="92"/>
        <v>0</v>
      </c>
      <c r="GQ78" s="2"/>
      <c r="GR78" s="2">
        <v>0</v>
      </c>
      <c r="GS78" s="2">
        <v>3</v>
      </c>
      <c r="GT78" s="2">
        <v>0</v>
      </c>
      <c r="GU78" s="2" t="s">
        <v>3</v>
      </c>
      <c r="GV78" s="2">
        <f t="shared" si="93"/>
        <v>0</v>
      </c>
      <c r="GW78" s="2">
        <v>1</v>
      </c>
      <c r="GX78" s="2">
        <f t="shared" si="94"/>
        <v>0</v>
      </c>
      <c r="GY78" s="2"/>
      <c r="GZ78" s="2"/>
      <c r="HA78" s="2">
        <v>0</v>
      </c>
      <c r="HB78" s="2">
        <v>0</v>
      </c>
      <c r="HC78" s="2">
        <f t="shared" si="95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ROW(SmtRes!A190)</f>
        <v>190</v>
      </c>
      <c r="D79">
        <f>ROW(EtalonRes!A164)</f>
        <v>164</v>
      </c>
      <c r="E79" t="s">
        <v>129</v>
      </c>
      <c r="F79" t="s">
        <v>130</v>
      </c>
      <c r="G79" t="s">
        <v>131</v>
      </c>
      <c r="H79" t="s">
        <v>17</v>
      </c>
      <c r="I79">
        <v>4</v>
      </c>
      <c r="J79">
        <v>0</v>
      </c>
      <c r="O79">
        <f t="shared" si="61"/>
        <v>346.3</v>
      </c>
      <c r="P79">
        <f t="shared" si="62"/>
        <v>50.91</v>
      </c>
      <c r="Q79">
        <f t="shared" si="63"/>
        <v>0</v>
      </c>
      <c r="R79">
        <f t="shared" si="64"/>
        <v>0</v>
      </c>
      <c r="S79">
        <f t="shared" si="65"/>
        <v>295.39</v>
      </c>
      <c r="T79">
        <f t="shared" si="66"/>
        <v>0</v>
      </c>
      <c r="U79">
        <f t="shared" si="67"/>
        <v>4.5360000000000005</v>
      </c>
      <c r="V79">
        <f t="shared" si="68"/>
        <v>0</v>
      </c>
      <c r="W79">
        <f t="shared" si="69"/>
        <v>0</v>
      </c>
      <c r="X79">
        <f t="shared" si="70"/>
        <v>236.31</v>
      </c>
      <c r="Y79">
        <f t="shared" si="71"/>
        <v>177.23</v>
      </c>
      <c r="AA79">
        <v>39650538</v>
      </c>
      <c r="AB79">
        <f t="shared" si="72"/>
        <v>12.788</v>
      </c>
      <c r="AC79">
        <f t="shared" si="73"/>
        <v>1.88</v>
      </c>
      <c r="AD79">
        <f>ROUND(((((ET79*1.35))-((EU79*1.35)))+AE79),6)</f>
        <v>0</v>
      </c>
      <c r="AE79">
        <f>ROUND(((EU79*1.35)),6)</f>
        <v>0</v>
      </c>
      <c r="AF79">
        <f>ROUND(((EV79*1.35)),6)</f>
        <v>10.907999999999999</v>
      </c>
      <c r="AG79">
        <f t="shared" si="74"/>
        <v>0</v>
      </c>
      <c r="AH79">
        <f>((EW79*1.35))</f>
        <v>1.1340000000000001</v>
      </c>
      <c r="AI79">
        <f>((EX79*1.35))</f>
        <v>0</v>
      </c>
      <c r="AJ79">
        <f t="shared" si="75"/>
        <v>0</v>
      </c>
      <c r="AK79">
        <v>9.9600000000000009</v>
      </c>
      <c r="AL79">
        <v>1.88</v>
      </c>
      <c r="AM79">
        <v>0</v>
      </c>
      <c r="AN79">
        <v>0</v>
      </c>
      <c r="AO79">
        <v>8.08</v>
      </c>
      <c r="AP79">
        <v>0</v>
      </c>
      <c r="AQ79">
        <v>0.84</v>
      </c>
      <c r="AR79">
        <v>0</v>
      </c>
      <c r="AS79">
        <v>0</v>
      </c>
      <c r="AT79">
        <v>80</v>
      </c>
      <c r="AU79">
        <v>60</v>
      </c>
      <c r="AV79">
        <v>1</v>
      </c>
      <c r="AW79">
        <v>1</v>
      </c>
      <c r="AZ79">
        <v>6.77</v>
      </c>
      <c r="BA79">
        <v>6.77</v>
      </c>
      <c r="BB79">
        <v>6.77</v>
      </c>
      <c r="BC79">
        <v>6.77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2</v>
      </c>
      <c r="BJ79" t="s">
        <v>132</v>
      </c>
      <c r="BM79">
        <v>110011</v>
      </c>
      <c r="BN79">
        <v>0</v>
      </c>
      <c r="BO79" t="s">
        <v>3</v>
      </c>
      <c r="BP79">
        <v>0</v>
      </c>
      <c r="BQ79">
        <v>3</v>
      </c>
      <c r="BR79">
        <v>0</v>
      </c>
      <c r="BS79">
        <v>6.77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80</v>
      </c>
      <c r="CA79">
        <v>60</v>
      </c>
      <c r="CE79">
        <v>0</v>
      </c>
      <c r="CF79">
        <v>0</v>
      </c>
      <c r="CG79">
        <v>0</v>
      </c>
      <c r="CM79">
        <v>0</v>
      </c>
      <c r="CN79" t="s">
        <v>1296</v>
      </c>
      <c r="CO79">
        <v>0</v>
      </c>
      <c r="CP79">
        <f t="shared" si="76"/>
        <v>346.29999999999995</v>
      </c>
      <c r="CQ79">
        <f t="shared" si="77"/>
        <v>12.727599999999999</v>
      </c>
      <c r="CR79">
        <f t="shared" si="78"/>
        <v>0</v>
      </c>
      <c r="CS79">
        <f t="shared" si="79"/>
        <v>0</v>
      </c>
      <c r="CT79">
        <f t="shared" si="80"/>
        <v>73.847159999999988</v>
      </c>
      <c r="CU79">
        <f t="shared" si="81"/>
        <v>0</v>
      </c>
      <c r="CV79">
        <f t="shared" si="82"/>
        <v>1.1340000000000001</v>
      </c>
      <c r="CW79">
        <f t="shared" si="83"/>
        <v>0</v>
      </c>
      <c r="CX79">
        <f t="shared" si="84"/>
        <v>0</v>
      </c>
      <c r="CY79">
        <f t="shared" si="85"/>
        <v>236.31199999999998</v>
      </c>
      <c r="CZ79">
        <f t="shared" si="86"/>
        <v>177.23399999999998</v>
      </c>
      <c r="DC79" t="s">
        <v>3</v>
      </c>
      <c r="DD79" t="s">
        <v>3</v>
      </c>
      <c r="DE79" t="s">
        <v>19</v>
      </c>
      <c r="DF79" t="s">
        <v>19</v>
      </c>
      <c r="DG79" t="s">
        <v>19</v>
      </c>
      <c r="DH79" t="s">
        <v>3</v>
      </c>
      <c r="DI79" t="s">
        <v>19</v>
      </c>
      <c r="DJ79" t="s">
        <v>19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17</v>
      </c>
      <c r="DW79" t="s">
        <v>17</v>
      </c>
      <c r="DX79">
        <v>1</v>
      </c>
      <c r="EE79">
        <v>39174433</v>
      </c>
      <c r="EF79">
        <v>3</v>
      </c>
      <c r="EG79" t="s">
        <v>20</v>
      </c>
      <c r="EH79">
        <v>0</v>
      </c>
      <c r="EI79" t="s">
        <v>3</v>
      </c>
      <c r="EJ79">
        <v>2</v>
      </c>
      <c r="EK79">
        <v>110011</v>
      </c>
      <c r="EL79" t="s">
        <v>21</v>
      </c>
      <c r="EM79" t="s">
        <v>22</v>
      </c>
      <c r="EO79" t="s">
        <v>44</v>
      </c>
      <c r="EQ79">
        <v>131072</v>
      </c>
      <c r="ER79">
        <v>9.9600000000000009</v>
      </c>
      <c r="ES79">
        <v>1.88</v>
      </c>
      <c r="ET79">
        <v>0</v>
      </c>
      <c r="EU79">
        <v>0</v>
      </c>
      <c r="EV79">
        <v>8.08</v>
      </c>
      <c r="EW79">
        <v>0.84</v>
      </c>
      <c r="EX79">
        <v>0</v>
      </c>
      <c r="EY79">
        <v>0</v>
      </c>
      <c r="FQ79">
        <v>0</v>
      </c>
      <c r="FR79">
        <f t="shared" si="87"/>
        <v>0</v>
      </c>
      <c r="FS79">
        <v>0</v>
      </c>
      <c r="FX79">
        <v>80</v>
      </c>
      <c r="FY79">
        <v>60</v>
      </c>
      <c r="GA79" t="s">
        <v>3</v>
      </c>
      <c r="GD79">
        <v>1</v>
      </c>
      <c r="GF79">
        <v>1159013296</v>
      </c>
      <c r="GG79">
        <v>1</v>
      </c>
      <c r="GH79">
        <v>1</v>
      </c>
      <c r="GI79">
        <v>4</v>
      </c>
      <c r="GJ79">
        <v>0</v>
      </c>
      <c r="GK79">
        <v>0</v>
      </c>
      <c r="GL79">
        <f t="shared" si="88"/>
        <v>0</v>
      </c>
      <c r="GM79">
        <f t="shared" si="89"/>
        <v>759.84</v>
      </c>
      <c r="GN79">
        <f t="shared" si="90"/>
        <v>0</v>
      </c>
      <c r="GO79">
        <f t="shared" si="91"/>
        <v>759.84</v>
      </c>
      <c r="GP79">
        <f t="shared" si="92"/>
        <v>0</v>
      </c>
      <c r="GR79">
        <v>0</v>
      </c>
      <c r="GS79">
        <v>0</v>
      </c>
      <c r="GT79">
        <v>0</v>
      </c>
      <c r="GU79" t="s">
        <v>3</v>
      </c>
      <c r="GV79">
        <f t="shared" si="93"/>
        <v>0</v>
      </c>
      <c r="GW79">
        <v>1</v>
      </c>
      <c r="GX79">
        <f t="shared" si="94"/>
        <v>0</v>
      </c>
      <c r="HA79">
        <v>0</v>
      </c>
      <c r="HB79">
        <v>0</v>
      </c>
      <c r="HC79">
        <f t="shared" si="95"/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181</v>
      </c>
      <c r="D80" s="2"/>
      <c r="E80" s="2" t="s">
        <v>133</v>
      </c>
      <c r="F80" s="2" t="s">
        <v>134</v>
      </c>
      <c r="G80" s="2" t="s">
        <v>135</v>
      </c>
      <c r="H80" s="2" t="s">
        <v>27</v>
      </c>
      <c r="I80" s="2">
        <f>I78*J80</f>
        <v>4</v>
      </c>
      <c r="J80" s="2">
        <v>1</v>
      </c>
      <c r="K80" s="2"/>
      <c r="L80" s="2"/>
      <c r="M80" s="2"/>
      <c r="N80" s="2"/>
      <c r="O80" s="2">
        <f t="shared" si="61"/>
        <v>167.16</v>
      </c>
      <c r="P80" s="2">
        <f t="shared" si="62"/>
        <v>167.16</v>
      </c>
      <c r="Q80" s="2">
        <f t="shared" si="63"/>
        <v>0</v>
      </c>
      <c r="R80" s="2">
        <f t="shared" si="64"/>
        <v>0</v>
      </c>
      <c r="S80" s="2">
        <f t="shared" si="65"/>
        <v>0</v>
      </c>
      <c r="T80" s="2">
        <f t="shared" si="66"/>
        <v>0</v>
      </c>
      <c r="U80" s="2">
        <f t="shared" si="67"/>
        <v>0</v>
      </c>
      <c r="V80" s="2">
        <f t="shared" si="68"/>
        <v>0</v>
      </c>
      <c r="W80" s="2">
        <f t="shared" si="69"/>
        <v>0</v>
      </c>
      <c r="X80" s="2">
        <f t="shared" si="70"/>
        <v>0</v>
      </c>
      <c r="Y80" s="2">
        <f t="shared" si="71"/>
        <v>0</v>
      </c>
      <c r="Z80" s="2"/>
      <c r="AA80" s="2">
        <v>39650536</v>
      </c>
      <c r="AB80" s="2">
        <f t="shared" si="72"/>
        <v>41.79</v>
      </c>
      <c r="AC80" s="2">
        <f t="shared" si="73"/>
        <v>41.79</v>
      </c>
      <c r="AD80" s="2">
        <f>ROUND((((ET80)-(EU80))+AE80),6)</f>
        <v>0</v>
      </c>
      <c r="AE80" s="2">
        <f>ROUND((EU80),6)</f>
        <v>0</v>
      </c>
      <c r="AF80" s="2">
        <f>ROUND((EV80),6)</f>
        <v>0</v>
      </c>
      <c r="AG80" s="2">
        <f t="shared" si="74"/>
        <v>0</v>
      </c>
      <c r="AH80" s="2">
        <f>(EW80)</f>
        <v>0</v>
      </c>
      <c r="AI80" s="2">
        <f>(EX80)</f>
        <v>0</v>
      </c>
      <c r="AJ80" s="2">
        <f t="shared" si="75"/>
        <v>0</v>
      </c>
      <c r="AK80" s="2">
        <v>41.79</v>
      </c>
      <c r="AL80" s="2">
        <v>41.79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80</v>
      </c>
      <c r="AU80" s="2">
        <v>60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3</v>
      </c>
      <c r="BI80" s="2">
        <v>2</v>
      </c>
      <c r="BJ80" s="2" t="s">
        <v>136</v>
      </c>
      <c r="BK80" s="2"/>
      <c r="BL80" s="2"/>
      <c r="BM80" s="2">
        <v>110011</v>
      </c>
      <c r="BN80" s="2">
        <v>0</v>
      </c>
      <c r="BO80" s="2" t="s">
        <v>3</v>
      </c>
      <c r="BP80" s="2">
        <v>0</v>
      </c>
      <c r="BQ80" s="2">
        <v>3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80</v>
      </c>
      <c r="CA80" s="2">
        <v>60</v>
      </c>
      <c r="CB80" s="2"/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76"/>
        <v>167.16</v>
      </c>
      <c r="CQ80" s="2">
        <f t="shared" si="77"/>
        <v>41.79</v>
      </c>
      <c r="CR80" s="2">
        <f t="shared" si="78"/>
        <v>0</v>
      </c>
      <c r="CS80" s="2">
        <f t="shared" si="79"/>
        <v>0</v>
      </c>
      <c r="CT80" s="2">
        <f t="shared" si="80"/>
        <v>0</v>
      </c>
      <c r="CU80" s="2">
        <f t="shared" si="81"/>
        <v>0</v>
      </c>
      <c r="CV80" s="2">
        <f t="shared" si="82"/>
        <v>0</v>
      </c>
      <c r="CW80" s="2">
        <f t="shared" si="83"/>
        <v>0</v>
      </c>
      <c r="CX80" s="2">
        <f t="shared" si="84"/>
        <v>0</v>
      </c>
      <c r="CY80" s="2">
        <f t="shared" si="85"/>
        <v>0</v>
      </c>
      <c r="CZ80" s="2">
        <f t="shared" si="86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1010</v>
      </c>
      <c r="DV80" s="2" t="s">
        <v>27</v>
      </c>
      <c r="DW80" s="2" t="s">
        <v>27</v>
      </c>
      <c r="DX80" s="2">
        <v>1</v>
      </c>
      <c r="DY80" s="2"/>
      <c r="DZ80" s="2"/>
      <c r="EA80" s="2"/>
      <c r="EB80" s="2"/>
      <c r="EC80" s="2"/>
      <c r="ED80" s="2"/>
      <c r="EE80" s="2">
        <v>39174433</v>
      </c>
      <c r="EF80" s="2">
        <v>3</v>
      </c>
      <c r="EG80" s="2" t="s">
        <v>20</v>
      </c>
      <c r="EH80" s="2">
        <v>0</v>
      </c>
      <c r="EI80" s="2" t="s">
        <v>3</v>
      </c>
      <c r="EJ80" s="2">
        <v>2</v>
      </c>
      <c r="EK80" s="2">
        <v>110011</v>
      </c>
      <c r="EL80" s="2" t="s">
        <v>21</v>
      </c>
      <c r="EM80" s="2" t="s">
        <v>22</v>
      </c>
      <c r="EN80" s="2"/>
      <c r="EO80" s="2" t="s">
        <v>3</v>
      </c>
      <c r="EP80" s="2"/>
      <c r="EQ80" s="2">
        <v>0</v>
      </c>
      <c r="ER80" s="2">
        <v>41.79</v>
      </c>
      <c r="ES80" s="2">
        <v>41.79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7"/>
        <v>0</v>
      </c>
      <c r="FS80" s="2">
        <v>0</v>
      </c>
      <c r="FT80" s="2"/>
      <c r="FU80" s="2"/>
      <c r="FV80" s="2"/>
      <c r="FW80" s="2"/>
      <c r="FX80" s="2">
        <v>80</v>
      </c>
      <c r="FY80" s="2">
        <v>60</v>
      </c>
      <c r="FZ80" s="2"/>
      <c r="GA80" s="2" t="s">
        <v>3</v>
      </c>
      <c r="GB80" s="2"/>
      <c r="GC80" s="2"/>
      <c r="GD80" s="2">
        <v>1</v>
      </c>
      <c r="GE80" s="2"/>
      <c r="GF80" s="2">
        <v>222646065</v>
      </c>
      <c r="GG80" s="2">
        <v>2</v>
      </c>
      <c r="GH80" s="2">
        <v>1</v>
      </c>
      <c r="GI80" s="2">
        <v>-2</v>
      </c>
      <c r="GJ80" s="2">
        <v>0</v>
      </c>
      <c r="GK80" s="2">
        <v>0</v>
      </c>
      <c r="GL80" s="2">
        <f t="shared" si="88"/>
        <v>0</v>
      </c>
      <c r="GM80" s="2">
        <f t="shared" si="89"/>
        <v>167.16</v>
      </c>
      <c r="GN80" s="2">
        <f t="shared" si="90"/>
        <v>0</v>
      </c>
      <c r="GO80" s="2">
        <f t="shared" si="91"/>
        <v>167.16</v>
      </c>
      <c r="GP80" s="2">
        <f t="shared" si="92"/>
        <v>0</v>
      </c>
      <c r="GQ80" s="2"/>
      <c r="GR80" s="2">
        <v>0</v>
      </c>
      <c r="GS80" s="2">
        <v>3</v>
      </c>
      <c r="GT80" s="2">
        <v>0</v>
      </c>
      <c r="GU80" s="2" t="s">
        <v>3</v>
      </c>
      <c r="GV80" s="2">
        <f t="shared" si="93"/>
        <v>0</v>
      </c>
      <c r="GW80" s="2">
        <v>1</v>
      </c>
      <c r="GX80" s="2">
        <f t="shared" si="94"/>
        <v>0</v>
      </c>
      <c r="GY80" s="2"/>
      <c r="GZ80" s="2"/>
      <c r="HA80" s="2">
        <v>0</v>
      </c>
      <c r="HB80" s="2">
        <v>0</v>
      </c>
      <c r="HC80" s="2">
        <f t="shared" si="95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189</v>
      </c>
      <c r="E81" t="s">
        <v>133</v>
      </c>
      <c r="F81" t="s">
        <v>134</v>
      </c>
      <c r="G81" t="s">
        <v>135</v>
      </c>
      <c r="H81" t="s">
        <v>27</v>
      </c>
      <c r="I81">
        <f>I79*J81</f>
        <v>4</v>
      </c>
      <c r="J81">
        <v>1</v>
      </c>
      <c r="O81">
        <f t="shared" si="61"/>
        <v>1131.67</v>
      </c>
      <c r="P81">
        <f t="shared" si="62"/>
        <v>1131.67</v>
      </c>
      <c r="Q81">
        <f t="shared" si="63"/>
        <v>0</v>
      </c>
      <c r="R81">
        <f t="shared" si="64"/>
        <v>0</v>
      </c>
      <c r="S81">
        <f t="shared" si="65"/>
        <v>0</v>
      </c>
      <c r="T81">
        <f t="shared" si="66"/>
        <v>0</v>
      </c>
      <c r="U81">
        <f t="shared" si="67"/>
        <v>0</v>
      </c>
      <c r="V81">
        <f t="shared" si="68"/>
        <v>0</v>
      </c>
      <c r="W81">
        <f t="shared" si="69"/>
        <v>0</v>
      </c>
      <c r="X81">
        <f t="shared" si="70"/>
        <v>0</v>
      </c>
      <c r="Y81">
        <f t="shared" si="71"/>
        <v>0</v>
      </c>
      <c r="AA81">
        <v>39650538</v>
      </c>
      <c r="AB81">
        <f t="shared" si="72"/>
        <v>41.79</v>
      </c>
      <c r="AC81">
        <f t="shared" si="73"/>
        <v>41.79</v>
      </c>
      <c r="AD81">
        <f>ROUND((((ET81)-(EU81))+AE81),6)</f>
        <v>0</v>
      </c>
      <c r="AE81">
        <f>ROUND((EU81),6)</f>
        <v>0</v>
      </c>
      <c r="AF81">
        <f>ROUND((EV81),6)</f>
        <v>0</v>
      </c>
      <c r="AG81">
        <f t="shared" si="74"/>
        <v>0</v>
      </c>
      <c r="AH81">
        <f>(EW81)</f>
        <v>0</v>
      </c>
      <c r="AI81">
        <f>(EX81)</f>
        <v>0</v>
      </c>
      <c r="AJ81">
        <f t="shared" si="75"/>
        <v>0</v>
      </c>
      <c r="AK81">
        <v>41.79</v>
      </c>
      <c r="AL81">
        <v>41.79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80</v>
      </c>
      <c r="AU81">
        <v>60</v>
      </c>
      <c r="AV81">
        <v>1</v>
      </c>
      <c r="AW81">
        <v>1</v>
      </c>
      <c r="AZ81">
        <v>6.77</v>
      </c>
      <c r="BA81">
        <v>1</v>
      </c>
      <c r="BB81">
        <v>1</v>
      </c>
      <c r="BC81">
        <v>6.77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2</v>
      </c>
      <c r="BJ81" t="s">
        <v>136</v>
      </c>
      <c r="BM81">
        <v>110011</v>
      </c>
      <c r="BN81">
        <v>0</v>
      </c>
      <c r="BO81" t="s">
        <v>3</v>
      </c>
      <c r="BP81">
        <v>0</v>
      </c>
      <c r="BQ81">
        <v>3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80</v>
      </c>
      <c r="CA81">
        <v>60</v>
      </c>
      <c r="CE81">
        <v>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6"/>
        <v>1131.67</v>
      </c>
      <c r="CQ81">
        <f t="shared" si="77"/>
        <v>282.91829999999999</v>
      </c>
      <c r="CR81">
        <f t="shared" si="78"/>
        <v>0</v>
      </c>
      <c r="CS81">
        <f t="shared" si="79"/>
        <v>0</v>
      </c>
      <c r="CT81">
        <f t="shared" si="80"/>
        <v>0</v>
      </c>
      <c r="CU81">
        <f t="shared" si="81"/>
        <v>0</v>
      </c>
      <c r="CV81">
        <f t="shared" si="82"/>
        <v>0</v>
      </c>
      <c r="CW81">
        <f t="shared" si="83"/>
        <v>0</v>
      </c>
      <c r="CX81">
        <f t="shared" si="84"/>
        <v>0</v>
      </c>
      <c r="CY81">
        <f t="shared" si="85"/>
        <v>0</v>
      </c>
      <c r="CZ81">
        <f t="shared" si="86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1010</v>
      </c>
      <c r="DV81" t="s">
        <v>27</v>
      </c>
      <c r="DW81" t="s">
        <v>27</v>
      </c>
      <c r="DX81">
        <v>1</v>
      </c>
      <c r="EE81">
        <v>39174433</v>
      </c>
      <c r="EF81">
        <v>3</v>
      </c>
      <c r="EG81" t="s">
        <v>20</v>
      </c>
      <c r="EH81">
        <v>0</v>
      </c>
      <c r="EI81" t="s">
        <v>3</v>
      </c>
      <c r="EJ81">
        <v>2</v>
      </c>
      <c r="EK81">
        <v>110011</v>
      </c>
      <c r="EL81" t="s">
        <v>21</v>
      </c>
      <c r="EM81" t="s">
        <v>22</v>
      </c>
      <c r="EO81" t="s">
        <v>3</v>
      </c>
      <c r="EQ81">
        <v>0</v>
      </c>
      <c r="ER81">
        <v>41.79</v>
      </c>
      <c r="ES81">
        <v>41.79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7"/>
        <v>0</v>
      </c>
      <c r="FS81">
        <v>0</v>
      </c>
      <c r="FX81">
        <v>80</v>
      </c>
      <c r="FY81">
        <v>60</v>
      </c>
      <c r="GA81" t="s">
        <v>3</v>
      </c>
      <c r="GD81">
        <v>1</v>
      </c>
      <c r="GF81">
        <v>222646065</v>
      </c>
      <c r="GG81">
        <v>1</v>
      </c>
      <c r="GH81">
        <v>1</v>
      </c>
      <c r="GI81">
        <v>4</v>
      </c>
      <c r="GJ81">
        <v>0</v>
      </c>
      <c r="GK81">
        <v>0</v>
      </c>
      <c r="GL81">
        <f t="shared" si="88"/>
        <v>0</v>
      </c>
      <c r="GM81">
        <f t="shared" si="89"/>
        <v>1131.67</v>
      </c>
      <c r="GN81">
        <f t="shared" si="90"/>
        <v>0</v>
      </c>
      <c r="GO81">
        <f t="shared" si="91"/>
        <v>1131.67</v>
      </c>
      <c r="GP81">
        <f t="shared" si="92"/>
        <v>0</v>
      </c>
      <c r="GR81">
        <v>0</v>
      </c>
      <c r="GS81">
        <v>3</v>
      </c>
      <c r="GT81">
        <v>0</v>
      </c>
      <c r="GU81" t="s">
        <v>3</v>
      </c>
      <c r="GV81">
        <f t="shared" si="93"/>
        <v>0</v>
      </c>
      <c r="GW81">
        <v>1</v>
      </c>
      <c r="GX81">
        <f t="shared" si="94"/>
        <v>0</v>
      </c>
      <c r="HA81">
        <v>0</v>
      </c>
      <c r="HB81">
        <v>0</v>
      </c>
      <c r="HC81">
        <f t="shared" si="95"/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ROW(SmtRes!A195)</f>
        <v>195</v>
      </c>
      <c r="D82" s="2">
        <f>ROW(EtalonRes!A168)</f>
        <v>168</v>
      </c>
      <c r="E82" s="2" t="s">
        <v>137</v>
      </c>
      <c r="F82" s="2" t="s">
        <v>138</v>
      </c>
      <c r="G82" s="2" t="s">
        <v>139</v>
      </c>
      <c r="H82" s="2" t="s">
        <v>17</v>
      </c>
      <c r="I82" s="2">
        <v>6</v>
      </c>
      <c r="J82" s="2">
        <v>0</v>
      </c>
      <c r="K82" s="2"/>
      <c r="L82" s="2"/>
      <c r="M82" s="2"/>
      <c r="N82" s="2"/>
      <c r="O82" s="2">
        <f t="shared" si="61"/>
        <v>1238.3699999999999</v>
      </c>
      <c r="P82" s="2">
        <f t="shared" si="62"/>
        <v>7.98</v>
      </c>
      <c r="Q82" s="2">
        <f t="shared" si="63"/>
        <v>691.42</v>
      </c>
      <c r="R82" s="2">
        <f t="shared" si="64"/>
        <v>72.33</v>
      </c>
      <c r="S82" s="2">
        <f t="shared" si="65"/>
        <v>538.97</v>
      </c>
      <c r="T82" s="2">
        <f t="shared" si="66"/>
        <v>0</v>
      </c>
      <c r="U82" s="2">
        <f t="shared" si="67"/>
        <v>48.600000000000009</v>
      </c>
      <c r="V82" s="2">
        <f t="shared" si="68"/>
        <v>6.2370000000000001</v>
      </c>
      <c r="W82" s="2">
        <f t="shared" si="69"/>
        <v>0</v>
      </c>
      <c r="X82" s="2">
        <f t="shared" si="70"/>
        <v>733.56</v>
      </c>
      <c r="Y82" s="2">
        <f t="shared" si="71"/>
        <v>427.91</v>
      </c>
      <c r="Z82" s="2"/>
      <c r="AA82" s="2">
        <v>39650536</v>
      </c>
      <c r="AB82" s="2">
        <f t="shared" si="72"/>
        <v>206.39500000000001</v>
      </c>
      <c r="AC82" s="2">
        <f t="shared" si="73"/>
        <v>1.33</v>
      </c>
      <c r="AD82" s="2">
        <f>ROUND(((((ET82*1.35))-((EU82*1.35)))+AE82),6)</f>
        <v>115.236</v>
      </c>
      <c r="AE82" s="2">
        <f>ROUND(((EU82*1.35)),6)</f>
        <v>12.0555</v>
      </c>
      <c r="AF82" s="2">
        <f>ROUND(((EV82*1.35)),6)</f>
        <v>89.828999999999994</v>
      </c>
      <c r="AG82" s="2">
        <f t="shared" si="74"/>
        <v>0</v>
      </c>
      <c r="AH82" s="2">
        <f>((EW82*1.35))</f>
        <v>8.1000000000000014</v>
      </c>
      <c r="AI82" s="2">
        <f>((EX82*1.35))</f>
        <v>1.0395000000000001</v>
      </c>
      <c r="AJ82" s="2">
        <f t="shared" si="75"/>
        <v>0</v>
      </c>
      <c r="AK82" s="2">
        <v>153.22999999999999</v>
      </c>
      <c r="AL82" s="2">
        <v>1.33</v>
      </c>
      <c r="AM82" s="2">
        <v>85.36</v>
      </c>
      <c r="AN82" s="2">
        <v>8.93</v>
      </c>
      <c r="AO82" s="2">
        <v>66.540000000000006</v>
      </c>
      <c r="AP82" s="2">
        <v>0</v>
      </c>
      <c r="AQ82" s="2">
        <v>6</v>
      </c>
      <c r="AR82" s="2">
        <v>0.77</v>
      </c>
      <c r="AS82" s="2">
        <v>0</v>
      </c>
      <c r="AT82" s="2">
        <v>120</v>
      </c>
      <c r="AU82" s="2">
        <v>70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2</v>
      </c>
      <c r="BJ82" s="2" t="s">
        <v>140</v>
      </c>
      <c r="BK82" s="2"/>
      <c r="BL82" s="2"/>
      <c r="BM82" s="2">
        <v>110005</v>
      </c>
      <c r="BN82" s="2">
        <v>0</v>
      </c>
      <c r="BO82" s="2" t="s">
        <v>3</v>
      </c>
      <c r="BP82" s="2">
        <v>0</v>
      </c>
      <c r="BQ82" s="2">
        <v>3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120</v>
      </c>
      <c r="CA82" s="2">
        <v>70</v>
      </c>
      <c r="CB82" s="2"/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1296</v>
      </c>
      <c r="CO82" s="2">
        <v>0</v>
      </c>
      <c r="CP82" s="2">
        <f t="shared" si="76"/>
        <v>1238.3699999999999</v>
      </c>
      <c r="CQ82" s="2">
        <f t="shared" si="77"/>
        <v>1.33</v>
      </c>
      <c r="CR82" s="2">
        <f t="shared" si="78"/>
        <v>115.236</v>
      </c>
      <c r="CS82" s="2">
        <f t="shared" si="79"/>
        <v>12.0555</v>
      </c>
      <c r="CT82" s="2">
        <f t="shared" si="80"/>
        <v>89.828999999999994</v>
      </c>
      <c r="CU82" s="2">
        <f t="shared" si="81"/>
        <v>0</v>
      </c>
      <c r="CV82" s="2">
        <f t="shared" si="82"/>
        <v>8.1000000000000014</v>
      </c>
      <c r="CW82" s="2">
        <f t="shared" si="83"/>
        <v>1.0395000000000001</v>
      </c>
      <c r="CX82" s="2">
        <f t="shared" si="84"/>
        <v>0</v>
      </c>
      <c r="CY82" s="2">
        <f t="shared" si="85"/>
        <v>733.56000000000017</v>
      </c>
      <c r="CZ82" s="2">
        <f t="shared" si="86"/>
        <v>427.91000000000008</v>
      </c>
      <c r="DA82" s="2"/>
      <c r="DB82" s="2"/>
      <c r="DC82" s="2" t="s">
        <v>3</v>
      </c>
      <c r="DD82" s="2" t="s">
        <v>3</v>
      </c>
      <c r="DE82" s="2" t="s">
        <v>19</v>
      </c>
      <c r="DF82" s="2" t="s">
        <v>19</v>
      </c>
      <c r="DG82" s="2" t="s">
        <v>19</v>
      </c>
      <c r="DH82" s="2" t="s">
        <v>3</v>
      </c>
      <c r="DI82" s="2" t="s">
        <v>19</v>
      </c>
      <c r="DJ82" s="2" t="s">
        <v>19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17</v>
      </c>
      <c r="DW82" s="2" t="s">
        <v>17</v>
      </c>
      <c r="DX82" s="2">
        <v>1</v>
      </c>
      <c r="DY82" s="2"/>
      <c r="DZ82" s="2"/>
      <c r="EA82" s="2"/>
      <c r="EB82" s="2"/>
      <c r="EC82" s="2"/>
      <c r="ED82" s="2"/>
      <c r="EE82" s="2">
        <v>39174429</v>
      </c>
      <c r="EF82" s="2">
        <v>3</v>
      </c>
      <c r="EG82" s="2" t="s">
        <v>20</v>
      </c>
      <c r="EH82" s="2">
        <v>0</v>
      </c>
      <c r="EI82" s="2" t="s">
        <v>3</v>
      </c>
      <c r="EJ82" s="2">
        <v>2</v>
      </c>
      <c r="EK82" s="2">
        <v>110005</v>
      </c>
      <c r="EL82" s="2" t="s">
        <v>141</v>
      </c>
      <c r="EM82" s="2" t="s">
        <v>22</v>
      </c>
      <c r="EN82" s="2"/>
      <c r="EO82" s="2" t="s">
        <v>44</v>
      </c>
      <c r="EP82" s="2"/>
      <c r="EQ82" s="2">
        <v>0</v>
      </c>
      <c r="ER82" s="2">
        <v>153.22999999999999</v>
      </c>
      <c r="ES82" s="2">
        <v>1.33</v>
      </c>
      <c r="ET82" s="2">
        <v>85.36</v>
      </c>
      <c r="EU82" s="2">
        <v>8.93</v>
      </c>
      <c r="EV82" s="2">
        <v>66.540000000000006</v>
      </c>
      <c r="EW82" s="2">
        <v>6</v>
      </c>
      <c r="EX82" s="2">
        <v>0.77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7"/>
        <v>0</v>
      </c>
      <c r="FS82" s="2">
        <v>0</v>
      </c>
      <c r="FT82" s="2"/>
      <c r="FU82" s="2"/>
      <c r="FV82" s="2"/>
      <c r="FW82" s="2"/>
      <c r="FX82" s="2">
        <v>120</v>
      </c>
      <c r="FY82" s="2">
        <v>70</v>
      </c>
      <c r="FZ82" s="2"/>
      <c r="GA82" s="2" t="s">
        <v>3</v>
      </c>
      <c r="GB82" s="2"/>
      <c r="GC82" s="2"/>
      <c r="GD82" s="2">
        <v>1</v>
      </c>
      <c r="GE82" s="2"/>
      <c r="GF82" s="2">
        <v>-869925553</v>
      </c>
      <c r="GG82" s="2">
        <v>2</v>
      </c>
      <c r="GH82" s="2">
        <v>1</v>
      </c>
      <c r="GI82" s="2">
        <v>-2</v>
      </c>
      <c r="GJ82" s="2">
        <v>0</v>
      </c>
      <c r="GK82" s="2">
        <v>0</v>
      </c>
      <c r="GL82" s="2">
        <f t="shared" si="88"/>
        <v>0</v>
      </c>
      <c r="GM82" s="2">
        <f t="shared" si="89"/>
        <v>2399.84</v>
      </c>
      <c r="GN82" s="2">
        <f t="shared" si="90"/>
        <v>0</v>
      </c>
      <c r="GO82" s="2">
        <f t="shared" si="91"/>
        <v>2399.84</v>
      </c>
      <c r="GP82" s="2">
        <f t="shared" si="92"/>
        <v>0</v>
      </c>
      <c r="GQ82" s="2"/>
      <c r="GR82" s="2">
        <v>0</v>
      </c>
      <c r="GS82" s="2">
        <v>3</v>
      </c>
      <c r="GT82" s="2">
        <v>0</v>
      </c>
      <c r="GU82" s="2" t="s">
        <v>3</v>
      </c>
      <c r="GV82" s="2">
        <f t="shared" si="93"/>
        <v>0</v>
      </c>
      <c r="GW82" s="2">
        <v>1</v>
      </c>
      <c r="GX82" s="2">
        <f t="shared" si="94"/>
        <v>0</v>
      </c>
      <c r="GY82" s="2"/>
      <c r="GZ82" s="2"/>
      <c r="HA82" s="2">
        <v>0</v>
      </c>
      <c r="HB82" s="2">
        <v>0</v>
      </c>
      <c r="HC82" s="2">
        <f t="shared" si="95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ROW(SmtRes!A200)</f>
        <v>200</v>
      </c>
      <c r="D83">
        <f>ROW(EtalonRes!A172)</f>
        <v>172</v>
      </c>
      <c r="E83" t="s">
        <v>137</v>
      </c>
      <c r="F83" t="s">
        <v>138</v>
      </c>
      <c r="G83" t="s">
        <v>139</v>
      </c>
      <c r="H83" t="s">
        <v>17</v>
      </c>
      <c r="I83">
        <v>6</v>
      </c>
      <c r="J83">
        <v>0</v>
      </c>
      <c r="O83">
        <f t="shared" si="61"/>
        <v>8383.76</v>
      </c>
      <c r="P83">
        <f t="shared" si="62"/>
        <v>54.02</v>
      </c>
      <c r="Q83">
        <f t="shared" si="63"/>
        <v>4680.8900000000003</v>
      </c>
      <c r="R83">
        <f t="shared" si="64"/>
        <v>489.69</v>
      </c>
      <c r="S83">
        <f t="shared" si="65"/>
        <v>3648.85</v>
      </c>
      <c r="T83">
        <f t="shared" si="66"/>
        <v>0</v>
      </c>
      <c r="U83">
        <f t="shared" si="67"/>
        <v>48.600000000000009</v>
      </c>
      <c r="V83">
        <f t="shared" si="68"/>
        <v>6.2370000000000001</v>
      </c>
      <c r="W83">
        <f t="shared" si="69"/>
        <v>0</v>
      </c>
      <c r="X83">
        <f t="shared" si="70"/>
        <v>4966.25</v>
      </c>
      <c r="Y83">
        <f t="shared" si="71"/>
        <v>2896.98</v>
      </c>
      <c r="AA83">
        <v>39650538</v>
      </c>
      <c r="AB83">
        <f t="shared" si="72"/>
        <v>206.39500000000001</v>
      </c>
      <c r="AC83">
        <f t="shared" si="73"/>
        <v>1.33</v>
      </c>
      <c r="AD83">
        <f>ROUND(((((ET83*1.35))-((EU83*1.35)))+AE83),6)</f>
        <v>115.236</v>
      </c>
      <c r="AE83">
        <f>ROUND(((EU83*1.35)),6)</f>
        <v>12.0555</v>
      </c>
      <c r="AF83">
        <f>ROUND(((EV83*1.35)),6)</f>
        <v>89.828999999999994</v>
      </c>
      <c r="AG83">
        <f t="shared" si="74"/>
        <v>0</v>
      </c>
      <c r="AH83">
        <f>((EW83*1.35))</f>
        <v>8.1000000000000014</v>
      </c>
      <c r="AI83">
        <f>((EX83*1.35))</f>
        <v>1.0395000000000001</v>
      </c>
      <c r="AJ83">
        <f t="shared" si="75"/>
        <v>0</v>
      </c>
      <c r="AK83">
        <v>153.22999999999999</v>
      </c>
      <c r="AL83">
        <v>1.33</v>
      </c>
      <c r="AM83">
        <v>85.36</v>
      </c>
      <c r="AN83">
        <v>8.93</v>
      </c>
      <c r="AO83">
        <v>66.540000000000006</v>
      </c>
      <c r="AP83">
        <v>0</v>
      </c>
      <c r="AQ83">
        <v>6</v>
      </c>
      <c r="AR83">
        <v>0.77</v>
      </c>
      <c r="AS83">
        <v>0</v>
      </c>
      <c r="AT83">
        <v>120</v>
      </c>
      <c r="AU83">
        <v>70</v>
      </c>
      <c r="AV83">
        <v>1</v>
      </c>
      <c r="AW83">
        <v>1</v>
      </c>
      <c r="AZ83">
        <v>6.77</v>
      </c>
      <c r="BA83">
        <v>6.77</v>
      </c>
      <c r="BB83">
        <v>6.77</v>
      </c>
      <c r="BC83">
        <v>6.77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2</v>
      </c>
      <c r="BJ83" t="s">
        <v>140</v>
      </c>
      <c r="BM83">
        <v>110005</v>
      </c>
      <c r="BN83">
        <v>0</v>
      </c>
      <c r="BO83" t="s">
        <v>3</v>
      </c>
      <c r="BP83">
        <v>0</v>
      </c>
      <c r="BQ83">
        <v>3</v>
      </c>
      <c r="BR83">
        <v>0</v>
      </c>
      <c r="BS83">
        <v>6.77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120</v>
      </c>
      <c r="CA83">
        <v>70</v>
      </c>
      <c r="CE83">
        <v>0</v>
      </c>
      <c r="CF83">
        <v>0</v>
      </c>
      <c r="CG83">
        <v>0</v>
      </c>
      <c r="CM83">
        <v>0</v>
      </c>
      <c r="CN83" t="s">
        <v>1296</v>
      </c>
      <c r="CO83">
        <v>0</v>
      </c>
      <c r="CP83">
        <f t="shared" si="76"/>
        <v>8383.76</v>
      </c>
      <c r="CQ83">
        <f t="shared" si="77"/>
        <v>9.0040999999999993</v>
      </c>
      <c r="CR83">
        <f t="shared" si="78"/>
        <v>780.14771999999994</v>
      </c>
      <c r="CS83">
        <f t="shared" si="79"/>
        <v>81.615735000000001</v>
      </c>
      <c r="CT83">
        <f t="shared" si="80"/>
        <v>608.1423299999999</v>
      </c>
      <c r="CU83">
        <f t="shared" si="81"/>
        <v>0</v>
      </c>
      <c r="CV83">
        <f t="shared" si="82"/>
        <v>8.1000000000000014</v>
      </c>
      <c r="CW83">
        <f t="shared" si="83"/>
        <v>1.0395000000000001</v>
      </c>
      <c r="CX83">
        <f t="shared" si="84"/>
        <v>0</v>
      </c>
      <c r="CY83">
        <f t="shared" si="85"/>
        <v>4966.2479999999996</v>
      </c>
      <c r="CZ83">
        <f t="shared" si="86"/>
        <v>2896.9780000000001</v>
      </c>
      <c r="DC83" t="s">
        <v>3</v>
      </c>
      <c r="DD83" t="s">
        <v>3</v>
      </c>
      <c r="DE83" t="s">
        <v>19</v>
      </c>
      <c r="DF83" t="s">
        <v>19</v>
      </c>
      <c r="DG83" t="s">
        <v>19</v>
      </c>
      <c r="DH83" t="s">
        <v>3</v>
      </c>
      <c r="DI83" t="s">
        <v>19</v>
      </c>
      <c r="DJ83" t="s">
        <v>19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17</v>
      </c>
      <c r="DW83" t="s">
        <v>17</v>
      </c>
      <c r="DX83">
        <v>1</v>
      </c>
      <c r="EE83">
        <v>39174429</v>
      </c>
      <c r="EF83">
        <v>3</v>
      </c>
      <c r="EG83" t="s">
        <v>20</v>
      </c>
      <c r="EH83">
        <v>0</v>
      </c>
      <c r="EI83" t="s">
        <v>3</v>
      </c>
      <c r="EJ83">
        <v>2</v>
      </c>
      <c r="EK83">
        <v>110005</v>
      </c>
      <c r="EL83" t="s">
        <v>141</v>
      </c>
      <c r="EM83" t="s">
        <v>22</v>
      </c>
      <c r="EO83" t="s">
        <v>44</v>
      </c>
      <c r="EQ83">
        <v>0</v>
      </c>
      <c r="ER83">
        <v>153.22999999999999</v>
      </c>
      <c r="ES83">
        <v>1.33</v>
      </c>
      <c r="ET83">
        <v>85.36</v>
      </c>
      <c r="EU83">
        <v>8.93</v>
      </c>
      <c r="EV83">
        <v>66.540000000000006</v>
      </c>
      <c r="EW83">
        <v>6</v>
      </c>
      <c r="EX83">
        <v>0.77</v>
      </c>
      <c r="EY83">
        <v>0</v>
      </c>
      <c r="FQ83">
        <v>0</v>
      </c>
      <c r="FR83">
        <f t="shared" si="87"/>
        <v>0</v>
      </c>
      <c r="FS83">
        <v>0</v>
      </c>
      <c r="FX83">
        <v>120</v>
      </c>
      <c r="FY83">
        <v>70</v>
      </c>
      <c r="GA83" t="s">
        <v>3</v>
      </c>
      <c r="GD83">
        <v>1</v>
      </c>
      <c r="GF83">
        <v>-869925553</v>
      </c>
      <c r="GG83">
        <v>1</v>
      </c>
      <c r="GH83">
        <v>1</v>
      </c>
      <c r="GI83">
        <v>4</v>
      </c>
      <c r="GJ83">
        <v>0</v>
      </c>
      <c r="GK83">
        <v>0</v>
      </c>
      <c r="GL83">
        <f t="shared" si="88"/>
        <v>0</v>
      </c>
      <c r="GM83">
        <f t="shared" si="89"/>
        <v>16246.99</v>
      </c>
      <c r="GN83">
        <f t="shared" si="90"/>
        <v>0</v>
      </c>
      <c r="GO83">
        <f t="shared" si="91"/>
        <v>16246.99</v>
      </c>
      <c r="GP83">
        <f t="shared" si="92"/>
        <v>0</v>
      </c>
      <c r="GR83">
        <v>0</v>
      </c>
      <c r="GS83">
        <v>3</v>
      </c>
      <c r="GT83">
        <v>0</v>
      </c>
      <c r="GU83" t="s">
        <v>3</v>
      </c>
      <c r="GV83">
        <f t="shared" si="93"/>
        <v>0</v>
      </c>
      <c r="GW83">
        <v>1</v>
      </c>
      <c r="GX83">
        <f t="shared" si="94"/>
        <v>0</v>
      </c>
      <c r="HA83">
        <v>0</v>
      </c>
      <c r="HB83">
        <v>0</v>
      </c>
      <c r="HC83">
        <f t="shared" si="95"/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194</v>
      </c>
      <c r="D84" s="2"/>
      <c r="E84" s="2" t="s">
        <v>142</v>
      </c>
      <c r="F84" s="2" t="s">
        <v>143</v>
      </c>
      <c r="G84" s="2" t="s">
        <v>144</v>
      </c>
      <c r="H84" s="2" t="s">
        <v>27</v>
      </c>
      <c r="I84" s="2">
        <f>I82*J84</f>
        <v>6</v>
      </c>
      <c r="J84" s="2">
        <v>1</v>
      </c>
      <c r="K84" s="2"/>
      <c r="L84" s="2"/>
      <c r="M84" s="2"/>
      <c r="N84" s="2"/>
      <c r="O84" s="2">
        <f t="shared" si="61"/>
        <v>347.52</v>
      </c>
      <c r="P84" s="2">
        <f t="shared" si="62"/>
        <v>347.52</v>
      </c>
      <c r="Q84" s="2">
        <f t="shared" si="63"/>
        <v>0</v>
      </c>
      <c r="R84" s="2">
        <f t="shared" si="64"/>
        <v>0</v>
      </c>
      <c r="S84" s="2">
        <f t="shared" si="65"/>
        <v>0</v>
      </c>
      <c r="T84" s="2">
        <f t="shared" si="66"/>
        <v>0</v>
      </c>
      <c r="U84" s="2">
        <f t="shared" si="67"/>
        <v>0</v>
      </c>
      <c r="V84" s="2">
        <f t="shared" si="68"/>
        <v>0</v>
      </c>
      <c r="W84" s="2">
        <f t="shared" si="69"/>
        <v>0</v>
      </c>
      <c r="X84" s="2">
        <f t="shared" si="70"/>
        <v>0</v>
      </c>
      <c r="Y84" s="2">
        <f t="shared" si="71"/>
        <v>0</v>
      </c>
      <c r="Z84" s="2"/>
      <c r="AA84" s="2">
        <v>39650536</v>
      </c>
      <c r="AB84" s="2">
        <f t="shared" si="72"/>
        <v>57.92</v>
      </c>
      <c r="AC84" s="2">
        <f t="shared" si="73"/>
        <v>57.92</v>
      </c>
      <c r="AD84" s="2">
        <f>ROUND((((ET84)-(EU84))+AE84),6)</f>
        <v>0</v>
      </c>
      <c r="AE84" s="2">
        <f>ROUND((EU84),6)</f>
        <v>0</v>
      </c>
      <c r="AF84" s="2">
        <f>ROUND((EV84),6)</f>
        <v>0</v>
      </c>
      <c r="AG84" s="2">
        <f t="shared" si="74"/>
        <v>0</v>
      </c>
      <c r="AH84" s="2">
        <f>(EW84)</f>
        <v>0</v>
      </c>
      <c r="AI84" s="2">
        <f>(EX84)</f>
        <v>0</v>
      </c>
      <c r="AJ84" s="2">
        <f t="shared" si="75"/>
        <v>0</v>
      </c>
      <c r="AK84" s="2">
        <v>57.92</v>
      </c>
      <c r="AL84" s="2">
        <v>57.92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80</v>
      </c>
      <c r="AU84" s="2">
        <v>60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3</v>
      </c>
      <c r="BI84" s="2">
        <v>2</v>
      </c>
      <c r="BJ84" s="2" t="s">
        <v>145</v>
      </c>
      <c r="BK84" s="2"/>
      <c r="BL84" s="2"/>
      <c r="BM84" s="2">
        <v>110011</v>
      </c>
      <c r="BN84" s="2">
        <v>0</v>
      </c>
      <c r="BO84" s="2" t="s">
        <v>3</v>
      </c>
      <c r="BP84" s="2">
        <v>0</v>
      </c>
      <c r="BQ84" s="2">
        <v>3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80</v>
      </c>
      <c r="CA84" s="2">
        <v>60</v>
      </c>
      <c r="CB84" s="2"/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3</v>
      </c>
      <c r="CO84" s="2">
        <v>0</v>
      </c>
      <c r="CP84" s="2">
        <f t="shared" si="76"/>
        <v>347.52</v>
      </c>
      <c r="CQ84" s="2">
        <f t="shared" si="77"/>
        <v>57.92</v>
      </c>
      <c r="CR84" s="2">
        <f t="shared" si="78"/>
        <v>0</v>
      </c>
      <c r="CS84" s="2">
        <f t="shared" si="79"/>
        <v>0</v>
      </c>
      <c r="CT84" s="2">
        <f t="shared" si="80"/>
        <v>0</v>
      </c>
      <c r="CU84" s="2">
        <f t="shared" si="81"/>
        <v>0</v>
      </c>
      <c r="CV84" s="2">
        <f t="shared" si="82"/>
        <v>0</v>
      </c>
      <c r="CW84" s="2">
        <f t="shared" si="83"/>
        <v>0</v>
      </c>
      <c r="CX84" s="2">
        <f t="shared" si="84"/>
        <v>0</v>
      </c>
      <c r="CY84" s="2">
        <f t="shared" si="85"/>
        <v>0</v>
      </c>
      <c r="CZ84" s="2">
        <f t="shared" si="86"/>
        <v>0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1010</v>
      </c>
      <c r="DV84" s="2" t="s">
        <v>27</v>
      </c>
      <c r="DW84" s="2" t="s">
        <v>27</v>
      </c>
      <c r="DX84" s="2">
        <v>1</v>
      </c>
      <c r="DY84" s="2"/>
      <c r="DZ84" s="2"/>
      <c r="EA84" s="2"/>
      <c r="EB84" s="2"/>
      <c r="EC84" s="2"/>
      <c r="ED84" s="2"/>
      <c r="EE84" s="2">
        <v>39174433</v>
      </c>
      <c r="EF84" s="2">
        <v>3</v>
      </c>
      <c r="EG84" s="2" t="s">
        <v>20</v>
      </c>
      <c r="EH84" s="2">
        <v>0</v>
      </c>
      <c r="EI84" s="2" t="s">
        <v>3</v>
      </c>
      <c r="EJ84" s="2">
        <v>2</v>
      </c>
      <c r="EK84" s="2">
        <v>110011</v>
      </c>
      <c r="EL84" s="2" t="s">
        <v>21</v>
      </c>
      <c r="EM84" s="2" t="s">
        <v>22</v>
      </c>
      <c r="EN84" s="2"/>
      <c r="EO84" s="2" t="s">
        <v>3</v>
      </c>
      <c r="EP84" s="2"/>
      <c r="EQ84" s="2">
        <v>0</v>
      </c>
      <c r="ER84" s="2">
        <v>57.92</v>
      </c>
      <c r="ES84" s="2">
        <v>57.92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7"/>
        <v>0</v>
      </c>
      <c r="FS84" s="2">
        <v>0</v>
      </c>
      <c r="FT84" s="2"/>
      <c r="FU84" s="2"/>
      <c r="FV84" s="2"/>
      <c r="FW84" s="2"/>
      <c r="FX84" s="2">
        <v>80</v>
      </c>
      <c r="FY84" s="2">
        <v>60</v>
      </c>
      <c r="FZ84" s="2"/>
      <c r="GA84" s="2" t="s">
        <v>3</v>
      </c>
      <c r="GB84" s="2"/>
      <c r="GC84" s="2"/>
      <c r="GD84" s="2">
        <v>1</v>
      </c>
      <c r="GE84" s="2"/>
      <c r="GF84" s="2">
        <v>-355802124</v>
      </c>
      <c r="GG84" s="2">
        <v>2</v>
      </c>
      <c r="GH84" s="2">
        <v>1</v>
      </c>
      <c r="GI84" s="2">
        <v>-2</v>
      </c>
      <c r="GJ84" s="2">
        <v>0</v>
      </c>
      <c r="GK84" s="2">
        <v>0</v>
      </c>
      <c r="GL84" s="2">
        <f t="shared" si="88"/>
        <v>0</v>
      </c>
      <c r="GM84" s="2">
        <f t="shared" si="89"/>
        <v>347.52</v>
      </c>
      <c r="GN84" s="2">
        <f t="shared" si="90"/>
        <v>0</v>
      </c>
      <c r="GO84" s="2">
        <f t="shared" si="91"/>
        <v>347.52</v>
      </c>
      <c r="GP84" s="2">
        <f t="shared" si="92"/>
        <v>0</v>
      </c>
      <c r="GQ84" s="2"/>
      <c r="GR84" s="2">
        <v>0</v>
      </c>
      <c r="GS84" s="2">
        <v>3</v>
      </c>
      <c r="GT84" s="2">
        <v>0</v>
      </c>
      <c r="GU84" s="2" t="s">
        <v>3</v>
      </c>
      <c r="GV84" s="2">
        <f t="shared" si="93"/>
        <v>0</v>
      </c>
      <c r="GW84" s="2">
        <v>1</v>
      </c>
      <c r="GX84" s="2">
        <f t="shared" si="94"/>
        <v>0</v>
      </c>
      <c r="GY84" s="2"/>
      <c r="GZ84" s="2"/>
      <c r="HA84" s="2">
        <v>0</v>
      </c>
      <c r="HB84" s="2">
        <v>0</v>
      </c>
      <c r="HC84" s="2">
        <f t="shared" si="95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199</v>
      </c>
      <c r="E85" t="s">
        <v>142</v>
      </c>
      <c r="F85" t="s">
        <v>143</v>
      </c>
      <c r="G85" t="s">
        <v>144</v>
      </c>
      <c r="H85" t="s">
        <v>27</v>
      </c>
      <c r="I85">
        <f>I83*J85</f>
        <v>6</v>
      </c>
      <c r="J85">
        <v>1</v>
      </c>
      <c r="O85">
        <f t="shared" si="61"/>
        <v>2352.71</v>
      </c>
      <c r="P85">
        <f t="shared" si="62"/>
        <v>2352.71</v>
      </c>
      <c r="Q85">
        <f t="shared" si="63"/>
        <v>0</v>
      </c>
      <c r="R85">
        <f t="shared" si="64"/>
        <v>0</v>
      </c>
      <c r="S85">
        <f t="shared" si="65"/>
        <v>0</v>
      </c>
      <c r="T85">
        <f t="shared" si="66"/>
        <v>0</v>
      </c>
      <c r="U85">
        <f t="shared" si="67"/>
        <v>0</v>
      </c>
      <c r="V85">
        <f t="shared" si="68"/>
        <v>0</v>
      </c>
      <c r="W85">
        <f t="shared" si="69"/>
        <v>0</v>
      </c>
      <c r="X85">
        <f t="shared" si="70"/>
        <v>0</v>
      </c>
      <c r="Y85">
        <f t="shared" si="71"/>
        <v>0</v>
      </c>
      <c r="AA85">
        <v>39650538</v>
      </c>
      <c r="AB85">
        <f t="shared" si="72"/>
        <v>57.92</v>
      </c>
      <c r="AC85">
        <f t="shared" si="73"/>
        <v>57.92</v>
      </c>
      <c r="AD85">
        <f>ROUND((((ET85)-(EU85))+AE85),6)</f>
        <v>0</v>
      </c>
      <c r="AE85">
        <f>ROUND((EU85),6)</f>
        <v>0</v>
      </c>
      <c r="AF85">
        <f>ROUND((EV85),6)</f>
        <v>0</v>
      </c>
      <c r="AG85">
        <f t="shared" si="74"/>
        <v>0</v>
      </c>
      <c r="AH85">
        <f>(EW85)</f>
        <v>0</v>
      </c>
      <c r="AI85">
        <f>(EX85)</f>
        <v>0</v>
      </c>
      <c r="AJ85">
        <f t="shared" si="75"/>
        <v>0</v>
      </c>
      <c r="AK85">
        <v>57.92</v>
      </c>
      <c r="AL85">
        <v>57.92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80</v>
      </c>
      <c r="AU85">
        <v>60</v>
      </c>
      <c r="AV85">
        <v>1</v>
      </c>
      <c r="AW85">
        <v>1</v>
      </c>
      <c r="AZ85">
        <v>6.77</v>
      </c>
      <c r="BA85">
        <v>1</v>
      </c>
      <c r="BB85">
        <v>1</v>
      </c>
      <c r="BC85">
        <v>6.77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2</v>
      </c>
      <c r="BJ85" t="s">
        <v>145</v>
      </c>
      <c r="BM85">
        <v>110011</v>
      </c>
      <c r="BN85">
        <v>0</v>
      </c>
      <c r="BO85" t="s">
        <v>3</v>
      </c>
      <c r="BP85">
        <v>0</v>
      </c>
      <c r="BQ85">
        <v>3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80</v>
      </c>
      <c r="CA85">
        <v>60</v>
      </c>
      <c r="CE85">
        <v>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6"/>
        <v>2352.71</v>
      </c>
      <c r="CQ85">
        <f t="shared" si="77"/>
        <v>392.11840000000001</v>
      </c>
      <c r="CR85">
        <f t="shared" si="78"/>
        <v>0</v>
      </c>
      <c r="CS85">
        <f t="shared" si="79"/>
        <v>0</v>
      </c>
      <c r="CT85">
        <f t="shared" si="80"/>
        <v>0</v>
      </c>
      <c r="CU85">
        <f t="shared" si="81"/>
        <v>0</v>
      </c>
      <c r="CV85">
        <f t="shared" si="82"/>
        <v>0</v>
      </c>
      <c r="CW85">
        <f t="shared" si="83"/>
        <v>0</v>
      </c>
      <c r="CX85">
        <f t="shared" si="84"/>
        <v>0</v>
      </c>
      <c r="CY85">
        <f t="shared" si="85"/>
        <v>0</v>
      </c>
      <c r="CZ85">
        <f t="shared" si="86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1010</v>
      </c>
      <c r="DV85" t="s">
        <v>27</v>
      </c>
      <c r="DW85" t="s">
        <v>27</v>
      </c>
      <c r="DX85">
        <v>1</v>
      </c>
      <c r="EE85">
        <v>39174433</v>
      </c>
      <c r="EF85">
        <v>3</v>
      </c>
      <c r="EG85" t="s">
        <v>20</v>
      </c>
      <c r="EH85">
        <v>0</v>
      </c>
      <c r="EI85" t="s">
        <v>3</v>
      </c>
      <c r="EJ85">
        <v>2</v>
      </c>
      <c r="EK85">
        <v>110011</v>
      </c>
      <c r="EL85" t="s">
        <v>21</v>
      </c>
      <c r="EM85" t="s">
        <v>22</v>
      </c>
      <c r="EO85" t="s">
        <v>3</v>
      </c>
      <c r="EQ85">
        <v>0</v>
      </c>
      <c r="ER85">
        <v>57.92</v>
      </c>
      <c r="ES85">
        <v>57.92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7"/>
        <v>0</v>
      </c>
      <c r="FS85">
        <v>0</v>
      </c>
      <c r="FX85">
        <v>80</v>
      </c>
      <c r="FY85">
        <v>60</v>
      </c>
      <c r="GA85" t="s">
        <v>3</v>
      </c>
      <c r="GD85">
        <v>1</v>
      </c>
      <c r="GF85">
        <v>-355802124</v>
      </c>
      <c r="GG85">
        <v>1</v>
      </c>
      <c r="GH85">
        <v>1</v>
      </c>
      <c r="GI85">
        <v>4</v>
      </c>
      <c r="GJ85">
        <v>0</v>
      </c>
      <c r="GK85">
        <v>0</v>
      </c>
      <c r="GL85">
        <f t="shared" si="88"/>
        <v>0</v>
      </c>
      <c r="GM85">
        <f t="shared" si="89"/>
        <v>2352.71</v>
      </c>
      <c r="GN85">
        <f t="shared" si="90"/>
        <v>0</v>
      </c>
      <c r="GO85">
        <f t="shared" si="91"/>
        <v>2352.71</v>
      </c>
      <c r="GP85">
        <f t="shared" si="92"/>
        <v>0</v>
      </c>
      <c r="GR85">
        <v>0</v>
      </c>
      <c r="GS85">
        <v>3</v>
      </c>
      <c r="GT85">
        <v>0</v>
      </c>
      <c r="GU85" t="s">
        <v>3</v>
      </c>
      <c r="GV85">
        <f t="shared" si="93"/>
        <v>0</v>
      </c>
      <c r="GW85">
        <v>1</v>
      </c>
      <c r="GX85">
        <f t="shared" si="94"/>
        <v>0</v>
      </c>
      <c r="HA85">
        <v>0</v>
      </c>
      <c r="HB85">
        <v>0</v>
      </c>
      <c r="HC85">
        <f t="shared" si="95"/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ROW(SmtRes!A207)</f>
        <v>207</v>
      </c>
      <c r="D86" s="2">
        <f>ROW(EtalonRes!A178)</f>
        <v>178</v>
      </c>
      <c r="E86" s="2" t="s">
        <v>146</v>
      </c>
      <c r="F86" s="2" t="s">
        <v>147</v>
      </c>
      <c r="G86" s="2" t="s">
        <v>148</v>
      </c>
      <c r="H86" s="2" t="s">
        <v>17</v>
      </c>
      <c r="I86" s="2">
        <v>12</v>
      </c>
      <c r="J86" s="2">
        <v>0</v>
      </c>
      <c r="K86" s="2"/>
      <c r="L86" s="2"/>
      <c r="M86" s="2"/>
      <c r="N86" s="2"/>
      <c r="O86" s="2">
        <f t="shared" si="61"/>
        <v>294.79000000000002</v>
      </c>
      <c r="P86" s="2">
        <f t="shared" si="62"/>
        <v>33</v>
      </c>
      <c r="Q86" s="2">
        <f t="shared" si="63"/>
        <v>0</v>
      </c>
      <c r="R86" s="2">
        <f t="shared" si="64"/>
        <v>0</v>
      </c>
      <c r="S86" s="2">
        <f t="shared" si="65"/>
        <v>261.79000000000002</v>
      </c>
      <c r="T86" s="2">
        <f t="shared" si="66"/>
        <v>0</v>
      </c>
      <c r="U86" s="2">
        <f t="shared" si="67"/>
        <v>27.216000000000001</v>
      </c>
      <c r="V86" s="2">
        <f t="shared" si="68"/>
        <v>0</v>
      </c>
      <c r="W86" s="2">
        <f t="shared" si="69"/>
        <v>0</v>
      </c>
      <c r="X86" s="2">
        <f t="shared" si="70"/>
        <v>209.43</v>
      </c>
      <c r="Y86" s="2">
        <f t="shared" si="71"/>
        <v>157.07</v>
      </c>
      <c r="Z86" s="2"/>
      <c r="AA86" s="2">
        <v>39650536</v>
      </c>
      <c r="AB86" s="2">
        <f t="shared" si="72"/>
        <v>24.565999999999999</v>
      </c>
      <c r="AC86" s="2">
        <f t="shared" si="73"/>
        <v>2.75</v>
      </c>
      <c r="AD86" s="2">
        <f>ROUND(((((ET86*1.35))-((EU86*1.35)))+AE86),6)</f>
        <v>0</v>
      </c>
      <c r="AE86" s="2">
        <f>ROUND(((EU86*1.35)),6)</f>
        <v>0</v>
      </c>
      <c r="AF86" s="2">
        <f>ROUND(((EV86*1.35)),6)</f>
        <v>21.815999999999999</v>
      </c>
      <c r="AG86" s="2">
        <f t="shared" si="74"/>
        <v>0</v>
      </c>
      <c r="AH86" s="2">
        <f>((EW86*1.35))</f>
        <v>2.2680000000000002</v>
      </c>
      <c r="AI86" s="2">
        <f>((EX86*1.35))</f>
        <v>0</v>
      </c>
      <c r="AJ86" s="2">
        <f t="shared" si="75"/>
        <v>0</v>
      </c>
      <c r="AK86" s="2">
        <v>18.91</v>
      </c>
      <c r="AL86" s="2">
        <v>2.75</v>
      </c>
      <c r="AM86" s="2">
        <v>0</v>
      </c>
      <c r="AN86" s="2">
        <v>0</v>
      </c>
      <c r="AO86" s="2">
        <v>16.16</v>
      </c>
      <c r="AP86" s="2">
        <v>0</v>
      </c>
      <c r="AQ86" s="2">
        <v>1.68</v>
      </c>
      <c r="AR86" s="2">
        <v>0</v>
      </c>
      <c r="AS86" s="2">
        <v>0</v>
      </c>
      <c r="AT86" s="2">
        <v>80</v>
      </c>
      <c r="AU86" s="2">
        <v>60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0</v>
      </c>
      <c r="BI86" s="2">
        <v>2</v>
      </c>
      <c r="BJ86" s="2" t="s">
        <v>149</v>
      </c>
      <c r="BK86" s="2"/>
      <c r="BL86" s="2"/>
      <c r="BM86" s="2">
        <v>110011</v>
      </c>
      <c r="BN86" s="2">
        <v>0</v>
      </c>
      <c r="BO86" s="2" t="s">
        <v>3</v>
      </c>
      <c r="BP86" s="2">
        <v>0</v>
      </c>
      <c r="BQ86" s="2">
        <v>3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80</v>
      </c>
      <c r="CA86" s="2">
        <v>60</v>
      </c>
      <c r="CB86" s="2"/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1296</v>
      </c>
      <c r="CO86" s="2">
        <v>0</v>
      </c>
      <c r="CP86" s="2">
        <f t="shared" si="76"/>
        <v>294.79000000000002</v>
      </c>
      <c r="CQ86" s="2">
        <f t="shared" si="77"/>
        <v>2.75</v>
      </c>
      <c r="CR86" s="2">
        <f t="shared" si="78"/>
        <v>0</v>
      </c>
      <c r="CS86" s="2">
        <f t="shared" si="79"/>
        <v>0</v>
      </c>
      <c r="CT86" s="2">
        <f t="shared" si="80"/>
        <v>21.815999999999999</v>
      </c>
      <c r="CU86" s="2">
        <f t="shared" si="81"/>
        <v>0</v>
      </c>
      <c r="CV86" s="2">
        <f t="shared" si="82"/>
        <v>2.2680000000000002</v>
      </c>
      <c r="CW86" s="2">
        <f t="shared" si="83"/>
        <v>0</v>
      </c>
      <c r="CX86" s="2">
        <f t="shared" si="84"/>
        <v>0</v>
      </c>
      <c r="CY86" s="2">
        <f t="shared" si="85"/>
        <v>209.43200000000002</v>
      </c>
      <c r="CZ86" s="2">
        <f t="shared" si="86"/>
        <v>157.07400000000001</v>
      </c>
      <c r="DA86" s="2"/>
      <c r="DB86" s="2"/>
      <c r="DC86" s="2" t="s">
        <v>3</v>
      </c>
      <c r="DD86" s="2" t="s">
        <v>3</v>
      </c>
      <c r="DE86" s="2" t="s">
        <v>19</v>
      </c>
      <c r="DF86" s="2" t="s">
        <v>19</v>
      </c>
      <c r="DG86" s="2" t="s">
        <v>19</v>
      </c>
      <c r="DH86" s="2" t="s">
        <v>3</v>
      </c>
      <c r="DI86" s="2" t="s">
        <v>19</v>
      </c>
      <c r="DJ86" s="2" t="s">
        <v>19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1013</v>
      </c>
      <c r="DV86" s="2" t="s">
        <v>17</v>
      </c>
      <c r="DW86" s="2" t="s">
        <v>17</v>
      </c>
      <c r="DX86" s="2">
        <v>1</v>
      </c>
      <c r="DY86" s="2"/>
      <c r="DZ86" s="2"/>
      <c r="EA86" s="2"/>
      <c r="EB86" s="2"/>
      <c r="EC86" s="2"/>
      <c r="ED86" s="2"/>
      <c r="EE86" s="2">
        <v>39174433</v>
      </c>
      <c r="EF86" s="2">
        <v>3</v>
      </c>
      <c r="EG86" s="2" t="s">
        <v>20</v>
      </c>
      <c r="EH86" s="2">
        <v>0</v>
      </c>
      <c r="EI86" s="2" t="s">
        <v>3</v>
      </c>
      <c r="EJ86" s="2">
        <v>2</v>
      </c>
      <c r="EK86" s="2">
        <v>110011</v>
      </c>
      <c r="EL86" s="2" t="s">
        <v>21</v>
      </c>
      <c r="EM86" s="2" t="s">
        <v>22</v>
      </c>
      <c r="EN86" s="2"/>
      <c r="EO86" s="2" t="s">
        <v>44</v>
      </c>
      <c r="EP86" s="2"/>
      <c r="EQ86" s="2">
        <v>131072</v>
      </c>
      <c r="ER86" s="2">
        <v>18.91</v>
      </c>
      <c r="ES86" s="2">
        <v>2.75</v>
      </c>
      <c r="ET86" s="2">
        <v>0</v>
      </c>
      <c r="EU86" s="2">
        <v>0</v>
      </c>
      <c r="EV86" s="2">
        <v>16.16</v>
      </c>
      <c r="EW86" s="2">
        <v>1.68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7"/>
        <v>0</v>
      </c>
      <c r="FS86" s="2">
        <v>0</v>
      </c>
      <c r="FT86" s="2"/>
      <c r="FU86" s="2"/>
      <c r="FV86" s="2"/>
      <c r="FW86" s="2"/>
      <c r="FX86" s="2">
        <v>80</v>
      </c>
      <c r="FY86" s="2">
        <v>60</v>
      </c>
      <c r="FZ86" s="2"/>
      <c r="GA86" s="2" t="s">
        <v>3</v>
      </c>
      <c r="GB86" s="2"/>
      <c r="GC86" s="2"/>
      <c r="GD86" s="2">
        <v>1</v>
      </c>
      <c r="GE86" s="2"/>
      <c r="GF86" s="2">
        <v>209323162</v>
      </c>
      <c r="GG86" s="2">
        <v>1</v>
      </c>
      <c r="GH86" s="2">
        <v>1</v>
      </c>
      <c r="GI86" s="2">
        <v>-2</v>
      </c>
      <c r="GJ86" s="2">
        <v>0</v>
      </c>
      <c r="GK86" s="2">
        <v>0</v>
      </c>
      <c r="GL86" s="2">
        <f t="shared" si="88"/>
        <v>0</v>
      </c>
      <c r="GM86" s="2">
        <f t="shared" si="89"/>
        <v>661.29</v>
      </c>
      <c r="GN86" s="2">
        <f t="shared" si="90"/>
        <v>0</v>
      </c>
      <c r="GO86" s="2">
        <f t="shared" si="91"/>
        <v>661.29</v>
      </c>
      <c r="GP86" s="2">
        <f t="shared" si="92"/>
        <v>0</v>
      </c>
      <c r="GQ86" s="2"/>
      <c r="GR86" s="2">
        <v>0</v>
      </c>
      <c r="GS86" s="2">
        <v>3</v>
      </c>
      <c r="GT86" s="2">
        <v>0</v>
      </c>
      <c r="GU86" s="2" t="s">
        <v>3</v>
      </c>
      <c r="GV86" s="2">
        <f t="shared" si="93"/>
        <v>0</v>
      </c>
      <c r="GW86" s="2">
        <v>1</v>
      </c>
      <c r="GX86" s="2">
        <f t="shared" si="94"/>
        <v>0</v>
      </c>
      <c r="GY86" s="2"/>
      <c r="GZ86" s="2"/>
      <c r="HA86" s="2">
        <v>0</v>
      </c>
      <c r="HB86" s="2">
        <v>0</v>
      </c>
      <c r="HC86" s="2">
        <f t="shared" si="95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ROW(SmtRes!A214)</f>
        <v>214</v>
      </c>
      <c r="D87">
        <f>ROW(EtalonRes!A184)</f>
        <v>184</v>
      </c>
      <c r="E87" t="s">
        <v>146</v>
      </c>
      <c r="F87" t="s">
        <v>147</v>
      </c>
      <c r="G87" t="s">
        <v>148</v>
      </c>
      <c r="H87" t="s">
        <v>17</v>
      </c>
      <c r="I87">
        <v>12</v>
      </c>
      <c r="J87">
        <v>0</v>
      </c>
      <c r="O87">
        <f t="shared" si="61"/>
        <v>1995.74</v>
      </c>
      <c r="P87">
        <f t="shared" si="62"/>
        <v>223.41</v>
      </c>
      <c r="Q87">
        <f t="shared" si="63"/>
        <v>0</v>
      </c>
      <c r="R87">
        <f t="shared" si="64"/>
        <v>0</v>
      </c>
      <c r="S87">
        <f t="shared" si="65"/>
        <v>1772.33</v>
      </c>
      <c r="T87">
        <f t="shared" si="66"/>
        <v>0</v>
      </c>
      <c r="U87">
        <f t="shared" si="67"/>
        <v>27.216000000000001</v>
      </c>
      <c r="V87">
        <f t="shared" si="68"/>
        <v>0</v>
      </c>
      <c r="W87">
        <f t="shared" si="69"/>
        <v>0</v>
      </c>
      <c r="X87">
        <f t="shared" si="70"/>
        <v>1417.86</v>
      </c>
      <c r="Y87">
        <f t="shared" si="71"/>
        <v>1063.4000000000001</v>
      </c>
      <c r="AA87">
        <v>39650538</v>
      </c>
      <c r="AB87">
        <f t="shared" si="72"/>
        <v>24.565999999999999</v>
      </c>
      <c r="AC87">
        <f t="shared" si="73"/>
        <v>2.75</v>
      </c>
      <c r="AD87">
        <f>ROUND(((((ET87*1.35))-((EU87*1.35)))+AE87),6)</f>
        <v>0</v>
      </c>
      <c r="AE87">
        <f>ROUND(((EU87*1.35)),6)</f>
        <v>0</v>
      </c>
      <c r="AF87">
        <f>ROUND(((EV87*1.35)),6)</f>
        <v>21.815999999999999</v>
      </c>
      <c r="AG87">
        <f t="shared" si="74"/>
        <v>0</v>
      </c>
      <c r="AH87">
        <f>((EW87*1.35))</f>
        <v>2.2680000000000002</v>
      </c>
      <c r="AI87">
        <f>((EX87*1.35))</f>
        <v>0</v>
      </c>
      <c r="AJ87">
        <f t="shared" si="75"/>
        <v>0</v>
      </c>
      <c r="AK87">
        <v>18.91</v>
      </c>
      <c r="AL87">
        <v>2.75</v>
      </c>
      <c r="AM87">
        <v>0</v>
      </c>
      <c r="AN87">
        <v>0</v>
      </c>
      <c r="AO87">
        <v>16.16</v>
      </c>
      <c r="AP87">
        <v>0</v>
      </c>
      <c r="AQ87">
        <v>1.68</v>
      </c>
      <c r="AR87">
        <v>0</v>
      </c>
      <c r="AS87">
        <v>0</v>
      </c>
      <c r="AT87">
        <v>80</v>
      </c>
      <c r="AU87">
        <v>60</v>
      </c>
      <c r="AV87">
        <v>1</v>
      </c>
      <c r="AW87">
        <v>1</v>
      </c>
      <c r="AZ87">
        <v>6.77</v>
      </c>
      <c r="BA87">
        <v>6.77</v>
      </c>
      <c r="BB87">
        <v>6.77</v>
      </c>
      <c r="BC87">
        <v>6.77</v>
      </c>
      <c r="BD87" t="s">
        <v>3</v>
      </c>
      <c r="BE87" t="s">
        <v>3</v>
      </c>
      <c r="BF87" t="s">
        <v>3</v>
      </c>
      <c r="BG87" t="s">
        <v>3</v>
      </c>
      <c r="BH87">
        <v>0</v>
      </c>
      <c r="BI87">
        <v>2</v>
      </c>
      <c r="BJ87" t="s">
        <v>149</v>
      </c>
      <c r="BM87">
        <v>110011</v>
      </c>
      <c r="BN87">
        <v>0</v>
      </c>
      <c r="BO87" t="s">
        <v>3</v>
      </c>
      <c r="BP87">
        <v>0</v>
      </c>
      <c r="BQ87">
        <v>3</v>
      </c>
      <c r="BR87">
        <v>0</v>
      </c>
      <c r="BS87">
        <v>6.77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80</v>
      </c>
      <c r="CA87">
        <v>60</v>
      </c>
      <c r="CE87">
        <v>0</v>
      </c>
      <c r="CF87">
        <v>0</v>
      </c>
      <c r="CG87">
        <v>0</v>
      </c>
      <c r="CM87">
        <v>0</v>
      </c>
      <c r="CN87" t="s">
        <v>1296</v>
      </c>
      <c r="CO87">
        <v>0</v>
      </c>
      <c r="CP87">
        <f t="shared" si="76"/>
        <v>1995.74</v>
      </c>
      <c r="CQ87">
        <f t="shared" si="77"/>
        <v>18.6175</v>
      </c>
      <c r="CR87">
        <f t="shared" si="78"/>
        <v>0</v>
      </c>
      <c r="CS87">
        <f t="shared" si="79"/>
        <v>0</v>
      </c>
      <c r="CT87">
        <f t="shared" si="80"/>
        <v>147.69431999999998</v>
      </c>
      <c r="CU87">
        <f t="shared" si="81"/>
        <v>0</v>
      </c>
      <c r="CV87">
        <f t="shared" si="82"/>
        <v>2.2680000000000002</v>
      </c>
      <c r="CW87">
        <f t="shared" si="83"/>
        <v>0</v>
      </c>
      <c r="CX87">
        <f t="shared" si="84"/>
        <v>0</v>
      </c>
      <c r="CY87">
        <f t="shared" si="85"/>
        <v>1417.864</v>
      </c>
      <c r="CZ87">
        <f t="shared" si="86"/>
        <v>1063.3979999999999</v>
      </c>
      <c r="DC87" t="s">
        <v>3</v>
      </c>
      <c r="DD87" t="s">
        <v>3</v>
      </c>
      <c r="DE87" t="s">
        <v>19</v>
      </c>
      <c r="DF87" t="s">
        <v>19</v>
      </c>
      <c r="DG87" t="s">
        <v>19</v>
      </c>
      <c r="DH87" t="s">
        <v>3</v>
      </c>
      <c r="DI87" t="s">
        <v>19</v>
      </c>
      <c r="DJ87" t="s">
        <v>19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17</v>
      </c>
      <c r="DW87" t="s">
        <v>17</v>
      </c>
      <c r="DX87">
        <v>1</v>
      </c>
      <c r="EE87">
        <v>39174433</v>
      </c>
      <c r="EF87">
        <v>3</v>
      </c>
      <c r="EG87" t="s">
        <v>20</v>
      </c>
      <c r="EH87">
        <v>0</v>
      </c>
      <c r="EI87" t="s">
        <v>3</v>
      </c>
      <c r="EJ87">
        <v>2</v>
      </c>
      <c r="EK87">
        <v>110011</v>
      </c>
      <c r="EL87" t="s">
        <v>21</v>
      </c>
      <c r="EM87" t="s">
        <v>22</v>
      </c>
      <c r="EO87" t="s">
        <v>44</v>
      </c>
      <c r="EQ87">
        <v>131072</v>
      </c>
      <c r="ER87">
        <v>18.91</v>
      </c>
      <c r="ES87">
        <v>2.75</v>
      </c>
      <c r="ET87">
        <v>0</v>
      </c>
      <c r="EU87">
        <v>0</v>
      </c>
      <c r="EV87">
        <v>16.16</v>
      </c>
      <c r="EW87">
        <v>1.68</v>
      </c>
      <c r="EX87">
        <v>0</v>
      </c>
      <c r="EY87">
        <v>0</v>
      </c>
      <c r="FQ87">
        <v>0</v>
      </c>
      <c r="FR87">
        <f t="shared" si="87"/>
        <v>0</v>
      </c>
      <c r="FS87">
        <v>0</v>
      </c>
      <c r="FX87">
        <v>80</v>
      </c>
      <c r="FY87">
        <v>60</v>
      </c>
      <c r="GA87" t="s">
        <v>3</v>
      </c>
      <c r="GD87">
        <v>1</v>
      </c>
      <c r="GF87">
        <v>209323162</v>
      </c>
      <c r="GG87">
        <v>1</v>
      </c>
      <c r="GH87">
        <v>1</v>
      </c>
      <c r="GI87">
        <v>4</v>
      </c>
      <c r="GJ87">
        <v>0</v>
      </c>
      <c r="GK87">
        <v>0</v>
      </c>
      <c r="GL87">
        <f t="shared" si="88"/>
        <v>0</v>
      </c>
      <c r="GM87">
        <f t="shared" si="89"/>
        <v>4477</v>
      </c>
      <c r="GN87">
        <f t="shared" si="90"/>
        <v>0</v>
      </c>
      <c r="GO87">
        <f t="shared" si="91"/>
        <v>4477</v>
      </c>
      <c r="GP87">
        <f t="shared" si="92"/>
        <v>0</v>
      </c>
      <c r="GR87">
        <v>0</v>
      </c>
      <c r="GS87">
        <v>0</v>
      </c>
      <c r="GT87">
        <v>0</v>
      </c>
      <c r="GU87" t="s">
        <v>3</v>
      </c>
      <c r="GV87">
        <f t="shared" si="93"/>
        <v>0</v>
      </c>
      <c r="GW87">
        <v>1</v>
      </c>
      <c r="GX87">
        <f t="shared" si="94"/>
        <v>0</v>
      </c>
      <c r="HA87">
        <v>0</v>
      </c>
      <c r="HB87">
        <v>0</v>
      </c>
      <c r="HC87">
        <f t="shared" si="95"/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206</v>
      </c>
      <c r="D88" s="2"/>
      <c r="E88" s="2" t="s">
        <v>150</v>
      </c>
      <c r="F88" s="2" t="s">
        <v>151</v>
      </c>
      <c r="G88" s="2" t="s">
        <v>152</v>
      </c>
      <c r="H88" s="2" t="s">
        <v>27</v>
      </c>
      <c r="I88" s="2">
        <f>I86*J88</f>
        <v>18</v>
      </c>
      <c r="J88" s="2">
        <v>1.5</v>
      </c>
      <c r="K88" s="2"/>
      <c r="L88" s="2"/>
      <c r="M88" s="2"/>
      <c r="N88" s="2"/>
      <c r="O88" s="2">
        <f t="shared" si="61"/>
        <v>2117.34</v>
      </c>
      <c r="P88" s="2">
        <f t="shared" si="62"/>
        <v>2117.34</v>
      </c>
      <c r="Q88" s="2">
        <f t="shared" si="63"/>
        <v>0</v>
      </c>
      <c r="R88" s="2">
        <f t="shared" si="64"/>
        <v>0</v>
      </c>
      <c r="S88" s="2">
        <f t="shared" si="65"/>
        <v>0</v>
      </c>
      <c r="T88" s="2">
        <f t="shared" si="66"/>
        <v>0</v>
      </c>
      <c r="U88" s="2">
        <f t="shared" si="67"/>
        <v>0</v>
      </c>
      <c r="V88" s="2">
        <f t="shared" si="68"/>
        <v>0</v>
      </c>
      <c r="W88" s="2">
        <f t="shared" si="69"/>
        <v>0</v>
      </c>
      <c r="X88" s="2">
        <f t="shared" si="70"/>
        <v>0</v>
      </c>
      <c r="Y88" s="2">
        <f t="shared" si="71"/>
        <v>0</v>
      </c>
      <c r="Z88" s="2"/>
      <c r="AA88" s="2">
        <v>39650536</v>
      </c>
      <c r="AB88" s="2">
        <f t="shared" si="72"/>
        <v>117.63</v>
      </c>
      <c r="AC88" s="2">
        <f t="shared" si="73"/>
        <v>117.63</v>
      </c>
      <c r="AD88" s="2">
        <f>ROUND((((ET88)-(EU88))+AE88),6)</f>
        <v>0</v>
      </c>
      <c r="AE88" s="2">
        <f>ROUND((EU88),6)</f>
        <v>0</v>
      </c>
      <c r="AF88" s="2">
        <f>ROUND((EV88),6)</f>
        <v>0</v>
      </c>
      <c r="AG88" s="2">
        <f t="shared" si="74"/>
        <v>0</v>
      </c>
      <c r="AH88" s="2">
        <f>(EW88)</f>
        <v>0</v>
      </c>
      <c r="AI88" s="2">
        <f>(EX88)</f>
        <v>0</v>
      </c>
      <c r="AJ88" s="2">
        <f t="shared" si="75"/>
        <v>0</v>
      </c>
      <c r="AK88" s="2">
        <v>117.63</v>
      </c>
      <c r="AL88" s="2">
        <v>117.63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80</v>
      </c>
      <c r="AU88" s="2">
        <v>60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3</v>
      </c>
      <c r="BI88" s="2">
        <v>2</v>
      </c>
      <c r="BJ88" s="2" t="s">
        <v>153</v>
      </c>
      <c r="BK88" s="2"/>
      <c r="BL88" s="2"/>
      <c r="BM88" s="2">
        <v>110011</v>
      </c>
      <c r="BN88" s="2">
        <v>0</v>
      </c>
      <c r="BO88" s="2" t="s">
        <v>3</v>
      </c>
      <c r="BP88" s="2">
        <v>0</v>
      </c>
      <c r="BQ88" s="2">
        <v>3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80</v>
      </c>
      <c r="CA88" s="2">
        <v>60</v>
      </c>
      <c r="CB88" s="2"/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3</v>
      </c>
      <c r="CO88" s="2">
        <v>0</v>
      </c>
      <c r="CP88" s="2">
        <f t="shared" si="76"/>
        <v>2117.34</v>
      </c>
      <c r="CQ88" s="2">
        <f t="shared" si="77"/>
        <v>117.63</v>
      </c>
      <c r="CR88" s="2">
        <f t="shared" si="78"/>
        <v>0</v>
      </c>
      <c r="CS88" s="2">
        <f t="shared" si="79"/>
        <v>0</v>
      </c>
      <c r="CT88" s="2">
        <f t="shared" si="80"/>
        <v>0</v>
      </c>
      <c r="CU88" s="2">
        <f t="shared" si="81"/>
        <v>0</v>
      </c>
      <c r="CV88" s="2">
        <f t="shared" si="82"/>
        <v>0</v>
      </c>
      <c r="CW88" s="2">
        <f t="shared" si="83"/>
        <v>0</v>
      </c>
      <c r="CX88" s="2">
        <f t="shared" si="84"/>
        <v>0</v>
      </c>
      <c r="CY88" s="2">
        <f t="shared" si="85"/>
        <v>0</v>
      </c>
      <c r="CZ88" s="2">
        <f t="shared" si="86"/>
        <v>0</v>
      </c>
      <c r="DA88" s="2"/>
      <c r="DB88" s="2"/>
      <c r="DC88" s="2" t="s">
        <v>3</v>
      </c>
      <c r="DD88" s="2" t="s">
        <v>3</v>
      </c>
      <c r="DE88" s="2" t="s">
        <v>3</v>
      </c>
      <c r="DF88" s="2" t="s">
        <v>3</v>
      </c>
      <c r="DG88" s="2" t="s">
        <v>3</v>
      </c>
      <c r="DH88" s="2" t="s">
        <v>3</v>
      </c>
      <c r="DI88" s="2" t="s">
        <v>3</v>
      </c>
      <c r="DJ88" s="2" t="s">
        <v>3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1010</v>
      </c>
      <c r="DV88" s="2" t="s">
        <v>27</v>
      </c>
      <c r="DW88" s="2" t="s">
        <v>27</v>
      </c>
      <c r="DX88" s="2">
        <v>1</v>
      </c>
      <c r="DY88" s="2"/>
      <c r="DZ88" s="2"/>
      <c r="EA88" s="2"/>
      <c r="EB88" s="2"/>
      <c r="EC88" s="2"/>
      <c r="ED88" s="2"/>
      <c r="EE88" s="2">
        <v>39174433</v>
      </c>
      <c r="EF88" s="2">
        <v>3</v>
      </c>
      <c r="EG88" s="2" t="s">
        <v>20</v>
      </c>
      <c r="EH88" s="2">
        <v>0</v>
      </c>
      <c r="EI88" s="2" t="s">
        <v>3</v>
      </c>
      <c r="EJ88" s="2">
        <v>2</v>
      </c>
      <c r="EK88" s="2">
        <v>110011</v>
      </c>
      <c r="EL88" s="2" t="s">
        <v>21</v>
      </c>
      <c r="EM88" s="2" t="s">
        <v>22</v>
      </c>
      <c r="EN88" s="2"/>
      <c r="EO88" s="2" t="s">
        <v>3</v>
      </c>
      <c r="EP88" s="2"/>
      <c r="EQ88" s="2">
        <v>0</v>
      </c>
      <c r="ER88" s="2">
        <v>97.63</v>
      </c>
      <c r="ES88" s="2">
        <v>117.63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87"/>
        <v>0</v>
      </c>
      <c r="FS88" s="2">
        <v>0</v>
      </c>
      <c r="FT88" s="2"/>
      <c r="FU88" s="2"/>
      <c r="FV88" s="2"/>
      <c r="FW88" s="2"/>
      <c r="FX88" s="2">
        <v>80</v>
      </c>
      <c r="FY88" s="2">
        <v>60</v>
      </c>
      <c r="FZ88" s="2"/>
      <c r="GA88" s="2" t="s">
        <v>154</v>
      </c>
      <c r="GB88" s="2"/>
      <c r="GC88" s="2"/>
      <c r="GD88" s="2">
        <v>1</v>
      </c>
      <c r="GE88" s="2"/>
      <c r="GF88" s="2">
        <v>728175976</v>
      </c>
      <c r="GG88" s="2">
        <v>1</v>
      </c>
      <c r="GH88" s="2">
        <v>4</v>
      </c>
      <c r="GI88" s="2">
        <v>-2</v>
      </c>
      <c r="GJ88" s="2">
        <v>0</v>
      </c>
      <c r="GK88" s="2">
        <v>0</v>
      </c>
      <c r="GL88" s="2">
        <f t="shared" si="88"/>
        <v>0</v>
      </c>
      <c r="GM88" s="2">
        <f t="shared" si="89"/>
        <v>2117.34</v>
      </c>
      <c r="GN88" s="2">
        <f t="shared" si="90"/>
        <v>0</v>
      </c>
      <c r="GO88" s="2">
        <f t="shared" si="91"/>
        <v>2117.34</v>
      </c>
      <c r="GP88" s="2">
        <f t="shared" si="92"/>
        <v>0</v>
      </c>
      <c r="GQ88" s="2"/>
      <c r="GR88" s="2">
        <v>0</v>
      </c>
      <c r="GS88" s="2">
        <v>2</v>
      </c>
      <c r="GT88" s="2">
        <v>0</v>
      </c>
      <c r="GU88" s="2" t="s">
        <v>3</v>
      </c>
      <c r="GV88" s="2">
        <f t="shared" si="93"/>
        <v>0</v>
      </c>
      <c r="GW88" s="2">
        <v>1</v>
      </c>
      <c r="GX88" s="2">
        <f t="shared" si="94"/>
        <v>0</v>
      </c>
      <c r="GY88" s="2"/>
      <c r="GZ88" s="2"/>
      <c r="HA88" s="2">
        <v>0</v>
      </c>
      <c r="HB88" s="2">
        <v>0</v>
      </c>
      <c r="HC88" s="2">
        <f t="shared" si="95"/>
        <v>0</v>
      </c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213</v>
      </c>
      <c r="E89" t="s">
        <v>150</v>
      </c>
      <c r="F89" t="s">
        <v>151</v>
      </c>
      <c r="G89" t="s">
        <v>152</v>
      </c>
      <c r="H89" t="s">
        <v>27</v>
      </c>
      <c r="I89">
        <f>I87*J89</f>
        <v>18</v>
      </c>
      <c r="J89">
        <v>1.5</v>
      </c>
      <c r="O89">
        <f t="shared" si="61"/>
        <v>14334.39</v>
      </c>
      <c r="P89">
        <f t="shared" si="62"/>
        <v>14334.39</v>
      </c>
      <c r="Q89">
        <f t="shared" si="63"/>
        <v>0</v>
      </c>
      <c r="R89">
        <f t="shared" si="64"/>
        <v>0</v>
      </c>
      <c r="S89">
        <f t="shared" si="65"/>
        <v>0</v>
      </c>
      <c r="T89">
        <f t="shared" si="66"/>
        <v>0</v>
      </c>
      <c r="U89">
        <f t="shared" si="67"/>
        <v>0</v>
      </c>
      <c r="V89">
        <f t="shared" si="68"/>
        <v>0</v>
      </c>
      <c r="W89">
        <f t="shared" si="69"/>
        <v>0</v>
      </c>
      <c r="X89">
        <f t="shared" si="70"/>
        <v>0</v>
      </c>
      <c r="Y89">
        <f t="shared" si="71"/>
        <v>0</v>
      </c>
      <c r="AA89">
        <v>39650538</v>
      </c>
      <c r="AB89">
        <f t="shared" si="72"/>
        <v>117.63</v>
      </c>
      <c r="AC89">
        <f t="shared" si="73"/>
        <v>117.63</v>
      </c>
      <c r="AD89">
        <f>ROUND((((ET89)-(EU89))+AE89),6)</f>
        <v>0</v>
      </c>
      <c r="AE89">
        <f>ROUND((EU89),6)</f>
        <v>0</v>
      </c>
      <c r="AF89">
        <f>ROUND((EV89),6)</f>
        <v>0</v>
      </c>
      <c r="AG89">
        <f t="shared" si="74"/>
        <v>0</v>
      </c>
      <c r="AH89">
        <f>(EW89)</f>
        <v>0</v>
      </c>
      <c r="AI89">
        <f>(EX89)</f>
        <v>0</v>
      </c>
      <c r="AJ89">
        <f t="shared" si="75"/>
        <v>0</v>
      </c>
      <c r="AK89">
        <v>117.63</v>
      </c>
      <c r="AL89">
        <v>117.63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80</v>
      </c>
      <c r="AU89">
        <v>60</v>
      </c>
      <c r="AV89">
        <v>1</v>
      </c>
      <c r="AW89">
        <v>1</v>
      </c>
      <c r="AZ89">
        <v>6.77</v>
      </c>
      <c r="BA89">
        <v>1</v>
      </c>
      <c r="BB89">
        <v>1</v>
      </c>
      <c r="BC89">
        <v>6.77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2</v>
      </c>
      <c r="BJ89" t="s">
        <v>153</v>
      </c>
      <c r="BM89">
        <v>110011</v>
      </c>
      <c r="BN89">
        <v>0</v>
      </c>
      <c r="BO89" t="s">
        <v>3</v>
      </c>
      <c r="BP89">
        <v>0</v>
      </c>
      <c r="BQ89">
        <v>3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80</v>
      </c>
      <c r="CA89">
        <v>60</v>
      </c>
      <c r="CE89">
        <v>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76"/>
        <v>14334.39</v>
      </c>
      <c r="CQ89">
        <f t="shared" si="77"/>
        <v>796.35509999999988</v>
      </c>
      <c r="CR89">
        <f t="shared" si="78"/>
        <v>0</v>
      </c>
      <c r="CS89">
        <f t="shared" si="79"/>
        <v>0</v>
      </c>
      <c r="CT89">
        <f t="shared" si="80"/>
        <v>0</v>
      </c>
      <c r="CU89">
        <f t="shared" si="81"/>
        <v>0</v>
      </c>
      <c r="CV89">
        <f t="shared" si="82"/>
        <v>0</v>
      </c>
      <c r="CW89">
        <f t="shared" si="83"/>
        <v>0</v>
      </c>
      <c r="CX89">
        <f t="shared" si="84"/>
        <v>0</v>
      </c>
      <c r="CY89">
        <f t="shared" si="85"/>
        <v>0</v>
      </c>
      <c r="CZ89">
        <f t="shared" si="86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27</v>
      </c>
      <c r="DW89" t="s">
        <v>27</v>
      </c>
      <c r="DX89">
        <v>1</v>
      </c>
      <c r="EE89">
        <v>39174433</v>
      </c>
      <c r="EF89">
        <v>3</v>
      </c>
      <c r="EG89" t="s">
        <v>20</v>
      </c>
      <c r="EH89">
        <v>0</v>
      </c>
      <c r="EI89" t="s">
        <v>3</v>
      </c>
      <c r="EJ89">
        <v>2</v>
      </c>
      <c r="EK89">
        <v>110011</v>
      </c>
      <c r="EL89" t="s">
        <v>21</v>
      </c>
      <c r="EM89" t="s">
        <v>22</v>
      </c>
      <c r="EO89" t="s">
        <v>3</v>
      </c>
      <c r="EQ89">
        <v>0</v>
      </c>
      <c r="ER89">
        <v>117.63</v>
      </c>
      <c r="ES89">
        <v>117.63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87"/>
        <v>0</v>
      </c>
      <c r="FS89">
        <v>0</v>
      </c>
      <c r="FX89">
        <v>80</v>
      </c>
      <c r="FY89">
        <v>60</v>
      </c>
      <c r="GA89" t="s">
        <v>154</v>
      </c>
      <c r="GD89">
        <v>1</v>
      </c>
      <c r="GF89">
        <v>728175976</v>
      </c>
      <c r="GG89">
        <v>1</v>
      </c>
      <c r="GH89">
        <v>0</v>
      </c>
      <c r="GI89">
        <v>4</v>
      </c>
      <c r="GJ89">
        <v>0</v>
      </c>
      <c r="GK89">
        <v>0</v>
      </c>
      <c r="GL89">
        <f t="shared" si="88"/>
        <v>0</v>
      </c>
      <c r="GM89">
        <f t="shared" si="89"/>
        <v>14334.39</v>
      </c>
      <c r="GN89">
        <f t="shared" si="90"/>
        <v>0</v>
      </c>
      <c r="GO89">
        <f t="shared" si="91"/>
        <v>14334.39</v>
      </c>
      <c r="GP89">
        <f t="shared" si="92"/>
        <v>0</v>
      </c>
      <c r="GR89">
        <v>0</v>
      </c>
      <c r="GS89">
        <v>4</v>
      </c>
      <c r="GT89">
        <v>0</v>
      </c>
      <c r="GU89" t="s">
        <v>3</v>
      </c>
      <c r="GV89">
        <f t="shared" si="93"/>
        <v>0</v>
      </c>
      <c r="GW89">
        <v>1</v>
      </c>
      <c r="GX89">
        <f t="shared" si="94"/>
        <v>0</v>
      </c>
      <c r="HA89">
        <v>0</v>
      </c>
      <c r="HB89">
        <v>0</v>
      </c>
      <c r="HC89">
        <f t="shared" si="95"/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ROW(SmtRes!A228)</f>
        <v>228</v>
      </c>
      <c r="D90" s="2">
        <f>ROW(EtalonRes!A197)</f>
        <v>197</v>
      </c>
      <c r="E90" s="2" t="s">
        <v>155</v>
      </c>
      <c r="F90" s="2" t="s">
        <v>156</v>
      </c>
      <c r="G90" s="2" t="s">
        <v>157</v>
      </c>
      <c r="H90" s="2" t="s">
        <v>158</v>
      </c>
      <c r="I90" s="2">
        <f>ROUND(8/100,9)</f>
        <v>0.08</v>
      </c>
      <c r="J90" s="2">
        <v>0</v>
      </c>
      <c r="K90" s="2"/>
      <c r="L90" s="2"/>
      <c r="M90" s="2"/>
      <c r="N90" s="2"/>
      <c r="O90" s="2">
        <f t="shared" si="61"/>
        <v>26.53</v>
      </c>
      <c r="P90" s="2">
        <f t="shared" si="62"/>
        <v>8.34</v>
      </c>
      <c r="Q90" s="2">
        <f t="shared" si="63"/>
        <v>0.19</v>
      </c>
      <c r="R90" s="2">
        <f t="shared" si="64"/>
        <v>0.03</v>
      </c>
      <c r="S90" s="2">
        <f t="shared" si="65"/>
        <v>18</v>
      </c>
      <c r="T90" s="2">
        <f t="shared" si="66"/>
        <v>0</v>
      </c>
      <c r="U90" s="2">
        <f t="shared" si="67"/>
        <v>1.8144000000000002</v>
      </c>
      <c r="V90" s="2">
        <f t="shared" si="68"/>
        <v>2.1600000000000005E-3</v>
      </c>
      <c r="W90" s="2">
        <f t="shared" si="69"/>
        <v>0</v>
      </c>
      <c r="X90" s="2">
        <f t="shared" si="70"/>
        <v>17.13</v>
      </c>
      <c r="Y90" s="2">
        <f t="shared" si="71"/>
        <v>11.72</v>
      </c>
      <c r="Z90" s="2"/>
      <c r="AA90" s="2">
        <v>39650536</v>
      </c>
      <c r="AB90" s="2">
        <f t="shared" si="72"/>
        <v>331.584</v>
      </c>
      <c r="AC90" s="2">
        <f t="shared" si="73"/>
        <v>104.19</v>
      </c>
      <c r="AD90" s="2">
        <f>ROUND(((((ET90*1.35))-((EU90*1.35)))+AE90),6)</f>
        <v>2.403</v>
      </c>
      <c r="AE90" s="2">
        <f>ROUND(((EU90*1.35)),6)</f>
        <v>0.35099999999999998</v>
      </c>
      <c r="AF90" s="2">
        <f>ROUND(((EV90*1.35)),6)</f>
        <v>224.99100000000001</v>
      </c>
      <c r="AG90" s="2">
        <f t="shared" si="74"/>
        <v>0</v>
      </c>
      <c r="AH90" s="2">
        <f>((EW90*1.35))</f>
        <v>22.680000000000003</v>
      </c>
      <c r="AI90" s="2">
        <f>((EX90*1.35))</f>
        <v>2.7000000000000003E-2</v>
      </c>
      <c r="AJ90" s="2">
        <f t="shared" si="75"/>
        <v>0</v>
      </c>
      <c r="AK90" s="2">
        <v>272.63</v>
      </c>
      <c r="AL90" s="2">
        <v>104.19</v>
      </c>
      <c r="AM90" s="2">
        <v>1.78</v>
      </c>
      <c r="AN90" s="2">
        <v>0.26</v>
      </c>
      <c r="AO90" s="2">
        <v>166.66</v>
      </c>
      <c r="AP90" s="2">
        <v>0</v>
      </c>
      <c r="AQ90" s="2">
        <v>16.8</v>
      </c>
      <c r="AR90" s="2">
        <v>0.02</v>
      </c>
      <c r="AS90" s="2">
        <v>0</v>
      </c>
      <c r="AT90" s="2">
        <v>95</v>
      </c>
      <c r="AU90" s="2">
        <v>65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0</v>
      </c>
      <c r="BI90" s="2">
        <v>2</v>
      </c>
      <c r="BJ90" s="2" t="s">
        <v>159</v>
      </c>
      <c r="BK90" s="2"/>
      <c r="BL90" s="2"/>
      <c r="BM90" s="2">
        <v>108001</v>
      </c>
      <c r="BN90" s="2">
        <v>0</v>
      </c>
      <c r="BO90" s="2" t="s">
        <v>3</v>
      </c>
      <c r="BP90" s="2">
        <v>0</v>
      </c>
      <c r="BQ90" s="2">
        <v>3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95</v>
      </c>
      <c r="CA90" s="2">
        <v>65</v>
      </c>
      <c r="CB90" s="2"/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1296</v>
      </c>
      <c r="CO90" s="2">
        <v>0</v>
      </c>
      <c r="CP90" s="2">
        <f t="shared" si="76"/>
        <v>26.53</v>
      </c>
      <c r="CQ90" s="2">
        <f t="shared" si="77"/>
        <v>104.19</v>
      </c>
      <c r="CR90" s="2">
        <f t="shared" si="78"/>
        <v>2.403</v>
      </c>
      <c r="CS90" s="2">
        <f t="shared" si="79"/>
        <v>0.35099999999999998</v>
      </c>
      <c r="CT90" s="2">
        <f t="shared" si="80"/>
        <v>224.99100000000001</v>
      </c>
      <c r="CU90" s="2">
        <f t="shared" si="81"/>
        <v>0</v>
      </c>
      <c r="CV90" s="2">
        <f t="shared" si="82"/>
        <v>22.680000000000003</v>
      </c>
      <c r="CW90" s="2">
        <f t="shared" si="83"/>
        <v>2.7000000000000003E-2</v>
      </c>
      <c r="CX90" s="2">
        <f t="shared" si="84"/>
        <v>0</v>
      </c>
      <c r="CY90" s="2">
        <f t="shared" si="85"/>
        <v>17.128500000000003</v>
      </c>
      <c r="CZ90" s="2">
        <f t="shared" si="86"/>
        <v>11.7195</v>
      </c>
      <c r="DA90" s="2"/>
      <c r="DB90" s="2"/>
      <c r="DC90" s="2" t="s">
        <v>3</v>
      </c>
      <c r="DD90" s="2" t="s">
        <v>3</v>
      </c>
      <c r="DE90" s="2" t="s">
        <v>19</v>
      </c>
      <c r="DF90" s="2" t="s">
        <v>19</v>
      </c>
      <c r="DG90" s="2" t="s">
        <v>19</v>
      </c>
      <c r="DH90" s="2" t="s">
        <v>3</v>
      </c>
      <c r="DI90" s="2" t="s">
        <v>19</v>
      </c>
      <c r="DJ90" s="2" t="s">
        <v>19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1013</v>
      </c>
      <c r="DV90" s="2" t="s">
        <v>158</v>
      </c>
      <c r="DW90" s="2" t="s">
        <v>158</v>
      </c>
      <c r="DX90" s="2">
        <v>1</v>
      </c>
      <c r="DY90" s="2"/>
      <c r="DZ90" s="2"/>
      <c r="EA90" s="2"/>
      <c r="EB90" s="2"/>
      <c r="EC90" s="2"/>
      <c r="ED90" s="2"/>
      <c r="EE90" s="2">
        <v>39174386</v>
      </c>
      <c r="EF90" s="2">
        <v>3</v>
      </c>
      <c r="EG90" s="2" t="s">
        <v>20</v>
      </c>
      <c r="EH90" s="2">
        <v>0</v>
      </c>
      <c r="EI90" s="2" t="s">
        <v>3</v>
      </c>
      <c r="EJ90" s="2">
        <v>2</v>
      </c>
      <c r="EK90" s="2">
        <v>108001</v>
      </c>
      <c r="EL90" s="2" t="s">
        <v>77</v>
      </c>
      <c r="EM90" s="2" t="s">
        <v>78</v>
      </c>
      <c r="EN90" s="2"/>
      <c r="EO90" s="2" t="s">
        <v>44</v>
      </c>
      <c r="EP90" s="2"/>
      <c r="EQ90" s="2">
        <v>0</v>
      </c>
      <c r="ER90" s="2">
        <v>272.63</v>
      </c>
      <c r="ES90" s="2">
        <v>104.19</v>
      </c>
      <c r="ET90" s="2">
        <v>1.78</v>
      </c>
      <c r="EU90" s="2">
        <v>0.26</v>
      </c>
      <c r="EV90" s="2">
        <v>166.66</v>
      </c>
      <c r="EW90" s="2">
        <v>16.8</v>
      </c>
      <c r="EX90" s="2">
        <v>0.02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87"/>
        <v>0</v>
      </c>
      <c r="FS90" s="2">
        <v>0</v>
      </c>
      <c r="FT90" s="2"/>
      <c r="FU90" s="2"/>
      <c r="FV90" s="2"/>
      <c r="FW90" s="2"/>
      <c r="FX90" s="2">
        <v>95</v>
      </c>
      <c r="FY90" s="2">
        <v>65</v>
      </c>
      <c r="FZ90" s="2"/>
      <c r="GA90" s="2" t="s">
        <v>3</v>
      </c>
      <c r="GB90" s="2"/>
      <c r="GC90" s="2"/>
      <c r="GD90" s="2">
        <v>1</v>
      </c>
      <c r="GE90" s="2"/>
      <c r="GF90" s="2">
        <v>1886074209</v>
      </c>
      <c r="GG90" s="2">
        <v>2</v>
      </c>
      <c r="GH90" s="2">
        <v>1</v>
      </c>
      <c r="GI90" s="2">
        <v>-2</v>
      </c>
      <c r="GJ90" s="2">
        <v>0</v>
      </c>
      <c r="GK90" s="2">
        <v>0</v>
      </c>
      <c r="GL90" s="2">
        <f t="shared" si="88"/>
        <v>0</v>
      </c>
      <c r="GM90" s="2">
        <f t="shared" si="89"/>
        <v>55.38</v>
      </c>
      <c r="GN90" s="2">
        <f t="shared" si="90"/>
        <v>0</v>
      </c>
      <c r="GO90" s="2">
        <f t="shared" si="91"/>
        <v>55.38</v>
      </c>
      <c r="GP90" s="2">
        <f t="shared" si="92"/>
        <v>0</v>
      </c>
      <c r="GQ90" s="2"/>
      <c r="GR90" s="2">
        <v>0</v>
      </c>
      <c r="GS90" s="2">
        <v>3</v>
      </c>
      <c r="GT90" s="2">
        <v>0</v>
      </c>
      <c r="GU90" s="2" t="s">
        <v>3</v>
      </c>
      <c r="GV90" s="2">
        <f t="shared" si="93"/>
        <v>0</v>
      </c>
      <c r="GW90" s="2">
        <v>1</v>
      </c>
      <c r="GX90" s="2">
        <f t="shared" si="94"/>
        <v>0</v>
      </c>
      <c r="GY90" s="2"/>
      <c r="GZ90" s="2"/>
      <c r="HA90" s="2">
        <v>0</v>
      </c>
      <c r="HB90" s="2">
        <v>0</v>
      </c>
      <c r="HC90" s="2">
        <f t="shared" si="95"/>
        <v>0</v>
      </c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ROW(SmtRes!A242)</f>
        <v>242</v>
      </c>
      <c r="D91">
        <f>ROW(EtalonRes!A210)</f>
        <v>210</v>
      </c>
      <c r="E91" t="s">
        <v>155</v>
      </c>
      <c r="F91" t="s">
        <v>156</v>
      </c>
      <c r="G91" t="s">
        <v>157</v>
      </c>
      <c r="H91" t="s">
        <v>158</v>
      </c>
      <c r="I91">
        <f>ROUND(8/100,9)</f>
        <v>0.08</v>
      </c>
      <c r="J91">
        <v>0</v>
      </c>
      <c r="O91">
        <f t="shared" si="61"/>
        <v>179.59</v>
      </c>
      <c r="P91">
        <f t="shared" si="62"/>
        <v>56.43</v>
      </c>
      <c r="Q91">
        <f t="shared" si="63"/>
        <v>1.3</v>
      </c>
      <c r="R91">
        <f t="shared" si="64"/>
        <v>0.19</v>
      </c>
      <c r="S91">
        <f t="shared" si="65"/>
        <v>121.86</v>
      </c>
      <c r="T91">
        <f t="shared" si="66"/>
        <v>0</v>
      </c>
      <c r="U91">
        <f t="shared" si="67"/>
        <v>1.8144000000000002</v>
      </c>
      <c r="V91">
        <f t="shared" si="68"/>
        <v>2.1600000000000005E-3</v>
      </c>
      <c r="W91">
        <f t="shared" si="69"/>
        <v>0</v>
      </c>
      <c r="X91">
        <f t="shared" si="70"/>
        <v>115.95</v>
      </c>
      <c r="Y91">
        <f t="shared" si="71"/>
        <v>79.33</v>
      </c>
      <c r="AA91">
        <v>39650538</v>
      </c>
      <c r="AB91">
        <f t="shared" si="72"/>
        <v>331.584</v>
      </c>
      <c r="AC91">
        <f t="shared" si="73"/>
        <v>104.19</v>
      </c>
      <c r="AD91">
        <f>ROUND(((((ET91*1.35))-((EU91*1.35)))+AE91),6)</f>
        <v>2.403</v>
      </c>
      <c r="AE91">
        <f>ROUND(((EU91*1.35)),6)</f>
        <v>0.35099999999999998</v>
      </c>
      <c r="AF91">
        <f>ROUND(((EV91*1.35)),6)</f>
        <v>224.99100000000001</v>
      </c>
      <c r="AG91">
        <f t="shared" si="74"/>
        <v>0</v>
      </c>
      <c r="AH91">
        <f>((EW91*1.35))</f>
        <v>22.680000000000003</v>
      </c>
      <c r="AI91">
        <f>((EX91*1.35))</f>
        <v>2.7000000000000003E-2</v>
      </c>
      <c r="AJ91">
        <f t="shared" si="75"/>
        <v>0</v>
      </c>
      <c r="AK91">
        <v>272.63</v>
      </c>
      <c r="AL91">
        <v>104.19</v>
      </c>
      <c r="AM91">
        <v>1.78</v>
      </c>
      <c r="AN91">
        <v>0.26</v>
      </c>
      <c r="AO91">
        <v>166.66</v>
      </c>
      <c r="AP91">
        <v>0</v>
      </c>
      <c r="AQ91">
        <v>16.8</v>
      </c>
      <c r="AR91">
        <v>0.02</v>
      </c>
      <c r="AS91">
        <v>0</v>
      </c>
      <c r="AT91">
        <v>95</v>
      </c>
      <c r="AU91">
        <v>65</v>
      </c>
      <c r="AV91">
        <v>1</v>
      </c>
      <c r="AW91">
        <v>1</v>
      </c>
      <c r="AZ91">
        <v>6.77</v>
      </c>
      <c r="BA91">
        <v>6.77</v>
      </c>
      <c r="BB91">
        <v>6.77</v>
      </c>
      <c r="BC91">
        <v>6.77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2</v>
      </c>
      <c r="BJ91" t="s">
        <v>159</v>
      </c>
      <c r="BM91">
        <v>108001</v>
      </c>
      <c r="BN91">
        <v>0</v>
      </c>
      <c r="BO91" t="s">
        <v>3</v>
      </c>
      <c r="BP91">
        <v>0</v>
      </c>
      <c r="BQ91">
        <v>3</v>
      </c>
      <c r="BR91">
        <v>0</v>
      </c>
      <c r="BS91">
        <v>6.77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95</v>
      </c>
      <c r="CA91">
        <v>65</v>
      </c>
      <c r="CE91">
        <v>0</v>
      </c>
      <c r="CF91">
        <v>0</v>
      </c>
      <c r="CG91">
        <v>0</v>
      </c>
      <c r="CM91">
        <v>0</v>
      </c>
      <c r="CN91" t="s">
        <v>1296</v>
      </c>
      <c r="CO91">
        <v>0</v>
      </c>
      <c r="CP91">
        <f t="shared" si="76"/>
        <v>179.59</v>
      </c>
      <c r="CQ91">
        <f t="shared" si="77"/>
        <v>705.36629999999991</v>
      </c>
      <c r="CR91">
        <f t="shared" si="78"/>
        <v>16.26831</v>
      </c>
      <c r="CS91">
        <f t="shared" si="79"/>
        <v>2.3762699999999999</v>
      </c>
      <c r="CT91">
        <f t="shared" si="80"/>
        <v>1523.1890699999999</v>
      </c>
      <c r="CU91">
        <f t="shared" si="81"/>
        <v>0</v>
      </c>
      <c r="CV91">
        <f t="shared" si="82"/>
        <v>22.680000000000003</v>
      </c>
      <c r="CW91">
        <f t="shared" si="83"/>
        <v>2.7000000000000003E-2</v>
      </c>
      <c r="CX91">
        <f t="shared" si="84"/>
        <v>0</v>
      </c>
      <c r="CY91">
        <f t="shared" si="85"/>
        <v>115.94750000000001</v>
      </c>
      <c r="CZ91">
        <f t="shared" si="86"/>
        <v>79.332499999999996</v>
      </c>
      <c r="DC91" t="s">
        <v>3</v>
      </c>
      <c r="DD91" t="s">
        <v>3</v>
      </c>
      <c r="DE91" t="s">
        <v>19</v>
      </c>
      <c r="DF91" t="s">
        <v>19</v>
      </c>
      <c r="DG91" t="s">
        <v>19</v>
      </c>
      <c r="DH91" t="s">
        <v>3</v>
      </c>
      <c r="DI91" t="s">
        <v>19</v>
      </c>
      <c r="DJ91" t="s">
        <v>19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1013</v>
      </c>
      <c r="DV91" t="s">
        <v>158</v>
      </c>
      <c r="DW91" t="s">
        <v>158</v>
      </c>
      <c r="DX91">
        <v>1</v>
      </c>
      <c r="EE91">
        <v>39174386</v>
      </c>
      <c r="EF91">
        <v>3</v>
      </c>
      <c r="EG91" t="s">
        <v>20</v>
      </c>
      <c r="EH91">
        <v>0</v>
      </c>
      <c r="EI91" t="s">
        <v>3</v>
      </c>
      <c r="EJ91">
        <v>2</v>
      </c>
      <c r="EK91">
        <v>108001</v>
      </c>
      <c r="EL91" t="s">
        <v>77</v>
      </c>
      <c r="EM91" t="s">
        <v>78</v>
      </c>
      <c r="EO91" t="s">
        <v>44</v>
      </c>
      <c r="EQ91">
        <v>0</v>
      </c>
      <c r="ER91">
        <v>272.63</v>
      </c>
      <c r="ES91">
        <v>104.19</v>
      </c>
      <c r="ET91">
        <v>1.78</v>
      </c>
      <c r="EU91">
        <v>0.26</v>
      </c>
      <c r="EV91">
        <v>166.66</v>
      </c>
      <c r="EW91">
        <v>16.8</v>
      </c>
      <c r="EX91">
        <v>0.02</v>
      </c>
      <c r="EY91">
        <v>0</v>
      </c>
      <c r="FQ91">
        <v>0</v>
      </c>
      <c r="FR91">
        <f t="shared" si="87"/>
        <v>0</v>
      </c>
      <c r="FS91">
        <v>0</v>
      </c>
      <c r="FX91">
        <v>95</v>
      </c>
      <c r="FY91">
        <v>65</v>
      </c>
      <c r="GA91" t="s">
        <v>3</v>
      </c>
      <c r="GD91">
        <v>1</v>
      </c>
      <c r="GF91">
        <v>1886074209</v>
      </c>
      <c r="GG91">
        <v>1</v>
      </c>
      <c r="GH91">
        <v>1</v>
      </c>
      <c r="GI91">
        <v>4</v>
      </c>
      <c r="GJ91">
        <v>0</v>
      </c>
      <c r="GK91">
        <v>0</v>
      </c>
      <c r="GL91">
        <f t="shared" si="88"/>
        <v>0</v>
      </c>
      <c r="GM91">
        <f t="shared" si="89"/>
        <v>374.87</v>
      </c>
      <c r="GN91">
        <f t="shared" si="90"/>
        <v>0</v>
      </c>
      <c r="GO91">
        <f t="shared" si="91"/>
        <v>374.87</v>
      </c>
      <c r="GP91">
        <f t="shared" si="92"/>
        <v>0</v>
      </c>
      <c r="GR91">
        <v>0</v>
      </c>
      <c r="GS91">
        <v>3</v>
      </c>
      <c r="GT91">
        <v>0</v>
      </c>
      <c r="GU91" t="s">
        <v>3</v>
      </c>
      <c r="GV91">
        <f t="shared" si="93"/>
        <v>0</v>
      </c>
      <c r="GW91">
        <v>1</v>
      </c>
      <c r="GX91">
        <f t="shared" si="94"/>
        <v>0</v>
      </c>
      <c r="HA91">
        <v>0</v>
      </c>
      <c r="HB91">
        <v>0</v>
      </c>
      <c r="HC91">
        <f t="shared" si="95"/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226</v>
      </c>
      <c r="D92" s="2"/>
      <c r="E92" s="2" t="s">
        <v>160</v>
      </c>
      <c r="F92" s="2" t="s">
        <v>161</v>
      </c>
      <c r="G92" s="2" t="s">
        <v>162</v>
      </c>
      <c r="H92" s="2" t="s">
        <v>27</v>
      </c>
      <c r="I92" s="2">
        <f>I90*J92</f>
        <v>8</v>
      </c>
      <c r="J92" s="2">
        <v>100</v>
      </c>
      <c r="K92" s="2"/>
      <c r="L92" s="2"/>
      <c r="M92" s="2"/>
      <c r="N92" s="2"/>
      <c r="O92" s="2">
        <f t="shared" ref="O92:O123" si="99">ROUND(CP92,2)</f>
        <v>69.52</v>
      </c>
      <c r="P92" s="2">
        <f t="shared" ref="P92:P123" si="100">ROUND(CQ92*I92,2)</f>
        <v>69.52</v>
      </c>
      <c r="Q92" s="2">
        <f t="shared" ref="Q92:Q123" si="101">ROUND(CR92*I92,2)</f>
        <v>0</v>
      </c>
      <c r="R92" s="2">
        <f t="shared" ref="R92:R123" si="102">ROUND(CS92*I92,2)</f>
        <v>0</v>
      </c>
      <c r="S92" s="2">
        <f t="shared" ref="S92:S123" si="103">ROUND(CT92*I92,2)</f>
        <v>0</v>
      </c>
      <c r="T92" s="2">
        <f t="shared" ref="T92:T123" si="104">ROUND(CU92*I92,2)</f>
        <v>0</v>
      </c>
      <c r="U92" s="2">
        <f t="shared" ref="U92:U123" si="105">CV92*I92</f>
        <v>0</v>
      </c>
      <c r="V92" s="2">
        <f t="shared" ref="V92:V123" si="106">CW92*I92</f>
        <v>0</v>
      </c>
      <c r="W92" s="2">
        <f t="shared" ref="W92:W123" si="107">ROUND(CX92*I92,2)</f>
        <v>0</v>
      </c>
      <c r="X92" s="2">
        <f t="shared" ref="X92:X123" si="108">ROUND(CY92,2)</f>
        <v>0</v>
      </c>
      <c r="Y92" s="2">
        <f t="shared" ref="Y92:Y123" si="109">ROUND(CZ92,2)</f>
        <v>0</v>
      </c>
      <c r="Z92" s="2"/>
      <c r="AA92" s="2">
        <v>39650536</v>
      </c>
      <c r="AB92" s="2">
        <f t="shared" ref="AB92:AB123" si="110">ROUND((AC92+AD92+AF92),6)</f>
        <v>8.69</v>
      </c>
      <c r="AC92" s="2">
        <f t="shared" ref="AC92:AC123" si="111">ROUND((ES92),6)</f>
        <v>8.69</v>
      </c>
      <c r="AD92" s="2">
        <f>ROUND((((ET92)-(EU92))+AE92),6)</f>
        <v>0</v>
      </c>
      <c r="AE92" s="2">
        <f>ROUND((EU92),6)</f>
        <v>0</v>
      </c>
      <c r="AF92" s="2">
        <f>ROUND((EV92),6)</f>
        <v>0</v>
      </c>
      <c r="AG92" s="2">
        <f t="shared" ref="AG92:AG123" si="112">ROUND((AP92),6)</f>
        <v>0</v>
      </c>
      <c r="AH92" s="2">
        <f>(EW92)</f>
        <v>0</v>
      </c>
      <c r="AI92" s="2">
        <f>(EX92)</f>
        <v>0</v>
      </c>
      <c r="AJ92" s="2">
        <f t="shared" ref="AJ92:AJ123" si="113">(AS92)</f>
        <v>0</v>
      </c>
      <c r="AK92" s="2">
        <v>8.69</v>
      </c>
      <c r="AL92" s="2">
        <v>8.69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95</v>
      </c>
      <c r="AU92" s="2">
        <v>65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3</v>
      </c>
      <c r="BI92" s="2">
        <v>2</v>
      </c>
      <c r="BJ92" s="2" t="s">
        <v>163</v>
      </c>
      <c r="BK92" s="2"/>
      <c r="BL92" s="2"/>
      <c r="BM92" s="2">
        <v>108001</v>
      </c>
      <c r="BN92" s="2">
        <v>0</v>
      </c>
      <c r="BO92" s="2" t="s">
        <v>3</v>
      </c>
      <c r="BP92" s="2">
        <v>0</v>
      </c>
      <c r="BQ92" s="2">
        <v>3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95</v>
      </c>
      <c r="CA92" s="2">
        <v>65</v>
      </c>
      <c r="CB92" s="2"/>
      <c r="CC92" s="2"/>
      <c r="CD92" s="2"/>
      <c r="CE92" s="2">
        <v>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ref="CP92:CP123" si="114">(P92+Q92+S92)</f>
        <v>69.52</v>
      </c>
      <c r="CQ92" s="2">
        <f t="shared" ref="CQ92:CQ123" si="115">AC92*BC92</f>
        <v>8.69</v>
      </c>
      <c r="CR92" s="2">
        <f t="shared" ref="CR92:CR123" si="116">AD92*BB92</f>
        <v>0</v>
      </c>
      <c r="CS92" s="2">
        <f t="shared" ref="CS92:CS123" si="117">AE92*BS92</f>
        <v>0</v>
      </c>
      <c r="CT92" s="2">
        <f t="shared" ref="CT92:CT123" si="118">AF92*BA92</f>
        <v>0</v>
      </c>
      <c r="CU92" s="2">
        <f t="shared" ref="CU92:CU123" si="119">AG92</f>
        <v>0</v>
      </c>
      <c r="CV92" s="2">
        <f t="shared" ref="CV92:CV123" si="120">AH92</f>
        <v>0</v>
      </c>
      <c r="CW92" s="2">
        <f t="shared" ref="CW92:CW123" si="121">AI92</f>
        <v>0</v>
      </c>
      <c r="CX92" s="2">
        <f t="shared" ref="CX92:CX123" si="122">AJ92</f>
        <v>0</v>
      </c>
      <c r="CY92" s="2">
        <f t="shared" ref="CY92:CY123" si="123">(((S92+R92)*AT92)/100)</f>
        <v>0</v>
      </c>
      <c r="CZ92" s="2">
        <f t="shared" ref="CZ92:CZ123" si="124">(((S92+R92)*AU92)/100)</f>
        <v>0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1010</v>
      </c>
      <c r="DV92" s="2" t="s">
        <v>27</v>
      </c>
      <c r="DW92" s="2" t="s">
        <v>27</v>
      </c>
      <c r="DX92" s="2">
        <v>1</v>
      </c>
      <c r="DY92" s="2"/>
      <c r="DZ92" s="2"/>
      <c r="EA92" s="2"/>
      <c r="EB92" s="2"/>
      <c r="EC92" s="2"/>
      <c r="ED92" s="2"/>
      <c r="EE92" s="2">
        <v>39174386</v>
      </c>
      <c r="EF92" s="2">
        <v>3</v>
      </c>
      <c r="EG92" s="2" t="s">
        <v>20</v>
      </c>
      <c r="EH92" s="2">
        <v>0</v>
      </c>
      <c r="EI92" s="2" t="s">
        <v>3</v>
      </c>
      <c r="EJ92" s="2">
        <v>2</v>
      </c>
      <c r="EK92" s="2">
        <v>108001</v>
      </c>
      <c r="EL92" s="2" t="s">
        <v>77</v>
      </c>
      <c r="EM92" s="2" t="s">
        <v>78</v>
      </c>
      <c r="EN92" s="2"/>
      <c r="EO92" s="2" t="s">
        <v>3</v>
      </c>
      <c r="EP92" s="2"/>
      <c r="EQ92" s="2">
        <v>0</v>
      </c>
      <c r="ER92" s="2">
        <v>8.69</v>
      </c>
      <c r="ES92" s="2">
        <v>8.69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25">ROUND(IF(AND(BH92=3,BI92=3),P92,0),2)</f>
        <v>0</v>
      </c>
      <c r="FS92" s="2">
        <v>0</v>
      </c>
      <c r="FT92" s="2"/>
      <c r="FU92" s="2"/>
      <c r="FV92" s="2"/>
      <c r="FW92" s="2"/>
      <c r="FX92" s="2">
        <v>95</v>
      </c>
      <c r="FY92" s="2">
        <v>65</v>
      </c>
      <c r="FZ92" s="2"/>
      <c r="GA92" s="2" t="s">
        <v>3</v>
      </c>
      <c r="GB92" s="2"/>
      <c r="GC92" s="2"/>
      <c r="GD92" s="2">
        <v>1</v>
      </c>
      <c r="GE92" s="2"/>
      <c r="GF92" s="2">
        <v>1757368579</v>
      </c>
      <c r="GG92" s="2">
        <v>2</v>
      </c>
      <c r="GH92" s="2">
        <v>1</v>
      </c>
      <c r="GI92" s="2">
        <v>-2</v>
      </c>
      <c r="GJ92" s="2">
        <v>0</v>
      </c>
      <c r="GK92" s="2">
        <v>0</v>
      </c>
      <c r="GL92" s="2">
        <f t="shared" ref="GL92:GL123" si="126">ROUND(IF(AND(BH92=3,BI92=3,FS92&lt;&gt;0),P92,0),2)</f>
        <v>0</v>
      </c>
      <c r="GM92" s="2">
        <f t="shared" ref="GM92:GM123" si="127">ROUND(O92+X92+Y92,2)+GX92</f>
        <v>69.52</v>
      </c>
      <c r="GN92" s="2">
        <f t="shared" ref="GN92:GN123" si="128">IF(OR(BI92=0,BI92=1),ROUND(O92+X92+Y92,2),0)</f>
        <v>0</v>
      </c>
      <c r="GO92" s="2">
        <f t="shared" ref="GO92:GO123" si="129">IF(BI92=2,ROUND(O92+X92+Y92,2),0)</f>
        <v>69.52</v>
      </c>
      <c r="GP92" s="2">
        <f t="shared" ref="GP92:GP123" si="130">IF(BI92=4,ROUND(O92+X92+Y92,2)+GX92,0)</f>
        <v>0</v>
      </c>
      <c r="GQ92" s="2"/>
      <c r="GR92" s="2">
        <v>0</v>
      </c>
      <c r="GS92" s="2">
        <v>3</v>
      </c>
      <c r="GT92" s="2">
        <v>0</v>
      </c>
      <c r="GU92" s="2" t="s">
        <v>3</v>
      </c>
      <c r="GV92" s="2">
        <f t="shared" ref="GV92:GV123" si="131">ROUND((GT92),6)</f>
        <v>0</v>
      </c>
      <c r="GW92" s="2">
        <v>1</v>
      </c>
      <c r="GX92" s="2">
        <f t="shared" ref="GX92:GX123" si="132">ROUND(HC92*I92,2)</f>
        <v>0</v>
      </c>
      <c r="GY92" s="2"/>
      <c r="GZ92" s="2"/>
      <c r="HA92" s="2">
        <v>0</v>
      </c>
      <c r="HB92" s="2">
        <v>0</v>
      </c>
      <c r="HC92" s="2">
        <f t="shared" ref="HC92:HC123" si="133">GV92*GW92</f>
        <v>0</v>
      </c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240</v>
      </c>
      <c r="E93" t="s">
        <v>160</v>
      </c>
      <c r="F93" t="s">
        <v>161</v>
      </c>
      <c r="G93" t="s">
        <v>162</v>
      </c>
      <c r="H93" t="s">
        <v>27</v>
      </c>
      <c r="I93">
        <f>I91*J93</f>
        <v>8</v>
      </c>
      <c r="J93">
        <v>100</v>
      </c>
      <c r="O93">
        <f t="shared" si="99"/>
        <v>470.65</v>
      </c>
      <c r="P93">
        <f t="shared" si="100"/>
        <v>470.65</v>
      </c>
      <c r="Q93">
        <f t="shared" si="101"/>
        <v>0</v>
      </c>
      <c r="R93">
        <f t="shared" si="102"/>
        <v>0</v>
      </c>
      <c r="S93">
        <f t="shared" si="103"/>
        <v>0</v>
      </c>
      <c r="T93">
        <f t="shared" si="104"/>
        <v>0</v>
      </c>
      <c r="U93">
        <f t="shared" si="105"/>
        <v>0</v>
      </c>
      <c r="V93">
        <f t="shared" si="106"/>
        <v>0</v>
      </c>
      <c r="W93">
        <f t="shared" si="107"/>
        <v>0</v>
      </c>
      <c r="X93">
        <f t="shared" si="108"/>
        <v>0</v>
      </c>
      <c r="Y93">
        <f t="shared" si="109"/>
        <v>0</v>
      </c>
      <c r="AA93">
        <v>39650538</v>
      </c>
      <c r="AB93">
        <f t="shared" si="110"/>
        <v>8.69</v>
      </c>
      <c r="AC93">
        <f t="shared" si="111"/>
        <v>8.69</v>
      </c>
      <c r="AD93">
        <f>ROUND((((ET93)-(EU93))+AE93),6)</f>
        <v>0</v>
      </c>
      <c r="AE93">
        <f>ROUND((EU93),6)</f>
        <v>0</v>
      </c>
      <c r="AF93">
        <f>ROUND((EV93),6)</f>
        <v>0</v>
      </c>
      <c r="AG93">
        <f t="shared" si="112"/>
        <v>0</v>
      </c>
      <c r="AH93">
        <f>(EW93)</f>
        <v>0</v>
      </c>
      <c r="AI93">
        <f>(EX93)</f>
        <v>0</v>
      </c>
      <c r="AJ93">
        <f t="shared" si="113"/>
        <v>0</v>
      </c>
      <c r="AK93">
        <v>8.69</v>
      </c>
      <c r="AL93">
        <v>8.69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65</v>
      </c>
      <c r="AV93">
        <v>1</v>
      </c>
      <c r="AW93">
        <v>1</v>
      </c>
      <c r="AZ93">
        <v>6.77</v>
      </c>
      <c r="BA93">
        <v>1</v>
      </c>
      <c r="BB93">
        <v>1</v>
      </c>
      <c r="BC93">
        <v>6.77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2</v>
      </c>
      <c r="BJ93" t="s">
        <v>163</v>
      </c>
      <c r="BM93">
        <v>108001</v>
      </c>
      <c r="BN93">
        <v>0</v>
      </c>
      <c r="BO93" t="s">
        <v>3</v>
      </c>
      <c r="BP93">
        <v>0</v>
      </c>
      <c r="BQ93">
        <v>3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95</v>
      </c>
      <c r="CA93">
        <v>65</v>
      </c>
      <c r="CE93">
        <v>0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4"/>
        <v>470.65</v>
      </c>
      <c r="CQ93">
        <f t="shared" si="115"/>
        <v>58.831299999999992</v>
      </c>
      <c r="CR93">
        <f t="shared" si="116"/>
        <v>0</v>
      </c>
      <c r="CS93">
        <f t="shared" si="117"/>
        <v>0</v>
      </c>
      <c r="CT93">
        <f t="shared" si="118"/>
        <v>0</v>
      </c>
      <c r="CU93">
        <f t="shared" si="119"/>
        <v>0</v>
      </c>
      <c r="CV93">
        <f t="shared" si="120"/>
        <v>0</v>
      </c>
      <c r="CW93">
        <f t="shared" si="121"/>
        <v>0</v>
      </c>
      <c r="CX93">
        <f t="shared" si="122"/>
        <v>0</v>
      </c>
      <c r="CY93">
        <f t="shared" si="123"/>
        <v>0</v>
      </c>
      <c r="CZ93">
        <f t="shared" si="124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27</v>
      </c>
      <c r="DW93" t="s">
        <v>27</v>
      </c>
      <c r="DX93">
        <v>1</v>
      </c>
      <c r="EE93">
        <v>39174386</v>
      </c>
      <c r="EF93">
        <v>3</v>
      </c>
      <c r="EG93" t="s">
        <v>20</v>
      </c>
      <c r="EH93">
        <v>0</v>
      </c>
      <c r="EI93" t="s">
        <v>3</v>
      </c>
      <c r="EJ93">
        <v>2</v>
      </c>
      <c r="EK93">
        <v>108001</v>
      </c>
      <c r="EL93" t="s">
        <v>77</v>
      </c>
      <c r="EM93" t="s">
        <v>78</v>
      </c>
      <c r="EO93" t="s">
        <v>3</v>
      </c>
      <c r="EQ93">
        <v>0</v>
      </c>
      <c r="ER93">
        <v>8.69</v>
      </c>
      <c r="ES93">
        <v>8.69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5"/>
        <v>0</v>
      </c>
      <c r="FS93">
        <v>0</v>
      </c>
      <c r="FX93">
        <v>95</v>
      </c>
      <c r="FY93">
        <v>65</v>
      </c>
      <c r="GA93" t="s">
        <v>3</v>
      </c>
      <c r="GD93">
        <v>1</v>
      </c>
      <c r="GF93">
        <v>1757368579</v>
      </c>
      <c r="GG93">
        <v>1</v>
      </c>
      <c r="GH93">
        <v>1</v>
      </c>
      <c r="GI93">
        <v>4</v>
      </c>
      <c r="GJ93">
        <v>0</v>
      </c>
      <c r="GK93">
        <v>0</v>
      </c>
      <c r="GL93">
        <f t="shared" si="126"/>
        <v>0</v>
      </c>
      <c r="GM93">
        <f t="shared" si="127"/>
        <v>470.65</v>
      </c>
      <c r="GN93">
        <f t="shared" si="128"/>
        <v>0</v>
      </c>
      <c r="GO93">
        <f t="shared" si="129"/>
        <v>470.65</v>
      </c>
      <c r="GP93">
        <f t="shared" si="130"/>
        <v>0</v>
      </c>
      <c r="GR93">
        <v>0</v>
      </c>
      <c r="GS93">
        <v>3</v>
      </c>
      <c r="GT93">
        <v>0</v>
      </c>
      <c r="GU93" t="s">
        <v>3</v>
      </c>
      <c r="GV93">
        <f t="shared" si="131"/>
        <v>0</v>
      </c>
      <c r="GW93">
        <v>1</v>
      </c>
      <c r="GX93">
        <f t="shared" si="132"/>
        <v>0</v>
      </c>
      <c r="HA93">
        <v>0</v>
      </c>
      <c r="HB93">
        <v>0</v>
      </c>
      <c r="HC93">
        <f t="shared" si="133"/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ROW(SmtRes!A256)</f>
        <v>256</v>
      </c>
      <c r="D94" s="2">
        <f>ROW(EtalonRes!A221)</f>
        <v>221</v>
      </c>
      <c r="E94" s="2" t="s">
        <v>164</v>
      </c>
      <c r="F94" s="2" t="s">
        <v>165</v>
      </c>
      <c r="G94" s="2" t="s">
        <v>166</v>
      </c>
      <c r="H94" s="2" t="s">
        <v>90</v>
      </c>
      <c r="I94" s="2">
        <v>1</v>
      </c>
      <c r="J94" s="2">
        <v>0</v>
      </c>
      <c r="K94" s="2"/>
      <c r="L94" s="2"/>
      <c r="M94" s="2"/>
      <c r="N94" s="2"/>
      <c r="O94" s="2">
        <f t="shared" si="99"/>
        <v>421.04</v>
      </c>
      <c r="P94" s="2">
        <f t="shared" si="100"/>
        <v>31.08</v>
      </c>
      <c r="Q94" s="2">
        <f t="shared" si="101"/>
        <v>76.52</v>
      </c>
      <c r="R94" s="2">
        <f t="shared" si="102"/>
        <v>2.38</v>
      </c>
      <c r="S94" s="2">
        <f t="shared" si="103"/>
        <v>313.44</v>
      </c>
      <c r="T94" s="2">
        <f t="shared" si="104"/>
        <v>0</v>
      </c>
      <c r="U94" s="2">
        <f t="shared" si="105"/>
        <v>33.344999999999999</v>
      </c>
      <c r="V94" s="2">
        <f t="shared" si="106"/>
        <v>0.18900000000000003</v>
      </c>
      <c r="W94" s="2">
        <f t="shared" si="107"/>
        <v>0</v>
      </c>
      <c r="X94" s="2">
        <f t="shared" si="108"/>
        <v>252.66</v>
      </c>
      <c r="Y94" s="2">
        <f t="shared" si="109"/>
        <v>189.49</v>
      </c>
      <c r="Z94" s="2"/>
      <c r="AA94" s="2">
        <v>39650536</v>
      </c>
      <c r="AB94" s="2">
        <f t="shared" si="110"/>
        <v>421.041</v>
      </c>
      <c r="AC94" s="2">
        <f t="shared" si="111"/>
        <v>31.08</v>
      </c>
      <c r="AD94" s="2">
        <f>ROUND(((((ET94*1.35))-((EU94*1.35)))+AE94),6)</f>
        <v>76.518000000000001</v>
      </c>
      <c r="AE94" s="2">
        <f>ROUND(((EU94*1.35)),6)</f>
        <v>2.3759999999999999</v>
      </c>
      <c r="AF94" s="2">
        <f>ROUND(((EV94*1.35)),6)</f>
        <v>313.44299999999998</v>
      </c>
      <c r="AG94" s="2">
        <f t="shared" si="112"/>
        <v>0</v>
      </c>
      <c r="AH94" s="2">
        <f>((EW94*1.35))</f>
        <v>33.344999999999999</v>
      </c>
      <c r="AI94" s="2">
        <f>((EX94*1.35))</f>
        <v>0.18900000000000003</v>
      </c>
      <c r="AJ94" s="2">
        <f t="shared" si="113"/>
        <v>0</v>
      </c>
      <c r="AK94" s="2">
        <v>319.94</v>
      </c>
      <c r="AL94" s="2">
        <v>31.08</v>
      </c>
      <c r="AM94" s="2">
        <v>56.68</v>
      </c>
      <c r="AN94" s="2">
        <v>1.76</v>
      </c>
      <c r="AO94" s="2">
        <v>232.18</v>
      </c>
      <c r="AP94" s="2">
        <v>0</v>
      </c>
      <c r="AQ94" s="2">
        <v>24.7</v>
      </c>
      <c r="AR94" s="2">
        <v>0.14000000000000001</v>
      </c>
      <c r="AS94" s="2">
        <v>0</v>
      </c>
      <c r="AT94" s="2">
        <v>80</v>
      </c>
      <c r="AU94" s="2">
        <v>60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0</v>
      </c>
      <c r="BI94" s="2">
        <v>2</v>
      </c>
      <c r="BJ94" s="2" t="s">
        <v>167</v>
      </c>
      <c r="BK94" s="2"/>
      <c r="BL94" s="2"/>
      <c r="BM94" s="2">
        <v>118001</v>
      </c>
      <c r="BN94" s="2">
        <v>0</v>
      </c>
      <c r="BO94" s="2" t="s">
        <v>3</v>
      </c>
      <c r="BP94" s="2">
        <v>0</v>
      </c>
      <c r="BQ94" s="2">
        <v>3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80</v>
      </c>
      <c r="CA94" s="2">
        <v>60</v>
      </c>
      <c r="CB94" s="2"/>
      <c r="CC94" s="2"/>
      <c r="CD94" s="2"/>
      <c r="CE94" s="2">
        <v>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1296</v>
      </c>
      <c r="CO94" s="2">
        <v>0</v>
      </c>
      <c r="CP94" s="2">
        <f t="shared" si="114"/>
        <v>421.03999999999996</v>
      </c>
      <c r="CQ94" s="2">
        <f t="shared" si="115"/>
        <v>31.08</v>
      </c>
      <c r="CR94" s="2">
        <f t="shared" si="116"/>
        <v>76.518000000000001</v>
      </c>
      <c r="CS94" s="2">
        <f t="shared" si="117"/>
        <v>2.3759999999999999</v>
      </c>
      <c r="CT94" s="2">
        <f t="shared" si="118"/>
        <v>313.44299999999998</v>
      </c>
      <c r="CU94" s="2">
        <f t="shared" si="119"/>
        <v>0</v>
      </c>
      <c r="CV94" s="2">
        <f t="shared" si="120"/>
        <v>33.344999999999999</v>
      </c>
      <c r="CW94" s="2">
        <f t="shared" si="121"/>
        <v>0.18900000000000003</v>
      </c>
      <c r="CX94" s="2">
        <f t="shared" si="122"/>
        <v>0</v>
      </c>
      <c r="CY94" s="2">
        <f t="shared" si="123"/>
        <v>252.65599999999998</v>
      </c>
      <c r="CZ94" s="2">
        <f t="shared" si="124"/>
        <v>189.49200000000002</v>
      </c>
      <c r="DA94" s="2"/>
      <c r="DB94" s="2"/>
      <c r="DC94" s="2" t="s">
        <v>3</v>
      </c>
      <c r="DD94" s="2" t="s">
        <v>3</v>
      </c>
      <c r="DE94" s="2" t="s">
        <v>19</v>
      </c>
      <c r="DF94" s="2" t="s">
        <v>19</v>
      </c>
      <c r="DG94" s="2" t="s">
        <v>19</v>
      </c>
      <c r="DH94" s="2" t="s">
        <v>3</v>
      </c>
      <c r="DI94" s="2" t="s">
        <v>19</v>
      </c>
      <c r="DJ94" s="2" t="s">
        <v>19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1013</v>
      </c>
      <c r="DV94" s="2" t="s">
        <v>90</v>
      </c>
      <c r="DW94" s="2" t="s">
        <v>90</v>
      </c>
      <c r="DX94" s="2">
        <v>1</v>
      </c>
      <c r="DY94" s="2"/>
      <c r="DZ94" s="2"/>
      <c r="EA94" s="2"/>
      <c r="EB94" s="2"/>
      <c r="EC94" s="2"/>
      <c r="ED94" s="2"/>
      <c r="EE94" s="2">
        <v>39174402</v>
      </c>
      <c r="EF94" s="2">
        <v>3</v>
      </c>
      <c r="EG94" s="2" t="s">
        <v>20</v>
      </c>
      <c r="EH94" s="2">
        <v>0</v>
      </c>
      <c r="EI94" s="2" t="s">
        <v>3</v>
      </c>
      <c r="EJ94" s="2">
        <v>2</v>
      </c>
      <c r="EK94" s="2">
        <v>118001</v>
      </c>
      <c r="EL94" s="2" t="s">
        <v>168</v>
      </c>
      <c r="EM94" s="2" t="s">
        <v>169</v>
      </c>
      <c r="EN94" s="2"/>
      <c r="EO94" s="2" t="s">
        <v>44</v>
      </c>
      <c r="EP94" s="2"/>
      <c r="EQ94" s="2">
        <v>0</v>
      </c>
      <c r="ER94" s="2">
        <v>319.94</v>
      </c>
      <c r="ES94" s="2">
        <v>31.08</v>
      </c>
      <c r="ET94" s="2">
        <v>56.68</v>
      </c>
      <c r="EU94" s="2">
        <v>1.76</v>
      </c>
      <c r="EV94" s="2">
        <v>232.18</v>
      </c>
      <c r="EW94" s="2">
        <v>24.7</v>
      </c>
      <c r="EX94" s="2">
        <v>0.14000000000000001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5"/>
        <v>0</v>
      </c>
      <c r="FS94" s="2">
        <v>0</v>
      </c>
      <c r="FT94" s="2"/>
      <c r="FU94" s="2"/>
      <c r="FV94" s="2"/>
      <c r="FW94" s="2"/>
      <c r="FX94" s="2">
        <v>80</v>
      </c>
      <c r="FY94" s="2">
        <v>60</v>
      </c>
      <c r="FZ94" s="2"/>
      <c r="GA94" s="2" t="s">
        <v>3</v>
      </c>
      <c r="GB94" s="2"/>
      <c r="GC94" s="2"/>
      <c r="GD94" s="2">
        <v>1</v>
      </c>
      <c r="GE94" s="2"/>
      <c r="GF94" s="2">
        <v>1743841201</v>
      </c>
      <c r="GG94" s="2">
        <v>2</v>
      </c>
      <c r="GH94" s="2">
        <v>1</v>
      </c>
      <c r="GI94" s="2">
        <v>-2</v>
      </c>
      <c r="GJ94" s="2">
        <v>0</v>
      </c>
      <c r="GK94" s="2">
        <v>0</v>
      </c>
      <c r="GL94" s="2">
        <f t="shared" si="126"/>
        <v>0</v>
      </c>
      <c r="GM94" s="2">
        <f t="shared" si="127"/>
        <v>863.19</v>
      </c>
      <c r="GN94" s="2">
        <f t="shared" si="128"/>
        <v>0</v>
      </c>
      <c r="GO94" s="2">
        <f t="shared" si="129"/>
        <v>863.19</v>
      </c>
      <c r="GP94" s="2">
        <f t="shared" si="130"/>
        <v>0</v>
      </c>
      <c r="GQ94" s="2"/>
      <c r="GR94" s="2">
        <v>0</v>
      </c>
      <c r="GS94" s="2">
        <v>3</v>
      </c>
      <c r="GT94" s="2">
        <v>0</v>
      </c>
      <c r="GU94" s="2" t="s">
        <v>3</v>
      </c>
      <c r="GV94" s="2">
        <f t="shared" si="131"/>
        <v>0</v>
      </c>
      <c r="GW94" s="2">
        <v>1</v>
      </c>
      <c r="GX94" s="2">
        <f t="shared" si="132"/>
        <v>0</v>
      </c>
      <c r="GY94" s="2"/>
      <c r="GZ94" s="2"/>
      <c r="HA94" s="2">
        <v>0</v>
      </c>
      <c r="HB94" s="2">
        <v>0</v>
      </c>
      <c r="HC94" s="2">
        <f t="shared" si="133"/>
        <v>0</v>
      </c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ROW(SmtRes!A270)</f>
        <v>270</v>
      </c>
      <c r="D95">
        <f>ROW(EtalonRes!A232)</f>
        <v>232</v>
      </c>
      <c r="E95" t="s">
        <v>164</v>
      </c>
      <c r="F95" t="s">
        <v>165</v>
      </c>
      <c r="G95" t="s">
        <v>166</v>
      </c>
      <c r="H95" t="s">
        <v>90</v>
      </c>
      <c r="I95">
        <v>1</v>
      </c>
      <c r="J95">
        <v>0</v>
      </c>
      <c r="O95">
        <f t="shared" si="99"/>
        <v>2850.45</v>
      </c>
      <c r="P95">
        <f t="shared" si="100"/>
        <v>210.41</v>
      </c>
      <c r="Q95">
        <f t="shared" si="101"/>
        <v>518.03</v>
      </c>
      <c r="R95">
        <f t="shared" si="102"/>
        <v>16.09</v>
      </c>
      <c r="S95">
        <f t="shared" si="103"/>
        <v>2122.0100000000002</v>
      </c>
      <c r="T95">
        <f t="shared" si="104"/>
        <v>0</v>
      </c>
      <c r="U95">
        <f t="shared" si="105"/>
        <v>33.344999999999999</v>
      </c>
      <c r="V95">
        <f t="shared" si="106"/>
        <v>0.18900000000000003</v>
      </c>
      <c r="W95">
        <f t="shared" si="107"/>
        <v>0</v>
      </c>
      <c r="X95">
        <f t="shared" si="108"/>
        <v>1710.48</v>
      </c>
      <c r="Y95">
        <f t="shared" si="109"/>
        <v>1282.8599999999999</v>
      </c>
      <c r="AA95">
        <v>39650538</v>
      </c>
      <c r="AB95">
        <f t="shared" si="110"/>
        <v>421.041</v>
      </c>
      <c r="AC95">
        <f t="shared" si="111"/>
        <v>31.08</v>
      </c>
      <c r="AD95">
        <f>ROUND(((((ET95*1.35))-((EU95*1.35)))+AE95),6)</f>
        <v>76.518000000000001</v>
      </c>
      <c r="AE95">
        <f>ROUND(((EU95*1.35)),6)</f>
        <v>2.3759999999999999</v>
      </c>
      <c r="AF95">
        <f>ROUND(((EV95*1.35)),6)</f>
        <v>313.44299999999998</v>
      </c>
      <c r="AG95">
        <f t="shared" si="112"/>
        <v>0</v>
      </c>
      <c r="AH95">
        <f>((EW95*1.35))</f>
        <v>33.344999999999999</v>
      </c>
      <c r="AI95">
        <f>((EX95*1.35))</f>
        <v>0.18900000000000003</v>
      </c>
      <c r="AJ95">
        <f t="shared" si="113"/>
        <v>0</v>
      </c>
      <c r="AK95">
        <v>319.94</v>
      </c>
      <c r="AL95">
        <v>31.08</v>
      </c>
      <c r="AM95">
        <v>56.68</v>
      </c>
      <c r="AN95">
        <v>1.76</v>
      </c>
      <c r="AO95">
        <v>232.18</v>
      </c>
      <c r="AP95">
        <v>0</v>
      </c>
      <c r="AQ95">
        <v>24.7</v>
      </c>
      <c r="AR95">
        <v>0.14000000000000001</v>
      </c>
      <c r="AS95">
        <v>0</v>
      </c>
      <c r="AT95">
        <v>80</v>
      </c>
      <c r="AU95">
        <v>60</v>
      </c>
      <c r="AV95">
        <v>1</v>
      </c>
      <c r="AW95">
        <v>1</v>
      </c>
      <c r="AZ95">
        <v>6.77</v>
      </c>
      <c r="BA95">
        <v>6.77</v>
      </c>
      <c r="BB95">
        <v>6.77</v>
      </c>
      <c r="BC95">
        <v>6.77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2</v>
      </c>
      <c r="BJ95" t="s">
        <v>167</v>
      </c>
      <c r="BM95">
        <v>118001</v>
      </c>
      <c r="BN95">
        <v>0</v>
      </c>
      <c r="BO95" t="s">
        <v>3</v>
      </c>
      <c r="BP95">
        <v>0</v>
      </c>
      <c r="BQ95">
        <v>3</v>
      </c>
      <c r="BR95">
        <v>0</v>
      </c>
      <c r="BS95">
        <v>6.77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80</v>
      </c>
      <c r="CA95">
        <v>60</v>
      </c>
      <c r="CE95">
        <v>0</v>
      </c>
      <c r="CF95">
        <v>0</v>
      </c>
      <c r="CG95">
        <v>0</v>
      </c>
      <c r="CM95">
        <v>0</v>
      </c>
      <c r="CN95" t="s">
        <v>1296</v>
      </c>
      <c r="CO95">
        <v>0</v>
      </c>
      <c r="CP95">
        <f t="shared" si="114"/>
        <v>2850.4500000000003</v>
      </c>
      <c r="CQ95">
        <f t="shared" si="115"/>
        <v>210.41159999999996</v>
      </c>
      <c r="CR95">
        <f t="shared" si="116"/>
        <v>518.02685999999994</v>
      </c>
      <c r="CS95">
        <f t="shared" si="117"/>
        <v>16.085519999999999</v>
      </c>
      <c r="CT95">
        <f t="shared" si="118"/>
        <v>2122.00911</v>
      </c>
      <c r="CU95">
        <f t="shared" si="119"/>
        <v>0</v>
      </c>
      <c r="CV95">
        <f t="shared" si="120"/>
        <v>33.344999999999999</v>
      </c>
      <c r="CW95">
        <f t="shared" si="121"/>
        <v>0.18900000000000003</v>
      </c>
      <c r="CX95">
        <f t="shared" si="122"/>
        <v>0</v>
      </c>
      <c r="CY95">
        <f t="shared" si="123"/>
        <v>1710.4800000000002</v>
      </c>
      <c r="CZ95">
        <f t="shared" si="124"/>
        <v>1282.8600000000004</v>
      </c>
      <c r="DC95" t="s">
        <v>3</v>
      </c>
      <c r="DD95" t="s">
        <v>3</v>
      </c>
      <c r="DE95" t="s">
        <v>19</v>
      </c>
      <c r="DF95" t="s">
        <v>19</v>
      </c>
      <c r="DG95" t="s">
        <v>19</v>
      </c>
      <c r="DH95" t="s">
        <v>3</v>
      </c>
      <c r="DI95" t="s">
        <v>19</v>
      </c>
      <c r="DJ95" t="s">
        <v>19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90</v>
      </c>
      <c r="DW95" t="s">
        <v>90</v>
      </c>
      <c r="DX95">
        <v>1</v>
      </c>
      <c r="EE95">
        <v>39174402</v>
      </c>
      <c r="EF95">
        <v>3</v>
      </c>
      <c r="EG95" t="s">
        <v>20</v>
      </c>
      <c r="EH95">
        <v>0</v>
      </c>
      <c r="EI95" t="s">
        <v>3</v>
      </c>
      <c r="EJ95">
        <v>2</v>
      </c>
      <c r="EK95">
        <v>118001</v>
      </c>
      <c r="EL95" t="s">
        <v>168</v>
      </c>
      <c r="EM95" t="s">
        <v>169</v>
      </c>
      <c r="EO95" t="s">
        <v>44</v>
      </c>
      <c r="EQ95">
        <v>0</v>
      </c>
      <c r="ER95">
        <v>319.94</v>
      </c>
      <c r="ES95">
        <v>31.08</v>
      </c>
      <c r="ET95">
        <v>56.68</v>
      </c>
      <c r="EU95">
        <v>1.76</v>
      </c>
      <c r="EV95">
        <v>232.18</v>
      </c>
      <c r="EW95">
        <v>24.7</v>
      </c>
      <c r="EX95">
        <v>0.14000000000000001</v>
      </c>
      <c r="EY95">
        <v>0</v>
      </c>
      <c r="FQ95">
        <v>0</v>
      </c>
      <c r="FR95">
        <f t="shared" si="125"/>
        <v>0</v>
      </c>
      <c r="FS95">
        <v>0</v>
      </c>
      <c r="FX95">
        <v>80</v>
      </c>
      <c r="FY95">
        <v>60</v>
      </c>
      <c r="GA95" t="s">
        <v>3</v>
      </c>
      <c r="GD95">
        <v>1</v>
      </c>
      <c r="GF95">
        <v>1743841201</v>
      </c>
      <c r="GG95">
        <v>1</v>
      </c>
      <c r="GH95">
        <v>1</v>
      </c>
      <c r="GI95">
        <v>4</v>
      </c>
      <c r="GJ95">
        <v>0</v>
      </c>
      <c r="GK95">
        <v>0</v>
      </c>
      <c r="GL95">
        <f t="shared" si="126"/>
        <v>0</v>
      </c>
      <c r="GM95">
        <f t="shared" si="127"/>
        <v>5843.79</v>
      </c>
      <c r="GN95">
        <f t="shared" si="128"/>
        <v>0</v>
      </c>
      <c r="GO95">
        <f t="shared" si="129"/>
        <v>5843.79</v>
      </c>
      <c r="GP95">
        <f t="shared" si="130"/>
        <v>0</v>
      </c>
      <c r="GR95">
        <v>0</v>
      </c>
      <c r="GS95">
        <v>3</v>
      </c>
      <c r="GT95">
        <v>0</v>
      </c>
      <c r="GU95" t="s">
        <v>3</v>
      </c>
      <c r="GV95">
        <f t="shared" si="131"/>
        <v>0</v>
      </c>
      <c r="GW95">
        <v>1</v>
      </c>
      <c r="GX95">
        <f t="shared" si="132"/>
        <v>0</v>
      </c>
      <c r="HA95">
        <v>0</v>
      </c>
      <c r="HB95">
        <v>0</v>
      </c>
      <c r="HC95">
        <f t="shared" si="133"/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255</v>
      </c>
      <c r="D96" s="2"/>
      <c r="E96" s="2" t="s">
        <v>170</v>
      </c>
      <c r="F96" s="2" t="s">
        <v>171</v>
      </c>
      <c r="G96" s="2" t="s">
        <v>172</v>
      </c>
      <c r="H96" s="2" t="s">
        <v>90</v>
      </c>
      <c r="I96" s="2">
        <f>I94*J96</f>
        <v>2</v>
      </c>
      <c r="J96" s="2">
        <v>2</v>
      </c>
      <c r="K96" s="2"/>
      <c r="L96" s="2"/>
      <c r="M96" s="2"/>
      <c r="N96" s="2"/>
      <c r="O96" s="2">
        <f t="shared" si="99"/>
        <v>0</v>
      </c>
      <c r="P96" s="2">
        <f t="shared" si="100"/>
        <v>0</v>
      </c>
      <c r="Q96" s="2">
        <f t="shared" si="101"/>
        <v>0</v>
      </c>
      <c r="R96" s="2">
        <f t="shared" si="102"/>
        <v>0</v>
      </c>
      <c r="S96" s="2">
        <f t="shared" si="103"/>
        <v>0</v>
      </c>
      <c r="T96" s="2">
        <f t="shared" si="104"/>
        <v>0</v>
      </c>
      <c r="U96" s="2">
        <f t="shared" si="105"/>
        <v>0</v>
      </c>
      <c r="V96" s="2">
        <f t="shared" si="106"/>
        <v>0</v>
      </c>
      <c r="W96" s="2">
        <f t="shared" si="107"/>
        <v>0</v>
      </c>
      <c r="X96" s="2">
        <f t="shared" si="108"/>
        <v>0</v>
      </c>
      <c r="Y96" s="2">
        <f t="shared" si="109"/>
        <v>0</v>
      </c>
      <c r="Z96" s="2"/>
      <c r="AA96" s="2">
        <v>39650536</v>
      </c>
      <c r="AB96" s="2">
        <f t="shared" si="110"/>
        <v>0</v>
      </c>
      <c r="AC96" s="2">
        <f t="shared" si="111"/>
        <v>0</v>
      </c>
      <c r="AD96" s="2">
        <f t="shared" ref="AD96:AD103" si="134">ROUND((((ET96)-(EU96))+AE96),6)</f>
        <v>0</v>
      </c>
      <c r="AE96" s="2">
        <f t="shared" ref="AE96:AF103" si="135">ROUND((EU96),6)</f>
        <v>0</v>
      </c>
      <c r="AF96" s="2">
        <f t="shared" si="135"/>
        <v>0</v>
      </c>
      <c r="AG96" s="2">
        <f t="shared" si="112"/>
        <v>0</v>
      </c>
      <c r="AH96" s="2">
        <f t="shared" ref="AH96:AI103" si="136">(EW96)</f>
        <v>0</v>
      </c>
      <c r="AI96" s="2">
        <f t="shared" si="136"/>
        <v>0</v>
      </c>
      <c r="AJ96" s="2">
        <f t="shared" si="113"/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80</v>
      </c>
      <c r="AU96" s="2">
        <v>60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3</v>
      </c>
      <c r="BI96" s="2">
        <v>2</v>
      </c>
      <c r="BJ96" s="2" t="s">
        <v>3</v>
      </c>
      <c r="BK96" s="2"/>
      <c r="BL96" s="2"/>
      <c r="BM96" s="2">
        <v>118001</v>
      </c>
      <c r="BN96" s="2">
        <v>0</v>
      </c>
      <c r="BO96" s="2" t="s">
        <v>3</v>
      </c>
      <c r="BP96" s="2">
        <v>0</v>
      </c>
      <c r="BQ96" s="2">
        <v>3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80</v>
      </c>
      <c r="CA96" s="2">
        <v>60</v>
      </c>
      <c r="CB96" s="2"/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3</v>
      </c>
      <c r="CO96" s="2">
        <v>0</v>
      </c>
      <c r="CP96" s="2">
        <f t="shared" si="114"/>
        <v>0</v>
      </c>
      <c r="CQ96" s="2">
        <f t="shared" si="115"/>
        <v>0</v>
      </c>
      <c r="CR96" s="2">
        <f t="shared" si="116"/>
        <v>0</v>
      </c>
      <c r="CS96" s="2">
        <f t="shared" si="117"/>
        <v>0</v>
      </c>
      <c r="CT96" s="2">
        <f t="shared" si="118"/>
        <v>0</v>
      </c>
      <c r="CU96" s="2">
        <f t="shared" si="119"/>
        <v>0</v>
      </c>
      <c r="CV96" s="2">
        <f t="shared" si="120"/>
        <v>0</v>
      </c>
      <c r="CW96" s="2">
        <f t="shared" si="121"/>
        <v>0</v>
      </c>
      <c r="CX96" s="2">
        <f t="shared" si="122"/>
        <v>0</v>
      </c>
      <c r="CY96" s="2">
        <f t="shared" si="123"/>
        <v>0</v>
      </c>
      <c r="CZ96" s="2">
        <f t="shared" si="124"/>
        <v>0</v>
      </c>
      <c r="DA96" s="2"/>
      <c r="DB96" s="2"/>
      <c r="DC96" s="2" t="s">
        <v>3</v>
      </c>
      <c r="DD96" s="2" t="s">
        <v>3</v>
      </c>
      <c r="DE96" s="2" t="s">
        <v>3</v>
      </c>
      <c r="DF96" s="2" t="s">
        <v>3</v>
      </c>
      <c r="DG96" s="2" t="s">
        <v>3</v>
      </c>
      <c r="DH96" s="2" t="s">
        <v>3</v>
      </c>
      <c r="DI96" s="2" t="s">
        <v>3</v>
      </c>
      <c r="DJ96" s="2" t="s">
        <v>3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1013</v>
      </c>
      <c r="DV96" s="2" t="s">
        <v>90</v>
      </c>
      <c r="DW96" s="2" t="s">
        <v>90</v>
      </c>
      <c r="DX96" s="2">
        <v>1</v>
      </c>
      <c r="DY96" s="2"/>
      <c r="DZ96" s="2"/>
      <c r="EA96" s="2"/>
      <c r="EB96" s="2"/>
      <c r="EC96" s="2"/>
      <c r="ED96" s="2"/>
      <c r="EE96" s="2">
        <v>39174402</v>
      </c>
      <c r="EF96" s="2">
        <v>3</v>
      </c>
      <c r="EG96" s="2" t="s">
        <v>20</v>
      </c>
      <c r="EH96" s="2">
        <v>0</v>
      </c>
      <c r="EI96" s="2" t="s">
        <v>3</v>
      </c>
      <c r="EJ96" s="2">
        <v>2</v>
      </c>
      <c r="EK96" s="2">
        <v>118001</v>
      </c>
      <c r="EL96" s="2" t="s">
        <v>168</v>
      </c>
      <c r="EM96" s="2" t="s">
        <v>169</v>
      </c>
      <c r="EN96" s="2"/>
      <c r="EO96" s="2" t="s">
        <v>3</v>
      </c>
      <c r="EP96" s="2"/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5"/>
        <v>0</v>
      </c>
      <c r="FS96" s="2">
        <v>0</v>
      </c>
      <c r="FT96" s="2"/>
      <c r="FU96" s="2"/>
      <c r="FV96" s="2"/>
      <c r="FW96" s="2"/>
      <c r="FX96" s="2">
        <v>80</v>
      </c>
      <c r="FY96" s="2">
        <v>60</v>
      </c>
      <c r="FZ96" s="2"/>
      <c r="GA96" s="2" t="s">
        <v>3</v>
      </c>
      <c r="GB96" s="2"/>
      <c r="GC96" s="2"/>
      <c r="GD96" s="2">
        <v>1</v>
      </c>
      <c r="GE96" s="2"/>
      <c r="GF96" s="2">
        <v>1858639005</v>
      </c>
      <c r="GG96" s="2">
        <v>2</v>
      </c>
      <c r="GH96" s="2">
        <v>0</v>
      </c>
      <c r="GI96" s="2">
        <v>-2</v>
      </c>
      <c r="GJ96" s="2">
        <v>0</v>
      </c>
      <c r="GK96" s="2">
        <v>0</v>
      </c>
      <c r="GL96" s="2">
        <f t="shared" si="126"/>
        <v>0</v>
      </c>
      <c r="GM96" s="2">
        <f t="shared" si="127"/>
        <v>0</v>
      </c>
      <c r="GN96" s="2">
        <f t="shared" si="128"/>
        <v>0</v>
      </c>
      <c r="GO96" s="2">
        <f t="shared" si="129"/>
        <v>0</v>
      </c>
      <c r="GP96" s="2">
        <f t="shared" si="130"/>
        <v>0</v>
      </c>
      <c r="GQ96" s="2"/>
      <c r="GR96" s="2">
        <v>0</v>
      </c>
      <c r="GS96" s="2">
        <v>3</v>
      </c>
      <c r="GT96" s="2">
        <v>0</v>
      </c>
      <c r="GU96" s="2" t="s">
        <v>3</v>
      </c>
      <c r="GV96" s="2">
        <f t="shared" si="131"/>
        <v>0</v>
      </c>
      <c r="GW96" s="2">
        <v>1</v>
      </c>
      <c r="GX96" s="2">
        <f t="shared" si="132"/>
        <v>0</v>
      </c>
      <c r="GY96" s="2"/>
      <c r="GZ96" s="2"/>
      <c r="HA96" s="2">
        <v>0</v>
      </c>
      <c r="HB96" s="2">
        <v>0</v>
      </c>
      <c r="HC96" s="2">
        <f t="shared" si="133"/>
        <v>0</v>
      </c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269</v>
      </c>
      <c r="E97" t="s">
        <v>170</v>
      </c>
      <c r="F97" t="s">
        <v>171</v>
      </c>
      <c r="G97" t="s">
        <v>172</v>
      </c>
      <c r="H97" t="s">
        <v>90</v>
      </c>
      <c r="I97">
        <f>I95*J97</f>
        <v>2</v>
      </c>
      <c r="J97">
        <v>2</v>
      </c>
      <c r="O97">
        <f t="shared" si="99"/>
        <v>661453.64</v>
      </c>
      <c r="P97">
        <f t="shared" si="100"/>
        <v>661453.64</v>
      </c>
      <c r="Q97">
        <f t="shared" si="101"/>
        <v>0</v>
      </c>
      <c r="R97">
        <f t="shared" si="102"/>
        <v>0</v>
      </c>
      <c r="S97">
        <f t="shared" si="103"/>
        <v>0</v>
      </c>
      <c r="T97">
        <f t="shared" si="104"/>
        <v>0</v>
      </c>
      <c r="U97">
        <f t="shared" si="105"/>
        <v>0</v>
      </c>
      <c r="V97">
        <f t="shared" si="106"/>
        <v>0</v>
      </c>
      <c r="W97">
        <f t="shared" si="107"/>
        <v>0</v>
      </c>
      <c r="X97">
        <f t="shared" si="108"/>
        <v>0</v>
      </c>
      <c r="Y97">
        <f t="shared" si="109"/>
        <v>0</v>
      </c>
      <c r="AA97">
        <v>39650538</v>
      </c>
      <c r="AB97">
        <f t="shared" si="110"/>
        <v>48851.82</v>
      </c>
      <c r="AC97">
        <f t="shared" si="111"/>
        <v>48851.82</v>
      </c>
      <c r="AD97">
        <f t="shared" si="134"/>
        <v>0</v>
      </c>
      <c r="AE97">
        <f t="shared" si="135"/>
        <v>0</v>
      </c>
      <c r="AF97">
        <f t="shared" si="135"/>
        <v>0</v>
      </c>
      <c r="AG97">
        <f t="shared" si="112"/>
        <v>0</v>
      </c>
      <c r="AH97">
        <f t="shared" si="136"/>
        <v>0</v>
      </c>
      <c r="AI97">
        <f t="shared" si="136"/>
        <v>0</v>
      </c>
      <c r="AJ97">
        <f t="shared" si="113"/>
        <v>0</v>
      </c>
      <c r="AK97">
        <v>48851.82</v>
      </c>
      <c r="AL97">
        <v>48851.82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80</v>
      </c>
      <c r="AU97">
        <v>60</v>
      </c>
      <c r="AV97">
        <v>1</v>
      </c>
      <c r="AW97">
        <v>1</v>
      </c>
      <c r="AZ97">
        <v>6.77</v>
      </c>
      <c r="BA97">
        <v>1</v>
      </c>
      <c r="BB97">
        <v>1</v>
      </c>
      <c r="BC97">
        <v>6.77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2</v>
      </c>
      <c r="BJ97" t="s">
        <v>3</v>
      </c>
      <c r="BM97">
        <v>118001</v>
      </c>
      <c r="BN97">
        <v>0</v>
      </c>
      <c r="BO97" t="s">
        <v>3</v>
      </c>
      <c r="BP97">
        <v>0</v>
      </c>
      <c r="BQ97">
        <v>3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80</v>
      </c>
      <c r="CA97">
        <v>60</v>
      </c>
      <c r="CE97">
        <v>0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14"/>
        <v>661453.64</v>
      </c>
      <c r="CQ97">
        <f t="shared" si="115"/>
        <v>330726.82139999996</v>
      </c>
      <c r="CR97">
        <f t="shared" si="116"/>
        <v>0</v>
      </c>
      <c r="CS97">
        <f t="shared" si="117"/>
        <v>0</v>
      </c>
      <c r="CT97">
        <f t="shared" si="118"/>
        <v>0</v>
      </c>
      <c r="CU97">
        <f t="shared" si="119"/>
        <v>0</v>
      </c>
      <c r="CV97">
        <f t="shared" si="120"/>
        <v>0</v>
      </c>
      <c r="CW97">
        <f t="shared" si="121"/>
        <v>0</v>
      </c>
      <c r="CX97">
        <f t="shared" si="122"/>
        <v>0</v>
      </c>
      <c r="CY97">
        <f t="shared" si="123"/>
        <v>0</v>
      </c>
      <c r="CZ97">
        <f t="shared" si="124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1013</v>
      </c>
      <c r="DV97" t="s">
        <v>90</v>
      </c>
      <c r="DW97" t="s">
        <v>90</v>
      </c>
      <c r="DX97">
        <v>1</v>
      </c>
      <c r="EE97">
        <v>39174402</v>
      </c>
      <c r="EF97">
        <v>3</v>
      </c>
      <c r="EG97" t="s">
        <v>20</v>
      </c>
      <c r="EH97">
        <v>0</v>
      </c>
      <c r="EI97" t="s">
        <v>3</v>
      </c>
      <c r="EJ97">
        <v>2</v>
      </c>
      <c r="EK97">
        <v>118001</v>
      </c>
      <c r="EL97" t="s">
        <v>168</v>
      </c>
      <c r="EM97" t="s">
        <v>169</v>
      </c>
      <c r="EO97" t="s">
        <v>3</v>
      </c>
      <c r="EQ97">
        <v>0</v>
      </c>
      <c r="ER97">
        <v>48851.82</v>
      </c>
      <c r="ES97">
        <v>48851.82</v>
      </c>
      <c r="ET97">
        <v>0</v>
      </c>
      <c r="EU97">
        <v>0</v>
      </c>
      <c r="EV97">
        <v>0</v>
      </c>
      <c r="EW97">
        <v>0</v>
      </c>
      <c r="EX97">
        <v>0</v>
      </c>
      <c r="EZ97">
        <v>5</v>
      </c>
      <c r="FC97">
        <v>1</v>
      </c>
      <c r="FD97">
        <v>18</v>
      </c>
      <c r="FF97">
        <v>390257.67</v>
      </c>
      <c r="FQ97">
        <v>0</v>
      </c>
      <c r="FR97">
        <f t="shared" si="125"/>
        <v>0</v>
      </c>
      <c r="FS97">
        <v>0</v>
      </c>
      <c r="FX97">
        <v>80</v>
      </c>
      <c r="FY97">
        <v>60</v>
      </c>
      <c r="GA97" t="s">
        <v>173</v>
      </c>
      <c r="GD97">
        <v>1</v>
      </c>
      <c r="GF97">
        <v>1858639005</v>
      </c>
      <c r="GG97">
        <v>1</v>
      </c>
      <c r="GH97">
        <v>3</v>
      </c>
      <c r="GI97">
        <v>4</v>
      </c>
      <c r="GJ97">
        <v>0</v>
      </c>
      <c r="GK97">
        <v>0</v>
      </c>
      <c r="GL97">
        <f t="shared" si="126"/>
        <v>0</v>
      </c>
      <c r="GM97">
        <f t="shared" si="127"/>
        <v>661453.64</v>
      </c>
      <c r="GN97">
        <f t="shared" si="128"/>
        <v>0</v>
      </c>
      <c r="GO97">
        <f t="shared" si="129"/>
        <v>661453.64</v>
      </c>
      <c r="GP97">
        <f t="shared" si="130"/>
        <v>0</v>
      </c>
      <c r="GR97">
        <v>1</v>
      </c>
      <c r="GS97">
        <v>1</v>
      </c>
      <c r="GT97">
        <v>0</v>
      </c>
      <c r="GU97" t="s">
        <v>3</v>
      </c>
      <c r="GV97">
        <f t="shared" si="131"/>
        <v>0</v>
      </c>
      <c r="GW97">
        <v>1</v>
      </c>
      <c r="GX97">
        <f t="shared" si="132"/>
        <v>0</v>
      </c>
      <c r="HA97">
        <v>0</v>
      </c>
      <c r="HB97">
        <v>0</v>
      </c>
      <c r="HC97">
        <f t="shared" si="133"/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253</v>
      </c>
      <c r="D98" s="2"/>
      <c r="E98" s="2" t="s">
        <v>174</v>
      </c>
      <c r="F98" s="2" t="s">
        <v>175</v>
      </c>
      <c r="G98" s="2" t="s">
        <v>176</v>
      </c>
      <c r="H98" s="2" t="s">
        <v>177</v>
      </c>
      <c r="I98" s="2">
        <f>I94*J98</f>
        <v>2</v>
      </c>
      <c r="J98" s="2">
        <v>2</v>
      </c>
      <c r="K98" s="2"/>
      <c r="L98" s="2"/>
      <c r="M98" s="2"/>
      <c r="N98" s="2"/>
      <c r="O98" s="2">
        <f t="shared" si="99"/>
        <v>34669.279999999999</v>
      </c>
      <c r="P98" s="2">
        <f t="shared" si="100"/>
        <v>34669.279999999999</v>
      </c>
      <c r="Q98" s="2">
        <f t="shared" si="101"/>
        <v>0</v>
      </c>
      <c r="R98" s="2">
        <f t="shared" si="102"/>
        <v>0</v>
      </c>
      <c r="S98" s="2">
        <f t="shared" si="103"/>
        <v>0</v>
      </c>
      <c r="T98" s="2">
        <f t="shared" si="104"/>
        <v>0</v>
      </c>
      <c r="U98" s="2">
        <f t="shared" si="105"/>
        <v>0</v>
      </c>
      <c r="V98" s="2">
        <f t="shared" si="106"/>
        <v>0</v>
      </c>
      <c r="W98" s="2">
        <f t="shared" si="107"/>
        <v>0</v>
      </c>
      <c r="X98" s="2">
        <f t="shared" si="108"/>
        <v>0</v>
      </c>
      <c r="Y98" s="2">
        <f t="shared" si="109"/>
        <v>0</v>
      </c>
      <c r="Z98" s="2"/>
      <c r="AA98" s="2">
        <v>39650536</v>
      </c>
      <c r="AB98" s="2">
        <f t="shared" si="110"/>
        <v>17334.64</v>
      </c>
      <c r="AC98" s="2">
        <f t="shared" si="111"/>
        <v>17334.64</v>
      </c>
      <c r="AD98" s="2">
        <f t="shared" si="134"/>
        <v>0</v>
      </c>
      <c r="AE98" s="2">
        <f t="shared" si="135"/>
        <v>0</v>
      </c>
      <c r="AF98" s="2">
        <f t="shared" si="135"/>
        <v>0</v>
      </c>
      <c r="AG98" s="2">
        <f t="shared" si="112"/>
        <v>0</v>
      </c>
      <c r="AH98" s="2">
        <f t="shared" si="136"/>
        <v>0</v>
      </c>
      <c r="AI98" s="2">
        <f t="shared" si="136"/>
        <v>0</v>
      </c>
      <c r="AJ98" s="2">
        <f t="shared" si="113"/>
        <v>0</v>
      </c>
      <c r="AK98" s="2">
        <v>17334.64</v>
      </c>
      <c r="AL98" s="2">
        <v>17334.64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80</v>
      </c>
      <c r="AU98" s="2">
        <v>60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2</v>
      </c>
      <c r="BJ98" s="2" t="s">
        <v>178</v>
      </c>
      <c r="BK98" s="2"/>
      <c r="BL98" s="2"/>
      <c r="BM98" s="2">
        <v>118001</v>
      </c>
      <c r="BN98" s="2">
        <v>0</v>
      </c>
      <c r="BO98" s="2" t="s">
        <v>3</v>
      </c>
      <c r="BP98" s="2">
        <v>0</v>
      </c>
      <c r="BQ98" s="2">
        <v>3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80</v>
      </c>
      <c r="CA98" s="2">
        <v>60</v>
      </c>
      <c r="CB98" s="2"/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14"/>
        <v>34669.279999999999</v>
      </c>
      <c r="CQ98" s="2">
        <f t="shared" si="115"/>
        <v>17334.64</v>
      </c>
      <c r="CR98" s="2">
        <f t="shared" si="116"/>
        <v>0</v>
      </c>
      <c r="CS98" s="2">
        <f t="shared" si="117"/>
        <v>0</v>
      </c>
      <c r="CT98" s="2">
        <f t="shared" si="118"/>
        <v>0</v>
      </c>
      <c r="CU98" s="2">
        <f t="shared" si="119"/>
        <v>0</v>
      </c>
      <c r="CV98" s="2">
        <f t="shared" si="120"/>
        <v>0</v>
      </c>
      <c r="CW98" s="2">
        <f t="shared" si="121"/>
        <v>0</v>
      </c>
      <c r="CX98" s="2">
        <f t="shared" si="122"/>
        <v>0</v>
      </c>
      <c r="CY98" s="2">
        <f t="shared" si="123"/>
        <v>0</v>
      </c>
      <c r="CZ98" s="2">
        <f t="shared" si="124"/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1013</v>
      </c>
      <c r="DV98" s="2" t="s">
        <v>177</v>
      </c>
      <c r="DW98" s="2" t="s">
        <v>177</v>
      </c>
      <c r="DX98" s="2">
        <v>1</v>
      </c>
      <c r="DY98" s="2"/>
      <c r="DZ98" s="2"/>
      <c r="EA98" s="2"/>
      <c r="EB98" s="2"/>
      <c r="EC98" s="2"/>
      <c r="ED98" s="2"/>
      <c r="EE98" s="2">
        <v>39174402</v>
      </c>
      <c r="EF98" s="2">
        <v>3</v>
      </c>
      <c r="EG98" s="2" t="s">
        <v>20</v>
      </c>
      <c r="EH98" s="2">
        <v>0</v>
      </c>
      <c r="EI98" s="2" t="s">
        <v>3</v>
      </c>
      <c r="EJ98" s="2">
        <v>2</v>
      </c>
      <c r="EK98" s="2">
        <v>118001</v>
      </c>
      <c r="EL98" s="2" t="s">
        <v>168</v>
      </c>
      <c r="EM98" s="2" t="s">
        <v>169</v>
      </c>
      <c r="EN98" s="2"/>
      <c r="EO98" s="2" t="s">
        <v>3</v>
      </c>
      <c r="EP98" s="2"/>
      <c r="EQ98" s="2">
        <v>0</v>
      </c>
      <c r="ER98" s="2">
        <v>13334.64</v>
      </c>
      <c r="ES98" s="2">
        <v>17334.64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5"/>
        <v>0</v>
      </c>
      <c r="FS98" s="2">
        <v>0</v>
      </c>
      <c r="FT98" s="2"/>
      <c r="FU98" s="2"/>
      <c r="FV98" s="2"/>
      <c r="FW98" s="2"/>
      <c r="FX98" s="2">
        <v>80</v>
      </c>
      <c r="FY98" s="2">
        <v>60</v>
      </c>
      <c r="FZ98" s="2"/>
      <c r="GA98" s="2" t="s">
        <v>154</v>
      </c>
      <c r="GB98" s="2"/>
      <c r="GC98" s="2"/>
      <c r="GD98" s="2">
        <v>1</v>
      </c>
      <c r="GE98" s="2"/>
      <c r="GF98" s="2">
        <v>-1109750501</v>
      </c>
      <c r="GG98" s="2">
        <v>2</v>
      </c>
      <c r="GH98" s="2">
        <v>4</v>
      </c>
      <c r="GI98" s="2">
        <v>-2</v>
      </c>
      <c r="GJ98" s="2">
        <v>0</v>
      </c>
      <c r="GK98" s="2">
        <v>0</v>
      </c>
      <c r="GL98" s="2">
        <f t="shared" si="126"/>
        <v>0</v>
      </c>
      <c r="GM98" s="2">
        <f t="shared" si="127"/>
        <v>34669.279999999999</v>
      </c>
      <c r="GN98" s="2">
        <f t="shared" si="128"/>
        <v>0</v>
      </c>
      <c r="GO98" s="2">
        <f t="shared" si="129"/>
        <v>34669.279999999999</v>
      </c>
      <c r="GP98" s="2">
        <f t="shared" si="130"/>
        <v>0</v>
      </c>
      <c r="GQ98" s="2"/>
      <c r="GR98" s="2">
        <v>0</v>
      </c>
      <c r="GS98" s="2">
        <v>2</v>
      </c>
      <c r="GT98" s="2">
        <v>0</v>
      </c>
      <c r="GU98" s="2" t="s">
        <v>3</v>
      </c>
      <c r="GV98" s="2">
        <f t="shared" si="131"/>
        <v>0</v>
      </c>
      <c r="GW98" s="2">
        <v>1</v>
      </c>
      <c r="GX98" s="2">
        <f t="shared" si="132"/>
        <v>0</v>
      </c>
      <c r="GY98" s="2"/>
      <c r="GZ98" s="2"/>
      <c r="HA98" s="2">
        <v>0</v>
      </c>
      <c r="HB98" s="2">
        <v>0</v>
      </c>
      <c r="HC98" s="2">
        <f t="shared" si="133"/>
        <v>0</v>
      </c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267</v>
      </c>
      <c r="E99" t="s">
        <v>174</v>
      </c>
      <c r="F99" t="s">
        <v>175</v>
      </c>
      <c r="G99" t="s">
        <v>176</v>
      </c>
      <c r="H99" t="s">
        <v>177</v>
      </c>
      <c r="I99">
        <f>I95*J99</f>
        <v>2</v>
      </c>
      <c r="J99">
        <v>2</v>
      </c>
      <c r="O99">
        <f t="shared" si="99"/>
        <v>234711.03</v>
      </c>
      <c r="P99">
        <f t="shared" si="100"/>
        <v>234711.03</v>
      </c>
      <c r="Q99">
        <f t="shared" si="101"/>
        <v>0</v>
      </c>
      <c r="R99">
        <f t="shared" si="102"/>
        <v>0</v>
      </c>
      <c r="S99">
        <f t="shared" si="103"/>
        <v>0</v>
      </c>
      <c r="T99">
        <f t="shared" si="104"/>
        <v>0</v>
      </c>
      <c r="U99">
        <f t="shared" si="105"/>
        <v>0</v>
      </c>
      <c r="V99">
        <f t="shared" si="106"/>
        <v>0</v>
      </c>
      <c r="W99">
        <f t="shared" si="107"/>
        <v>0</v>
      </c>
      <c r="X99">
        <f t="shared" si="108"/>
        <v>0</v>
      </c>
      <c r="Y99">
        <f t="shared" si="109"/>
        <v>0</v>
      </c>
      <c r="AA99">
        <v>39650538</v>
      </c>
      <c r="AB99">
        <f t="shared" si="110"/>
        <v>17334.64</v>
      </c>
      <c r="AC99">
        <f t="shared" si="111"/>
        <v>17334.64</v>
      </c>
      <c r="AD99">
        <f t="shared" si="134"/>
        <v>0</v>
      </c>
      <c r="AE99">
        <f t="shared" si="135"/>
        <v>0</v>
      </c>
      <c r="AF99">
        <f t="shared" si="135"/>
        <v>0</v>
      </c>
      <c r="AG99">
        <f t="shared" si="112"/>
        <v>0</v>
      </c>
      <c r="AH99">
        <f t="shared" si="136"/>
        <v>0</v>
      </c>
      <c r="AI99">
        <f t="shared" si="136"/>
        <v>0</v>
      </c>
      <c r="AJ99">
        <f t="shared" si="113"/>
        <v>0</v>
      </c>
      <c r="AK99">
        <v>17334.64</v>
      </c>
      <c r="AL99">
        <v>17334.64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80</v>
      </c>
      <c r="AU99">
        <v>60</v>
      </c>
      <c r="AV99">
        <v>1</v>
      </c>
      <c r="AW99">
        <v>1</v>
      </c>
      <c r="AZ99">
        <v>6.77</v>
      </c>
      <c r="BA99">
        <v>1</v>
      </c>
      <c r="BB99">
        <v>1</v>
      </c>
      <c r="BC99">
        <v>6.77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2</v>
      </c>
      <c r="BJ99" t="s">
        <v>178</v>
      </c>
      <c r="BM99">
        <v>118001</v>
      </c>
      <c r="BN99">
        <v>0</v>
      </c>
      <c r="BO99" t="s">
        <v>3</v>
      </c>
      <c r="BP99">
        <v>0</v>
      </c>
      <c r="BQ99">
        <v>3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80</v>
      </c>
      <c r="CA99">
        <v>60</v>
      </c>
      <c r="CE99">
        <v>0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14"/>
        <v>234711.03</v>
      </c>
      <c r="CQ99">
        <f t="shared" si="115"/>
        <v>117355.51279999998</v>
      </c>
      <c r="CR99">
        <f t="shared" si="116"/>
        <v>0</v>
      </c>
      <c r="CS99">
        <f t="shared" si="117"/>
        <v>0</v>
      </c>
      <c r="CT99">
        <f t="shared" si="118"/>
        <v>0</v>
      </c>
      <c r="CU99">
        <f t="shared" si="119"/>
        <v>0</v>
      </c>
      <c r="CV99">
        <f t="shared" si="120"/>
        <v>0</v>
      </c>
      <c r="CW99">
        <f t="shared" si="121"/>
        <v>0</v>
      </c>
      <c r="CX99">
        <f t="shared" si="122"/>
        <v>0</v>
      </c>
      <c r="CY99">
        <f t="shared" si="123"/>
        <v>0</v>
      </c>
      <c r="CZ99">
        <f t="shared" si="124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177</v>
      </c>
      <c r="DW99" t="s">
        <v>177</v>
      </c>
      <c r="DX99">
        <v>1</v>
      </c>
      <c r="EE99">
        <v>39174402</v>
      </c>
      <c r="EF99">
        <v>3</v>
      </c>
      <c r="EG99" t="s">
        <v>20</v>
      </c>
      <c r="EH99">
        <v>0</v>
      </c>
      <c r="EI99" t="s">
        <v>3</v>
      </c>
      <c r="EJ99">
        <v>2</v>
      </c>
      <c r="EK99">
        <v>118001</v>
      </c>
      <c r="EL99" t="s">
        <v>168</v>
      </c>
      <c r="EM99" t="s">
        <v>169</v>
      </c>
      <c r="EO99" t="s">
        <v>3</v>
      </c>
      <c r="EQ99">
        <v>0</v>
      </c>
      <c r="ER99">
        <v>17334.64</v>
      </c>
      <c r="ES99">
        <v>17334.64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25"/>
        <v>0</v>
      </c>
      <c r="FS99">
        <v>0</v>
      </c>
      <c r="FX99">
        <v>80</v>
      </c>
      <c r="FY99">
        <v>60</v>
      </c>
      <c r="GA99" t="s">
        <v>154</v>
      </c>
      <c r="GD99">
        <v>1</v>
      </c>
      <c r="GF99">
        <v>-1109750501</v>
      </c>
      <c r="GG99">
        <v>1</v>
      </c>
      <c r="GH99">
        <v>0</v>
      </c>
      <c r="GI99">
        <v>4</v>
      </c>
      <c r="GJ99">
        <v>0</v>
      </c>
      <c r="GK99">
        <v>0</v>
      </c>
      <c r="GL99">
        <f t="shared" si="126"/>
        <v>0</v>
      </c>
      <c r="GM99">
        <f t="shared" si="127"/>
        <v>234711.03</v>
      </c>
      <c r="GN99">
        <f t="shared" si="128"/>
        <v>0</v>
      </c>
      <c r="GO99">
        <f t="shared" si="129"/>
        <v>234711.03</v>
      </c>
      <c r="GP99">
        <f t="shared" si="130"/>
        <v>0</v>
      </c>
      <c r="GR99">
        <v>0</v>
      </c>
      <c r="GS99">
        <v>4</v>
      </c>
      <c r="GT99">
        <v>0</v>
      </c>
      <c r="GU99" t="s">
        <v>3</v>
      </c>
      <c r="GV99">
        <f t="shared" si="131"/>
        <v>0</v>
      </c>
      <c r="GW99">
        <v>1</v>
      </c>
      <c r="GX99">
        <f t="shared" si="132"/>
        <v>0</v>
      </c>
      <c r="HA99">
        <v>0</v>
      </c>
      <c r="HB99">
        <v>0</v>
      </c>
      <c r="HC99">
        <f t="shared" si="133"/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252</v>
      </c>
      <c r="D100" s="2"/>
      <c r="E100" s="2" t="s">
        <v>179</v>
      </c>
      <c r="F100" s="2" t="s">
        <v>180</v>
      </c>
      <c r="G100" s="2" t="s">
        <v>181</v>
      </c>
      <c r="H100" s="2" t="s">
        <v>27</v>
      </c>
      <c r="I100" s="2">
        <f>I94*J100</f>
        <v>2</v>
      </c>
      <c r="J100" s="2">
        <v>2</v>
      </c>
      <c r="K100" s="2"/>
      <c r="L100" s="2"/>
      <c r="M100" s="2"/>
      <c r="N100" s="2"/>
      <c r="O100" s="2">
        <f t="shared" si="99"/>
        <v>441</v>
      </c>
      <c r="P100" s="2">
        <f t="shared" si="100"/>
        <v>441</v>
      </c>
      <c r="Q100" s="2">
        <f t="shared" si="101"/>
        <v>0</v>
      </c>
      <c r="R100" s="2">
        <f t="shared" si="102"/>
        <v>0</v>
      </c>
      <c r="S100" s="2">
        <f t="shared" si="103"/>
        <v>0</v>
      </c>
      <c r="T100" s="2">
        <f t="shared" si="104"/>
        <v>0</v>
      </c>
      <c r="U100" s="2">
        <f t="shared" si="105"/>
        <v>0</v>
      </c>
      <c r="V100" s="2">
        <f t="shared" si="106"/>
        <v>0</v>
      </c>
      <c r="W100" s="2">
        <f t="shared" si="107"/>
        <v>0</v>
      </c>
      <c r="X100" s="2">
        <f t="shared" si="108"/>
        <v>0</v>
      </c>
      <c r="Y100" s="2">
        <f t="shared" si="109"/>
        <v>0</v>
      </c>
      <c r="Z100" s="2"/>
      <c r="AA100" s="2">
        <v>39650536</v>
      </c>
      <c r="AB100" s="2">
        <f t="shared" si="110"/>
        <v>220.5</v>
      </c>
      <c r="AC100" s="2">
        <f t="shared" si="111"/>
        <v>220.5</v>
      </c>
      <c r="AD100" s="2">
        <f t="shared" si="134"/>
        <v>0</v>
      </c>
      <c r="AE100" s="2">
        <f t="shared" si="135"/>
        <v>0</v>
      </c>
      <c r="AF100" s="2">
        <f t="shared" si="135"/>
        <v>0</v>
      </c>
      <c r="AG100" s="2">
        <f t="shared" si="112"/>
        <v>0</v>
      </c>
      <c r="AH100" s="2">
        <f t="shared" si="136"/>
        <v>0</v>
      </c>
      <c r="AI100" s="2">
        <f t="shared" si="136"/>
        <v>0</v>
      </c>
      <c r="AJ100" s="2">
        <f t="shared" si="113"/>
        <v>0</v>
      </c>
      <c r="AK100" s="2">
        <v>220.5</v>
      </c>
      <c r="AL100" s="2">
        <v>220.5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80</v>
      </c>
      <c r="AU100" s="2">
        <v>60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3</v>
      </c>
      <c r="BI100" s="2">
        <v>2</v>
      </c>
      <c r="BJ100" s="2" t="s">
        <v>182</v>
      </c>
      <c r="BK100" s="2"/>
      <c r="BL100" s="2"/>
      <c r="BM100" s="2">
        <v>118001</v>
      </c>
      <c r="BN100" s="2">
        <v>0</v>
      </c>
      <c r="BO100" s="2" t="s">
        <v>3</v>
      </c>
      <c r="BP100" s="2">
        <v>0</v>
      </c>
      <c r="BQ100" s="2">
        <v>3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80</v>
      </c>
      <c r="CA100" s="2">
        <v>60</v>
      </c>
      <c r="CB100" s="2"/>
      <c r="CC100" s="2"/>
      <c r="CD100" s="2"/>
      <c r="CE100" s="2">
        <v>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3</v>
      </c>
      <c r="CO100" s="2">
        <v>0</v>
      </c>
      <c r="CP100" s="2">
        <f t="shared" si="114"/>
        <v>441</v>
      </c>
      <c r="CQ100" s="2">
        <f t="shared" si="115"/>
        <v>220.5</v>
      </c>
      <c r="CR100" s="2">
        <f t="shared" si="116"/>
        <v>0</v>
      </c>
      <c r="CS100" s="2">
        <f t="shared" si="117"/>
        <v>0</v>
      </c>
      <c r="CT100" s="2">
        <f t="shared" si="118"/>
        <v>0</v>
      </c>
      <c r="CU100" s="2">
        <f t="shared" si="119"/>
        <v>0</v>
      </c>
      <c r="CV100" s="2">
        <f t="shared" si="120"/>
        <v>0</v>
      </c>
      <c r="CW100" s="2">
        <f t="shared" si="121"/>
        <v>0</v>
      </c>
      <c r="CX100" s="2">
        <f t="shared" si="122"/>
        <v>0</v>
      </c>
      <c r="CY100" s="2">
        <f t="shared" si="123"/>
        <v>0</v>
      </c>
      <c r="CZ100" s="2">
        <f t="shared" si="124"/>
        <v>0</v>
      </c>
      <c r="DA100" s="2"/>
      <c r="DB100" s="2"/>
      <c r="DC100" s="2" t="s">
        <v>3</v>
      </c>
      <c r="DD100" s="2" t="s">
        <v>3</v>
      </c>
      <c r="DE100" s="2" t="s">
        <v>3</v>
      </c>
      <c r="DF100" s="2" t="s">
        <v>3</v>
      </c>
      <c r="DG100" s="2" t="s">
        <v>3</v>
      </c>
      <c r="DH100" s="2" t="s">
        <v>3</v>
      </c>
      <c r="DI100" s="2" t="s">
        <v>3</v>
      </c>
      <c r="DJ100" s="2" t="s">
        <v>3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1010</v>
      </c>
      <c r="DV100" s="2" t="s">
        <v>27</v>
      </c>
      <c r="DW100" s="2" t="s">
        <v>27</v>
      </c>
      <c r="DX100" s="2">
        <v>1</v>
      </c>
      <c r="DY100" s="2"/>
      <c r="DZ100" s="2"/>
      <c r="EA100" s="2"/>
      <c r="EB100" s="2"/>
      <c r="EC100" s="2"/>
      <c r="ED100" s="2"/>
      <c r="EE100" s="2">
        <v>39174402</v>
      </c>
      <c r="EF100" s="2">
        <v>3</v>
      </c>
      <c r="EG100" s="2" t="s">
        <v>20</v>
      </c>
      <c r="EH100" s="2">
        <v>0</v>
      </c>
      <c r="EI100" s="2" t="s">
        <v>3</v>
      </c>
      <c r="EJ100" s="2">
        <v>2</v>
      </c>
      <c r="EK100" s="2">
        <v>118001</v>
      </c>
      <c r="EL100" s="2" t="s">
        <v>168</v>
      </c>
      <c r="EM100" s="2" t="s">
        <v>169</v>
      </c>
      <c r="EN100" s="2"/>
      <c r="EO100" s="2" t="s">
        <v>3</v>
      </c>
      <c r="EP100" s="2"/>
      <c r="EQ100" s="2">
        <v>0</v>
      </c>
      <c r="ER100" s="2">
        <v>220.5</v>
      </c>
      <c r="ES100" s="2">
        <v>220.5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5"/>
        <v>0</v>
      </c>
      <c r="FS100" s="2">
        <v>0</v>
      </c>
      <c r="FT100" s="2"/>
      <c r="FU100" s="2"/>
      <c r="FV100" s="2"/>
      <c r="FW100" s="2"/>
      <c r="FX100" s="2">
        <v>80</v>
      </c>
      <c r="FY100" s="2">
        <v>60</v>
      </c>
      <c r="FZ100" s="2"/>
      <c r="GA100" s="2" t="s">
        <v>3</v>
      </c>
      <c r="GB100" s="2"/>
      <c r="GC100" s="2"/>
      <c r="GD100" s="2">
        <v>1</v>
      </c>
      <c r="GE100" s="2"/>
      <c r="GF100" s="2">
        <v>933594833</v>
      </c>
      <c r="GG100" s="2">
        <v>2</v>
      </c>
      <c r="GH100" s="2">
        <v>1</v>
      </c>
      <c r="GI100" s="2">
        <v>-2</v>
      </c>
      <c r="GJ100" s="2">
        <v>0</v>
      </c>
      <c r="GK100" s="2">
        <v>0</v>
      </c>
      <c r="GL100" s="2">
        <f t="shared" si="126"/>
        <v>0</v>
      </c>
      <c r="GM100" s="2">
        <f t="shared" si="127"/>
        <v>441</v>
      </c>
      <c r="GN100" s="2">
        <f t="shared" si="128"/>
        <v>0</v>
      </c>
      <c r="GO100" s="2">
        <f t="shared" si="129"/>
        <v>441</v>
      </c>
      <c r="GP100" s="2">
        <f t="shared" si="130"/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si="131"/>
        <v>0</v>
      </c>
      <c r="GW100" s="2">
        <v>1</v>
      </c>
      <c r="GX100" s="2">
        <f t="shared" si="132"/>
        <v>0</v>
      </c>
      <c r="GY100" s="2"/>
      <c r="GZ100" s="2"/>
      <c r="HA100" s="2">
        <v>0</v>
      </c>
      <c r="HB100" s="2">
        <v>0</v>
      </c>
      <c r="HC100" s="2">
        <f t="shared" si="133"/>
        <v>0</v>
      </c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266</v>
      </c>
      <c r="E101" t="s">
        <v>179</v>
      </c>
      <c r="F101" t="s">
        <v>180</v>
      </c>
      <c r="G101" t="s">
        <v>181</v>
      </c>
      <c r="H101" t="s">
        <v>27</v>
      </c>
      <c r="I101">
        <f>I95*J101</f>
        <v>2</v>
      </c>
      <c r="J101">
        <v>2</v>
      </c>
      <c r="O101">
        <f t="shared" si="99"/>
        <v>2985.57</v>
      </c>
      <c r="P101">
        <f t="shared" si="100"/>
        <v>2985.57</v>
      </c>
      <c r="Q101">
        <f t="shared" si="101"/>
        <v>0</v>
      </c>
      <c r="R101">
        <f t="shared" si="102"/>
        <v>0</v>
      </c>
      <c r="S101">
        <f t="shared" si="103"/>
        <v>0</v>
      </c>
      <c r="T101">
        <f t="shared" si="104"/>
        <v>0</v>
      </c>
      <c r="U101">
        <f t="shared" si="105"/>
        <v>0</v>
      </c>
      <c r="V101">
        <f t="shared" si="106"/>
        <v>0</v>
      </c>
      <c r="W101">
        <f t="shared" si="107"/>
        <v>0</v>
      </c>
      <c r="X101">
        <f t="shared" si="108"/>
        <v>0</v>
      </c>
      <c r="Y101">
        <f t="shared" si="109"/>
        <v>0</v>
      </c>
      <c r="AA101">
        <v>39650538</v>
      </c>
      <c r="AB101">
        <f t="shared" si="110"/>
        <v>220.5</v>
      </c>
      <c r="AC101">
        <f t="shared" si="111"/>
        <v>220.5</v>
      </c>
      <c r="AD101">
        <f t="shared" si="134"/>
        <v>0</v>
      </c>
      <c r="AE101">
        <f t="shared" si="135"/>
        <v>0</v>
      </c>
      <c r="AF101">
        <f t="shared" si="135"/>
        <v>0</v>
      </c>
      <c r="AG101">
        <f t="shared" si="112"/>
        <v>0</v>
      </c>
      <c r="AH101">
        <f t="shared" si="136"/>
        <v>0</v>
      </c>
      <c r="AI101">
        <f t="shared" si="136"/>
        <v>0</v>
      </c>
      <c r="AJ101">
        <f t="shared" si="113"/>
        <v>0</v>
      </c>
      <c r="AK101">
        <v>220.5</v>
      </c>
      <c r="AL101">
        <v>220.5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80</v>
      </c>
      <c r="AU101">
        <v>60</v>
      </c>
      <c r="AV101">
        <v>1</v>
      </c>
      <c r="AW101">
        <v>1</v>
      </c>
      <c r="AZ101">
        <v>6.77</v>
      </c>
      <c r="BA101">
        <v>1</v>
      </c>
      <c r="BB101">
        <v>1</v>
      </c>
      <c r="BC101">
        <v>6.77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2</v>
      </c>
      <c r="BJ101" t="s">
        <v>182</v>
      </c>
      <c r="BM101">
        <v>118001</v>
      </c>
      <c r="BN101">
        <v>0</v>
      </c>
      <c r="BO101" t="s">
        <v>3</v>
      </c>
      <c r="BP101">
        <v>0</v>
      </c>
      <c r="BQ101">
        <v>3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80</v>
      </c>
      <c r="CA101">
        <v>60</v>
      </c>
      <c r="CE101">
        <v>0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14"/>
        <v>2985.57</v>
      </c>
      <c r="CQ101">
        <f t="shared" si="115"/>
        <v>1492.7849999999999</v>
      </c>
      <c r="CR101">
        <f t="shared" si="116"/>
        <v>0</v>
      </c>
      <c r="CS101">
        <f t="shared" si="117"/>
        <v>0</v>
      </c>
      <c r="CT101">
        <f t="shared" si="118"/>
        <v>0</v>
      </c>
      <c r="CU101">
        <f t="shared" si="119"/>
        <v>0</v>
      </c>
      <c r="CV101">
        <f t="shared" si="120"/>
        <v>0</v>
      </c>
      <c r="CW101">
        <f t="shared" si="121"/>
        <v>0</v>
      </c>
      <c r="CX101">
        <f t="shared" si="122"/>
        <v>0</v>
      </c>
      <c r="CY101">
        <f t="shared" si="123"/>
        <v>0</v>
      </c>
      <c r="CZ101">
        <f t="shared" si="124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27</v>
      </c>
      <c r="DW101" t="s">
        <v>27</v>
      </c>
      <c r="DX101">
        <v>1</v>
      </c>
      <c r="EE101">
        <v>39174402</v>
      </c>
      <c r="EF101">
        <v>3</v>
      </c>
      <c r="EG101" t="s">
        <v>20</v>
      </c>
      <c r="EH101">
        <v>0</v>
      </c>
      <c r="EI101" t="s">
        <v>3</v>
      </c>
      <c r="EJ101">
        <v>2</v>
      </c>
      <c r="EK101">
        <v>118001</v>
      </c>
      <c r="EL101" t="s">
        <v>168</v>
      </c>
      <c r="EM101" t="s">
        <v>169</v>
      </c>
      <c r="EO101" t="s">
        <v>3</v>
      </c>
      <c r="EQ101">
        <v>0</v>
      </c>
      <c r="ER101">
        <v>220.5</v>
      </c>
      <c r="ES101">
        <v>220.5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5"/>
        <v>0</v>
      </c>
      <c r="FS101">
        <v>0</v>
      </c>
      <c r="FX101">
        <v>80</v>
      </c>
      <c r="FY101">
        <v>60</v>
      </c>
      <c r="GA101" t="s">
        <v>3</v>
      </c>
      <c r="GD101">
        <v>1</v>
      </c>
      <c r="GF101">
        <v>933594833</v>
      </c>
      <c r="GG101">
        <v>1</v>
      </c>
      <c r="GH101">
        <v>1</v>
      </c>
      <c r="GI101">
        <v>4</v>
      </c>
      <c r="GJ101">
        <v>0</v>
      </c>
      <c r="GK101">
        <v>0</v>
      </c>
      <c r="GL101">
        <f t="shared" si="126"/>
        <v>0</v>
      </c>
      <c r="GM101">
        <f t="shared" si="127"/>
        <v>2985.57</v>
      </c>
      <c r="GN101">
        <f t="shared" si="128"/>
        <v>0</v>
      </c>
      <c r="GO101">
        <f t="shared" si="129"/>
        <v>2985.57</v>
      </c>
      <c r="GP101">
        <f t="shared" si="130"/>
        <v>0</v>
      </c>
      <c r="GR101">
        <v>0</v>
      </c>
      <c r="GS101">
        <v>3</v>
      </c>
      <c r="GT101">
        <v>0</v>
      </c>
      <c r="GU101" t="s">
        <v>3</v>
      </c>
      <c r="GV101">
        <f t="shared" si="131"/>
        <v>0</v>
      </c>
      <c r="GW101">
        <v>1</v>
      </c>
      <c r="GX101">
        <f t="shared" si="132"/>
        <v>0</v>
      </c>
      <c r="HA101">
        <v>0</v>
      </c>
      <c r="HB101">
        <v>0</v>
      </c>
      <c r="HC101">
        <f t="shared" si="133"/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256</v>
      </c>
      <c r="D102" s="2"/>
      <c r="E102" s="2" t="s">
        <v>183</v>
      </c>
      <c r="F102" s="2" t="s">
        <v>184</v>
      </c>
      <c r="G102" s="2" t="s">
        <v>185</v>
      </c>
      <c r="H102" s="2" t="s">
        <v>186</v>
      </c>
      <c r="I102" s="2">
        <f>I94*J102</f>
        <v>392</v>
      </c>
      <c r="J102" s="2">
        <v>392</v>
      </c>
      <c r="K102" s="2"/>
      <c r="L102" s="2"/>
      <c r="M102" s="2"/>
      <c r="N102" s="2"/>
      <c r="O102" s="2">
        <f t="shared" si="99"/>
        <v>730182.32</v>
      </c>
      <c r="P102" s="2">
        <f t="shared" si="100"/>
        <v>730182.32</v>
      </c>
      <c r="Q102" s="2">
        <f t="shared" si="101"/>
        <v>0</v>
      </c>
      <c r="R102" s="2">
        <f t="shared" si="102"/>
        <v>0</v>
      </c>
      <c r="S102" s="2">
        <f t="shared" si="103"/>
        <v>0</v>
      </c>
      <c r="T102" s="2">
        <f t="shared" si="104"/>
        <v>0</v>
      </c>
      <c r="U102" s="2">
        <f t="shared" si="105"/>
        <v>0</v>
      </c>
      <c r="V102" s="2">
        <f t="shared" si="106"/>
        <v>0</v>
      </c>
      <c r="W102" s="2">
        <f t="shared" si="107"/>
        <v>0</v>
      </c>
      <c r="X102" s="2">
        <f t="shared" si="108"/>
        <v>0</v>
      </c>
      <c r="Y102" s="2">
        <f t="shared" si="109"/>
        <v>0</v>
      </c>
      <c r="Z102" s="2"/>
      <c r="AA102" s="2">
        <v>39650536</v>
      </c>
      <c r="AB102" s="2">
        <f t="shared" si="110"/>
        <v>1862.71</v>
      </c>
      <c r="AC102" s="2">
        <f t="shared" si="111"/>
        <v>1862.71</v>
      </c>
      <c r="AD102" s="2">
        <f t="shared" si="134"/>
        <v>0</v>
      </c>
      <c r="AE102" s="2">
        <f t="shared" si="135"/>
        <v>0</v>
      </c>
      <c r="AF102" s="2">
        <f t="shared" si="135"/>
        <v>0</v>
      </c>
      <c r="AG102" s="2">
        <f t="shared" si="112"/>
        <v>0</v>
      </c>
      <c r="AH102" s="2">
        <f t="shared" si="136"/>
        <v>0</v>
      </c>
      <c r="AI102" s="2">
        <f t="shared" si="136"/>
        <v>0</v>
      </c>
      <c r="AJ102" s="2">
        <f t="shared" si="113"/>
        <v>0</v>
      </c>
      <c r="AK102" s="2">
        <v>1862.71</v>
      </c>
      <c r="AL102" s="2">
        <v>1862.71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80</v>
      </c>
      <c r="AU102" s="2">
        <v>60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2</v>
      </c>
      <c r="BJ102" s="2" t="s">
        <v>3</v>
      </c>
      <c r="BK102" s="2"/>
      <c r="BL102" s="2"/>
      <c r="BM102" s="2">
        <v>118001</v>
      </c>
      <c r="BN102" s="2">
        <v>0</v>
      </c>
      <c r="BO102" s="2" t="s">
        <v>3</v>
      </c>
      <c r="BP102" s="2">
        <v>0</v>
      </c>
      <c r="BQ102" s="2">
        <v>3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80</v>
      </c>
      <c r="CA102" s="2">
        <v>60</v>
      </c>
      <c r="CB102" s="2"/>
      <c r="CC102" s="2"/>
      <c r="CD102" s="2"/>
      <c r="CE102" s="2">
        <v>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14"/>
        <v>730182.32</v>
      </c>
      <c r="CQ102" s="2">
        <f t="shared" si="115"/>
        <v>1862.71</v>
      </c>
      <c r="CR102" s="2">
        <f t="shared" si="116"/>
        <v>0</v>
      </c>
      <c r="CS102" s="2">
        <f t="shared" si="117"/>
        <v>0</v>
      </c>
      <c r="CT102" s="2">
        <f t="shared" si="118"/>
        <v>0</v>
      </c>
      <c r="CU102" s="2">
        <f t="shared" si="119"/>
        <v>0</v>
      </c>
      <c r="CV102" s="2">
        <f t="shared" si="120"/>
        <v>0</v>
      </c>
      <c r="CW102" s="2">
        <f t="shared" si="121"/>
        <v>0</v>
      </c>
      <c r="CX102" s="2">
        <f t="shared" si="122"/>
        <v>0</v>
      </c>
      <c r="CY102" s="2">
        <f t="shared" si="123"/>
        <v>0</v>
      </c>
      <c r="CZ102" s="2">
        <f t="shared" si="124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186</v>
      </c>
      <c r="DW102" s="2" t="s">
        <v>186</v>
      </c>
      <c r="DX102" s="2">
        <v>1</v>
      </c>
      <c r="DY102" s="2"/>
      <c r="DZ102" s="2"/>
      <c r="EA102" s="2"/>
      <c r="EB102" s="2"/>
      <c r="EC102" s="2"/>
      <c r="ED102" s="2"/>
      <c r="EE102" s="2">
        <v>39174402</v>
      </c>
      <c r="EF102" s="2">
        <v>3</v>
      </c>
      <c r="EG102" s="2" t="s">
        <v>20</v>
      </c>
      <c r="EH102" s="2">
        <v>0</v>
      </c>
      <c r="EI102" s="2" t="s">
        <v>3</v>
      </c>
      <c r="EJ102" s="2">
        <v>2</v>
      </c>
      <c r="EK102" s="2">
        <v>118001</v>
      </c>
      <c r="EL102" s="2" t="s">
        <v>168</v>
      </c>
      <c r="EM102" s="2" t="s">
        <v>169</v>
      </c>
      <c r="EN102" s="2"/>
      <c r="EO102" s="2" t="s">
        <v>3</v>
      </c>
      <c r="EP102" s="2"/>
      <c r="EQ102" s="2">
        <v>0</v>
      </c>
      <c r="ER102" s="2">
        <v>1862.71</v>
      </c>
      <c r="ES102" s="2">
        <v>1862.71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>
        <v>5</v>
      </c>
      <c r="FA102" s="2"/>
      <c r="FB102" s="2"/>
      <c r="FC102" s="2">
        <v>1</v>
      </c>
      <c r="FD102" s="2">
        <v>18</v>
      </c>
      <c r="FE102" s="2"/>
      <c r="FF102" s="2">
        <v>2198</v>
      </c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5"/>
        <v>0</v>
      </c>
      <c r="FS102" s="2">
        <v>0</v>
      </c>
      <c r="FT102" s="2"/>
      <c r="FU102" s="2"/>
      <c r="FV102" s="2"/>
      <c r="FW102" s="2"/>
      <c r="FX102" s="2">
        <v>80</v>
      </c>
      <c r="FY102" s="2">
        <v>60</v>
      </c>
      <c r="FZ102" s="2"/>
      <c r="GA102" s="2" t="s">
        <v>187</v>
      </c>
      <c r="GB102" s="2"/>
      <c r="GC102" s="2"/>
      <c r="GD102" s="2">
        <v>1</v>
      </c>
      <c r="GE102" s="2"/>
      <c r="GF102" s="2">
        <v>-541669599</v>
      </c>
      <c r="GG102" s="2">
        <v>2</v>
      </c>
      <c r="GH102" s="2">
        <v>3</v>
      </c>
      <c r="GI102" s="2">
        <v>-2</v>
      </c>
      <c r="GJ102" s="2">
        <v>0</v>
      </c>
      <c r="GK102" s="2">
        <v>0</v>
      </c>
      <c r="GL102" s="2">
        <f t="shared" si="126"/>
        <v>0</v>
      </c>
      <c r="GM102" s="2">
        <f t="shared" si="127"/>
        <v>730182.32</v>
      </c>
      <c r="GN102" s="2">
        <f t="shared" si="128"/>
        <v>0</v>
      </c>
      <c r="GO102" s="2">
        <f t="shared" si="129"/>
        <v>730182.32</v>
      </c>
      <c r="GP102" s="2">
        <f t="shared" si="130"/>
        <v>0</v>
      </c>
      <c r="GQ102" s="2"/>
      <c r="GR102" s="2">
        <v>1</v>
      </c>
      <c r="GS102" s="2">
        <v>1</v>
      </c>
      <c r="GT102" s="2">
        <v>0</v>
      </c>
      <c r="GU102" s="2" t="s">
        <v>3</v>
      </c>
      <c r="GV102" s="2">
        <f t="shared" si="131"/>
        <v>0</v>
      </c>
      <c r="GW102" s="2">
        <v>1</v>
      </c>
      <c r="GX102" s="2">
        <f t="shared" si="132"/>
        <v>0</v>
      </c>
      <c r="GY102" s="2"/>
      <c r="GZ102" s="2"/>
      <c r="HA102" s="2">
        <v>0</v>
      </c>
      <c r="HB102" s="2">
        <v>0</v>
      </c>
      <c r="HC102" s="2">
        <f t="shared" si="133"/>
        <v>0</v>
      </c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270</v>
      </c>
      <c r="E103" t="s">
        <v>183</v>
      </c>
      <c r="F103" t="s">
        <v>184</v>
      </c>
      <c r="G103" t="s">
        <v>185</v>
      </c>
      <c r="H103" t="s">
        <v>186</v>
      </c>
      <c r="I103">
        <f>I95*J103</f>
        <v>392</v>
      </c>
      <c r="J103">
        <v>392</v>
      </c>
      <c r="O103">
        <f t="shared" si="99"/>
        <v>0</v>
      </c>
      <c r="P103">
        <f t="shared" si="100"/>
        <v>0</v>
      </c>
      <c r="Q103">
        <f t="shared" si="101"/>
        <v>0</v>
      </c>
      <c r="R103">
        <f t="shared" si="102"/>
        <v>0</v>
      </c>
      <c r="S103">
        <f t="shared" si="103"/>
        <v>0</v>
      </c>
      <c r="T103">
        <f t="shared" si="104"/>
        <v>0</v>
      </c>
      <c r="U103">
        <f t="shared" si="105"/>
        <v>0</v>
      </c>
      <c r="V103">
        <f t="shared" si="106"/>
        <v>0</v>
      </c>
      <c r="W103">
        <f t="shared" si="107"/>
        <v>0</v>
      </c>
      <c r="X103">
        <f t="shared" si="108"/>
        <v>0</v>
      </c>
      <c r="Y103">
        <f t="shared" si="109"/>
        <v>0</v>
      </c>
      <c r="AA103">
        <v>39650538</v>
      </c>
      <c r="AB103">
        <f t="shared" si="110"/>
        <v>0</v>
      </c>
      <c r="AC103">
        <f t="shared" si="111"/>
        <v>0</v>
      </c>
      <c r="AD103">
        <f t="shared" si="134"/>
        <v>0</v>
      </c>
      <c r="AE103">
        <f t="shared" si="135"/>
        <v>0</v>
      </c>
      <c r="AF103">
        <f t="shared" si="135"/>
        <v>0</v>
      </c>
      <c r="AG103">
        <f t="shared" si="112"/>
        <v>0</v>
      </c>
      <c r="AH103">
        <f t="shared" si="136"/>
        <v>0</v>
      </c>
      <c r="AI103">
        <f t="shared" si="136"/>
        <v>0</v>
      </c>
      <c r="AJ103">
        <f t="shared" si="113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80</v>
      </c>
      <c r="AU103">
        <v>60</v>
      </c>
      <c r="AV103">
        <v>1</v>
      </c>
      <c r="AW103">
        <v>1</v>
      </c>
      <c r="AZ103">
        <v>6.77</v>
      </c>
      <c r="BA103">
        <v>1</v>
      </c>
      <c r="BB103">
        <v>1</v>
      </c>
      <c r="BC103">
        <v>6.77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2</v>
      </c>
      <c r="BJ103" t="s">
        <v>3</v>
      </c>
      <c r="BM103">
        <v>118001</v>
      </c>
      <c r="BN103">
        <v>0</v>
      </c>
      <c r="BO103" t="s">
        <v>3</v>
      </c>
      <c r="BP103">
        <v>0</v>
      </c>
      <c r="BQ103">
        <v>3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80</v>
      </c>
      <c r="CA103">
        <v>60</v>
      </c>
      <c r="CE103">
        <v>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14"/>
        <v>0</v>
      </c>
      <c r="CQ103">
        <f t="shared" si="115"/>
        <v>0</v>
      </c>
      <c r="CR103">
        <f t="shared" si="116"/>
        <v>0</v>
      </c>
      <c r="CS103">
        <f t="shared" si="117"/>
        <v>0</v>
      </c>
      <c r="CT103">
        <f t="shared" si="118"/>
        <v>0</v>
      </c>
      <c r="CU103">
        <f t="shared" si="119"/>
        <v>0</v>
      </c>
      <c r="CV103">
        <f t="shared" si="120"/>
        <v>0</v>
      </c>
      <c r="CW103">
        <f t="shared" si="121"/>
        <v>0</v>
      </c>
      <c r="CX103">
        <f t="shared" si="122"/>
        <v>0</v>
      </c>
      <c r="CY103">
        <f t="shared" si="123"/>
        <v>0</v>
      </c>
      <c r="CZ103">
        <f t="shared" si="124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186</v>
      </c>
      <c r="DW103" t="s">
        <v>186</v>
      </c>
      <c r="DX103">
        <v>1</v>
      </c>
      <c r="EE103">
        <v>39174402</v>
      </c>
      <c r="EF103">
        <v>3</v>
      </c>
      <c r="EG103" t="s">
        <v>20</v>
      </c>
      <c r="EH103">
        <v>0</v>
      </c>
      <c r="EI103" t="s">
        <v>3</v>
      </c>
      <c r="EJ103">
        <v>2</v>
      </c>
      <c r="EK103">
        <v>118001</v>
      </c>
      <c r="EL103" t="s">
        <v>168</v>
      </c>
      <c r="EM103" t="s">
        <v>169</v>
      </c>
      <c r="EO103" t="s">
        <v>3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25"/>
        <v>0</v>
      </c>
      <c r="FS103">
        <v>0</v>
      </c>
      <c r="FX103">
        <v>80</v>
      </c>
      <c r="FY103">
        <v>60</v>
      </c>
      <c r="GA103" t="s">
        <v>3</v>
      </c>
      <c r="GD103">
        <v>1</v>
      </c>
      <c r="GF103">
        <v>-541669599</v>
      </c>
      <c r="GG103">
        <v>1</v>
      </c>
      <c r="GH103">
        <v>0</v>
      </c>
      <c r="GI103">
        <v>4</v>
      </c>
      <c r="GJ103">
        <v>0</v>
      </c>
      <c r="GK103">
        <v>0</v>
      </c>
      <c r="GL103">
        <f t="shared" si="126"/>
        <v>0</v>
      </c>
      <c r="GM103">
        <f t="shared" si="127"/>
        <v>0</v>
      </c>
      <c r="GN103">
        <f t="shared" si="128"/>
        <v>0</v>
      </c>
      <c r="GO103">
        <f t="shared" si="129"/>
        <v>0</v>
      </c>
      <c r="GP103">
        <f t="shared" si="130"/>
        <v>0</v>
      </c>
      <c r="GR103">
        <v>0</v>
      </c>
      <c r="GS103">
        <v>3</v>
      </c>
      <c r="GT103">
        <v>0</v>
      </c>
      <c r="GU103" t="s">
        <v>3</v>
      </c>
      <c r="GV103">
        <f t="shared" si="131"/>
        <v>0</v>
      </c>
      <c r="GW103">
        <v>1</v>
      </c>
      <c r="GX103">
        <f t="shared" si="132"/>
        <v>0</v>
      </c>
      <c r="HA103">
        <v>0</v>
      </c>
      <c r="HB103">
        <v>0</v>
      </c>
      <c r="HC103">
        <f t="shared" si="133"/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ROW(SmtRes!A283)</f>
        <v>283</v>
      </c>
      <c r="D104" s="2">
        <f>ROW(EtalonRes!A241)</f>
        <v>241</v>
      </c>
      <c r="E104" s="2" t="s">
        <v>188</v>
      </c>
      <c r="F104" s="2" t="s">
        <v>189</v>
      </c>
      <c r="G104" s="2" t="s">
        <v>190</v>
      </c>
      <c r="H104" s="2" t="s">
        <v>158</v>
      </c>
      <c r="I104" s="2">
        <f>ROUND(8/100,9)</f>
        <v>0.08</v>
      </c>
      <c r="J104" s="2">
        <v>0</v>
      </c>
      <c r="K104" s="2"/>
      <c r="L104" s="2"/>
      <c r="M104" s="2"/>
      <c r="N104" s="2"/>
      <c r="O104" s="2">
        <f t="shared" si="99"/>
        <v>78.23</v>
      </c>
      <c r="P104" s="2">
        <f t="shared" si="100"/>
        <v>18.53</v>
      </c>
      <c r="Q104" s="2">
        <f t="shared" si="101"/>
        <v>0.79</v>
      </c>
      <c r="R104" s="2">
        <f t="shared" si="102"/>
        <v>0.11</v>
      </c>
      <c r="S104" s="2">
        <f t="shared" si="103"/>
        <v>58.91</v>
      </c>
      <c r="T104" s="2">
        <f t="shared" si="104"/>
        <v>0</v>
      </c>
      <c r="U104" s="2">
        <f t="shared" si="105"/>
        <v>6.1236000000000015</v>
      </c>
      <c r="V104" s="2">
        <f t="shared" si="106"/>
        <v>8.6400000000000018E-3</v>
      </c>
      <c r="W104" s="2">
        <f t="shared" si="107"/>
        <v>0</v>
      </c>
      <c r="X104" s="2">
        <f t="shared" si="108"/>
        <v>47.22</v>
      </c>
      <c r="Y104" s="2">
        <f t="shared" si="109"/>
        <v>35.409999999999997</v>
      </c>
      <c r="Z104" s="2"/>
      <c r="AA104" s="2">
        <v>39650536</v>
      </c>
      <c r="AB104" s="2">
        <f t="shared" si="110"/>
        <v>977.90599999999995</v>
      </c>
      <c r="AC104" s="2">
        <f t="shared" si="111"/>
        <v>231.68</v>
      </c>
      <c r="AD104" s="2">
        <f>ROUND(((((ET104*1.35))-((EU104*1.35)))+AE104),6)</f>
        <v>9.8684999999999992</v>
      </c>
      <c r="AE104" s="2">
        <f>ROUND(((EU104*1.35)),6)</f>
        <v>1.35</v>
      </c>
      <c r="AF104" s="2">
        <f>ROUND(((EV104*1.35)),6)</f>
        <v>736.35749999999996</v>
      </c>
      <c r="AG104" s="2">
        <f t="shared" si="112"/>
        <v>0</v>
      </c>
      <c r="AH104" s="2">
        <f>((EW104*1.35))</f>
        <v>76.545000000000016</v>
      </c>
      <c r="AI104" s="2">
        <f>((EX104*1.35))</f>
        <v>0.10800000000000001</v>
      </c>
      <c r="AJ104" s="2">
        <f t="shared" si="113"/>
        <v>0</v>
      </c>
      <c r="AK104" s="2">
        <v>784.44</v>
      </c>
      <c r="AL104" s="2">
        <v>231.68</v>
      </c>
      <c r="AM104" s="2">
        <v>7.31</v>
      </c>
      <c r="AN104" s="2">
        <v>1</v>
      </c>
      <c r="AO104" s="2">
        <v>545.45000000000005</v>
      </c>
      <c r="AP104" s="2">
        <v>0</v>
      </c>
      <c r="AQ104" s="2">
        <v>56.7</v>
      </c>
      <c r="AR104" s="2">
        <v>0.08</v>
      </c>
      <c r="AS104" s="2">
        <v>0</v>
      </c>
      <c r="AT104" s="2">
        <v>80</v>
      </c>
      <c r="AU104" s="2">
        <v>60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0</v>
      </c>
      <c r="BI104" s="2">
        <v>2</v>
      </c>
      <c r="BJ104" s="2" t="s">
        <v>191</v>
      </c>
      <c r="BK104" s="2"/>
      <c r="BL104" s="2"/>
      <c r="BM104" s="2">
        <v>112001</v>
      </c>
      <c r="BN104" s="2">
        <v>0</v>
      </c>
      <c r="BO104" s="2" t="s">
        <v>3</v>
      </c>
      <c r="BP104" s="2">
        <v>0</v>
      </c>
      <c r="BQ104" s="2">
        <v>3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80</v>
      </c>
      <c r="CA104" s="2">
        <v>60</v>
      </c>
      <c r="CB104" s="2"/>
      <c r="CC104" s="2"/>
      <c r="CD104" s="2"/>
      <c r="CE104" s="2">
        <v>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1296</v>
      </c>
      <c r="CO104" s="2">
        <v>0</v>
      </c>
      <c r="CP104" s="2">
        <f t="shared" si="114"/>
        <v>78.22999999999999</v>
      </c>
      <c r="CQ104" s="2">
        <f t="shared" si="115"/>
        <v>231.68</v>
      </c>
      <c r="CR104" s="2">
        <f t="shared" si="116"/>
        <v>9.8684999999999992</v>
      </c>
      <c r="CS104" s="2">
        <f t="shared" si="117"/>
        <v>1.35</v>
      </c>
      <c r="CT104" s="2">
        <f t="shared" si="118"/>
        <v>736.35749999999996</v>
      </c>
      <c r="CU104" s="2">
        <f t="shared" si="119"/>
        <v>0</v>
      </c>
      <c r="CV104" s="2">
        <f t="shared" si="120"/>
        <v>76.545000000000016</v>
      </c>
      <c r="CW104" s="2">
        <f t="shared" si="121"/>
        <v>0.10800000000000001</v>
      </c>
      <c r="CX104" s="2">
        <f t="shared" si="122"/>
        <v>0</v>
      </c>
      <c r="CY104" s="2">
        <f t="shared" si="123"/>
        <v>47.215999999999994</v>
      </c>
      <c r="CZ104" s="2">
        <f t="shared" si="124"/>
        <v>35.411999999999999</v>
      </c>
      <c r="DA104" s="2"/>
      <c r="DB104" s="2"/>
      <c r="DC104" s="2" t="s">
        <v>3</v>
      </c>
      <c r="DD104" s="2" t="s">
        <v>3</v>
      </c>
      <c r="DE104" s="2" t="s">
        <v>19</v>
      </c>
      <c r="DF104" s="2" t="s">
        <v>19</v>
      </c>
      <c r="DG104" s="2" t="s">
        <v>19</v>
      </c>
      <c r="DH104" s="2" t="s">
        <v>3</v>
      </c>
      <c r="DI104" s="2" t="s">
        <v>19</v>
      </c>
      <c r="DJ104" s="2" t="s">
        <v>19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1013</v>
      </c>
      <c r="DV104" s="2" t="s">
        <v>158</v>
      </c>
      <c r="DW104" s="2" t="s">
        <v>158</v>
      </c>
      <c r="DX104" s="2">
        <v>1</v>
      </c>
      <c r="DY104" s="2"/>
      <c r="DZ104" s="2"/>
      <c r="EA104" s="2"/>
      <c r="EB104" s="2"/>
      <c r="EC104" s="2"/>
      <c r="ED104" s="2"/>
      <c r="EE104" s="2">
        <v>39174395</v>
      </c>
      <c r="EF104" s="2">
        <v>3</v>
      </c>
      <c r="EG104" s="2" t="s">
        <v>20</v>
      </c>
      <c r="EH104" s="2">
        <v>0</v>
      </c>
      <c r="EI104" s="2" t="s">
        <v>3</v>
      </c>
      <c r="EJ104" s="2">
        <v>2</v>
      </c>
      <c r="EK104" s="2">
        <v>112001</v>
      </c>
      <c r="EL104" s="2" t="s">
        <v>192</v>
      </c>
      <c r="EM104" s="2" t="s">
        <v>193</v>
      </c>
      <c r="EN104" s="2"/>
      <c r="EO104" s="2" t="s">
        <v>44</v>
      </c>
      <c r="EP104" s="2"/>
      <c r="EQ104" s="2">
        <v>0</v>
      </c>
      <c r="ER104" s="2">
        <v>784.44</v>
      </c>
      <c r="ES104" s="2">
        <v>231.68</v>
      </c>
      <c r="ET104" s="2">
        <v>7.31</v>
      </c>
      <c r="EU104" s="2">
        <v>1</v>
      </c>
      <c r="EV104" s="2">
        <v>545.45000000000005</v>
      </c>
      <c r="EW104" s="2">
        <v>56.7</v>
      </c>
      <c r="EX104" s="2">
        <v>0.08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5"/>
        <v>0</v>
      </c>
      <c r="FS104" s="2">
        <v>0</v>
      </c>
      <c r="FT104" s="2"/>
      <c r="FU104" s="2"/>
      <c r="FV104" s="2"/>
      <c r="FW104" s="2"/>
      <c r="FX104" s="2">
        <v>80</v>
      </c>
      <c r="FY104" s="2">
        <v>60</v>
      </c>
      <c r="FZ104" s="2"/>
      <c r="GA104" s="2" t="s">
        <v>3</v>
      </c>
      <c r="GB104" s="2"/>
      <c r="GC104" s="2"/>
      <c r="GD104" s="2">
        <v>1</v>
      </c>
      <c r="GE104" s="2"/>
      <c r="GF104" s="2">
        <v>-514709774</v>
      </c>
      <c r="GG104" s="2">
        <v>2</v>
      </c>
      <c r="GH104" s="2">
        <v>1</v>
      </c>
      <c r="GI104" s="2">
        <v>-2</v>
      </c>
      <c r="GJ104" s="2">
        <v>0</v>
      </c>
      <c r="GK104" s="2">
        <v>0</v>
      </c>
      <c r="GL104" s="2">
        <f t="shared" si="126"/>
        <v>0</v>
      </c>
      <c r="GM104" s="2">
        <f t="shared" si="127"/>
        <v>160.86000000000001</v>
      </c>
      <c r="GN104" s="2">
        <f t="shared" si="128"/>
        <v>0</v>
      </c>
      <c r="GO104" s="2">
        <f t="shared" si="129"/>
        <v>160.86000000000001</v>
      </c>
      <c r="GP104" s="2">
        <f t="shared" si="130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31"/>
        <v>0</v>
      </c>
      <c r="GW104" s="2">
        <v>1</v>
      </c>
      <c r="GX104" s="2">
        <f t="shared" si="132"/>
        <v>0</v>
      </c>
      <c r="GY104" s="2"/>
      <c r="GZ104" s="2"/>
      <c r="HA104" s="2">
        <v>0</v>
      </c>
      <c r="HB104" s="2">
        <v>0</v>
      </c>
      <c r="HC104" s="2">
        <f t="shared" si="133"/>
        <v>0</v>
      </c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ROW(SmtRes!A296)</f>
        <v>296</v>
      </c>
      <c r="D105">
        <f>ROW(EtalonRes!A250)</f>
        <v>250</v>
      </c>
      <c r="E105" t="s">
        <v>188</v>
      </c>
      <c r="F105" t="s">
        <v>189</v>
      </c>
      <c r="G105" t="s">
        <v>190</v>
      </c>
      <c r="H105" t="s">
        <v>158</v>
      </c>
      <c r="I105">
        <f>ROUND(8/100,9)</f>
        <v>0.08</v>
      </c>
      <c r="J105">
        <v>0</v>
      </c>
      <c r="O105">
        <f t="shared" si="99"/>
        <v>529.63</v>
      </c>
      <c r="P105">
        <f t="shared" si="100"/>
        <v>125.48</v>
      </c>
      <c r="Q105">
        <f t="shared" si="101"/>
        <v>5.34</v>
      </c>
      <c r="R105">
        <f t="shared" si="102"/>
        <v>0.73</v>
      </c>
      <c r="S105">
        <f t="shared" si="103"/>
        <v>398.81</v>
      </c>
      <c r="T105">
        <f t="shared" si="104"/>
        <v>0</v>
      </c>
      <c r="U105">
        <f t="shared" si="105"/>
        <v>6.1236000000000015</v>
      </c>
      <c r="V105">
        <f t="shared" si="106"/>
        <v>8.6400000000000018E-3</v>
      </c>
      <c r="W105">
        <f t="shared" si="107"/>
        <v>0</v>
      </c>
      <c r="X105">
        <f t="shared" si="108"/>
        <v>319.63</v>
      </c>
      <c r="Y105">
        <f t="shared" si="109"/>
        <v>239.72</v>
      </c>
      <c r="AA105">
        <v>39650538</v>
      </c>
      <c r="AB105">
        <f t="shared" si="110"/>
        <v>977.90599999999995</v>
      </c>
      <c r="AC105">
        <f t="shared" si="111"/>
        <v>231.68</v>
      </c>
      <c r="AD105">
        <f>ROUND(((((ET105*1.35))-((EU105*1.35)))+AE105),6)</f>
        <v>9.8684999999999992</v>
      </c>
      <c r="AE105">
        <f>ROUND(((EU105*1.35)),6)</f>
        <v>1.35</v>
      </c>
      <c r="AF105">
        <f>ROUND(((EV105*1.35)),6)</f>
        <v>736.35749999999996</v>
      </c>
      <c r="AG105">
        <f t="shared" si="112"/>
        <v>0</v>
      </c>
      <c r="AH105">
        <f>((EW105*1.35))</f>
        <v>76.545000000000016</v>
      </c>
      <c r="AI105">
        <f>((EX105*1.35))</f>
        <v>0.10800000000000001</v>
      </c>
      <c r="AJ105">
        <f t="shared" si="113"/>
        <v>0</v>
      </c>
      <c r="AK105">
        <v>784.44</v>
      </c>
      <c r="AL105">
        <v>231.68</v>
      </c>
      <c r="AM105">
        <v>7.31</v>
      </c>
      <c r="AN105">
        <v>1</v>
      </c>
      <c r="AO105">
        <v>545.45000000000005</v>
      </c>
      <c r="AP105">
        <v>0</v>
      </c>
      <c r="AQ105">
        <v>56.7</v>
      </c>
      <c r="AR105">
        <v>0.08</v>
      </c>
      <c r="AS105">
        <v>0</v>
      </c>
      <c r="AT105">
        <v>80</v>
      </c>
      <c r="AU105">
        <v>60</v>
      </c>
      <c r="AV105">
        <v>1</v>
      </c>
      <c r="AW105">
        <v>1</v>
      </c>
      <c r="AZ105">
        <v>6.77</v>
      </c>
      <c r="BA105">
        <v>6.77</v>
      </c>
      <c r="BB105">
        <v>6.77</v>
      </c>
      <c r="BC105">
        <v>6.77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2</v>
      </c>
      <c r="BJ105" t="s">
        <v>191</v>
      </c>
      <c r="BM105">
        <v>112001</v>
      </c>
      <c r="BN105">
        <v>0</v>
      </c>
      <c r="BO105" t="s">
        <v>3</v>
      </c>
      <c r="BP105">
        <v>0</v>
      </c>
      <c r="BQ105">
        <v>3</v>
      </c>
      <c r="BR105">
        <v>0</v>
      </c>
      <c r="BS105">
        <v>6.77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80</v>
      </c>
      <c r="CA105">
        <v>60</v>
      </c>
      <c r="CE105">
        <v>0</v>
      </c>
      <c r="CF105">
        <v>0</v>
      </c>
      <c r="CG105">
        <v>0</v>
      </c>
      <c r="CM105">
        <v>0</v>
      </c>
      <c r="CN105" t="s">
        <v>1296</v>
      </c>
      <c r="CO105">
        <v>0</v>
      </c>
      <c r="CP105">
        <f t="shared" si="114"/>
        <v>529.63</v>
      </c>
      <c r="CQ105">
        <f t="shared" si="115"/>
        <v>1568.4736</v>
      </c>
      <c r="CR105">
        <f t="shared" si="116"/>
        <v>66.809744999999992</v>
      </c>
      <c r="CS105">
        <f t="shared" si="117"/>
        <v>9.1395</v>
      </c>
      <c r="CT105">
        <f t="shared" si="118"/>
        <v>4985.1402749999997</v>
      </c>
      <c r="CU105">
        <f t="shared" si="119"/>
        <v>0</v>
      </c>
      <c r="CV105">
        <f t="shared" si="120"/>
        <v>76.545000000000016</v>
      </c>
      <c r="CW105">
        <f t="shared" si="121"/>
        <v>0.10800000000000001</v>
      </c>
      <c r="CX105">
        <f t="shared" si="122"/>
        <v>0</v>
      </c>
      <c r="CY105">
        <f t="shared" si="123"/>
        <v>319.63200000000001</v>
      </c>
      <c r="CZ105">
        <f t="shared" si="124"/>
        <v>239.72400000000002</v>
      </c>
      <c r="DC105" t="s">
        <v>3</v>
      </c>
      <c r="DD105" t="s">
        <v>3</v>
      </c>
      <c r="DE105" t="s">
        <v>19</v>
      </c>
      <c r="DF105" t="s">
        <v>19</v>
      </c>
      <c r="DG105" t="s">
        <v>19</v>
      </c>
      <c r="DH105" t="s">
        <v>3</v>
      </c>
      <c r="DI105" t="s">
        <v>19</v>
      </c>
      <c r="DJ105" t="s">
        <v>19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158</v>
      </c>
      <c r="DW105" t="s">
        <v>158</v>
      </c>
      <c r="DX105">
        <v>1</v>
      </c>
      <c r="EE105">
        <v>39174395</v>
      </c>
      <c r="EF105">
        <v>3</v>
      </c>
      <c r="EG105" t="s">
        <v>20</v>
      </c>
      <c r="EH105">
        <v>0</v>
      </c>
      <c r="EI105" t="s">
        <v>3</v>
      </c>
      <c r="EJ105">
        <v>2</v>
      </c>
      <c r="EK105">
        <v>112001</v>
      </c>
      <c r="EL105" t="s">
        <v>192</v>
      </c>
      <c r="EM105" t="s">
        <v>193</v>
      </c>
      <c r="EO105" t="s">
        <v>44</v>
      </c>
      <c r="EQ105">
        <v>0</v>
      </c>
      <c r="ER105">
        <v>784.44</v>
      </c>
      <c r="ES105">
        <v>231.68</v>
      </c>
      <c r="ET105">
        <v>7.31</v>
      </c>
      <c r="EU105">
        <v>1</v>
      </c>
      <c r="EV105">
        <v>545.45000000000005</v>
      </c>
      <c r="EW105">
        <v>56.7</v>
      </c>
      <c r="EX105">
        <v>0.08</v>
      </c>
      <c r="EY105">
        <v>0</v>
      </c>
      <c r="FQ105">
        <v>0</v>
      </c>
      <c r="FR105">
        <f t="shared" si="125"/>
        <v>0</v>
      </c>
      <c r="FS105">
        <v>0</v>
      </c>
      <c r="FX105">
        <v>80</v>
      </c>
      <c r="FY105">
        <v>60</v>
      </c>
      <c r="GA105" t="s">
        <v>3</v>
      </c>
      <c r="GD105">
        <v>1</v>
      </c>
      <c r="GF105">
        <v>-514709774</v>
      </c>
      <c r="GG105">
        <v>1</v>
      </c>
      <c r="GH105">
        <v>1</v>
      </c>
      <c r="GI105">
        <v>4</v>
      </c>
      <c r="GJ105">
        <v>0</v>
      </c>
      <c r="GK105">
        <v>0</v>
      </c>
      <c r="GL105">
        <f t="shared" si="126"/>
        <v>0</v>
      </c>
      <c r="GM105">
        <f t="shared" si="127"/>
        <v>1088.98</v>
      </c>
      <c r="GN105">
        <f t="shared" si="128"/>
        <v>0</v>
      </c>
      <c r="GO105">
        <f t="shared" si="129"/>
        <v>1088.98</v>
      </c>
      <c r="GP105">
        <f t="shared" si="130"/>
        <v>0</v>
      </c>
      <c r="GR105">
        <v>0</v>
      </c>
      <c r="GS105">
        <v>3</v>
      </c>
      <c r="GT105">
        <v>0</v>
      </c>
      <c r="GU105" t="s">
        <v>3</v>
      </c>
      <c r="GV105">
        <f t="shared" si="131"/>
        <v>0</v>
      </c>
      <c r="GW105">
        <v>1</v>
      </c>
      <c r="GX105">
        <f t="shared" si="132"/>
        <v>0</v>
      </c>
      <c r="HA105">
        <v>0</v>
      </c>
      <c r="HB105">
        <v>0</v>
      </c>
      <c r="HC105">
        <f t="shared" si="133"/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280</v>
      </c>
      <c r="D106" s="2"/>
      <c r="E106" s="2" t="s">
        <v>194</v>
      </c>
      <c r="F106" s="2" t="s">
        <v>171</v>
      </c>
      <c r="G106" s="2" t="s">
        <v>195</v>
      </c>
      <c r="H106" s="2" t="s">
        <v>17</v>
      </c>
      <c r="I106" s="2">
        <f>I104*J106</f>
        <v>4</v>
      </c>
      <c r="J106" s="2">
        <v>50</v>
      </c>
      <c r="K106" s="2"/>
      <c r="L106" s="2"/>
      <c r="M106" s="2"/>
      <c r="N106" s="2"/>
      <c r="O106" s="2">
        <f t="shared" si="99"/>
        <v>0</v>
      </c>
      <c r="P106" s="2">
        <f t="shared" si="100"/>
        <v>0</v>
      </c>
      <c r="Q106" s="2">
        <f t="shared" si="101"/>
        <v>0</v>
      </c>
      <c r="R106" s="2">
        <f t="shared" si="102"/>
        <v>0</v>
      </c>
      <c r="S106" s="2">
        <f t="shared" si="103"/>
        <v>0</v>
      </c>
      <c r="T106" s="2">
        <f t="shared" si="104"/>
        <v>0</v>
      </c>
      <c r="U106" s="2">
        <f t="shared" si="105"/>
        <v>0</v>
      </c>
      <c r="V106" s="2">
        <f t="shared" si="106"/>
        <v>0</v>
      </c>
      <c r="W106" s="2">
        <f t="shared" si="107"/>
        <v>0</v>
      </c>
      <c r="X106" s="2">
        <f t="shared" si="108"/>
        <v>0</v>
      </c>
      <c r="Y106" s="2">
        <f t="shared" si="109"/>
        <v>0</v>
      </c>
      <c r="Z106" s="2"/>
      <c r="AA106" s="2">
        <v>39650536</v>
      </c>
      <c r="AB106" s="2">
        <f t="shared" si="110"/>
        <v>0</v>
      </c>
      <c r="AC106" s="2">
        <f t="shared" si="111"/>
        <v>0</v>
      </c>
      <c r="AD106" s="2">
        <f t="shared" ref="AD106:AD135" si="137">ROUND((((ET106)-(EU106))+AE106),6)</f>
        <v>0</v>
      </c>
      <c r="AE106" s="2">
        <f t="shared" ref="AE106:AE135" si="138">ROUND((EU106),6)</f>
        <v>0</v>
      </c>
      <c r="AF106" s="2">
        <f t="shared" ref="AF106:AF135" si="139">ROUND((EV106),6)</f>
        <v>0</v>
      </c>
      <c r="AG106" s="2">
        <f t="shared" si="112"/>
        <v>0</v>
      </c>
      <c r="AH106" s="2">
        <f t="shared" ref="AH106:AH135" si="140">(EW106)</f>
        <v>0</v>
      </c>
      <c r="AI106" s="2">
        <f t="shared" ref="AI106:AI135" si="141">(EX106)</f>
        <v>0</v>
      </c>
      <c r="AJ106" s="2">
        <f t="shared" si="113"/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80</v>
      </c>
      <c r="AU106" s="2">
        <v>60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2</v>
      </c>
      <c r="BJ106" s="2" t="s">
        <v>3</v>
      </c>
      <c r="BK106" s="2"/>
      <c r="BL106" s="2"/>
      <c r="BM106" s="2">
        <v>112001</v>
      </c>
      <c r="BN106" s="2">
        <v>0</v>
      </c>
      <c r="BO106" s="2" t="s">
        <v>3</v>
      </c>
      <c r="BP106" s="2">
        <v>0</v>
      </c>
      <c r="BQ106" s="2">
        <v>3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80</v>
      </c>
      <c r="CA106" s="2">
        <v>60</v>
      </c>
      <c r="CB106" s="2"/>
      <c r="CC106" s="2"/>
      <c r="CD106" s="2"/>
      <c r="CE106" s="2">
        <v>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14"/>
        <v>0</v>
      </c>
      <c r="CQ106" s="2">
        <f t="shared" si="115"/>
        <v>0</v>
      </c>
      <c r="CR106" s="2">
        <f t="shared" si="116"/>
        <v>0</v>
      </c>
      <c r="CS106" s="2">
        <f t="shared" si="117"/>
        <v>0</v>
      </c>
      <c r="CT106" s="2">
        <f t="shared" si="118"/>
        <v>0</v>
      </c>
      <c r="CU106" s="2">
        <f t="shared" si="119"/>
        <v>0</v>
      </c>
      <c r="CV106" s="2">
        <f t="shared" si="120"/>
        <v>0</v>
      </c>
      <c r="CW106" s="2">
        <f t="shared" si="121"/>
        <v>0</v>
      </c>
      <c r="CX106" s="2">
        <f t="shared" si="122"/>
        <v>0</v>
      </c>
      <c r="CY106" s="2">
        <f t="shared" si="123"/>
        <v>0</v>
      </c>
      <c r="CZ106" s="2">
        <f t="shared" si="124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1013</v>
      </c>
      <c r="DV106" s="2" t="s">
        <v>17</v>
      </c>
      <c r="DW106" s="2" t="s">
        <v>17</v>
      </c>
      <c r="DX106" s="2">
        <v>1</v>
      </c>
      <c r="DY106" s="2"/>
      <c r="DZ106" s="2"/>
      <c r="EA106" s="2"/>
      <c r="EB106" s="2"/>
      <c r="EC106" s="2"/>
      <c r="ED106" s="2"/>
      <c r="EE106" s="2">
        <v>39174395</v>
      </c>
      <c r="EF106" s="2">
        <v>3</v>
      </c>
      <c r="EG106" s="2" t="s">
        <v>20</v>
      </c>
      <c r="EH106" s="2">
        <v>0</v>
      </c>
      <c r="EI106" s="2" t="s">
        <v>3</v>
      </c>
      <c r="EJ106" s="2">
        <v>2</v>
      </c>
      <c r="EK106" s="2">
        <v>112001</v>
      </c>
      <c r="EL106" s="2" t="s">
        <v>192</v>
      </c>
      <c r="EM106" s="2" t="s">
        <v>193</v>
      </c>
      <c r="EN106" s="2"/>
      <c r="EO106" s="2" t="s">
        <v>3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5"/>
        <v>0</v>
      </c>
      <c r="FS106" s="2">
        <v>0</v>
      </c>
      <c r="FT106" s="2"/>
      <c r="FU106" s="2"/>
      <c r="FV106" s="2"/>
      <c r="FW106" s="2"/>
      <c r="FX106" s="2">
        <v>80</v>
      </c>
      <c r="FY106" s="2">
        <v>60</v>
      </c>
      <c r="FZ106" s="2"/>
      <c r="GA106" s="2" t="s">
        <v>3</v>
      </c>
      <c r="GB106" s="2"/>
      <c r="GC106" s="2"/>
      <c r="GD106" s="2">
        <v>1</v>
      </c>
      <c r="GE106" s="2"/>
      <c r="GF106" s="2">
        <v>-90903759</v>
      </c>
      <c r="GG106" s="2">
        <v>2</v>
      </c>
      <c r="GH106" s="2">
        <v>0</v>
      </c>
      <c r="GI106" s="2">
        <v>-2</v>
      </c>
      <c r="GJ106" s="2">
        <v>0</v>
      </c>
      <c r="GK106" s="2">
        <v>0</v>
      </c>
      <c r="GL106" s="2">
        <f t="shared" si="126"/>
        <v>0</v>
      </c>
      <c r="GM106" s="2">
        <f t="shared" si="127"/>
        <v>0</v>
      </c>
      <c r="GN106" s="2">
        <f t="shared" si="128"/>
        <v>0</v>
      </c>
      <c r="GO106" s="2">
        <f t="shared" si="129"/>
        <v>0</v>
      </c>
      <c r="GP106" s="2">
        <f t="shared" si="130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31"/>
        <v>0</v>
      </c>
      <c r="GW106" s="2">
        <v>1</v>
      </c>
      <c r="GX106" s="2">
        <f t="shared" si="132"/>
        <v>0</v>
      </c>
      <c r="GY106" s="2"/>
      <c r="GZ106" s="2"/>
      <c r="HA106" s="2">
        <v>0</v>
      </c>
      <c r="HB106" s="2">
        <v>0</v>
      </c>
      <c r="HC106" s="2">
        <f t="shared" si="133"/>
        <v>0</v>
      </c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293</v>
      </c>
      <c r="E107" t="s">
        <v>194</v>
      </c>
      <c r="F107" t="s">
        <v>171</v>
      </c>
      <c r="G107" t="s">
        <v>195</v>
      </c>
      <c r="H107" t="s">
        <v>17</v>
      </c>
      <c r="I107">
        <f>I105*J107</f>
        <v>4</v>
      </c>
      <c r="J107">
        <v>50</v>
      </c>
      <c r="O107">
        <f t="shared" si="99"/>
        <v>14576.35</v>
      </c>
      <c r="P107">
        <f t="shared" si="100"/>
        <v>14576.35</v>
      </c>
      <c r="Q107">
        <f t="shared" si="101"/>
        <v>0</v>
      </c>
      <c r="R107">
        <f t="shared" si="102"/>
        <v>0</v>
      </c>
      <c r="S107">
        <f t="shared" si="103"/>
        <v>0</v>
      </c>
      <c r="T107">
        <f t="shared" si="104"/>
        <v>0</v>
      </c>
      <c r="U107">
        <f t="shared" si="105"/>
        <v>0</v>
      </c>
      <c r="V107">
        <f t="shared" si="106"/>
        <v>0</v>
      </c>
      <c r="W107">
        <f t="shared" si="107"/>
        <v>0</v>
      </c>
      <c r="X107">
        <f t="shared" si="108"/>
        <v>0</v>
      </c>
      <c r="Y107">
        <f t="shared" si="109"/>
        <v>0</v>
      </c>
      <c r="AA107">
        <v>39650538</v>
      </c>
      <c r="AB107">
        <f t="shared" si="110"/>
        <v>538.27</v>
      </c>
      <c r="AC107">
        <f t="shared" si="111"/>
        <v>538.27</v>
      </c>
      <c r="AD107">
        <f t="shared" si="137"/>
        <v>0</v>
      </c>
      <c r="AE107">
        <f t="shared" si="138"/>
        <v>0</v>
      </c>
      <c r="AF107">
        <f t="shared" si="139"/>
        <v>0</v>
      </c>
      <c r="AG107">
        <f t="shared" si="112"/>
        <v>0</v>
      </c>
      <c r="AH107">
        <f t="shared" si="140"/>
        <v>0</v>
      </c>
      <c r="AI107">
        <f t="shared" si="141"/>
        <v>0</v>
      </c>
      <c r="AJ107">
        <f t="shared" si="113"/>
        <v>0</v>
      </c>
      <c r="AK107">
        <v>538.27</v>
      </c>
      <c r="AL107">
        <v>538.27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80</v>
      </c>
      <c r="AU107">
        <v>60</v>
      </c>
      <c r="AV107">
        <v>1</v>
      </c>
      <c r="AW107">
        <v>1</v>
      </c>
      <c r="AZ107">
        <v>6.77</v>
      </c>
      <c r="BA107">
        <v>1</v>
      </c>
      <c r="BB107">
        <v>1</v>
      </c>
      <c r="BC107">
        <v>6.77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2</v>
      </c>
      <c r="BJ107" t="s">
        <v>3</v>
      </c>
      <c r="BM107">
        <v>112001</v>
      </c>
      <c r="BN107">
        <v>0</v>
      </c>
      <c r="BO107" t="s">
        <v>3</v>
      </c>
      <c r="BP107">
        <v>0</v>
      </c>
      <c r="BQ107">
        <v>3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80</v>
      </c>
      <c r="CA107">
        <v>60</v>
      </c>
      <c r="CE107">
        <v>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14"/>
        <v>14576.35</v>
      </c>
      <c r="CQ107">
        <f t="shared" si="115"/>
        <v>3644.0878999999995</v>
      </c>
      <c r="CR107">
        <f t="shared" si="116"/>
        <v>0</v>
      </c>
      <c r="CS107">
        <f t="shared" si="117"/>
        <v>0</v>
      </c>
      <c r="CT107">
        <f t="shared" si="118"/>
        <v>0</v>
      </c>
      <c r="CU107">
        <f t="shared" si="119"/>
        <v>0</v>
      </c>
      <c r="CV107">
        <f t="shared" si="120"/>
        <v>0</v>
      </c>
      <c r="CW107">
        <f t="shared" si="121"/>
        <v>0</v>
      </c>
      <c r="CX107">
        <f t="shared" si="122"/>
        <v>0</v>
      </c>
      <c r="CY107">
        <f t="shared" si="123"/>
        <v>0</v>
      </c>
      <c r="CZ107">
        <f t="shared" si="124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17</v>
      </c>
      <c r="DW107" t="s">
        <v>17</v>
      </c>
      <c r="DX107">
        <v>1</v>
      </c>
      <c r="EE107">
        <v>39174395</v>
      </c>
      <c r="EF107">
        <v>3</v>
      </c>
      <c r="EG107" t="s">
        <v>20</v>
      </c>
      <c r="EH107">
        <v>0</v>
      </c>
      <c r="EI107" t="s">
        <v>3</v>
      </c>
      <c r="EJ107">
        <v>2</v>
      </c>
      <c r="EK107">
        <v>112001</v>
      </c>
      <c r="EL107" t="s">
        <v>192</v>
      </c>
      <c r="EM107" t="s">
        <v>193</v>
      </c>
      <c r="EO107" t="s">
        <v>3</v>
      </c>
      <c r="EQ107">
        <v>0</v>
      </c>
      <c r="ER107">
        <v>538.27</v>
      </c>
      <c r="ES107">
        <v>538.27</v>
      </c>
      <c r="ET107">
        <v>0</v>
      </c>
      <c r="EU107">
        <v>0</v>
      </c>
      <c r="EV107">
        <v>0</v>
      </c>
      <c r="EW107">
        <v>0</v>
      </c>
      <c r="EX107">
        <v>0</v>
      </c>
      <c r="EZ107">
        <v>5</v>
      </c>
      <c r="FC107">
        <v>1</v>
      </c>
      <c r="FD107">
        <v>18</v>
      </c>
      <c r="FF107">
        <v>4300</v>
      </c>
      <c r="FQ107">
        <v>0</v>
      </c>
      <c r="FR107">
        <f t="shared" si="125"/>
        <v>0</v>
      </c>
      <c r="FS107">
        <v>0</v>
      </c>
      <c r="FX107">
        <v>80</v>
      </c>
      <c r="FY107">
        <v>60</v>
      </c>
      <c r="GA107" t="s">
        <v>196</v>
      </c>
      <c r="GD107">
        <v>1</v>
      </c>
      <c r="GF107">
        <v>-90903759</v>
      </c>
      <c r="GG107">
        <v>1</v>
      </c>
      <c r="GH107">
        <v>3</v>
      </c>
      <c r="GI107">
        <v>4</v>
      </c>
      <c r="GJ107">
        <v>0</v>
      </c>
      <c r="GK107">
        <v>0</v>
      </c>
      <c r="GL107">
        <f t="shared" si="126"/>
        <v>0</v>
      </c>
      <c r="GM107">
        <f t="shared" si="127"/>
        <v>14576.35</v>
      </c>
      <c r="GN107">
        <f t="shared" si="128"/>
        <v>0</v>
      </c>
      <c r="GO107">
        <f t="shared" si="129"/>
        <v>14576.35</v>
      </c>
      <c r="GP107">
        <f t="shared" si="130"/>
        <v>0</v>
      </c>
      <c r="GR107">
        <v>1</v>
      </c>
      <c r="GS107">
        <v>1</v>
      </c>
      <c r="GT107">
        <v>0</v>
      </c>
      <c r="GU107" t="s">
        <v>3</v>
      </c>
      <c r="GV107">
        <f t="shared" si="131"/>
        <v>0</v>
      </c>
      <c r="GW107">
        <v>1</v>
      </c>
      <c r="GX107">
        <f t="shared" si="132"/>
        <v>0</v>
      </c>
      <c r="HA107">
        <v>0</v>
      </c>
      <c r="HB107">
        <v>0</v>
      </c>
      <c r="HC107">
        <f t="shared" si="133"/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281</v>
      </c>
      <c r="D108" s="2"/>
      <c r="E108" s="2" t="s">
        <v>197</v>
      </c>
      <c r="F108" s="2" t="s">
        <v>171</v>
      </c>
      <c r="G108" s="2" t="s">
        <v>198</v>
      </c>
      <c r="H108" s="2" t="s">
        <v>17</v>
      </c>
      <c r="I108" s="2">
        <f>I104*J108</f>
        <v>4</v>
      </c>
      <c r="J108" s="2">
        <v>50</v>
      </c>
      <c r="K108" s="2"/>
      <c r="L108" s="2"/>
      <c r="M108" s="2"/>
      <c r="N108" s="2"/>
      <c r="O108" s="2">
        <f t="shared" si="99"/>
        <v>0</v>
      </c>
      <c r="P108" s="2">
        <f t="shared" si="100"/>
        <v>0</v>
      </c>
      <c r="Q108" s="2">
        <f t="shared" si="101"/>
        <v>0</v>
      </c>
      <c r="R108" s="2">
        <f t="shared" si="102"/>
        <v>0</v>
      </c>
      <c r="S108" s="2">
        <f t="shared" si="103"/>
        <v>0</v>
      </c>
      <c r="T108" s="2">
        <f t="shared" si="104"/>
        <v>0</v>
      </c>
      <c r="U108" s="2">
        <f t="shared" si="105"/>
        <v>0</v>
      </c>
      <c r="V108" s="2">
        <f t="shared" si="106"/>
        <v>0</v>
      </c>
      <c r="W108" s="2">
        <f t="shared" si="107"/>
        <v>0</v>
      </c>
      <c r="X108" s="2">
        <f t="shared" si="108"/>
        <v>0</v>
      </c>
      <c r="Y108" s="2">
        <f t="shared" si="109"/>
        <v>0</v>
      </c>
      <c r="Z108" s="2"/>
      <c r="AA108" s="2">
        <v>39650536</v>
      </c>
      <c r="AB108" s="2">
        <f t="shared" si="110"/>
        <v>0</v>
      </c>
      <c r="AC108" s="2">
        <f t="shared" si="111"/>
        <v>0</v>
      </c>
      <c r="AD108" s="2">
        <f t="shared" si="137"/>
        <v>0</v>
      </c>
      <c r="AE108" s="2">
        <f t="shared" si="138"/>
        <v>0</v>
      </c>
      <c r="AF108" s="2">
        <f t="shared" si="139"/>
        <v>0</v>
      </c>
      <c r="AG108" s="2">
        <f t="shared" si="112"/>
        <v>0</v>
      </c>
      <c r="AH108" s="2">
        <f t="shared" si="140"/>
        <v>0</v>
      </c>
      <c r="AI108" s="2">
        <f t="shared" si="141"/>
        <v>0</v>
      </c>
      <c r="AJ108" s="2">
        <f t="shared" si="113"/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80</v>
      </c>
      <c r="AU108" s="2">
        <v>60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3</v>
      </c>
      <c r="BI108" s="2">
        <v>2</v>
      </c>
      <c r="BJ108" s="2" t="s">
        <v>3</v>
      </c>
      <c r="BK108" s="2"/>
      <c r="BL108" s="2"/>
      <c r="BM108" s="2">
        <v>112001</v>
      </c>
      <c r="BN108" s="2">
        <v>0</v>
      </c>
      <c r="BO108" s="2" t="s">
        <v>3</v>
      </c>
      <c r="BP108" s="2">
        <v>0</v>
      </c>
      <c r="BQ108" s="2">
        <v>3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80</v>
      </c>
      <c r="CA108" s="2">
        <v>60</v>
      </c>
      <c r="CB108" s="2"/>
      <c r="CC108" s="2"/>
      <c r="CD108" s="2"/>
      <c r="CE108" s="2">
        <v>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3</v>
      </c>
      <c r="CO108" s="2">
        <v>0</v>
      </c>
      <c r="CP108" s="2">
        <f t="shared" si="114"/>
        <v>0</v>
      </c>
      <c r="CQ108" s="2">
        <f t="shared" si="115"/>
        <v>0</v>
      </c>
      <c r="CR108" s="2">
        <f t="shared" si="116"/>
        <v>0</v>
      </c>
      <c r="CS108" s="2">
        <f t="shared" si="117"/>
        <v>0</v>
      </c>
      <c r="CT108" s="2">
        <f t="shared" si="118"/>
        <v>0</v>
      </c>
      <c r="CU108" s="2">
        <f t="shared" si="119"/>
        <v>0</v>
      </c>
      <c r="CV108" s="2">
        <f t="shared" si="120"/>
        <v>0</v>
      </c>
      <c r="CW108" s="2">
        <f t="shared" si="121"/>
        <v>0</v>
      </c>
      <c r="CX108" s="2">
        <f t="shared" si="122"/>
        <v>0</v>
      </c>
      <c r="CY108" s="2">
        <f t="shared" si="123"/>
        <v>0</v>
      </c>
      <c r="CZ108" s="2">
        <f t="shared" si="124"/>
        <v>0</v>
      </c>
      <c r="DA108" s="2"/>
      <c r="DB108" s="2"/>
      <c r="DC108" s="2" t="s">
        <v>3</v>
      </c>
      <c r="DD108" s="2" t="s">
        <v>3</v>
      </c>
      <c r="DE108" s="2" t="s">
        <v>3</v>
      </c>
      <c r="DF108" s="2" t="s">
        <v>3</v>
      </c>
      <c r="DG108" s="2" t="s">
        <v>3</v>
      </c>
      <c r="DH108" s="2" t="s">
        <v>3</v>
      </c>
      <c r="DI108" s="2" t="s">
        <v>3</v>
      </c>
      <c r="DJ108" s="2" t="s">
        <v>3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1013</v>
      </c>
      <c r="DV108" s="2" t="s">
        <v>17</v>
      </c>
      <c r="DW108" s="2" t="s">
        <v>17</v>
      </c>
      <c r="DX108" s="2">
        <v>1</v>
      </c>
      <c r="DY108" s="2"/>
      <c r="DZ108" s="2"/>
      <c r="EA108" s="2"/>
      <c r="EB108" s="2"/>
      <c r="EC108" s="2"/>
      <c r="ED108" s="2"/>
      <c r="EE108" s="2">
        <v>39174395</v>
      </c>
      <c r="EF108" s="2">
        <v>3</v>
      </c>
      <c r="EG108" s="2" t="s">
        <v>20</v>
      </c>
      <c r="EH108" s="2">
        <v>0</v>
      </c>
      <c r="EI108" s="2" t="s">
        <v>3</v>
      </c>
      <c r="EJ108" s="2">
        <v>2</v>
      </c>
      <c r="EK108" s="2">
        <v>112001</v>
      </c>
      <c r="EL108" s="2" t="s">
        <v>192</v>
      </c>
      <c r="EM108" s="2" t="s">
        <v>193</v>
      </c>
      <c r="EN108" s="2"/>
      <c r="EO108" s="2" t="s">
        <v>3</v>
      </c>
      <c r="EP108" s="2"/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5"/>
        <v>0</v>
      </c>
      <c r="FS108" s="2">
        <v>0</v>
      </c>
      <c r="FT108" s="2"/>
      <c r="FU108" s="2"/>
      <c r="FV108" s="2"/>
      <c r="FW108" s="2"/>
      <c r="FX108" s="2">
        <v>80</v>
      </c>
      <c r="FY108" s="2">
        <v>60</v>
      </c>
      <c r="FZ108" s="2"/>
      <c r="GA108" s="2" t="s">
        <v>3</v>
      </c>
      <c r="GB108" s="2"/>
      <c r="GC108" s="2"/>
      <c r="GD108" s="2">
        <v>1</v>
      </c>
      <c r="GE108" s="2"/>
      <c r="GF108" s="2">
        <v>1145753471</v>
      </c>
      <c r="GG108" s="2">
        <v>2</v>
      </c>
      <c r="GH108" s="2">
        <v>0</v>
      </c>
      <c r="GI108" s="2">
        <v>-2</v>
      </c>
      <c r="GJ108" s="2">
        <v>0</v>
      </c>
      <c r="GK108" s="2">
        <v>0</v>
      </c>
      <c r="GL108" s="2">
        <f t="shared" si="126"/>
        <v>0</v>
      </c>
      <c r="GM108" s="2">
        <f t="shared" si="127"/>
        <v>0</v>
      </c>
      <c r="GN108" s="2">
        <f t="shared" si="128"/>
        <v>0</v>
      </c>
      <c r="GO108" s="2">
        <f t="shared" si="129"/>
        <v>0</v>
      </c>
      <c r="GP108" s="2">
        <f t="shared" si="130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31"/>
        <v>0</v>
      </c>
      <c r="GW108" s="2">
        <v>1</v>
      </c>
      <c r="GX108" s="2">
        <f t="shared" si="132"/>
        <v>0</v>
      </c>
      <c r="GY108" s="2"/>
      <c r="GZ108" s="2"/>
      <c r="HA108" s="2">
        <v>0</v>
      </c>
      <c r="HB108" s="2">
        <v>0</v>
      </c>
      <c r="HC108" s="2">
        <f t="shared" si="133"/>
        <v>0</v>
      </c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294</v>
      </c>
      <c r="E109" t="s">
        <v>197</v>
      </c>
      <c r="F109" t="s">
        <v>171</v>
      </c>
      <c r="G109" t="s">
        <v>198</v>
      </c>
      <c r="H109" t="s">
        <v>17</v>
      </c>
      <c r="I109">
        <f>I105*J109</f>
        <v>4</v>
      </c>
      <c r="J109">
        <v>50</v>
      </c>
      <c r="O109">
        <f t="shared" si="99"/>
        <v>16610.060000000001</v>
      </c>
      <c r="P109">
        <f t="shared" si="100"/>
        <v>16610.060000000001</v>
      </c>
      <c r="Q109">
        <f t="shared" si="101"/>
        <v>0</v>
      </c>
      <c r="R109">
        <f t="shared" si="102"/>
        <v>0</v>
      </c>
      <c r="S109">
        <f t="shared" si="103"/>
        <v>0</v>
      </c>
      <c r="T109">
        <f t="shared" si="104"/>
        <v>0</v>
      </c>
      <c r="U109">
        <f t="shared" si="105"/>
        <v>0</v>
      </c>
      <c r="V109">
        <f t="shared" si="106"/>
        <v>0</v>
      </c>
      <c r="W109">
        <f t="shared" si="107"/>
        <v>0</v>
      </c>
      <c r="X109">
        <f t="shared" si="108"/>
        <v>0</v>
      </c>
      <c r="Y109">
        <f t="shared" si="109"/>
        <v>0</v>
      </c>
      <c r="AA109">
        <v>39650538</v>
      </c>
      <c r="AB109">
        <f t="shared" si="110"/>
        <v>613.37</v>
      </c>
      <c r="AC109">
        <f t="shared" si="111"/>
        <v>613.37</v>
      </c>
      <c r="AD109">
        <f t="shared" si="137"/>
        <v>0</v>
      </c>
      <c r="AE109">
        <f t="shared" si="138"/>
        <v>0</v>
      </c>
      <c r="AF109">
        <f t="shared" si="139"/>
        <v>0</v>
      </c>
      <c r="AG109">
        <f t="shared" si="112"/>
        <v>0</v>
      </c>
      <c r="AH109">
        <f t="shared" si="140"/>
        <v>0</v>
      </c>
      <c r="AI109">
        <f t="shared" si="141"/>
        <v>0</v>
      </c>
      <c r="AJ109">
        <f t="shared" si="113"/>
        <v>0</v>
      </c>
      <c r="AK109">
        <v>613.37</v>
      </c>
      <c r="AL109">
        <v>613.37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80</v>
      </c>
      <c r="AU109">
        <v>60</v>
      </c>
      <c r="AV109">
        <v>1</v>
      </c>
      <c r="AW109">
        <v>1</v>
      </c>
      <c r="AZ109">
        <v>6.77</v>
      </c>
      <c r="BA109">
        <v>1</v>
      </c>
      <c r="BB109">
        <v>1</v>
      </c>
      <c r="BC109">
        <v>6.77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2</v>
      </c>
      <c r="BJ109" t="s">
        <v>3</v>
      </c>
      <c r="BM109">
        <v>112001</v>
      </c>
      <c r="BN109">
        <v>0</v>
      </c>
      <c r="BO109" t="s">
        <v>3</v>
      </c>
      <c r="BP109">
        <v>0</v>
      </c>
      <c r="BQ109">
        <v>3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80</v>
      </c>
      <c r="CA109">
        <v>60</v>
      </c>
      <c r="CE109">
        <v>0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14"/>
        <v>16610.060000000001</v>
      </c>
      <c r="CQ109">
        <f t="shared" si="115"/>
        <v>4152.5149000000001</v>
      </c>
      <c r="CR109">
        <f t="shared" si="116"/>
        <v>0</v>
      </c>
      <c r="CS109">
        <f t="shared" si="117"/>
        <v>0</v>
      </c>
      <c r="CT109">
        <f t="shared" si="118"/>
        <v>0</v>
      </c>
      <c r="CU109">
        <f t="shared" si="119"/>
        <v>0</v>
      </c>
      <c r="CV109">
        <f t="shared" si="120"/>
        <v>0</v>
      </c>
      <c r="CW109">
        <f t="shared" si="121"/>
        <v>0</v>
      </c>
      <c r="CX109">
        <f t="shared" si="122"/>
        <v>0</v>
      </c>
      <c r="CY109">
        <f t="shared" si="123"/>
        <v>0</v>
      </c>
      <c r="CZ109">
        <f t="shared" si="124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1013</v>
      </c>
      <c r="DV109" t="s">
        <v>17</v>
      </c>
      <c r="DW109" t="s">
        <v>17</v>
      </c>
      <c r="DX109">
        <v>1</v>
      </c>
      <c r="EE109">
        <v>39174395</v>
      </c>
      <c r="EF109">
        <v>3</v>
      </c>
      <c r="EG109" t="s">
        <v>20</v>
      </c>
      <c r="EH109">
        <v>0</v>
      </c>
      <c r="EI109" t="s">
        <v>3</v>
      </c>
      <c r="EJ109">
        <v>2</v>
      </c>
      <c r="EK109">
        <v>112001</v>
      </c>
      <c r="EL109" t="s">
        <v>192</v>
      </c>
      <c r="EM109" t="s">
        <v>193</v>
      </c>
      <c r="EO109" t="s">
        <v>3</v>
      </c>
      <c r="EQ109">
        <v>0</v>
      </c>
      <c r="ER109">
        <v>613.37</v>
      </c>
      <c r="ES109">
        <v>613.37</v>
      </c>
      <c r="ET109">
        <v>0</v>
      </c>
      <c r="EU109">
        <v>0</v>
      </c>
      <c r="EV109">
        <v>0</v>
      </c>
      <c r="EW109">
        <v>0</v>
      </c>
      <c r="EX109">
        <v>0</v>
      </c>
      <c r="EZ109">
        <v>5</v>
      </c>
      <c r="FC109">
        <v>1</v>
      </c>
      <c r="FD109">
        <v>18</v>
      </c>
      <c r="FF109">
        <v>4900</v>
      </c>
      <c r="FQ109">
        <v>0</v>
      </c>
      <c r="FR109">
        <f t="shared" si="125"/>
        <v>0</v>
      </c>
      <c r="FS109">
        <v>0</v>
      </c>
      <c r="FX109">
        <v>80</v>
      </c>
      <c r="FY109">
        <v>60</v>
      </c>
      <c r="GA109" t="s">
        <v>199</v>
      </c>
      <c r="GD109">
        <v>1</v>
      </c>
      <c r="GF109">
        <v>1145753471</v>
      </c>
      <c r="GG109">
        <v>1</v>
      </c>
      <c r="GH109">
        <v>3</v>
      </c>
      <c r="GI109">
        <v>4</v>
      </c>
      <c r="GJ109">
        <v>0</v>
      </c>
      <c r="GK109">
        <v>0</v>
      </c>
      <c r="GL109">
        <f t="shared" si="126"/>
        <v>0</v>
      </c>
      <c r="GM109">
        <f t="shared" si="127"/>
        <v>16610.060000000001</v>
      </c>
      <c r="GN109">
        <f t="shared" si="128"/>
        <v>0</v>
      </c>
      <c r="GO109">
        <f t="shared" si="129"/>
        <v>16610.060000000001</v>
      </c>
      <c r="GP109">
        <f t="shared" si="130"/>
        <v>0</v>
      </c>
      <c r="GR109">
        <v>1</v>
      </c>
      <c r="GS109">
        <v>1</v>
      </c>
      <c r="GT109">
        <v>0</v>
      </c>
      <c r="GU109" t="s">
        <v>3</v>
      </c>
      <c r="GV109">
        <f t="shared" si="131"/>
        <v>0</v>
      </c>
      <c r="GW109">
        <v>1</v>
      </c>
      <c r="GX109">
        <f t="shared" si="132"/>
        <v>0</v>
      </c>
      <c r="HA109">
        <v>0</v>
      </c>
      <c r="HB109">
        <v>0</v>
      </c>
      <c r="HC109">
        <f t="shared" si="133"/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282</v>
      </c>
      <c r="D110" s="2"/>
      <c r="E110" s="2" t="s">
        <v>200</v>
      </c>
      <c r="F110" s="2" t="s">
        <v>171</v>
      </c>
      <c r="G110" s="2" t="s">
        <v>201</v>
      </c>
      <c r="H110" s="2" t="s">
        <v>17</v>
      </c>
      <c r="I110" s="2">
        <f>I104*J110</f>
        <v>4</v>
      </c>
      <c r="J110" s="2">
        <v>50</v>
      </c>
      <c r="K110" s="2"/>
      <c r="L110" s="2"/>
      <c r="M110" s="2"/>
      <c r="N110" s="2"/>
      <c r="O110" s="2">
        <f t="shared" si="99"/>
        <v>0</v>
      </c>
      <c r="P110" s="2">
        <f t="shared" si="100"/>
        <v>0</v>
      </c>
      <c r="Q110" s="2">
        <f t="shared" si="101"/>
        <v>0</v>
      </c>
      <c r="R110" s="2">
        <f t="shared" si="102"/>
        <v>0</v>
      </c>
      <c r="S110" s="2">
        <f t="shared" si="103"/>
        <v>0</v>
      </c>
      <c r="T110" s="2">
        <f t="shared" si="104"/>
        <v>0</v>
      </c>
      <c r="U110" s="2">
        <f t="shared" si="105"/>
        <v>0</v>
      </c>
      <c r="V110" s="2">
        <f t="shared" si="106"/>
        <v>0</v>
      </c>
      <c r="W110" s="2">
        <f t="shared" si="107"/>
        <v>0</v>
      </c>
      <c r="X110" s="2">
        <f t="shared" si="108"/>
        <v>0</v>
      </c>
      <c r="Y110" s="2">
        <f t="shared" si="109"/>
        <v>0</v>
      </c>
      <c r="Z110" s="2"/>
      <c r="AA110" s="2">
        <v>39650536</v>
      </c>
      <c r="AB110" s="2">
        <f t="shared" si="110"/>
        <v>0</v>
      </c>
      <c r="AC110" s="2">
        <f t="shared" si="111"/>
        <v>0</v>
      </c>
      <c r="AD110" s="2">
        <f t="shared" si="137"/>
        <v>0</v>
      </c>
      <c r="AE110" s="2">
        <f t="shared" si="138"/>
        <v>0</v>
      </c>
      <c r="AF110" s="2">
        <f t="shared" si="139"/>
        <v>0</v>
      </c>
      <c r="AG110" s="2">
        <f t="shared" si="112"/>
        <v>0</v>
      </c>
      <c r="AH110" s="2">
        <f t="shared" si="140"/>
        <v>0</v>
      </c>
      <c r="AI110" s="2">
        <f t="shared" si="141"/>
        <v>0</v>
      </c>
      <c r="AJ110" s="2">
        <f t="shared" si="113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80</v>
      </c>
      <c r="AU110" s="2">
        <v>60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2</v>
      </c>
      <c r="BJ110" s="2" t="s">
        <v>3</v>
      </c>
      <c r="BK110" s="2"/>
      <c r="BL110" s="2"/>
      <c r="BM110" s="2">
        <v>112001</v>
      </c>
      <c r="BN110" s="2">
        <v>0</v>
      </c>
      <c r="BO110" s="2" t="s">
        <v>3</v>
      </c>
      <c r="BP110" s="2">
        <v>0</v>
      </c>
      <c r="BQ110" s="2">
        <v>3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80</v>
      </c>
      <c r="CA110" s="2">
        <v>60</v>
      </c>
      <c r="CB110" s="2"/>
      <c r="CC110" s="2"/>
      <c r="CD110" s="2"/>
      <c r="CE110" s="2">
        <v>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14"/>
        <v>0</v>
      </c>
      <c r="CQ110" s="2">
        <f t="shared" si="115"/>
        <v>0</v>
      </c>
      <c r="CR110" s="2">
        <f t="shared" si="116"/>
        <v>0</v>
      </c>
      <c r="CS110" s="2">
        <f t="shared" si="117"/>
        <v>0</v>
      </c>
      <c r="CT110" s="2">
        <f t="shared" si="118"/>
        <v>0</v>
      </c>
      <c r="CU110" s="2">
        <f t="shared" si="119"/>
        <v>0</v>
      </c>
      <c r="CV110" s="2">
        <f t="shared" si="120"/>
        <v>0</v>
      </c>
      <c r="CW110" s="2">
        <f t="shared" si="121"/>
        <v>0</v>
      </c>
      <c r="CX110" s="2">
        <f t="shared" si="122"/>
        <v>0</v>
      </c>
      <c r="CY110" s="2">
        <f t="shared" si="123"/>
        <v>0</v>
      </c>
      <c r="CZ110" s="2">
        <f t="shared" si="124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1013</v>
      </c>
      <c r="DV110" s="2" t="s">
        <v>17</v>
      </c>
      <c r="DW110" s="2" t="s">
        <v>17</v>
      </c>
      <c r="DX110" s="2">
        <v>1</v>
      </c>
      <c r="DY110" s="2"/>
      <c r="DZ110" s="2"/>
      <c r="EA110" s="2"/>
      <c r="EB110" s="2"/>
      <c r="EC110" s="2"/>
      <c r="ED110" s="2"/>
      <c r="EE110" s="2">
        <v>39174395</v>
      </c>
      <c r="EF110" s="2">
        <v>3</v>
      </c>
      <c r="EG110" s="2" t="s">
        <v>20</v>
      </c>
      <c r="EH110" s="2">
        <v>0</v>
      </c>
      <c r="EI110" s="2" t="s">
        <v>3</v>
      </c>
      <c r="EJ110" s="2">
        <v>2</v>
      </c>
      <c r="EK110" s="2">
        <v>112001</v>
      </c>
      <c r="EL110" s="2" t="s">
        <v>192</v>
      </c>
      <c r="EM110" s="2" t="s">
        <v>193</v>
      </c>
      <c r="EN110" s="2"/>
      <c r="EO110" s="2" t="s">
        <v>3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5"/>
        <v>0</v>
      </c>
      <c r="FS110" s="2">
        <v>0</v>
      </c>
      <c r="FT110" s="2"/>
      <c r="FU110" s="2"/>
      <c r="FV110" s="2"/>
      <c r="FW110" s="2"/>
      <c r="FX110" s="2">
        <v>80</v>
      </c>
      <c r="FY110" s="2">
        <v>60</v>
      </c>
      <c r="FZ110" s="2"/>
      <c r="GA110" s="2" t="s">
        <v>3</v>
      </c>
      <c r="GB110" s="2"/>
      <c r="GC110" s="2"/>
      <c r="GD110" s="2">
        <v>1</v>
      </c>
      <c r="GE110" s="2"/>
      <c r="GF110" s="2">
        <v>-303267213</v>
      </c>
      <c r="GG110" s="2">
        <v>2</v>
      </c>
      <c r="GH110" s="2">
        <v>0</v>
      </c>
      <c r="GI110" s="2">
        <v>-2</v>
      </c>
      <c r="GJ110" s="2">
        <v>0</v>
      </c>
      <c r="GK110" s="2">
        <v>0</v>
      </c>
      <c r="GL110" s="2">
        <f t="shared" si="126"/>
        <v>0</v>
      </c>
      <c r="GM110" s="2">
        <f t="shared" si="127"/>
        <v>0</v>
      </c>
      <c r="GN110" s="2">
        <f t="shared" si="128"/>
        <v>0</v>
      </c>
      <c r="GO110" s="2">
        <f t="shared" si="129"/>
        <v>0</v>
      </c>
      <c r="GP110" s="2">
        <f t="shared" si="130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31"/>
        <v>0</v>
      </c>
      <c r="GW110" s="2">
        <v>1</v>
      </c>
      <c r="GX110" s="2">
        <f t="shared" si="132"/>
        <v>0</v>
      </c>
      <c r="GY110" s="2"/>
      <c r="GZ110" s="2"/>
      <c r="HA110" s="2">
        <v>0</v>
      </c>
      <c r="HB110" s="2">
        <v>0</v>
      </c>
      <c r="HC110" s="2">
        <f t="shared" si="133"/>
        <v>0</v>
      </c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295</v>
      </c>
      <c r="E111" t="s">
        <v>200</v>
      </c>
      <c r="F111" t="s">
        <v>171</v>
      </c>
      <c r="G111" t="s">
        <v>201</v>
      </c>
      <c r="H111" t="s">
        <v>17</v>
      </c>
      <c r="I111">
        <f>I105*J111</f>
        <v>4</v>
      </c>
      <c r="J111">
        <v>50</v>
      </c>
      <c r="O111">
        <f t="shared" si="99"/>
        <v>2905.14</v>
      </c>
      <c r="P111">
        <f t="shared" si="100"/>
        <v>2905.14</v>
      </c>
      <c r="Q111">
        <f t="shared" si="101"/>
        <v>0</v>
      </c>
      <c r="R111">
        <f t="shared" si="102"/>
        <v>0</v>
      </c>
      <c r="S111">
        <f t="shared" si="103"/>
        <v>0</v>
      </c>
      <c r="T111">
        <f t="shared" si="104"/>
        <v>0</v>
      </c>
      <c r="U111">
        <f t="shared" si="105"/>
        <v>0</v>
      </c>
      <c r="V111">
        <f t="shared" si="106"/>
        <v>0</v>
      </c>
      <c r="W111">
        <f t="shared" si="107"/>
        <v>0</v>
      </c>
      <c r="X111">
        <f t="shared" si="108"/>
        <v>0</v>
      </c>
      <c r="Y111">
        <f t="shared" si="109"/>
        <v>0</v>
      </c>
      <c r="AA111">
        <v>39650538</v>
      </c>
      <c r="AB111">
        <f t="shared" si="110"/>
        <v>107.28</v>
      </c>
      <c r="AC111">
        <f t="shared" si="111"/>
        <v>107.28</v>
      </c>
      <c r="AD111">
        <f t="shared" si="137"/>
        <v>0</v>
      </c>
      <c r="AE111">
        <f t="shared" si="138"/>
        <v>0</v>
      </c>
      <c r="AF111">
        <f t="shared" si="139"/>
        <v>0</v>
      </c>
      <c r="AG111">
        <f t="shared" si="112"/>
        <v>0</v>
      </c>
      <c r="AH111">
        <f t="shared" si="140"/>
        <v>0</v>
      </c>
      <c r="AI111">
        <f t="shared" si="141"/>
        <v>0</v>
      </c>
      <c r="AJ111">
        <f t="shared" si="113"/>
        <v>0</v>
      </c>
      <c r="AK111">
        <v>107.28</v>
      </c>
      <c r="AL111">
        <v>107.28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80</v>
      </c>
      <c r="AU111">
        <v>60</v>
      </c>
      <c r="AV111">
        <v>1</v>
      </c>
      <c r="AW111">
        <v>1</v>
      </c>
      <c r="AZ111">
        <v>6.77</v>
      </c>
      <c r="BA111">
        <v>1</v>
      </c>
      <c r="BB111">
        <v>1</v>
      </c>
      <c r="BC111">
        <v>6.77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2</v>
      </c>
      <c r="BJ111" t="s">
        <v>3</v>
      </c>
      <c r="BM111">
        <v>112001</v>
      </c>
      <c r="BN111">
        <v>0</v>
      </c>
      <c r="BO111" t="s">
        <v>3</v>
      </c>
      <c r="BP111">
        <v>0</v>
      </c>
      <c r="BQ111">
        <v>3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80</v>
      </c>
      <c r="CA111">
        <v>60</v>
      </c>
      <c r="CE111">
        <v>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14"/>
        <v>2905.14</v>
      </c>
      <c r="CQ111">
        <f t="shared" si="115"/>
        <v>726.28559999999993</v>
      </c>
      <c r="CR111">
        <f t="shared" si="116"/>
        <v>0</v>
      </c>
      <c r="CS111">
        <f t="shared" si="117"/>
        <v>0</v>
      </c>
      <c r="CT111">
        <f t="shared" si="118"/>
        <v>0</v>
      </c>
      <c r="CU111">
        <f t="shared" si="119"/>
        <v>0</v>
      </c>
      <c r="CV111">
        <f t="shared" si="120"/>
        <v>0</v>
      </c>
      <c r="CW111">
        <f t="shared" si="121"/>
        <v>0</v>
      </c>
      <c r="CX111">
        <f t="shared" si="122"/>
        <v>0</v>
      </c>
      <c r="CY111">
        <f t="shared" si="123"/>
        <v>0</v>
      </c>
      <c r="CZ111">
        <f t="shared" si="124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17</v>
      </c>
      <c r="DW111" t="s">
        <v>17</v>
      </c>
      <c r="DX111">
        <v>1</v>
      </c>
      <c r="EE111">
        <v>39174395</v>
      </c>
      <c r="EF111">
        <v>3</v>
      </c>
      <c r="EG111" t="s">
        <v>20</v>
      </c>
      <c r="EH111">
        <v>0</v>
      </c>
      <c r="EI111" t="s">
        <v>3</v>
      </c>
      <c r="EJ111">
        <v>2</v>
      </c>
      <c r="EK111">
        <v>112001</v>
      </c>
      <c r="EL111" t="s">
        <v>192</v>
      </c>
      <c r="EM111" t="s">
        <v>193</v>
      </c>
      <c r="EO111" t="s">
        <v>3</v>
      </c>
      <c r="EQ111">
        <v>0</v>
      </c>
      <c r="ER111">
        <v>107.28</v>
      </c>
      <c r="ES111">
        <v>107.28</v>
      </c>
      <c r="ET111">
        <v>0</v>
      </c>
      <c r="EU111">
        <v>0</v>
      </c>
      <c r="EV111">
        <v>0</v>
      </c>
      <c r="EW111">
        <v>0</v>
      </c>
      <c r="EX111">
        <v>0</v>
      </c>
      <c r="EZ111">
        <v>5</v>
      </c>
      <c r="FC111">
        <v>1</v>
      </c>
      <c r="FD111">
        <v>18</v>
      </c>
      <c r="FF111">
        <v>857</v>
      </c>
      <c r="FQ111">
        <v>0</v>
      </c>
      <c r="FR111">
        <f t="shared" si="125"/>
        <v>0</v>
      </c>
      <c r="FS111">
        <v>0</v>
      </c>
      <c r="FX111">
        <v>80</v>
      </c>
      <c r="FY111">
        <v>60</v>
      </c>
      <c r="GA111" t="s">
        <v>202</v>
      </c>
      <c r="GD111">
        <v>1</v>
      </c>
      <c r="GF111">
        <v>-303267213</v>
      </c>
      <c r="GG111">
        <v>1</v>
      </c>
      <c r="GH111">
        <v>3</v>
      </c>
      <c r="GI111">
        <v>4</v>
      </c>
      <c r="GJ111">
        <v>0</v>
      </c>
      <c r="GK111">
        <v>0</v>
      </c>
      <c r="GL111">
        <f t="shared" si="126"/>
        <v>0</v>
      </c>
      <c r="GM111">
        <f t="shared" si="127"/>
        <v>2905.14</v>
      </c>
      <c r="GN111">
        <f t="shared" si="128"/>
        <v>0</v>
      </c>
      <c r="GO111">
        <f t="shared" si="129"/>
        <v>2905.14</v>
      </c>
      <c r="GP111">
        <f t="shared" si="130"/>
        <v>0</v>
      </c>
      <c r="GR111">
        <v>1</v>
      </c>
      <c r="GS111">
        <v>1</v>
      </c>
      <c r="GT111">
        <v>0</v>
      </c>
      <c r="GU111" t="s">
        <v>3</v>
      </c>
      <c r="GV111">
        <f t="shared" si="131"/>
        <v>0</v>
      </c>
      <c r="GW111">
        <v>1</v>
      </c>
      <c r="GX111">
        <f t="shared" si="132"/>
        <v>0</v>
      </c>
      <c r="HA111">
        <v>0</v>
      </c>
      <c r="HB111">
        <v>0</v>
      </c>
      <c r="HC111">
        <f t="shared" si="133"/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283</v>
      </c>
      <c r="D112" s="2"/>
      <c r="E112" s="2" t="s">
        <v>203</v>
      </c>
      <c r="F112" s="2" t="s">
        <v>171</v>
      </c>
      <c r="G112" s="2" t="s">
        <v>204</v>
      </c>
      <c r="H112" s="2" t="s">
        <v>17</v>
      </c>
      <c r="I112" s="2">
        <f>I104*J112</f>
        <v>4</v>
      </c>
      <c r="J112" s="2">
        <v>50</v>
      </c>
      <c r="K112" s="2"/>
      <c r="L112" s="2"/>
      <c r="M112" s="2"/>
      <c r="N112" s="2"/>
      <c r="O112" s="2">
        <f t="shared" si="99"/>
        <v>0</v>
      </c>
      <c r="P112" s="2">
        <f t="shared" si="100"/>
        <v>0</v>
      </c>
      <c r="Q112" s="2">
        <f t="shared" si="101"/>
        <v>0</v>
      </c>
      <c r="R112" s="2">
        <f t="shared" si="102"/>
        <v>0</v>
      </c>
      <c r="S112" s="2">
        <f t="shared" si="103"/>
        <v>0</v>
      </c>
      <c r="T112" s="2">
        <f t="shared" si="104"/>
        <v>0</v>
      </c>
      <c r="U112" s="2">
        <f t="shared" si="105"/>
        <v>0</v>
      </c>
      <c r="V112" s="2">
        <f t="shared" si="106"/>
        <v>0</v>
      </c>
      <c r="W112" s="2">
        <f t="shared" si="107"/>
        <v>0</v>
      </c>
      <c r="X112" s="2">
        <f t="shared" si="108"/>
        <v>0</v>
      </c>
      <c r="Y112" s="2">
        <f t="shared" si="109"/>
        <v>0</v>
      </c>
      <c r="Z112" s="2"/>
      <c r="AA112" s="2">
        <v>39650536</v>
      </c>
      <c r="AB112" s="2">
        <f t="shared" si="110"/>
        <v>0</v>
      </c>
      <c r="AC112" s="2">
        <f t="shared" si="111"/>
        <v>0</v>
      </c>
      <c r="AD112" s="2">
        <f t="shared" si="137"/>
        <v>0</v>
      </c>
      <c r="AE112" s="2">
        <f t="shared" si="138"/>
        <v>0</v>
      </c>
      <c r="AF112" s="2">
        <f t="shared" si="139"/>
        <v>0</v>
      </c>
      <c r="AG112" s="2">
        <f t="shared" si="112"/>
        <v>0</v>
      </c>
      <c r="AH112" s="2">
        <f t="shared" si="140"/>
        <v>0</v>
      </c>
      <c r="AI112" s="2">
        <f t="shared" si="141"/>
        <v>0</v>
      </c>
      <c r="AJ112" s="2">
        <f t="shared" si="113"/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80</v>
      </c>
      <c r="AU112" s="2">
        <v>60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3</v>
      </c>
      <c r="BI112" s="2">
        <v>2</v>
      </c>
      <c r="BJ112" s="2" t="s">
        <v>3</v>
      </c>
      <c r="BK112" s="2"/>
      <c r="BL112" s="2"/>
      <c r="BM112" s="2">
        <v>112001</v>
      </c>
      <c r="BN112" s="2">
        <v>0</v>
      </c>
      <c r="BO112" s="2" t="s">
        <v>3</v>
      </c>
      <c r="BP112" s="2">
        <v>0</v>
      </c>
      <c r="BQ112" s="2">
        <v>3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80</v>
      </c>
      <c r="CA112" s="2">
        <v>60</v>
      </c>
      <c r="CB112" s="2"/>
      <c r="CC112" s="2"/>
      <c r="CD112" s="2"/>
      <c r="CE112" s="2">
        <v>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3</v>
      </c>
      <c r="CO112" s="2">
        <v>0</v>
      </c>
      <c r="CP112" s="2">
        <f t="shared" si="114"/>
        <v>0</v>
      </c>
      <c r="CQ112" s="2">
        <f t="shared" si="115"/>
        <v>0</v>
      </c>
      <c r="CR112" s="2">
        <f t="shared" si="116"/>
        <v>0</v>
      </c>
      <c r="CS112" s="2">
        <f t="shared" si="117"/>
        <v>0</v>
      </c>
      <c r="CT112" s="2">
        <f t="shared" si="118"/>
        <v>0</v>
      </c>
      <c r="CU112" s="2">
        <f t="shared" si="119"/>
        <v>0</v>
      </c>
      <c r="CV112" s="2">
        <f t="shared" si="120"/>
        <v>0</v>
      </c>
      <c r="CW112" s="2">
        <f t="shared" si="121"/>
        <v>0</v>
      </c>
      <c r="CX112" s="2">
        <f t="shared" si="122"/>
        <v>0</v>
      </c>
      <c r="CY112" s="2">
        <f t="shared" si="123"/>
        <v>0</v>
      </c>
      <c r="CZ112" s="2">
        <f t="shared" si="124"/>
        <v>0</v>
      </c>
      <c r="DA112" s="2"/>
      <c r="DB112" s="2"/>
      <c r="DC112" s="2" t="s">
        <v>3</v>
      </c>
      <c r="DD112" s="2" t="s">
        <v>3</v>
      </c>
      <c r="DE112" s="2" t="s">
        <v>3</v>
      </c>
      <c r="DF112" s="2" t="s">
        <v>3</v>
      </c>
      <c r="DG112" s="2" t="s">
        <v>3</v>
      </c>
      <c r="DH112" s="2" t="s">
        <v>3</v>
      </c>
      <c r="DI112" s="2" t="s">
        <v>3</v>
      </c>
      <c r="DJ112" s="2" t="s">
        <v>3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1013</v>
      </c>
      <c r="DV112" s="2" t="s">
        <v>17</v>
      </c>
      <c r="DW112" s="2" t="s">
        <v>17</v>
      </c>
      <c r="DX112" s="2">
        <v>1</v>
      </c>
      <c r="DY112" s="2"/>
      <c r="DZ112" s="2"/>
      <c r="EA112" s="2"/>
      <c r="EB112" s="2"/>
      <c r="EC112" s="2"/>
      <c r="ED112" s="2"/>
      <c r="EE112" s="2">
        <v>39174395</v>
      </c>
      <c r="EF112" s="2">
        <v>3</v>
      </c>
      <c r="EG112" s="2" t="s">
        <v>20</v>
      </c>
      <c r="EH112" s="2">
        <v>0</v>
      </c>
      <c r="EI112" s="2" t="s">
        <v>3</v>
      </c>
      <c r="EJ112" s="2">
        <v>2</v>
      </c>
      <c r="EK112" s="2">
        <v>112001</v>
      </c>
      <c r="EL112" s="2" t="s">
        <v>192</v>
      </c>
      <c r="EM112" s="2" t="s">
        <v>193</v>
      </c>
      <c r="EN112" s="2"/>
      <c r="EO112" s="2" t="s">
        <v>3</v>
      </c>
      <c r="EP112" s="2"/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5"/>
        <v>0</v>
      </c>
      <c r="FS112" s="2">
        <v>0</v>
      </c>
      <c r="FT112" s="2"/>
      <c r="FU112" s="2"/>
      <c r="FV112" s="2"/>
      <c r="FW112" s="2"/>
      <c r="FX112" s="2">
        <v>80</v>
      </c>
      <c r="FY112" s="2">
        <v>60</v>
      </c>
      <c r="FZ112" s="2"/>
      <c r="GA112" s="2" t="s">
        <v>3</v>
      </c>
      <c r="GB112" s="2"/>
      <c r="GC112" s="2"/>
      <c r="GD112" s="2">
        <v>1</v>
      </c>
      <c r="GE112" s="2"/>
      <c r="GF112" s="2">
        <v>260417620</v>
      </c>
      <c r="GG112" s="2">
        <v>2</v>
      </c>
      <c r="GH112" s="2">
        <v>0</v>
      </c>
      <c r="GI112" s="2">
        <v>-2</v>
      </c>
      <c r="GJ112" s="2">
        <v>0</v>
      </c>
      <c r="GK112" s="2">
        <v>0</v>
      </c>
      <c r="GL112" s="2">
        <f t="shared" si="126"/>
        <v>0</v>
      </c>
      <c r="GM112" s="2">
        <f t="shared" si="127"/>
        <v>0</v>
      </c>
      <c r="GN112" s="2">
        <f t="shared" si="128"/>
        <v>0</v>
      </c>
      <c r="GO112" s="2">
        <f t="shared" si="129"/>
        <v>0</v>
      </c>
      <c r="GP112" s="2">
        <f t="shared" si="130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31"/>
        <v>0</v>
      </c>
      <c r="GW112" s="2">
        <v>1</v>
      </c>
      <c r="GX112" s="2">
        <f t="shared" si="132"/>
        <v>0</v>
      </c>
      <c r="GY112" s="2"/>
      <c r="GZ112" s="2"/>
      <c r="HA112" s="2">
        <v>0</v>
      </c>
      <c r="HB112" s="2">
        <v>0</v>
      </c>
      <c r="HC112" s="2">
        <f t="shared" si="133"/>
        <v>0</v>
      </c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296</v>
      </c>
      <c r="E113" t="s">
        <v>203</v>
      </c>
      <c r="F113" t="s">
        <v>171</v>
      </c>
      <c r="G113" t="s">
        <v>204</v>
      </c>
      <c r="H113" t="s">
        <v>17</v>
      </c>
      <c r="I113">
        <f>I105*J113</f>
        <v>4</v>
      </c>
      <c r="J113">
        <v>50</v>
      </c>
      <c r="O113">
        <f t="shared" si="99"/>
        <v>2708.54</v>
      </c>
      <c r="P113">
        <f t="shared" si="100"/>
        <v>2708.54</v>
      </c>
      <c r="Q113">
        <f t="shared" si="101"/>
        <v>0</v>
      </c>
      <c r="R113">
        <f t="shared" si="102"/>
        <v>0</v>
      </c>
      <c r="S113">
        <f t="shared" si="103"/>
        <v>0</v>
      </c>
      <c r="T113">
        <f t="shared" si="104"/>
        <v>0</v>
      </c>
      <c r="U113">
        <f t="shared" si="105"/>
        <v>0</v>
      </c>
      <c r="V113">
        <f t="shared" si="106"/>
        <v>0</v>
      </c>
      <c r="W113">
        <f t="shared" si="107"/>
        <v>0</v>
      </c>
      <c r="X113">
        <f t="shared" si="108"/>
        <v>0</v>
      </c>
      <c r="Y113">
        <f t="shared" si="109"/>
        <v>0</v>
      </c>
      <c r="AA113">
        <v>39650538</v>
      </c>
      <c r="AB113">
        <f t="shared" si="110"/>
        <v>100.02</v>
      </c>
      <c r="AC113">
        <f t="shared" si="111"/>
        <v>100.02</v>
      </c>
      <c r="AD113">
        <f t="shared" si="137"/>
        <v>0</v>
      </c>
      <c r="AE113">
        <f t="shared" si="138"/>
        <v>0</v>
      </c>
      <c r="AF113">
        <f t="shared" si="139"/>
        <v>0</v>
      </c>
      <c r="AG113">
        <f t="shared" si="112"/>
        <v>0</v>
      </c>
      <c r="AH113">
        <f t="shared" si="140"/>
        <v>0</v>
      </c>
      <c r="AI113">
        <f t="shared" si="141"/>
        <v>0</v>
      </c>
      <c r="AJ113">
        <f t="shared" si="113"/>
        <v>0</v>
      </c>
      <c r="AK113">
        <v>100.02</v>
      </c>
      <c r="AL113">
        <v>100.02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80</v>
      </c>
      <c r="AU113">
        <v>60</v>
      </c>
      <c r="AV113">
        <v>1</v>
      </c>
      <c r="AW113">
        <v>1</v>
      </c>
      <c r="AZ113">
        <v>6.77</v>
      </c>
      <c r="BA113">
        <v>1</v>
      </c>
      <c r="BB113">
        <v>1</v>
      </c>
      <c r="BC113">
        <v>6.77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2</v>
      </c>
      <c r="BJ113" t="s">
        <v>3</v>
      </c>
      <c r="BM113">
        <v>112001</v>
      </c>
      <c r="BN113">
        <v>0</v>
      </c>
      <c r="BO113" t="s">
        <v>3</v>
      </c>
      <c r="BP113">
        <v>0</v>
      </c>
      <c r="BQ113">
        <v>3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80</v>
      </c>
      <c r="CA113">
        <v>60</v>
      </c>
      <c r="CE113">
        <v>0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14"/>
        <v>2708.54</v>
      </c>
      <c r="CQ113">
        <f t="shared" si="115"/>
        <v>677.13539999999989</v>
      </c>
      <c r="CR113">
        <f t="shared" si="116"/>
        <v>0</v>
      </c>
      <c r="CS113">
        <f t="shared" si="117"/>
        <v>0</v>
      </c>
      <c r="CT113">
        <f t="shared" si="118"/>
        <v>0</v>
      </c>
      <c r="CU113">
        <f t="shared" si="119"/>
        <v>0</v>
      </c>
      <c r="CV113">
        <f t="shared" si="120"/>
        <v>0</v>
      </c>
      <c r="CW113">
        <f t="shared" si="121"/>
        <v>0</v>
      </c>
      <c r="CX113">
        <f t="shared" si="122"/>
        <v>0</v>
      </c>
      <c r="CY113">
        <f t="shared" si="123"/>
        <v>0</v>
      </c>
      <c r="CZ113">
        <f t="shared" si="124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1013</v>
      </c>
      <c r="DV113" t="s">
        <v>17</v>
      </c>
      <c r="DW113" t="s">
        <v>17</v>
      </c>
      <c r="DX113">
        <v>1</v>
      </c>
      <c r="EE113">
        <v>39174395</v>
      </c>
      <c r="EF113">
        <v>3</v>
      </c>
      <c r="EG113" t="s">
        <v>20</v>
      </c>
      <c r="EH113">
        <v>0</v>
      </c>
      <c r="EI113" t="s">
        <v>3</v>
      </c>
      <c r="EJ113">
        <v>2</v>
      </c>
      <c r="EK113">
        <v>112001</v>
      </c>
      <c r="EL113" t="s">
        <v>192</v>
      </c>
      <c r="EM113" t="s">
        <v>193</v>
      </c>
      <c r="EO113" t="s">
        <v>3</v>
      </c>
      <c r="EQ113">
        <v>0</v>
      </c>
      <c r="ER113">
        <v>100.02</v>
      </c>
      <c r="ES113">
        <v>100.02</v>
      </c>
      <c r="ET113">
        <v>0</v>
      </c>
      <c r="EU113">
        <v>0</v>
      </c>
      <c r="EV113">
        <v>0</v>
      </c>
      <c r="EW113">
        <v>0</v>
      </c>
      <c r="EX113">
        <v>0</v>
      </c>
      <c r="EZ113">
        <v>5</v>
      </c>
      <c r="FC113">
        <v>1</v>
      </c>
      <c r="FD113">
        <v>18</v>
      </c>
      <c r="FF113">
        <v>799</v>
      </c>
      <c r="FQ113">
        <v>0</v>
      </c>
      <c r="FR113">
        <f t="shared" si="125"/>
        <v>0</v>
      </c>
      <c r="FS113">
        <v>0</v>
      </c>
      <c r="FX113">
        <v>80</v>
      </c>
      <c r="FY113">
        <v>60</v>
      </c>
      <c r="GA113" t="s">
        <v>205</v>
      </c>
      <c r="GD113">
        <v>1</v>
      </c>
      <c r="GF113">
        <v>260417620</v>
      </c>
      <c r="GG113">
        <v>1</v>
      </c>
      <c r="GH113">
        <v>3</v>
      </c>
      <c r="GI113">
        <v>4</v>
      </c>
      <c r="GJ113">
        <v>0</v>
      </c>
      <c r="GK113">
        <v>0</v>
      </c>
      <c r="GL113">
        <f t="shared" si="126"/>
        <v>0</v>
      </c>
      <c r="GM113">
        <f t="shared" si="127"/>
        <v>2708.54</v>
      </c>
      <c r="GN113">
        <f t="shared" si="128"/>
        <v>0</v>
      </c>
      <c r="GO113">
        <f t="shared" si="129"/>
        <v>2708.54</v>
      </c>
      <c r="GP113">
        <f t="shared" si="130"/>
        <v>0</v>
      </c>
      <c r="GR113">
        <v>1</v>
      </c>
      <c r="GS113">
        <v>1</v>
      </c>
      <c r="GT113">
        <v>0</v>
      </c>
      <c r="GU113" t="s">
        <v>3</v>
      </c>
      <c r="GV113">
        <f t="shared" si="131"/>
        <v>0</v>
      </c>
      <c r="GW113">
        <v>1</v>
      </c>
      <c r="GX113">
        <f t="shared" si="132"/>
        <v>0</v>
      </c>
      <c r="HA113">
        <v>0</v>
      </c>
      <c r="HB113">
        <v>0</v>
      </c>
      <c r="HC113">
        <f t="shared" si="133"/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ROW(SmtRes!A312)</f>
        <v>312</v>
      </c>
      <c r="D114" s="2">
        <f>ROW(EtalonRes!A264)</f>
        <v>264</v>
      </c>
      <c r="E114" s="2" t="s">
        <v>206</v>
      </c>
      <c r="F114" s="2" t="s">
        <v>207</v>
      </c>
      <c r="G114" s="2" t="s">
        <v>208</v>
      </c>
      <c r="H114" s="2" t="s">
        <v>209</v>
      </c>
      <c r="I114" s="2">
        <f>ROUND(12/100,9)</f>
        <v>0.12</v>
      </c>
      <c r="J114" s="2">
        <v>0</v>
      </c>
      <c r="K114" s="2"/>
      <c r="L114" s="2"/>
      <c r="M114" s="2"/>
      <c r="N114" s="2"/>
      <c r="O114" s="2">
        <f t="shared" si="99"/>
        <v>3325.8</v>
      </c>
      <c r="P114" s="2">
        <f t="shared" si="100"/>
        <v>237.51</v>
      </c>
      <c r="Q114" s="2">
        <f t="shared" si="101"/>
        <v>868.38</v>
      </c>
      <c r="R114" s="2">
        <f t="shared" si="102"/>
        <v>67.790000000000006</v>
      </c>
      <c r="S114" s="2">
        <f t="shared" si="103"/>
        <v>2219.91</v>
      </c>
      <c r="T114" s="2">
        <f t="shared" si="104"/>
        <v>0</v>
      </c>
      <c r="U114" s="2">
        <f t="shared" si="105"/>
        <v>230.76</v>
      </c>
      <c r="V114" s="2">
        <f t="shared" si="106"/>
        <v>5.8847999999999994</v>
      </c>
      <c r="W114" s="2">
        <f t="shared" si="107"/>
        <v>0</v>
      </c>
      <c r="X114" s="2">
        <f t="shared" si="108"/>
        <v>1830.16</v>
      </c>
      <c r="Y114" s="2">
        <f t="shared" si="109"/>
        <v>1372.62</v>
      </c>
      <c r="Z114" s="2"/>
      <c r="AA114" s="2">
        <v>39650536</v>
      </c>
      <c r="AB114" s="2">
        <f t="shared" si="110"/>
        <v>27715.06</v>
      </c>
      <c r="AC114" s="2">
        <f t="shared" si="111"/>
        <v>1979.28</v>
      </c>
      <c r="AD114" s="2">
        <f t="shared" si="137"/>
        <v>7236.52</v>
      </c>
      <c r="AE114" s="2">
        <f t="shared" si="138"/>
        <v>564.91</v>
      </c>
      <c r="AF114" s="2">
        <f t="shared" si="139"/>
        <v>18499.259999999998</v>
      </c>
      <c r="AG114" s="2">
        <f t="shared" si="112"/>
        <v>0</v>
      </c>
      <c r="AH114" s="2">
        <f t="shared" si="140"/>
        <v>1923</v>
      </c>
      <c r="AI114" s="2">
        <f t="shared" si="141"/>
        <v>49.04</v>
      </c>
      <c r="AJ114" s="2">
        <f t="shared" si="113"/>
        <v>0</v>
      </c>
      <c r="AK114" s="2">
        <v>27715.06</v>
      </c>
      <c r="AL114" s="2">
        <v>1979.28</v>
      </c>
      <c r="AM114" s="2">
        <v>7236.52</v>
      </c>
      <c r="AN114" s="2">
        <v>564.91</v>
      </c>
      <c r="AO114" s="2">
        <v>18499.259999999998</v>
      </c>
      <c r="AP114" s="2">
        <v>0</v>
      </c>
      <c r="AQ114" s="2">
        <v>1923</v>
      </c>
      <c r="AR114" s="2">
        <v>49.04</v>
      </c>
      <c r="AS114" s="2">
        <v>0</v>
      </c>
      <c r="AT114" s="2">
        <v>80</v>
      </c>
      <c r="AU114" s="2">
        <v>60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0</v>
      </c>
      <c r="BI114" s="2">
        <v>2</v>
      </c>
      <c r="BJ114" s="2" t="s">
        <v>210</v>
      </c>
      <c r="BK114" s="2"/>
      <c r="BL114" s="2"/>
      <c r="BM114" s="2">
        <v>112001</v>
      </c>
      <c r="BN114" s="2">
        <v>0</v>
      </c>
      <c r="BO114" s="2" t="s">
        <v>3</v>
      </c>
      <c r="BP114" s="2">
        <v>0</v>
      </c>
      <c r="BQ114" s="2">
        <v>3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80</v>
      </c>
      <c r="CA114" s="2">
        <v>60</v>
      </c>
      <c r="CB114" s="2"/>
      <c r="CC114" s="2"/>
      <c r="CD114" s="2"/>
      <c r="CE114" s="2">
        <v>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3</v>
      </c>
      <c r="CO114" s="2">
        <v>0</v>
      </c>
      <c r="CP114" s="2">
        <f t="shared" si="114"/>
        <v>3325.7999999999997</v>
      </c>
      <c r="CQ114" s="2">
        <f t="shared" si="115"/>
        <v>1979.28</v>
      </c>
      <c r="CR114" s="2">
        <f t="shared" si="116"/>
        <v>7236.52</v>
      </c>
      <c r="CS114" s="2">
        <f t="shared" si="117"/>
        <v>564.91</v>
      </c>
      <c r="CT114" s="2">
        <f t="shared" si="118"/>
        <v>18499.259999999998</v>
      </c>
      <c r="CU114" s="2">
        <f t="shared" si="119"/>
        <v>0</v>
      </c>
      <c r="CV114" s="2">
        <f t="shared" si="120"/>
        <v>1923</v>
      </c>
      <c r="CW114" s="2">
        <f t="shared" si="121"/>
        <v>49.04</v>
      </c>
      <c r="CX114" s="2">
        <f t="shared" si="122"/>
        <v>0</v>
      </c>
      <c r="CY114" s="2">
        <f t="shared" si="123"/>
        <v>1830.16</v>
      </c>
      <c r="CZ114" s="2">
        <f t="shared" si="124"/>
        <v>1372.62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1013</v>
      </c>
      <c r="DV114" s="2" t="s">
        <v>209</v>
      </c>
      <c r="DW114" s="2" t="s">
        <v>211</v>
      </c>
      <c r="DX114" s="2">
        <v>1</v>
      </c>
      <c r="DY114" s="2"/>
      <c r="DZ114" s="2"/>
      <c r="EA114" s="2"/>
      <c r="EB114" s="2"/>
      <c r="EC114" s="2"/>
      <c r="ED114" s="2"/>
      <c r="EE114" s="2">
        <v>39174395</v>
      </c>
      <c r="EF114" s="2">
        <v>3</v>
      </c>
      <c r="EG114" s="2" t="s">
        <v>20</v>
      </c>
      <c r="EH114" s="2">
        <v>0</v>
      </c>
      <c r="EI114" s="2" t="s">
        <v>3</v>
      </c>
      <c r="EJ114" s="2">
        <v>2</v>
      </c>
      <c r="EK114" s="2">
        <v>112001</v>
      </c>
      <c r="EL114" s="2" t="s">
        <v>192</v>
      </c>
      <c r="EM114" s="2" t="s">
        <v>193</v>
      </c>
      <c r="EN114" s="2"/>
      <c r="EO114" s="2" t="s">
        <v>3</v>
      </c>
      <c r="EP114" s="2"/>
      <c r="EQ114" s="2">
        <v>0</v>
      </c>
      <c r="ER114" s="2">
        <v>27715.06</v>
      </c>
      <c r="ES114" s="2">
        <v>1979.28</v>
      </c>
      <c r="ET114" s="2">
        <v>7236.52</v>
      </c>
      <c r="EU114" s="2">
        <v>564.91</v>
      </c>
      <c r="EV114" s="2">
        <v>18499.259999999998</v>
      </c>
      <c r="EW114" s="2">
        <v>1923</v>
      </c>
      <c r="EX114" s="2">
        <v>49.04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5"/>
        <v>0</v>
      </c>
      <c r="FS114" s="2">
        <v>0</v>
      </c>
      <c r="FT114" s="2"/>
      <c r="FU114" s="2"/>
      <c r="FV114" s="2"/>
      <c r="FW114" s="2"/>
      <c r="FX114" s="2">
        <v>80</v>
      </c>
      <c r="FY114" s="2">
        <v>60</v>
      </c>
      <c r="FZ114" s="2"/>
      <c r="GA114" s="2" t="s">
        <v>3</v>
      </c>
      <c r="GB114" s="2"/>
      <c r="GC114" s="2"/>
      <c r="GD114" s="2">
        <v>1</v>
      </c>
      <c r="GE114" s="2"/>
      <c r="GF114" s="2">
        <v>-1750548776</v>
      </c>
      <c r="GG114" s="2">
        <v>2</v>
      </c>
      <c r="GH114" s="2">
        <v>1</v>
      </c>
      <c r="GI114" s="2">
        <v>-2</v>
      </c>
      <c r="GJ114" s="2">
        <v>0</v>
      </c>
      <c r="GK114" s="2">
        <v>0</v>
      </c>
      <c r="GL114" s="2">
        <f t="shared" si="126"/>
        <v>0</v>
      </c>
      <c r="GM114" s="2">
        <f t="shared" si="127"/>
        <v>6528.58</v>
      </c>
      <c r="GN114" s="2">
        <f t="shared" si="128"/>
        <v>0</v>
      </c>
      <c r="GO114" s="2">
        <f t="shared" si="129"/>
        <v>6528.58</v>
      </c>
      <c r="GP114" s="2">
        <f t="shared" si="130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31"/>
        <v>0</v>
      </c>
      <c r="GW114" s="2">
        <v>1</v>
      </c>
      <c r="GX114" s="2">
        <f t="shared" si="132"/>
        <v>0</v>
      </c>
      <c r="GY114" s="2"/>
      <c r="GZ114" s="2"/>
      <c r="HA114" s="2">
        <v>0</v>
      </c>
      <c r="HB114" s="2">
        <v>0</v>
      </c>
      <c r="HC114" s="2">
        <f t="shared" si="133"/>
        <v>0</v>
      </c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ROW(SmtRes!A328)</f>
        <v>328</v>
      </c>
      <c r="D115">
        <f>ROW(EtalonRes!A278)</f>
        <v>278</v>
      </c>
      <c r="E115" t="s">
        <v>206</v>
      </c>
      <c r="F115" t="s">
        <v>207</v>
      </c>
      <c r="G115" t="s">
        <v>208</v>
      </c>
      <c r="H115" t="s">
        <v>209</v>
      </c>
      <c r="I115">
        <f>ROUND(12/100,9)</f>
        <v>0.12</v>
      </c>
      <c r="J115">
        <v>0</v>
      </c>
      <c r="O115">
        <f t="shared" si="99"/>
        <v>22515.72</v>
      </c>
      <c r="P115">
        <f t="shared" si="100"/>
        <v>1607.97</v>
      </c>
      <c r="Q115">
        <f t="shared" si="101"/>
        <v>5878.95</v>
      </c>
      <c r="R115">
        <f t="shared" si="102"/>
        <v>458.93</v>
      </c>
      <c r="S115">
        <f t="shared" si="103"/>
        <v>15028.8</v>
      </c>
      <c r="T115">
        <f t="shared" si="104"/>
        <v>0</v>
      </c>
      <c r="U115">
        <f t="shared" si="105"/>
        <v>230.76</v>
      </c>
      <c r="V115">
        <f t="shared" si="106"/>
        <v>5.8847999999999994</v>
      </c>
      <c r="W115">
        <f t="shared" si="107"/>
        <v>0</v>
      </c>
      <c r="X115">
        <f t="shared" si="108"/>
        <v>12390.18</v>
      </c>
      <c r="Y115">
        <f t="shared" si="109"/>
        <v>9292.64</v>
      </c>
      <c r="AA115">
        <v>39650538</v>
      </c>
      <c r="AB115">
        <f t="shared" si="110"/>
        <v>27715.06</v>
      </c>
      <c r="AC115">
        <f t="shared" si="111"/>
        <v>1979.28</v>
      </c>
      <c r="AD115">
        <f t="shared" si="137"/>
        <v>7236.52</v>
      </c>
      <c r="AE115">
        <f t="shared" si="138"/>
        <v>564.91</v>
      </c>
      <c r="AF115">
        <f t="shared" si="139"/>
        <v>18499.259999999998</v>
      </c>
      <c r="AG115">
        <f t="shared" si="112"/>
        <v>0</v>
      </c>
      <c r="AH115">
        <f t="shared" si="140"/>
        <v>1923</v>
      </c>
      <c r="AI115">
        <f t="shared" si="141"/>
        <v>49.04</v>
      </c>
      <c r="AJ115">
        <f t="shared" si="113"/>
        <v>0</v>
      </c>
      <c r="AK115">
        <v>27715.06</v>
      </c>
      <c r="AL115">
        <v>1979.28</v>
      </c>
      <c r="AM115">
        <v>7236.52</v>
      </c>
      <c r="AN115">
        <v>564.91</v>
      </c>
      <c r="AO115">
        <v>18499.259999999998</v>
      </c>
      <c r="AP115">
        <v>0</v>
      </c>
      <c r="AQ115">
        <v>1923</v>
      </c>
      <c r="AR115">
        <v>49.04</v>
      </c>
      <c r="AS115">
        <v>0</v>
      </c>
      <c r="AT115">
        <v>80</v>
      </c>
      <c r="AU115">
        <v>60</v>
      </c>
      <c r="AV115">
        <v>1</v>
      </c>
      <c r="AW115">
        <v>1</v>
      </c>
      <c r="AZ115">
        <v>6.77</v>
      </c>
      <c r="BA115">
        <v>6.77</v>
      </c>
      <c r="BB115">
        <v>6.77</v>
      </c>
      <c r="BC115">
        <v>6.77</v>
      </c>
      <c r="BD115" t="s">
        <v>3</v>
      </c>
      <c r="BE115" t="s">
        <v>3</v>
      </c>
      <c r="BF115" t="s">
        <v>3</v>
      </c>
      <c r="BG115" t="s">
        <v>3</v>
      </c>
      <c r="BH115">
        <v>0</v>
      </c>
      <c r="BI115">
        <v>2</v>
      </c>
      <c r="BJ115" t="s">
        <v>210</v>
      </c>
      <c r="BM115">
        <v>112001</v>
      </c>
      <c r="BN115">
        <v>0</v>
      </c>
      <c r="BO115" t="s">
        <v>3</v>
      </c>
      <c r="BP115">
        <v>0</v>
      </c>
      <c r="BQ115">
        <v>3</v>
      </c>
      <c r="BR115">
        <v>0</v>
      </c>
      <c r="BS115">
        <v>6.77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80</v>
      </c>
      <c r="CA115">
        <v>60</v>
      </c>
      <c r="CE115">
        <v>0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14"/>
        <v>22515.72</v>
      </c>
      <c r="CQ115">
        <f t="shared" si="115"/>
        <v>13399.7256</v>
      </c>
      <c r="CR115">
        <f t="shared" si="116"/>
        <v>48991.240400000002</v>
      </c>
      <c r="CS115">
        <f t="shared" si="117"/>
        <v>3824.4406999999997</v>
      </c>
      <c r="CT115">
        <f t="shared" si="118"/>
        <v>125239.99019999999</v>
      </c>
      <c r="CU115">
        <f t="shared" si="119"/>
        <v>0</v>
      </c>
      <c r="CV115">
        <f t="shared" si="120"/>
        <v>1923</v>
      </c>
      <c r="CW115">
        <f t="shared" si="121"/>
        <v>49.04</v>
      </c>
      <c r="CX115">
        <f t="shared" si="122"/>
        <v>0</v>
      </c>
      <c r="CY115">
        <f t="shared" si="123"/>
        <v>12390.183999999999</v>
      </c>
      <c r="CZ115">
        <f t="shared" si="124"/>
        <v>9292.637999999999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1013</v>
      </c>
      <c r="DV115" t="s">
        <v>209</v>
      </c>
      <c r="DW115" t="s">
        <v>211</v>
      </c>
      <c r="DX115">
        <v>1</v>
      </c>
      <c r="EE115">
        <v>39174395</v>
      </c>
      <c r="EF115">
        <v>3</v>
      </c>
      <c r="EG115" t="s">
        <v>20</v>
      </c>
      <c r="EH115">
        <v>0</v>
      </c>
      <c r="EI115" t="s">
        <v>3</v>
      </c>
      <c r="EJ115">
        <v>2</v>
      </c>
      <c r="EK115">
        <v>112001</v>
      </c>
      <c r="EL115" t="s">
        <v>192</v>
      </c>
      <c r="EM115" t="s">
        <v>193</v>
      </c>
      <c r="EO115" t="s">
        <v>3</v>
      </c>
      <c r="EQ115">
        <v>0</v>
      </c>
      <c r="ER115">
        <v>27715.06</v>
      </c>
      <c r="ES115">
        <v>1979.28</v>
      </c>
      <c r="ET115">
        <v>7236.52</v>
      </c>
      <c r="EU115">
        <v>564.91</v>
      </c>
      <c r="EV115">
        <v>18499.259999999998</v>
      </c>
      <c r="EW115">
        <v>1923</v>
      </c>
      <c r="EX115">
        <v>49.04</v>
      </c>
      <c r="EY115">
        <v>0</v>
      </c>
      <c r="FQ115">
        <v>0</v>
      </c>
      <c r="FR115">
        <f t="shared" si="125"/>
        <v>0</v>
      </c>
      <c r="FS115">
        <v>0</v>
      </c>
      <c r="FX115">
        <v>80</v>
      </c>
      <c r="FY115">
        <v>60</v>
      </c>
      <c r="GA115" t="s">
        <v>3</v>
      </c>
      <c r="GD115">
        <v>1</v>
      </c>
      <c r="GF115">
        <v>-1750548776</v>
      </c>
      <c r="GG115">
        <v>1</v>
      </c>
      <c r="GH115">
        <v>1</v>
      </c>
      <c r="GI115">
        <v>4</v>
      </c>
      <c r="GJ115">
        <v>0</v>
      </c>
      <c r="GK115">
        <v>0</v>
      </c>
      <c r="GL115">
        <f t="shared" si="126"/>
        <v>0</v>
      </c>
      <c r="GM115">
        <f t="shared" si="127"/>
        <v>44198.54</v>
      </c>
      <c r="GN115">
        <f t="shared" si="128"/>
        <v>0</v>
      </c>
      <c r="GO115">
        <f t="shared" si="129"/>
        <v>44198.54</v>
      </c>
      <c r="GP115">
        <f t="shared" si="130"/>
        <v>0</v>
      </c>
      <c r="GR115">
        <v>0</v>
      </c>
      <c r="GS115">
        <v>3</v>
      </c>
      <c r="GT115">
        <v>0</v>
      </c>
      <c r="GU115" t="s">
        <v>3</v>
      </c>
      <c r="GV115">
        <f t="shared" si="131"/>
        <v>0</v>
      </c>
      <c r="GW115">
        <v>1</v>
      </c>
      <c r="GX115">
        <f t="shared" si="132"/>
        <v>0</v>
      </c>
      <c r="HA115">
        <v>0</v>
      </c>
      <c r="HB115">
        <v>0</v>
      </c>
      <c r="HC115">
        <f t="shared" si="133"/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310</v>
      </c>
      <c r="D116" s="2"/>
      <c r="E116" s="2" t="s">
        <v>212</v>
      </c>
      <c r="F116" s="2" t="s">
        <v>213</v>
      </c>
      <c r="G116" s="2" t="s">
        <v>214</v>
      </c>
      <c r="H116" s="2" t="s">
        <v>95</v>
      </c>
      <c r="I116" s="2">
        <f>I114*J116</f>
        <v>0.8</v>
      </c>
      <c r="J116" s="2">
        <v>6.666666666666667</v>
      </c>
      <c r="K116" s="2"/>
      <c r="L116" s="2"/>
      <c r="M116" s="2"/>
      <c r="N116" s="2"/>
      <c r="O116" s="2">
        <f t="shared" si="99"/>
        <v>46.64</v>
      </c>
      <c r="P116" s="2">
        <f t="shared" si="100"/>
        <v>46.64</v>
      </c>
      <c r="Q116" s="2">
        <f t="shared" si="101"/>
        <v>0</v>
      </c>
      <c r="R116" s="2">
        <f t="shared" si="102"/>
        <v>0</v>
      </c>
      <c r="S116" s="2">
        <f t="shared" si="103"/>
        <v>0</v>
      </c>
      <c r="T116" s="2">
        <f t="shared" si="104"/>
        <v>0</v>
      </c>
      <c r="U116" s="2">
        <f t="shared" si="105"/>
        <v>0</v>
      </c>
      <c r="V116" s="2">
        <f t="shared" si="106"/>
        <v>0</v>
      </c>
      <c r="W116" s="2">
        <f t="shared" si="107"/>
        <v>0</v>
      </c>
      <c r="X116" s="2">
        <f t="shared" si="108"/>
        <v>0</v>
      </c>
      <c r="Y116" s="2">
        <f t="shared" si="109"/>
        <v>0</v>
      </c>
      <c r="Z116" s="2"/>
      <c r="AA116" s="2">
        <v>39650536</v>
      </c>
      <c r="AB116" s="2">
        <f t="shared" si="110"/>
        <v>58.3</v>
      </c>
      <c r="AC116" s="2">
        <f t="shared" si="111"/>
        <v>58.3</v>
      </c>
      <c r="AD116" s="2">
        <f t="shared" si="137"/>
        <v>0</v>
      </c>
      <c r="AE116" s="2">
        <f t="shared" si="138"/>
        <v>0</v>
      </c>
      <c r="AF116" s="2">
        <f t="shared" si="139"/>
        <v>0</v>
      </c>
      <c r="AG116" s="2">
        <f t="shared" si="112"/>
        <v>0</v>
      </c>
      <c r="AH116" s="2">
        <f t="shared" si="140"/>
        <v>0</v>
      </c>
      <c r="AI116" s="2">
        <f t="shared" si="141"/>
        <v>0</v>
      </c>
      <c r="AJ116" s="2">
        <f t="shared" si="113"/>
        <v>0</v>
      </c>
      <c r="AK116" s="2">
        <v>58.3</v>
      </c>
      <c r="AL116" s="2">
        <v>58.3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80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3</v>
      </c>
      <c r="BI116" s="2">
        <v>2</v>
      </c>
      <c r="BJ116" s="2" t="s">
        <v>215</v>
      </c>
      <c r="BK116" s="2"/>
      <c r="BL116" s="2"/>
      <c r="BM116" s="2">
        <v>112001</v>
      </c>
      <c r="BN116" s="2">
        <v>0</v>
      </c>
      <c r="BO116" s="2" t="s">
        <v>3</v>
      </c>
      <c r="BP116" s="2">
        <v>0</v>
      </c>
      <c r="BQ116" s="2">
        <v>3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80</v>
      </c>
      <c r="CA116" s="2">
        <v>60</v>
      </c>
      <c r="CB116" s="2"/>
      <c r="CC116" s="2"/>
      <c r="CD116" s="2"/>
      <c r="CE116" s="2">
        <v>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14"/>
        <v>46.64</v>
      </c>
      <c r="CQ116" s="2">
        <f t="shared" si="115"/>
        <v>58.3</v>
      </c>
      <c r="CR116" s="2">
        <f t="shared" si="116"/>
        <v>0</v>
      </c>
      <c r="CS116" s="2">
        <f t="shared" si="117"/>
        <v>0</v>
      </c>
      <c r="CT116" s="2">
        <f t="shared" si="118"/>
        <v>0</v>
      </c>
      <c r="CU116" s="2">
        <f t="shared" si="119"/>
        <v>0</v>
      </c>
      <c r="CV116" s="2">
        <f t="shared" si="120"/>
        <v>0</v>
      </c>
      <c r="CW116" s="2">
        <f t="shared" si="121"/>
        <v>0</v>
      </c>
      <c r="CX116" s="2">
        <f t="shared" si="122"/>
        <v>0</v>
      </c>
      <c r="CY116" s="2">
        <f t="shared" si="123"/>
        <v>0</v>
      </c>
      <c r="CZ116" s="2">
        <f t="shared" si="124"/>
        <v>0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1010</v>
      </c>
      <c r="DV116" s="2" t="s">
        <v>95</v>
      </c>
      <c r="DW116" s="2" t="s">
        <v>95</v>
      </c>
      <c r="DX116" s="2">
        <v>10</v>
      </c>
      <c r="DY116" s="2"/>
      <c r="DZ116" s="2"/>
      <c r="EA116" s="2"/>
      <c r="EB116" s="2"/>
      <c r="EC116" s="2"/>
      <c r="ED116" s="2"/>
      <c r="EE116" s="2">
        <v>39174395</v>
      </c>
      <c r="EF116" s="2">
        <v>3</v>
      </c>
      <c r="EG116" s="2" t="s">
        <v>20</v>
      </c>
      <c r="EH116" s="2">
        <v>0</v>
      </c>
      <c r="EI116" s="2" t="s">
        <v>3</v>
      </c>
      <c r="EJ116" s="2">
        <v>2</v>
      </c>
      <c r="EK116" s="2">
        <v>112001</v>
      </c>
      <c r="EL116" s="2" t="s">
        <v>192</v>
      </c>
      <c r="EM116" s="2" t="s">
        <v>193</v>
      </c>
      <c r="EN116" s="2"/>
      <c r="EO116" s="2" t="s">
        <v>3</v>
      </c>
      <c r="EP116" s="2"/>
      <c r="EQ116" s="2">
        <v>0</v>
      </c>
      <c r="ER116" s="2">
        <v>58.3</v>
      </c>
      <c r="ES116" s="2">
        <v>58.3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5"/>
        <v>0</v>
      </c>
      <c r="FS116" s="2">
        <v>0</v>
      </c>
      <c r="FT116" s="2"/>
      <c r="FU116" s="2"/>
      <c r="FV116" s="2"/>
      <c r="FW116" s="2"/>
      <c r="FX116" s="2">
        <v>80</v>
      </c>
      <c r="FY116" s="2">
        <v>60</v>
      </c>
      <c r="FZ116" s="2"/>
      <c r="GA116" s="2" t="s">
        <v>3</v>
      </c>
      <c r="GB116" s="2"/>
      <c r="GC116" s="2"/>
      <c r="GD116" s="2">
        <v>1</v>
      </c>
      <c r="GE116" s="2"/>
      <c r="GF116" s="2">
        <v>-1191253957</v>
      </c>
      <c r="GG116" s="2">
        <v>2</v>
      </c>
      <c r="GH116" s="2">
        <v>1</v>
      </c>
      <c r="GI116" s="2">
        <v>-2</v>
      </c>
      <c r="GJ116" s="2">
        <v>0</v>
      </c>
      <c r="GK116" s="2">
        <v>0</v>
      </c>
      <c r="GL116" s="2">
        <f t="shared" si="126"/>
        <v>0</v>
      </c>
      <c r="GM116" s="2">
        <f t="shared" si="127"/>
        <v>46.64</v>
      </c>
      <c r="GN116" s="2">
        <f t="shared" si="128"/>
        <v>0</v>
      </c>
      <c r="GO116" s="2">
        <f t="shared" si="129"/>
        <v>46.64</v>
      </c>
      <c r="GP116" s="2">
        <f t="shared" si="130"/>
        <v>0</v>
      </c>
      <c r="GQ116" s="2"/>
      <c r="GR116" s="2">
        <v>0</v>
      </c>
      <c r="GS116" s="2">
        <v>3</v>
      </c>
      <c r="GT116" s="2">
        <v>0</v>
      </c>
      <c r="GU116" s="2" t="s">
        <v>3</v>
      </c>
      <c r="GV116" s="2">
        <f t="shared" si="131"/>
        <v>0</v>
      </c>
      <c r="GW116" s="2">
        <v>1</v>
      </c>
      <c r="GX116" s="2">
        <f t="shared" si="132"/>
        <v>0</v>
      </c>
      <c r="GY116" s="2"/>
      <c r="GZ116" s="2"/>
      <c r="HA116" s="2">
        <v>0</v>
      </c>
      <c r="HB116" s="2">
        <v>0</v>
      </c>
      <c r="HC116" s="2">
        <f t="shared" si="133"/>
        <v>0</v>
      </c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326</v>
      </c>
      <c r="E117" t="s">
        <v>212</v>
      </c>
      <c r="F117" t="s">
        <v>213</v>
      </c>
      <c r="G117" t="s">
        <v>214</v>
      </c>
      <c r="H117" t="s">
        <v>95</v>
      </c>
      <c r="I117">
        <f>I115*J117</f>
        <v>0.8</v>
      </c>
      <c r="J117">
        <v>6.666666666666667</v>
      </c>
      <c r="O117">
        <f t="shared" si="99"/>
        <v>315.75</v>
      </c>
      <c r="P117">
        <f t="shared" si="100"/>
        <v>315.75</v>
      </c>
      <c r="Q117">
        <f t="shared" si="101"/>
        <v>0</v>
      </c>
      <c r="R117">
        <f t="shared" si="102"/>
        <v>0</v>
      </c>
      <c r="S117">
        <f t="shared" si="103"/>
        <v>0</v>
      </c>
      <c r="T117">
        <f t="shared" si="104"/>
        <v>0</v>
      </c>
      <c r="U117">
        <f t="shared" si="105"/>
        <v>0</v>
      </c>
      <c r="V117">
        <f t="shared" si="106"/>
        <v>0</v>
      </c>
      <c r="W117">
        <f t="shared" si="107"/>
        <v>0</v>
      </c>
      <c r="X117">
        <f t="shared" si="108"/>
        <v>0</v>
      </c>
      <c r="Y117">
        <f t="shared" si="109"/>
        <v>0</v>
      </c>
      <c r="AA117">
        <v>39650538</v>
      </c>
      <c r="AB117">
        <f t="shared" si="110"/>
        <v>58.3</v>
      </c>
      <c r="AC117">
        <f t="shared" si="111"/>
        <v>58.3</v>
      </c>
      <c r="AD117">
        <f t="shared" si="137"/>
        <v>0</v>
      </c>
      <c r="AE117">
        <f t="shared" si="138"/>
        <v>0</v>
      </c>
      <c r="AF117">
        <f t="shared" si="139"/>
        <v>0</v>
      </c>
      <c r="AG117">
        <f t="shared" si="112"/>
        <v>0</v>
      </c>
      <c r="AH117">
        <f t="shared" si="140"/>
        <v>0</v>
      </c>
      <c r="AI117">
        <f t="shared" si="141"/>
        <v>0</v>
      </c>
      <c r="AJ117">
        <f t="shared" si="113"/>
        <v>0</v>
      </c>
      <c r="AK117">
        <v>58.3</v>
      </c>
      <c r="AL117">
        <v>58.3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80</v>
      </c>
      <c r="AU117">
        <v>60</v>
      </c>
      <c r="AV117">
        <v>1</v>
      </c>
      <c r="AW117">
        <v>1</v>
      </c>
      <c r="AZ117">
        <v>6.77</v>
      </c>
      <c r="BA117">
        <v>1</v>
      </c>
      <c r="BB117">
        <v>1</v>
      </c>
      <c r="BC117">
        <v>6.77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2</v>
      </c>
      <c r="BJ117" t="s">
        <v>215</v>
      </c>
      <c r="BM117">
        <v>112001</v>
      </c>
      <c r="BN117">
        <v>0</v>
      </c>
      <c r="BO117" t="s">
        <v>3</v>
      </c>
      <c r="BP117">
        <v>0</v>
      </c>
      <c r="BQ117">
        <v>3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80</v>
      </c>
      <c r="CA117">
        <v>60</v>
      </c>
      <c r="CE117">
        <v>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14"/>
        <v>315.75</v>
      </c>
      <c r="CQ117">
        <f t="shared" si="115"/>
        <v>394.69099999999997</v>
      </c>
      <c r="CR117">
        <f t="shared" si="116"/>
        <v>0</v>
      </c>
      <c r="CS117">
        <f t="shared" si="117"/>
        <v>0</v>
      </c>
      <c r="CT117">
        <f t="shared" si="118"/>
        <v>0</v>
      </c>
      <c r="CU117">
        <f t="shared" si="119"/>
        <v>0</v>
      </c>
      <c r="CV117">
        <f t="shared" si="120"/>
        <v>0</v>
      </c>
      <c r="CW117">
        <f t="shared" si="121"/>
        <v>0</v>
      </c>
      <c r="CX117">
        <f t="shared" si="122"/>
        <v>0</v>
      </c>
      <c r="CY117">
        <f t="shared" si="123"/>
        <v>0</v>
      </c>
      <c r="CZ117">
        <f t="shared" si="124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1010</v>
      </c>
      <c r="DV117" t="s">
        <v>95</v>
      </c>
      <c r="DW117" t="s">
        <v>95</v>
      </c>
      <c r="DX117">
        <v>10</v>
      </c>
      <c r="EE117">
        <v>39174395</v>
      </c>
      <c r="EF117">
        <v>3</v>
      </c>
      <c r="EG117" t="s">
        <v>20</v>
      </c>
      <c r="EH117">
        <v>0</v>
      </c>
      <c r="EI117" t="s">
        <v>3</v>
      </c>
      <c r="EJ117">
        <v>2</v>
      </c>
      <c r="EK117">
        <v>112001</v>
      </c>
      <c r="EL117" t="s">
        <v>192</v>
      </c>
      <c r="EM117" t="s">
        <v>193</v>
      </c>
      <c r="EO117" t="s">
        <v>3</v>
      </c>
      <c r="EQ117">
        <v>0</v>
      </c>
      <c r="ER117">
        <v>58.3</v>
      </c>
      <c r="ES117">
        <v>58.3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25"/>
        <v>0</v>
      </c>
      <c r="FS117">
        <v>0</v>
      </c>
      <c r="FX117">
        <v>80</v>
      </c>
      <c r="FY117">
        <v>60</v>
      </c>
      <c r="GA117" t="s">
        <v>3</v>
      </c>
      <c r="GD117">
        <v>1</v>
      </c>
      <c r="GF117">
        <v>-1191253957</v>
      </c>
      <c r="GG117">
        <v>1</v>
      </c>
      <c r="GH117">
        <v>1</v>
      </c>
      <c r="GI117">
        <v>4</v>
      </c>
      <c r="GJ117">
        <v>0</v>
      </c>
      <c r="GK117">
        <v>0</v>
      </c>
      <c r="GL117">
        <f t="shared" si="126"/>
        <v>0</v>
      </c>
      <c r="GM117">
        <f t="shared" si="127"/>
        <v>315.75</v>
      </c>
      <c r="GN117">
        <f t="shared" si="128"/>
        <v>0</v>
      </c>
      <c r="GO117">
        <f t="shared" si="129"/>
        <v>315.75</v>
      </c>
      <c r="GP117">
        <f t="shared" si="130"/>
        <v>0</v>
      </c>
      <c r="GR117">
        <v>0</v>
      </c>
      <c r="GS117">
        <v>3</v>
      </c>
      <c r="GT117">
        <v>0</v>
      </c>
      <c r="GU117" t="s">
        <v>3</v>
      </c>
      <c r="GV117">
        <f t="shared" si="131"/>
        <v>0</v>
      </c>
      <c r="GW117">
        <v>1</v>
      </c>
      <c r="GX117">
        <f t="shared" si="132"/>
        <v>0</v>
      </c>
      <c r="HA117">
        <v>0</v>
      </c>
      <c r="HB117">
        <v>0</v>
      </c>
      <c r="HC117">
        <f t="shared" si="133"/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311</v>
      </c>
      <c r="D118" s="2"/>
      <c r="E118" s="2" t="s">
        <v>216</v>
      </c>
      <c r="F118" s="2" t="s">
        <v>217</v>
      </c>
      <c r="G118" s="2" t="s">
        <v>218</v>
      </c>
      <c r="H118" s="2" t="s">
        <v>219</v>
      </c>
      <c r="I118" s="2">
        <f>I114*J118</f>
        <v>1.2</v>
      </c>
      <c r="J118" s="2">
        <v>10</v>
      </c>
      <c r="K118" s="2"/>
      <c r="L118" s="2"/>
      <c r="M118" s="2"/>
      <c r="N118" s="2"/>
      <c r="O118" s="2">
        <f t="shared" si="99"/>
        <v>2040.61</v>
      </c>
      <c r="P118" s="2">
        <f t="shared" si="100"/>
        <v>2040.61</v>
      </c>
      <c r="Q118" s="2">
        <f t="shared" si="101"/>
        <v>0</v>
      </c>
      <c r="R118" s="2">
        <f t="shared" si="102"/>
        <v>0</v>
      </c>
      <c r="S118" s="2">
        <f t="shared" si="103"/>
        <v>0</v>
      </c>
      <c r="T118" s="2">
        <f t="shared" si="104"/>
        <v>0</v>
      </c>
      <c r="U118" s="2">
        <f t="shared" si="105"/>
        <v>0</v>
      </c>
      <c r="V118" s="2">
        <f t="shared" si="106"/>
        <v>0</v>
      </c>
      <c r="W118" s="2">
        <f t="shared" si="107"/>
        <v>0</v>
      </c>
      <c r="X118" s="2">
        <f t="shared" si="108"/>
        <v>0</v>
      </c>
      <c r="Y118" s="2">
        <f t="shared" si="109"/>
        <v>0</v>
      </c>
      <c r="Z118" s="2"/>
      <c r="AA118" s="2">
        <v>39650536</v>
      </c>
      <c r="AB118" s="2">
        <f t="shared" si="110"/>
        <v>1700.51</v>
      </c>
      <c r="AC118" s="2">
        <f t="shared" si="111"/>
        <v>1700.51</v>
      </c>
      <c r="AD118" s="2">
        <f t="shared" si="137"/>
        <v>0</v>
      </c>
      <c r="AE118" s="2">
        <f t="shared" si="138"/>
        <v>0</v>
      </c>
      <c r="AF118" s="2">
        <f t="shared" si="139"/>
        <v>0</v>
      </c>
      <c r="AG118" s="2">
        <f t="shared" si="112"/>
        <v>0</v>
      </c>
      <c r="AH118" s="2">
        <f t="shared" si="140"/>
        <v>0</v>
      </c>
      <c r="AI118" s="2">
        <f t="shared" si="141"/>
        <v>0</v>
      </c>
      <c r="AJ118" s="2">
        <f t="shared" si="113"/>
        <v>0</v>
      </c>
      <c r="AK118" s="2">
        <v>1700.51</v>
      </c>
      <c r="AL118" s="2">
        <v>1700.51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80</v>
      </c>
      <c r="AU118" s="2">
        <v>60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3</v>
      </c>
      <c r="BI118" s="2">
        <v>2</v>
      </c>
      <c r="BJ118" s="2" t="s">
        <v>220</v>
      </c>
      <c r="BK118" s="2"/>
      <c r="BL118" s="2"/>
      <c r="BM118" s="2">
        <v>112001</v>
      </c>
      <c r="BN118" s="2">
        <v>0</v>
      </c>
      <c r="BO118" s="2" t="s">
        <v>3</v>
      </c>
      <c r="BP118" s="2">
        <v>0</v>
      </c>
      <c r="BQ118" s="2">
        <v>3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80</v>
      </c>
      <c r="CA118" s="2">
        <v>60</v>
      </c>
      <c r="CB118" s="2"/>
      <c r="CC118" s="2"/>
      <c r="CD118" s="2"/>
      <c r="CE118" s="2">
        <v>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3</v>
      </c>
      <c r="CO118" s="2">
        <v>0</v>
      </c>
      <c r="CP118" s="2">
        <f t="shared" si="114"/>
        <v>2040.61</v>
      </c>
      <c r="CQ118" s="2">
        <f t="shared" si="115"/>
        <v>1700.51</v>
      </c>
      <c r="CR118" s="2">
        <f t="shared" si="116"/>
        <v>0</v>
      </c>
      <c r="CS118" s="2">
        <f t="shared" si="117"/>
        <v>0</v>
      </c>
      <c r="CT118" s="2">
        <f t="shared" si="118"/>
        <v>0</v>
      </c>
      <c r="CU118" s="2">
        <f t="shared" si="119"/>
        <v>0</v>
      </c>
      <c r="CV118" s="2">
        <f t="shared" si="120"/>
        <v>0</v>
      </c>
      <c r="CW118" s="2">
        <f t="shared" si="121"/>
        <v>0</v>
      </c>
      <c r="CX118" s="2">
        <f t="shared" si="122"/>
        <v>0</v>
      </c>
      <c r="CY118" s="2">
        <f t="shared" si="123"/>
        <v>0</v>
      </c>
      <c r="CZ118" s="2">
        <f t="shared" si="124"/>
        <v>0</v>
      </c>
      <c r="DA118" s="2"/>
      <c r="DB118" s="2"/>
      <c r="DC118" s="2" t="s">
        <v>3</v>
      </c>
      <c r="DD118" s="2" t="s">
        <v>3</v>
      </c>
      <c r="DE118" s="2" t="s">
        <v>3</v>
      </c>
      <c r="DF118" s="2" t="s">
        <v>3</v>
      </c>
      <c r="DG118" s="2" t="s">
        <v>3</v>
      </c>
      <c r="DH118" s="2" t="s">
        <v>3</v>
      </c>
      <c r="DI118" s="2" t="s">
        <v>3</v>
      </c>
      <c r="DJ118" s="2" t="s">
        <v>3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1003</v>
      </c>
      <c r="DV118" s="2" t="s">
        <v>219</v>
      </c>
      <c r="DW118" s="2" t="s">
        <v>219</v>
      </c>
      <c r="DX118" s="2">
        <v>10</v>
      </c>
      <c r="DY118" s="2"/>
      <c r="DZ118" s="2"/>
      <c r="EA118" s="2"/>
      <c r="EB118" s="2"/>
      <c r="EC118" s="2"/>
      <c r="ED118" s="2"/>
      <c r="EE118" s="2">
        <v>39174395</v>
      </c>
      <c r="EF118" s="2">
        <v>3</v>
      </c>
      <c r="EG118" s="2" t="s">
        <v>20</v>
      </c>
      <c r="EH118" s="2">
        <v>0</v>
      </c>
      <c r="EI118" s="2" t="s">
        <v>3</v>
      </c>
      <c r="EJ118" s="2">
        <v>2</v>
      </c>
      <c r="EK118" s="2">
        <v>112001</v>
      </c>
      <c r="EL118" s="2" t="s">
        <v>192</v>
      </c>
      <c r="EM118" s="2" t="s">
        <v>193</v>
      </c>
      <c r="EN118" s="2"/>
      <c r="EO118" s="2" t="s">
        <v>3</v>
      </c>
      <c r="EP118" s="2"/>
      <c r="EQ118" s="2">
        <v>0</v>
      </c>
      <c r="ER118" s="2">
        <v>1700.51</v>
      </c>
      <c r="ES118" s="2">
        <v>1700.51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5"/>
        <v>0</v>
      </c>
      <c r="FS118" s="2">
        <v>0</v>
      </c>
      <c r="FT118" s="2"/>
      <c r="FU118" s="2"/>
      <c r="FV118" s="2"/>
      <c r="FW118" s="2"/>
      <c r="FX118" s="2">
        <v>80</v>
      </c>
      <c r="FY118" s="2">
        <v>60</v>
      </c>
      <c r="FZ118" s="2"/>
      <c r="GA118" s="2" t="s">
        <v>3</v>
      </c>
      <c r="GB118" s="2"/>
      <c r="GC118" s="2"/>
      <c r="GD118" s="2">
        <v>1</v>
      </c>
      <c r="GE118" s="2"/>
      <c r="GF118" s="2">
        <v>-1697956352</v>
      </c>
      <c r="GG118" s="2">
        <v>2</v>
      </c>
      <c r="GH118" s="2">
        <v>1</v>
      </c>
      <c r="GI118" s="2">
        <v>-2</v>
      </c>
      <c r="GJ118" s="2">
        <v>0</v>
      </c>
      <c r="GK118" s="2">
        <v>0</v>
      </c>
      <c r="GL118" s="2">
        <f t="shared" si="126"/>
        <v>0</v>
      </c>
      <c r="GM118" s="2">
        <f t="shared" si="127"/>
        <v>2040.61</v>
      </c>
      <c r="GN118" s="2">
        <f t="shared" si="128"/>
        <v>0</v>
      </c>
      <c r="GO118" s="2">
        <f t="shared" si="129"/>
        <v>2040.61</v>
      </c>
      <c r="GP118" s="2">
        <f t="shared" si="130"/>
        <v>0</v>
      </c>
      <c r="GQ118" s="2"/>
      <c r="GR118" s="2">
        <v>0</v>
      </c>
      <c r="GS118" s="2">
        <v>3</v>
      </c>
      <c r="GT118" s="2">
        <v>0</v>
      </c>
      <c r="GU118" s="2" t="s">
        <v>3</v>
      </c>
      <c r="GV118" s="2">
        <f t="shared" si="131"/>
        <v>0</v>
      </c>
      <c r="GW118" s="2">
        <v>1</v>
      </c>
      <c r="GX118" s="2">
        <f t="shared" si="132"/>
        <v>0</v>
      </c>
      <c r="GY118" s="2"/>
      <c r="GZ118" s="2"/>
      <c r="HA118" s="2">
        <v>0</v>
      </c>
      <c r="HB118" s="2">
        <v>0</v>
      </c>
      <c r="HC118" s="2">
        <f t="shared" si="133"/>
        <v>0</v>
      </c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327</v>
      </c>
      <c r="E119" t="s">
        <v>216</v>
      </c>
      <c r="F119" t="s">
        <v>217</v>
      </c>
      <c r="G119" t="s">
        <v>218</v>
      </c>
      <c r="H119" t="s">
        <v>219</v>
      </c>
      <c r="I119">
        <f>I115*J119</f>
        <v>1.2</v>
      </c>
      <c r="J119">
        <v>10</v>
      </c>
      <c r="O119">
        <f t="shared" si="99"/>
        <v>13814.94</v>
      </c>
      <c r="P119">
        <f t="shared" si="100"/>
        <v>13814.94</v>
      </c>
      <c r="Q119">
        <f t="shared" si="101"/>
        <v>0</v>
      </c>
      <c r="R119">
        <f t="shared" si="102"/>
        <v>0</v>
      </c>
      <c r="S119">
        <f t="shared" si="103"/>
        <v>0</v>
      </c>
      <c r="T119">
        <f t="shared" si="104"/>
        <v>0</v>
      </c>
      <c r="U119">
        <f t="shared" si="105"/>
        <v>0</v>
      </c>
      <c r="V119">
        <f t="shared" si="106"/>
        <v>0</v>
      </c>
      <c r="W119">
        <f t="shared" si="107"/>
        <v>0</v>
      </c>
      <c r="X119">
        <f t="shared" si="108"/>
        <v>0</v>
      </c>
      <c r="Y119">
        <f t="shared" si="109"/>
        <v>0</v>
      </c>
      <c r="AA119">
        <v>39650538</v>
      </c>
      <c r="AB119">
        <f t="shared" si="110"/>
        <v>1700.51</v>
      </c>
      <c r="AC119">
        <f t="shared" si="111"/>
        <v>1700.51</v>
      </c>
      <c r="AD119">
        <f t="shared" si="137"/>
        <v>0</v>
      </c>
      <c r="AE119">
        <f t="shared" si="138"/>
        <v>0</v>
      </c>
      <c r="AF119">
        <f t="shared" si="139"/>
        <v>0</v>
      </c>
      <c r="AG119">
        <f t="shared" si="112"/>
        <v>0</v>
      </c>
      <c r="AH119">
        <f t="shared" si="140"/>
        <v>0</v>
      </c>
      <c r="AI119">
        <f t="shared" si="141"/>
        <v>0</v>
      </c>
      <c r="AJ119">
        <f t="shared" si="113"/>
        <v>0</v>
      </c>
      <c r="AK119">
        <v>1700.51</v>
      </c>
      <c r="AL119">
        <v>1700.51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80</v>
      </c>
      <c r="AU119">
        <v>60</v>
      </c>
      <c r="AV119">
        <v>1</v>
      </c>
      <c r="AW119">
        <v>1</v>
      </c>
      <c r="AZ119">
        <v>6.77</v>
      </c>
      <c r="BA119">
        <v>1</v>
      </c>
      <c r="BB119">
        <v>1</v>
      </c>
      <c r="BC119">
        <v>6.77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2</v>
      </c>
      <c r="BJ119" t="s">
        <v>220</v>
      </c>
      <c r="BM119">
        <v>112001</v>
      </c>
      <c r="BN119">
        <v>0</v>
      </c>
      <c r="BO119" t="s">
        <v>3</v>
      </c>
      <c r="BP119">
        <v>0</v>
      </c>
      <c r="BQ119">
        <v>3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80</v>
      </c>
      <c r="CA119">
        <v>60</v>
      </c>
      <c r="CE119">
        <v>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14"/>
        <v>13814.94</v>
      </c>
      <c r="CQ119">
        <f t="shared" si="115"/>
        <v>11512.4527</v>
      </c>
      <c r="CR119">
        <f t="shared" si="116"/>
        <v>0</v>
      </c>
      <c r="CS119">
        <f t="shared" si="117"/>
        <v>0</v>
      </c>
      <c r="CT119">
        <f t="shared" si="118"/>
        <v>0</v>
      </c>
      <c r="CU119">
        <f t="shared" si="119"/>
        <v>0</v>
      </c>
      <c r="CV119">
        <f t="shared" si="120"/>
        <v>0</v>
      </c>
      <c r="CW119">
        <f t="shared" si="121"/>
        <v>0</v>
      </c>
      <c r="CX119">
        <f t="shared" si="122"/>
        <v>0</v>
      </c>
      <c r="CY119">
        <f t="shared" si="123"/>
        <v>0</v>
      </c>
      <c r="CZ119">
        <f t="shared" si="124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1003</v>
      </c>
      <c r="DV119" t="s">
        <v>219</v>
      </c>
      <c r="DW119" t="s">
        <v>219</v>
      </c>
      <c r="DX119">
        <v>10</v>
      </c>
      <c r="EE119">
        <v>39174395</v>
      </c>
      <c r="EF119">
        <v>3</v>
      </c>
      <c r="EG119" t="s">
        <v>20</v>
      </c>
      <c r="EH119">
        <v>0</v>
      </c>
      <c r="EI119" t="s">
        <v>3</v>
      </c>
      <c r="EJ119">
        <v>2</v>
      </c>
      <c r="EK119">
        <v>112001</v>
      </c>
      <c r="EL119" t="s">
        <v>192</v>
      </c>
      <c r="EM119" t="s">
        <v>193</v>
      </c>
      <c r="EO119" t="s">
        <v>3</v>
      </c>
      <c r="EQ119">
        <v>0</v>
      </c>
      <c r="ER119">
        <v>1700.51</v>
      </c>
      <c r="ES119">
        <v>1700.51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25"/>
        <v>0</v>
      </c>
      <c r="FS119">
        <v>0</v>
      </c>
      <c r="FX119">
        <v>80</v>
      </c>
      <c r="FY119">
        <v>60</v>
      </c>
      <c r="GA119" t="s">
        <v>3</v>
      </c>
      <c r="GD119">
        <v>1</v>
      </c>
      <c r="GF119">
        <v>-1697956352</v>
      </c>
      <c r="GG119">
        <v>1</v>
      </c>
      <c r="GH119">
        <v>1</v>
      </c>
      <c r="GI119">
        <v>4</v>
      </c>
      <c r="GJ119">
        <v>0</v>
      </c>
      <c r="GK119">
        <v>0</v>
      </c>
      <c r="GL119">
        <f t="shared" si="126"/>
        <v>0</v>
      </c>
      <c r="GM119">
        <f t="shared" si="127"/>
        <v>13814.94</v>
      </c>
      <c r="GN119">
        <f t="shared" si="128"/>
        <v>0</v>
      </c>
      <c r="GO119">
        <f t="shared" si="129"/>
        <v>13814.94</v>
      </c>
      <c r="GP119">
        <f t="shared" si="130"/>
        <v>0</v>
      </c>
      <c r="GR119">
        <v>0</v>
      </c>
      <c r="GS119">
        <v>3</v>
      </c>
      <c r="GT119">
        <v>0</v>
      </c>
      <c r="GU119" t="s">
        <v>3</v>
      </c>
      <c r="GV119">
        <f t="shared" si="131"/>
        <v>0</v>
      </c>
      <c r="GW119">
        <v>1</v>
      </c>
      <c r="GX119">
        <f t="shared" si="132"/>
        <v>0</v>
      </c>
      <c r="HA119">
        <v>0</v>
      </c>
      <c r="HB119">
        <v>0</v>
      </c>
      <c r="HC119">
        <f t="shared" si="133"/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ROW(SmtRes!A348)</f>
        <v>348</v>
      </c>
      <c r="D120" s="2">
        <f>ROW(EtalonRes!A295)</f>
        <v>295</v>
      </c>
      <c r="E120" s="2" t="s">
        <v>221</v>
      </c>
      <c r="F120" s="2" t="s">
        <v>222</v>
      </c>
      <c r="G120" s="2" t="s">
        <v>223</v>
      </c>
      <c r="H120" s="2" t="s">
        <v>209</v>
      </c>
      <c r="I120" s="2">
        <f>ROUND(18/100,9)</f>
        <v>0.18</v>
      </c>
      <c r="J120" s="2">
        <v>0</v>
      </c>
      <c r="K120" s="2"/>
      <c r="L120" s="2"/>
      <c r="M120" s="2"/>
      <c r="N120" s="2"/>
      <c r="O120" s="2">
        <f t="shared" si="99"/>
        <v>4264.28</v>
      </c>
      <c r="P120" s="2">
        <f t="shared" si="100"/>
        <v>195.31</v>
      </c>
      <c r="Q120" s="2">
        <f t="shared" si="101"/>
        <v>948.63</v>
      </c>
      <c r="R120" s="2">
        <f t="shared" si="102"/>
        <v>63.14</v>
      </c>
      <c r="S120" s="2">
        <f t="shared" si="103"/>
        <v>3120.34</v>
      </c>
      <c r="T120" s="2">
        <f t="shared" si="104"/>
        <v>0</v>
      </c>
      <c r="U120" s="2">
        <f t="shared" si="105"/>
        <v>324.36</v>
      </c>
      <c r="V120" s="2">
        <f t="shared" si="106"/>
        <v>5.7564000000000002</v>
      </c>
      <c r="W120" s="2">
        <f t="shared" si="107"/>
        <v>0</v>
      </c>
      <c r="X120" s="2">
        <f t="shared" si="108"/>
        <v>2546.7800000000002</v>
      </c>
      <c r="Y120" s="2">
        <f t="shared" si="109"/>
        <v>1910.09</v>
      </c>
      <c r="Z120" s="2"/>
      <c r="AA120" s="2">
        <v>39650536</v>
      </c>
      <c r="AB120" s="2">
        <f t="shared" si="110"/>
        <v>23690.46</v>
      </c>
      <c r="AC120" s="2">
        <f t="shared" si="111"/>
        <v>1085.06</v>
      </c>
      <c r="AD120" s="2">
        <f t="shared" si="137"/>
        <v>5270.16</v>
      </c>
      <c r="AE120" s="2">
        <f t="shared" si="138"/>
        <v>350.8</v>
      </c>
      <c r="AF120" s="2">
        <f t="shared" si="139"/>
        <v>17335.240000000002</v>
      </c>
      <c r="AG120" s="2">
        <f t="shared" si="112"/>
        <v>0</v>
      </c>
      <c r="AH120" s="2">
        <f t="shared" si="140"/>
        <v>1802</v>
      </c>
      <c r="AI120" s="2">
        <f t="shared" si="141"/>
        <v>31.98</v>
      </c>
      <c r="AJ120" s="2">
        <f t="shared" si="113"/>
        <v>0</v>
      </c>
      <c r="AK120" s="2">
        <v>23690.46</v>
      </c>
      <c r="AL120" s="2">
        <v>1085.06</v>
      </c>
      <c r="AM120" s="2">
        <v>5270.16</v>
      </c>
      <c r="AN120" s="2">
        <v>350.8</v>
      </c>
      <c r="AO120" s="2">
        <v>17335.240000000002</v>
      </c>
      <c r="AP120" s="2">
        <v>0</v>
      </c>
      <c r="AQ120" s="2">
        <v>1802</v>
      </c>
      <c r="AR120" s="2">
        <v>31.98</v>
      </c>
      <c r="AS120" s="2">
        <v>0</v>
      </c>
      <c r="AT120" s="2">
        <v>80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0</v>
      </c>
      <c r="BI120" s="2">
        <v>2</v>
      </c>
      <c r="BJ120" s="2" t="s">
        <v>224</v>
      </c>
      <c r="BK120" s="2"/>
      <c r="BL120" s="2"/>
      <c r="BM120" s="2">
        <v>112001</v>
      </c>
      <c r="BN120" s="2">
        <v>0</v>
      </c>
      <c r="BO120" s="2" t="s">
        <v>3</v>
      </c>
      <c r="BP120" s="2">
        <v>0</v>
      </c>
      <c r="BQ120" s="2">
        <v>3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80</v>
      </c>
      <c r="CA120" s="2">
        <v>60</v>
      </c>
      <c r="CB120" s="2"/>
      <c r="CC120" s="2"/>
      <c r="CD120" s="2"/>
      <c r="CE120" s="2">
        <v>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si="114"/>
        <v>4264.2800000000007</v>
      </c>
      <c r="CQ120" s="2">
        <f t="shared" si="115"/>
        <v>1085.06</v>
      </c>
      <c r="CR120" s="2">
        <f t="shared" si="116"/>
        <v>5270.16</v>
      </c>
      <c r="CS120" s="2">
        <f t="shared" si="117"/>
        <v>350.8</v>
      </c>
      <c r="CT120" s="2">
        <f t="shared" si="118"/>
        <v>17335.240000000002</v>
      </c>
      <c r="CU120" s="2">
        <f t="shared" si="119"/>
        <v>0</v>
      </c>
      <c r="CV120" s="2">
        <f t="shared" si="120"/>
        <v>1802</v>
      </c>
      <c r="CW120" s="2">
        <f t="shared" si="121"/>
        <v>31.98</v>
      </c>
      <c r="CX120" s="2">
        <f t="shared" si="122"/>
        <v>0</v>
      </c>
      <c r="CY120" s="2">
        <f t="shared" si="123"/>
        <v>2546.7840000000001</v>
      </c>
      <c r="CZ120" s="2">
        <f t="shared" si="124"/>
        <v>1910.088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1013</v>
      </c>
      <c r="DV120" s="2" t="s">
        <v>209</v>
      </c>
      <c r="DW120" s="2" t="s">
        <v>211</v>
      </c>
      <c r="DX120" s="2">
        <v>1</v>
      </c>
      <c r="DY120" s="2"/>
      <c r="DZ120" s="2"/>
      <c r="EA120" s="2"/>
      <c r="EB120" s="2"/>
      <c r="EC120" s="2"/>
      <c r="ED120" s="2"/>
      <c r="EE120" s="2">
        <v>39174395</v>
      </c>
      <c r="EF120" s="2">
        <v>3</v>
      </c>
      <c r="EG120" s="2" t="s">
        <v>20</v>
      </c>
      <c r="EH120" s="2">
        <v>0</v>
      </c>
      <c r="EI120" s="2" t="s">
        <v>3</v>
      </c>
      <c r="EJ120" s="2">
        <v>2</v>
      </c>
      <c r="EK120" s="2">
        <v>112001</v>
      </c>
      <c r="EL120" s="2" t="s">
        <v>192</v>
      </c>
      <c r="EM120" s="2" t="s">
        <v>193</v>
      </c>
      <c r="EN120" s="2"/>
      <c r="EO120" s="2" t="s">
        <v>3</v>
      </c>
      <c r="EP120" s="2"/>
      <c r="EQ120" s="2">
        <v>0</v>
      </c>
      <c r="ER120" s="2">
        <v>23690.46</v>
      </c>
      <c r="ES120" s="2">
        <v>1085.06</v>
      </c>
      <c r="ET120" s="2">
        <v>5270.16</v>
      </c>
      <c r="EU120" s="2">
        <v>350.8</v>
      </c>
      <c r="EV120" s="2">
        <v>17335.240000000002</v>
      </c>
      <c r="EW120" s="2">
        <v>1802</v>
      </c>
      <c r="EX120" s="2">
        <v>31.98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25"/>
        <v>0</v>
      </c>
      <c r="FS120" s="2">
        <v>0</v>
      </c>
      <c r="FT120" s="2"/>
      <c r="FU120" s="2"/>
      <c r="FV120" s="2"/>
      <c r="FW120" s="2"/>
      <c r="FX120" s="2">
        <v>80</v>
      </c>
      <c r="FY120" s="2">
        <v>60</v>
      </c>
      <c r="FZ120" s="2"/>
      <c r="GA120" s="2" t="s">
        <v>3</v>
      </c>
      <c r="GB120" s="2"/>
      <c r="GC120" s="2"/>
      <c r="GD120" s="2">
        <v>1</v>
      </c>
      <c r="GE120" s="2"/>
      <c r="GF120" s="2">
        <v>513538107</v>
      </c>
      <c r="GG120" s="2">
        <v>2</v>
      </c>
      <c r="GH120" s="2">
        <v>1</v>
      </c>
      <c r="GI120" s="2">
        <v>-2</v>
      </c>
      <c r="GJ120" s="2">
        <v>0</v>
      </c>
      <c r="GK120" s="2">
        <v>0</v>
      </c>
      <c r="GL120" s="2">
        <f t="shared" si="126"/>
        <v>0</v>
      </c>
      <c r="GM120" s="2">
        <f t="shared" si="127"/>
        <v>8721.15</v>
      </c>
      <c r="GN120" s="2">
        <f t="shared" si="128"/>
        <v>0</v>
      </c>
      <c r="GO120" s="2">
        <f t="shared" si="129"/>
        <v>8721.15</v>
      </c>
      <c r="GP120" s="2">
        <f t="shared" si="130"/>
        <v>0</v>
      </c>
      <c r="GQ120" s="2"/>
      <c r="GR120" s="2">
        <v>0</v>
      </c>
      <c r="GS120" s="2">
        <v>3</v>
      </c>
      <c r="GT120" s="2">
        <v>0</v>
      </c>
      <c r="GU120" s="2" t="s">
        <v>3</v>
      </c>
      <c r="GV120" s="2">
        <f t="shared" si="131"/>
        <v>0</v>
      </c>
      <c r="GW120" s="2">
        <v>1</v>
      </c>
      <c r="GX120" s="2">
        <f t="shared" si="132"/>
        <v>0</v>
      </c>
      <c r="GY120" s="2"/>
      <c r="GZ120" s="2"/>
      <c r="HA120" s="2">
        <v>0</v>
      </c>
      <c r="HB120" s="2">
        <v>0</v>
      </c>
      <c r="HC120" s="2">
        <f t="shared" si="133"/>
        <v>0</v>
      </c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ROW(SmtRes!A368)</f>
        <v>368</v>
      </c>
      <c r="D121">
        <f>ROW(EtalonRes!A312)</f>
        <v>312</v>
      </c>
      <c r="E121" t="s">
        <v>221</v>
      </c>
      <c r="F121" t="s">
        <v>222</v>
      </c>
      <c r="G121" t="s">
        <v>223</v>
      </c>
      <c r="H121" t="s">
        <v>209</v>
      </c>
      <c r="I121">
        <f>ROUND(18/100,9)</f>
        <v>0.18</v>
      </c>
      <c r="J121">
        <v>0</v>
      </c>
      <c r="O121">
        <f t="shared" si="99"/>
        <v>28869.19</v>
      </c>
      <c r="P121">
        <f t="shared" si="100"/>
        <v>1322.25</v>
      </c>
      <c r="Q121">
        <f t="shared" si="101"/>
        <v>6422.22</v>
      </c>
      <c r="R121">
        <f t="shared" si="102"/>
        <v>427.48</v>
      </c>
      <c r="S121">
        <f t="shared" si="103"/>
        <v>21124.720000000001</v>
      </c>
      <c r="T121">
        <f t="shared" si="104"/>
        <v>0</v>
      </c>
      <c r="U121">
        <f t="shared" si="105"/>
        <v>324.36</v>
      </c>
      <c r="V121">
        <f t="shared" si="106"/>
        <v>5.7564000000000002</v>
      </c>
      <c r="W121">
        <f t="shared" si="107"/>
        <v>0</v>
      </c>
      <c r="X121">
        <f t="shared" si="108"/>
        <v>17241.759999999998</v>
      </c>
      <c r="Y121">
        <f t="shared" si="109"/>
        <v>12931.32</v>
      </c>
      <c r="AA121">
        <v>39650538</v>
      </c>
      <c r="AB121">
        <f t="shared" si="110"/>
        <v>23690.46</v>
      </c>
      <c r="AC121">
        <f t="shared" si="111"/>
        <v>1085.06</v>
      </c>
      <c r="AD121">
        <f t="shared" si="137"/>
        <v>5270.16</v>
      </c>
      <c r="AE121">
        <f t="shared" si="138"/>
        <v>350.8</v>
      </c>
      <c r="AF121">
        <f t="shared" si="139"/>
        <v>17335.240000000002</v>
      </c>
      <c r="AG121">
        <f t="shared" si="112"/>
        <v>0</v>
      </c>
      <c r="AH121">
        <f t="shared" si="140"/>
        <v>1802</v>
      </c>
      <c r="AI121">
        <f t="shared" si="141"/>
        <v>31.98</v>
      </c>
      <c r="AJ121">
        <f t="shared" si="113"/>
        <v>0</v>
      </c>
      <c r="AK121">
        <v>23690.46</v>
      </c>
      <c r="AL121">
        <v>1085.06</v>
      </c>
      <c r="AM121">
        <v>5270.16</v>
      </c>
      <c r="AN121">
        <v>350.8</v>
      </c>
      <c r="AO121">
        <v>17335.240000000002</v>
      </c>
      <c r="AP121">
        <v>0</v>
      </c>
      <c r="AQ121">
        <v>1802</v>
      </c>
      <c r="AR121">
        <v>31.98</v>
      </c>
      <c r="AS121">
        <v>0</v>
      </c>
      <c r="AT121">
        <v>80</v>
      </c>
      <c r="AU121">
        <v>60</v>
      </c>
      <c r="AV121">
        <v>1</v>
      </c>
      <c r="AW121">
        <v>1</v>
      </c>
      <c r="AZ121">
        <v>6.77</v>
      </c>
      <c r="BA121">
        <v>6.77</v>
      </c>
      <c r="BB121">
        <v>6.77</v>
      </c>
      <c r="BC121">
        <v>6.77</v>
      </c>
      <c r="BD121" t="s">
        <v>3</v>
      </c>
      <c r="BE121" t="s">
        <v>3</v>
      </c>
      <c r="BF121" t="s">
        <v>3</v>
      </c>
      <c r="BG121" t="s">
        <v>3</v>
      </c>
      <c r="BH121">
        <v>0</v>
      </c>
      <c r="BI121">
        <v>2</v>
      </c>
      <c r="BJ121" t="s">
        <v>224</v>
      </c>
      <c r="BM121">
        <v>112001</v>
      </c>
      <c r="BN121">
        <v>0</v>
      </c>
      <c r="BO121" t="s">
        <v>3</v>
      </c>
      <c r="BP121">
        <v>0</v>
      </c>
      <c r="BQ121">
        <v>3</v>
      </c>
      <c r="BR121">
        <v>0</v>
      </c>
      <c r="BS121">
        <v>6.77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80</v>
      </c>
      <c r="CA121">
        <v>60</v>
      </c>
      <c r="CE121">
        <v>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14"/>
        <v>28869.190000000002</v>
      </c>
      <c r="CQ121">
        <f t="shared" si="115"/>
        <v>7345.8561999999993</v>
      </c>
      <c r="CR121">
        <f t="shared" si="116"/>
        <v>35678.983199999995</v>
      </c>
      <c r="CS121">
        <f t="shared" si="117"/>
        <v>2374.9159999999997</v>
      </c>
      <c r="CT121">
        <f t="shared" si="118"/>
        <v>117359.5748</v>
      </c>
      <c r="CU121">
        <f t="shared" si="119"/>
        <v>0</v>
      </c>
      <c r="CV121">
        <f t="shared" si="120"/>
        <v>1802</v>
      </c>
      <c r="CW121">
        <f t="shared" si="121"/>
        <v>31.98</v>
      </c>
      <c r="CX121">
        <f t="shared" si="122"/>
        <v>0</v>
      </c>
      <c r="CY121">
        <f t="shared" si="123"/>
        <v>17241.759999999998</v>
      </c>
      <c r="CZ121">
        <f t="shared" si="124"/>
        <v>12931.32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209</v>
      </c>
      <c r="DW121" t="s">
        <v>211</v>
      </c>
      <c r="DX121">
        <v>1</v>
      </c>
      <c r="EE121">
        <v>39174395</v>
      </c>
      <c r="EF121">
        <v>3</v>
      </c>
      <c r="EG121" t="s">
        <v>20</v>
      </c>
      <c r="EH121">
        <v>0</v>
      </c>
      <c r="EI121" t="s">
        <v>3</v>
      </c>
      <c r="EJ121">
        <v>2</v>
      </c>
      <c r="EK121">
        <v>112001</v>
      </c>
      <c r="EL121" t="s">
        <v>192</v>
      </c>
      <c r="EM121" t="s">
        <v>193</v>
      </c>
      <c r="EO121" t="s">
        <v>3</v>
      </c>
      <c r="EQ121">
        <v>0</v>
      </c>
      <c r="ER121">
        <v>23690.46</v>
      </c>
      <c r="ES121">
        <v>1085.06</v>
      </c>
      <c r="ET121">
        <v>5270.16</v>
      </c>
      <c r="EU121">
        <v>350.8</v>
      </c>
      <c r="EV121">
        <v>17335.240000000002</v>
      </c>
      <c r="EW121">
        <v>1802</v>
      </c>
      <c r="EX121">
        <v>31.98</v>
      </c>
      <c r="EY121">
        <v>0</v>
      </c>
      <c r="FQ121">
        <v>0</v>
      </c>
      <c r="FR121">
        <f t="shared" si="125"/>
        <v>0</v>
      </c>
      <c r="FS121">
        <v>0</v>
      </c>
      <c r="FX121">
        <v>80</v>
      </c>
      <c r="FY121">
        <v>60</v>
      </c>
      <c r="GA121" t="s">
        <v>3</v>
      </c>
      <c r="GD121">
        <v>1</v>
      </c>
      <c r="GF121">
        <v>513538107</v>
      </c>
      <c r="GG121">
        <v>1</v>
      </c>
      <c r="GH121">
        <v>1</v>
      </c>
      <c r="GI121">
        <v>4</v>
      </c>
      <c r="GJ121">
        <v>0</v>
      </c>
      <c r="GK121">
        <v>0</v>
      </c>
      <c r="GL121">
        <f t="shared" si="126"/>
        <v>0</v>
      </c>
      <c r="GM121">
        <f t="shared" si="127"/>
        <v>59042.27</v>
      </c>
      <c r="GN121">
        <f t="shared" si="128"/>
        <v>0</v>
      </c>
      <c r="GO121">
        <f t="shared" si="129"/>
        <v>59042.27</v>
      </c>
      <c r="GP121">
        <f t="shared" si="130"/>
        <v>0</v>
      </c>
      <c r="GR121">
        <v>0</v>
      </c>
      <c r="GS121">
        <v>3</v>
      </c>
      <c r="GT121">
        <v>0</v>
      </c>
      <c r="GU121" t="s">
        <v>3</v>
      </c>
      <c r="GV121">
        <f t="shared" si="131"/>
        <v>0</v>
      </c>
      <c r="GW121">
        <v>1</v>
      </c>
      <c r="GX121">
        <f t="shared" si="132"/>
        <v>0</v>
      </c>
      <c r="HA121">
        <v>0</v>
      </c>
      <c r="HB121">
        <v>0</v>
      </c>
      <c r="HC121">
        <f t="shared" si="133"/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347</v>
      </c>
      <c r="D122" s="2"/>
      <c r="E122" s="2" t="s">
        <v>225</v>
      </c>
      <c r="F122" s="2" t="s">
        <v>226</v>
      </c>
      <c r="G122" s="2" t="s">
        <v>227</v>
      </c>
      <c r="H122" s="2" t="s">
        <v>219</v>
      </c>
      <c r="I122" s="2">
        <f>I120*J122</f>
        <v>1.7999999999999998</v>
      </c>
      <c r="J122" s="2">
        <v>10</v>
      </c>
      <c r="K122" s="2"/>
      <c r="L122" s="2"/>
      <c r="M122" s="2"/>
      <c r="N122" s="2"/>
      <c r="O122" s="2">
        <f t="shared" si="99"/>
        <v>1343.74</v>
      </c>
      <c r="P122" s="2">
        <f t="shared" si="100"/>
        <v>1343.74</v>
      </c>
      <c r="Q122" s="2">
        <f t="shared" si="101"/>
        <v>0</v>
      </c>
      <c r="R122" s="2">
        <f t="shared" si="102"/>
        <v>0</v>
      </c>
      <c r="S122" s="2">
        <f t="shared" si="103"/>
        <v>0</v>
      </c>
      <c r="T122" s="2">
        <f t="shared" si="104"/>
        <v>0</v>
      </c>
      <c r="U122" s="2">
        <f t="shared" si="105"/>
        <v>0</v>
      </c>
      <c r="V122" s="2">
        <f t="shared" si="106"/>
        <v>0</v>
      </c>
      <c r="W122" s="2">
        <f t="shared" si="107"/>
        <v>0</v>
      </c>
      <c r="X122" s="2">
        <f t="shared" si="108"/>
        <v>0</v>
      </c>
      <c r="Y122" s="2">
        <f t="shared" si="109"/>
        <v>0</v>
      </c>
      <c r="Z122" s="2"/>
      <c r="AA122" s="2">
        <v>39650536</v>
      </c>
      <c r="AB122" s="2">
        <f t="shared" si="110"/>
        <v>746.52</v>
      </c>
      <c r="AC122" s="2">
        <f t="shared" si="111"/>
        <v>746.52</v>
      </c>
      <c r="AD122" s="2">
        <f t="shared" si="137"/>
        <v>0</v>
      </c>
      <c r="AE122" s="2">
        <f t="shared" si="138"/>
        <v>0</v>
      </c>
      <c r="AF122" s="2">
        <f t="shared" si="139"/>
        <v>0</v>
      </c>
      <c r="AG122" s="2">
        <f t="shared" si="112"/>
        <v>0</v>
      </c>
      <c r="AH122" s="2">
        <f t="shared" si="140"/>
        <v>0</v>
      </c>
      <c r="AI122" s="2">
        <f t="shared" si="141"/>
        <v>0</v>
      </c>
      <c r="AJ122" s="2">
        <f t="shared" si="113"/>
        <v>0</v>
      </c>
      <c r="AK122" s="2">
        <v>746.52</v>
      </c>
      <c r="AL122" s="2">
        <v>746.52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80</v>
      </c>
      <c r="AU122" s="2">
        <v>60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3</v>
      </c>
      <c r="BI122" s="2">
        <v>2</v>
      </c>
      <c r="BJ122" s="2" t="s">
        <v>228</v>
      </c>
      <c r="BK122" s="2"/>
      <c r="BL122" s="2"/>
      <c r="BM122" s="2">
        <v>112001</v>
      </c>
      <c r="BN122" s="2">
        <v>0</v>
      </c>
      <c r="BO122" s="2" t="s">
        <v>3</v>
      </c>
      <c r="BP122" s="2">
        <v>0</v>
      </c>
      <c r="BQ122" s="2">
        <v>3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80</v>
      </c>
      <c r="CA122" s="2">
        <v>60</v>
      </c>
      <c r="CB122" s="2"/>
      <c r="CC122" s="2"/>
      <c r="CD122" s="2"/>
      <c r="CE122" s="2">
        <v>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3</v>
      </c>
      <c r="CO122" s="2">
        <v>0</v>
      </c>
      <c r="CP122" s="2">
        <f t="shared" si="114"/>
        <v>1343.74</v>
      </c>
      <c r="CQ122" s="2">
        <f t="shared" si="115"/>
        <v>746.52</v>
      </c>
      <c r="CR122" s="2">
        <f t="shared" si="116"/>
        <v>0</v>
      </c>
      <c r="CS122" s="2">
        <f t="shared" si="117"/>
        <v>0</v>
      </c>
      <c r="CT122" s="2">
        <f t="shared" si="118"/>
        <v>0</v>
      </c>
      <c r="CU122" s="2">
        <f t="shared" si="119"/>
        <v>0</v>
      </c>
      <c r="CV122" s="2">
        <f t="shared" si="120"/>
        <v>0</v>
      </c>
      <c r="CW122" s="2">
        <f t="shared" si="121"/>
        <v>0</v>
      </c>
      <c r="CX122" s="2">
        <f t="shared" si="122"/>
        <v>0</v>
      </c>
      <c r="CY122" s="2">
        <f t="shared" si="123"/>
        <v>0</v>
      </c>
      <c r="CZ122" s="2">
        <f t="shared" si="124"/>
        <v>0</v>
      </c>
      <c r="DA122" s="2"/>
      <c r="DB122" s="2"/>
      <c r="DC122" s="2" t="s">
        <v>3</v>
      </c>
      <c r="DD122" s="2" t="s">
        <v>3</v>
      </c>
      <c r="DE122" s="2" t="s">
        <v>3</v>
      </c>
      <c r="DF122" s="2" t="s">
        <v>3</v>
      </c>
      <c r="DG122" s="2" t="s">
        <v>3</v>
      </c>
      <c r="DH122" s="2" t="s">
        <v>3</v>
      </c>
      <c r="DI122" s="2" t="s">
        <v>3</v>
      </c>
      <c r="DJ122" s="2" t="s">
        <v>3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1003</v>
      </c>
      <c r="DV122" s="2" t="s">
        <v>219</v>
      </c>
      <c r="DW122" s="2" t="s">
        <v>219</v>
      </c>
      <c r="DX122" s="2">
        <v>10</v>
      </c>
      <c r="DY122" s="2"/>
      <c r="DZ122" s="2"/>
      <c r="EA122" s="2"/>
      <c r="EB122" s="2"/>
      <c r="EC122" s="2"/>
      <c r="ED122" s="2"/>
      <c r="EE122" s="2">
        <v>39174395</v>
      </c>
      <c r="EF122" s="2">
        <v>3</v>
      </c>
      <c r="EG122" s="2" t="s">
        <v>20</v>
      </c>
      <c r="EH122" s="2">
        <v>0</v>
      </c>
      <c r="EI122" s="2" t="s">
        <v>3</v>
      </c>
      <c r="EJ122" s="2">
        <v>2</v>
      </c>
      <c r="EK122" s="2">
        <v>112001</v>
      </c>
      <c r="EL122" s="2" t="s">
        <v>192</v>
      </c>
      <c r="EM122" s="2" t="s">
        <v>193</v>
      </c>
      <c r="EN122" s="2"/>
      <c r="EO122" s="2" t="s">
        <v>3</v>
      </c>
      <c r="EP122" s="2"/>
      <c r="EQ122" s="2">
        <v>0</v>
      </c>
      <c r="ER122" s="2">
        <v>746.52</v>
      </c>
      <c r="ES122" s="2">
        <v>746.52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25"/>
        <v>0</v>
      </c>
      <c r="FS122" s="2">
        <v>0</v>
      </c>
      <c r="FT122" s="2"/>
      <c r="FU122" s="2"/>
      <c r="FV122" s="2"/>
      <c r="FW122" s="2"/>
      <c r="FX122" s="2">
        <v>80</v>
      </c>
      <c r="FY122" s="2">
        <v>60</v>
      </c>
      <c r="FZ122" s="2"/>
      <c r="GA122" s="2" t="s">
        <v>3</v>
      </c>
      <c r="GB122" s="2"/>
      <c r="GC122" s="2"/>
      <c r="GD122" s="2">
        <v>1</v>
      </c>
      <c r="GE122" s="2"/>
      <c r="GF122" s="2">
        <v>-383893252</v>
      </c>
      <c r="GG122" s="2">
        <v>2</v>
      </c>
      <c r="GH122" s="2">
        <v>1</v>
      </c>
      <c r="GI122" s="2">
        <v>-2</v>
      </c>
      <c r="GJ122" s="2">
        <v>0</v>
      </c>
      <c r="GK122" s="2">
        <v>0</v>
      </c>
      <c r="GL122" s="2">
        <f t="shared" si="126"/>
        <v>0</v>
      </c>
      <c r="GM122" s="2">
        <f t="shared" si="127"/>
        <v>1343.74</v>
      </c>
      <c r="GN122" s="2">
        <f t="shared" si="128"/>
        <v>0</v>
      </c>
      <c r="GO122" s="2">
        <f t="shared" si="129"/>
        <v>1343.74</v>
      </c>
      <c r="GP122" s="2">
        <f t="shared" si="130"/>
        <v>0</v>
      </c>
      <c r="GQ122" s="2"/>
      <c r="GR122" s="2">
        <v>0</v>
      </c>
      <c r="GS122" s="2">
        <v>3</v>
      </c>
      <c r="GT122" s="2">
        <v>0</v>
      </c>
      <c r="GU122" s="2" t="s">
        <v>3</v>
      </c>
      <c r="GV122" s="2">
        <f t="shared" si="131"/>
        <v>0</v>
      </c>
      <c r="GW122" s="2">
        <v>1</v>
      </c>
      <c r="GX122" s="2">
        <f t="shared" si="132"/>
        <v>0</v>
      </c>
      <c r="GY122" s="2"/>
      <c r="GZ122" s="2"/>
      <c r="HA122" s="2">
        <v>0</v>
      </c>
      <c r="HB122" s="2">
        <v>0</v>
      </c>
      <c r="HC122" s="2">
        <f t="shared" si="133"/>
        <v>0</v>
      </c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367</v>
      </c>
      <c r="E123" t="s">
        <v>225</v>
      </c>
      <c r="F123" t="s">
        <v>226</v>
      </c>
      <c r="G123" t="s">
        <v>227</v>
      </c>
      <c r="H123" t="s">
        <v>219</v>
      </c>
      <c r="I123">
        <f>I121*J123</f>
        <v>1.7999999999999998</v>
      </c>
      <c r="J123">
        <v>10</v>
      </c>
      <c r="O123">
        <f t="shared" si="99"/>
        <v>9097.09</v>
      </c>
      <c r="P123">
        <f t="shared" si="100"/>
        <v>9097.09</v>
      </c>
      <c r="Q123">
        <f t="shared" si="101"/>
        <v>0</v>
      </c>
      <c r="R123">
        <f t="shared" si="102"/>
        <v>0</v>
      </c>
      <c r="S123">
        <f t="shared" si="103"/>
        <v>0</v>
      </c>
      <c r="T123">
        <f t="shared" si="104"/>
        <v>0</v>
      </c>
      <c r="U123">
        <f t="shared" si="105"/>
        <v>0</v>
      </c>
      <c r="V123">
        <f t="shared" si="106"/>
        <v>0</v>
      </c>
      <c r="W123">
        <f t="shared" si="107"/>
        <v>0</v>
      </c>
      <c r="X123">
        <f t="shared" si="108"/>
        <v>0</v>
      </c>
      <c r="Y123">
        <f t="shared" si="109"/>
        <v>0</v>
      </c>
      <c r="AA123">
        <v>39650538</v>
      </c>
      <c r="AB123">
        <f t="shared" si="110"/>
        <v>746.52</v>
      </c>
      <c r="AC123">
        <f t="shared" si="111"/>
        <v>746.52</v>
      </c>
      <c r="AD123">
        <f t="shared" si="137"/>
        <v>0</v>
      </c>
      <c r="AE123">
        <f t="shared" si="138"/>
        <v>0</v>
      </c>
      <c r="AF123">
        <f t="shared" si="139"/>
        <v>0</v>
      </c>
      <c r="AG123">
        <f t="shared" si="112"/>
        <v>0</v>
      </c>
      <c r="AH123">
        <f t="shared" si="140"/>
        <v>0</v>
      </c>
      <c r="AI123">
        <f t="shared" si="141"/>
        <v>0</v>
      </c>
      <c r="AJ123">
        <f t="shared" si="113"/>
        <v>0</v>
      </c>
      <c r="AK123">
        <v>746.52</v>
      </c>
      <c r="AL123">
        <v>746.52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80</v>
      </c>
      <c r="AU123">
        <v>60</v>
      </c>
      <c r="AV123">
        <v>1</v>
      </c>
      <c r="AW123">
        <v>1</v>
      </c>
      <c r="AZ123">
        <v>6.77</v>
      </c>
      <c r="BA123">
        <v>1</v>
      </c>
      <c r="BB123">
        <v>1</v>
      </c>
      <c r="BC123">
        <v>6.77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2</v>
      </c>
      <c r="BJ123" t="s">
        <v>228</v>
      </c>
      <c r="BM123">
        <v>112001</v>
      </c>
      <c r="BN123">
        <v>0</v>
      </c>
      <c r="BO123" t="s">
        <v>3</v>
      </c>
      <c r="BP123">
        <v>0</v>
      </c>
      <c r="BQ123">
        <v>3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80</v>
      </c>
      <c r="CA123">
        <v>60</v>
      </c>
      <c r="CE123">
        <v>0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14"/>
        <v>9097.09</v>
      </c>
      <c r="CQ123">
        <f t="shared" si="115"/>
        <v>5053.9403999999995</v>
      </c>
      <c r="CR123">
        <f t="shared" si="116"/>
        <v>0</v>
      </c>
      <c r="CS123">
        <f t="shared" si="117"/>
        <v>0</v>
      </c>
      <c r="CT123">
        <f t="shared" si="118"/>
        <v>0</v>
      </c>
      <c r="CU123">
        <f t="shared" si="119"/>
        <v>0</v>
      </c>
      <c r="CV123">
        <f t="shared" si="120"/>
        <v>0</v>
      </c>
      <c r="CW123">
        <f t="shared" si="121"/>
        <v>0</v>
      </c>
      <c r="CX123">
        <f t="shared" si="122"/>
        <v>0</v>
      </c>
      <c r="CY123">
        <f t="shared" si="123"/>
        <v>0</v>
      </c>
      <c r="CZ123">
        <f t="shared" si="124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1003</v>
      </c>
      <c r="DV123" t="s">
        <v>219</v>
      </c>
      <c r="DW123" t="s">
        <v>219</v>
      </c>
      <c r="DX123">
        <v>10</v>
      </c>
      <c r="EE123">
        <v>39174395</v>
      </c>
      <c r="EF123">
        <v>3</v>
      </c>
      <c r="EG123" t="s">
        <v>20</v>
      </c>
      <c r="EH123">
        <v>0</v>
      </c>
      <c r="EI123" t="s">
        <v>3</v>
      </c>
      <c r="EJ123">
        <v>2</v>
      </c>
      <c r="EK123">
        <v>112001</v>
      </c>
      <c r="EL123" t="s">
        <v>192</v>
      </c>
      <c r="EM123" t="s">
        <v>193</v>
      </c>
      <c r="EO123" t="s">
        <v>3</v>
      </c>
      <c r="EQ123">
        <v>0</v>
      </c>
      <c r="ER123">
        <v>746.52</v>
      </c>
      <c r="ES123">
        <v>746.52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25"/>
        <v>0</v>
      </c>
      <c r="FS123">
        <v>0</v>
      </c>
      <c r="FX123">
        <v>80</v>
      </c>
      <c r="FY123">
        <v>60</v>
      </c>
      <c r="GA123" t="s">
        <v>3</v>
      </c>
      <c r="GD123">
        <v>1</v>
      </c>
      <c r="GF123">
        <v>-383893252</v>
      </c>
      <c r="GG123">
        <v>1</v>
      </c>
      <c r="GH123">
        <v>1</v>
      </c>
      <c r="GI123">
        <v>4</v>
      </c>
      <c r="GJ123">
        <v>0</v>
      </c>
      <c r="GK123">
        <v>0</v>
      </c>
      <c r="GL123">
        <f t="shared" si="126"/>
        <v>0</v>
      </c>
      <c r="GM123">
        <f t="shared" si="127"/>
        <v>9097.09</v>
      </c>
      <c r="GN123">
        <f t="shared" si="128"/>
        <v>0</v>
      </c>
      <c r="GO123">
        <f t="shared" si="129"/>
        <v>9097.09</v>
      </c>
      <c r="GP123">
        <f t="shared" si="130"/>
        <v>0</v>
      </c>
      <c r="GR123">
        <v>0</v>
      </c>
      <c r="GS123">
        <v>3</v>
      </c>
      <c r="GT123">
        <v>0</v>
      </c>
      <c r="GU123" t="s">
        <v>3</v>
      </c>
      <c r="GV123">
        <f t="shared" si="131"/>
        <v>0</v>
      </c>
      <c r="GW123">
        <v>1</v>
      </c>
      <c r="GX123">
        <f t="shared" si="132"/>
        <v>0</v>
      </c>
      <c r="HA123">
        <v>0</v>
      </c>
      <c r="HB123">
        <v>0</v>
      </c>
      <c r="HC123">
        <f t="shared" si="133"/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346</v>
      </c>
      <c r="D124" s="2"/>
      <c r="E124" s="2" t="s">
        <v>229</v>
      </c>
      <c r="F124" s="2" t="s">
        <v>230</v>
      </c>
      <c r="G124" s="2" t="s">
        <v>231</v>
      </c>
      <c r="H124" s="2" t="s">
        <v>95</v>
      </c>
      <c r="I124" s="2">
        <f>I120*J124</f>
        <v>0.89999999999999991</v>
      </c>
      <c r="J124" s="2">
        <v>5</v>
      </c>
      <c r="K124" s="2"/>
      <c r="L124" s="2"/>
      <c r="M124" s="2"/>
      <c r="N124" s="2"/>
      <c r="O124" s="2">
        <f t="shared" ref="O124:O155" si="142">ROUND(CP124,2)</f>
        <v>54.09</v>
      </c>
      <c r="P124" s="2">
        <f t="shared" ref="P124:P155" si="143">ROUND(CQ124*I124,2)</f>
        <v>54.09</v>
      </c>
      <c r="Q124" s="2">
        <f t="shared" ref="Q124:Q155" si="144">ROUND(CR124*I124,2)</f>
        <v>0</v>
      </c>
      <c r="R124" s="2">
        <f t="shared" ref="R124:R155" si="145">ROUND(CS124*I124,2)</f>
        <v>0</v>
      </c>
      <c r="S124" s="2">
        <f t="shared" ref="S124:S155" si="146">ROUND(CT124*I124,2)</f>
        <v>0</v>
      </c>
      <c r="T124" s="2">
        <f t="shared" ref="T124:T155" si="147">ROUND(CU124*I124,2)</f>
        <v>0</v>
      </c>
      <c r="U124" s="2">
        <f t="shared" ref="U124:U155" si="148">CV124*I124</f>
        <v>0</v>
      </c>
      <c r="V124" s="2">
        <f t="shared" ref="V124:V155" si="149">CW124*I124</f>
        <v>0</v>
      </c>
      <c r="W124" s="2">
        <f t="shared" ref="W124:W155" si="150">ROUND(CX124*I124,2)</f>
        <v>0</v>
      </c>
      <c r="X124" s="2">
        <f t="shared" ref="X124:X155" si="151">ROUND(CY124,2)</f>
        <v>0</v>
      </c>
      <c r="Y124" s="2">
        <f t="shared" ref="Y124:Y155" si="152">ROUND(CZ124,2)</f>
        <v>0</v>
      </c>
      <c r="Z124" s="2"/>
      <c r="AA124" s="2">
        <v>39650536</v>
      </c>
      <c r="AB124" s="2">
        <f t="shared" ref="AB124:AB155" si="153">ROUND((AC124+AD124+AF124),6)</f>
        <v>60.1</v>
      </c>
      <c r="AC124" s="2">
        <f t="shared" ref="AC124:AC155" si="154">ROUND((ES124),6)</f>
        <v>60.1</v>
      </c>
      <c r="AD124" s="2">
        <f t="shared" si="137"/>
        <v>0</v>
      </c>
      <c r="AE124" s="2">
        <f t="shared" si="138"/>
        <v>0</v>
      </c>
      <c r="AF124" s="2">
        <f t="shared" si="139"/>
        <v>0</v>
      </c>
      <c r="AG124" s="2">
        <f t="shared" ref="AG124:AG155" si="155">ROUND((AP124),6)</f>
        <v>0</v>
      </c>
      <c r="AH124" s="2">
        <f t="shared" si="140"/>
        <v>0</v>
      </c>
      <c r="AI124" s="2">
        <f t="shared" si="141"/>
        <v>0</v>
      </c>
      <c r="AJ124" s="2">
        <f t="shared" ref="AJ124:AJ155" si="156">(AS124)</f>
        <v>0</v>
      </c>
      <c r="AK124" s="2">
        <v>60.1</v>
      </c>
      <c r="AL124" s="2">
        <v>60.1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80</v>
      </c>
      <c r="AU124" s="2">
        <v>60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3</v>
      </c>
      <c r="BI124" s="2">
        <v>2</v>
      </c>
      <c r="BJ124" s="2" t="s">
        <v>232</v>
      </c>
      <c r="BK124" s="2"/>
      <c r="BL124" s="2"/>
      <c r="BM124" s="2">
        <v>112001</v>
      </c>
      <c r="BN124" s="2">
        <v>0</v>
      </c>
      <c r="BO124" s="2" t="s">
        <v>3</v>
      </c>
      <c r="BP124" s="2">
        <v>0</v>
      </c>
      <c r="BQ124" s="2">
        <v>3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80</v>
      </c>
      <c r="CA124" s="2">
        <v>60</v>
      </c>
      <c r="CB124" s="2"/>
      <c r="CC124" s="2"/>
      <c r="CD124" s="2"/>
      <c r="CE124" s="2">
        <v>0</v>
      </c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3</v>
      </c>
      <c r="CO124" s="2">
        <v>0</v>
      </c>
      <c r="CP124" s="2">
        <f t="shared" ref="CP124:CP155" si="157">(P124+Q124+S124)</f>
        <v>54.09</v>
      </c>
      <c r="CQ124" s="2">
        <f t="shared" ref="CQ124:CQ155" si="158">AC124*BC124</f>
        <v>60.1</v>
      </c>
      <c r="CR124" s="2">
        <f t="shared" ref="CR124:CR155" si="159">AD124*BB124</f>
        <v>0</v>
      </c>
      <c r="CS124" s="2">
        <f t="shared" ref="CS124:CS155" si="160">AE124*BS124</f>
        <v>0</v>
      </c>
      <c r="CT124" s="2">
        <f t="shared" ref="CT124:CT155" si="161">AF124*BA124</f>
        <v>0</v>
      </c>
      <c r="CU124" s="2">
        <f t="shared" ref="CU124:CU155" si="162">AG124</f>
        <v>0</v>
      </c>
      <c r="CV124" s="2">
        <f t="shared" ref="CV124:CV155" si="163">AH124</f>
        <v>0</v>
      </c>
      <c r="CW124" s="2">
        <f t="shared" ref="CW124:CW155" si="164">AI124</f>
        <v>0</v>
      </c>
      <c r="CX124" s="2">
        <f t="shared" ref="CX124:CX155" si="165">AJ124</f>
        <v>0</v>
      </c>
      <c r="CY124" s="2">
        <f t="shared" ref="CY124:CY155" si="166">(((S124+R124)*AT124)/100)</f>
        <v>0</v>
      </c>
      <c r="CZ124" s="2">
        <f t="shared" ref="CZ124:CZ155" si="167">(((S124+R124)*AU124)/100)</f>
        <v>0</v>
      </c>
      <c r="DA124" s="2"/>
      <c r="DB124" s="2"/>
      <c r="DC124" s="2" t="s">
        <v>3</v>
      </c>
      <c r="DD124" s="2" t="s">
        <v>3</v>
      </c>
      <c r="DE124" s="2" t="s">
        <v>3</v>
      </c>
      <c r="DF124" s="2" t="s">
        <v>3</v>
      </c>
      <c r="DG124" s="2" t="s">
        <v>3</v>
      </c>
      <c r="DH124" s="2" t="s">
        <v>3</v>
      </c>
      <c r="DI124" s="2" t="s">
        <v>3</v>
      </c>
      <c r="DJ124" s="2" t="s">
        <v>3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1010</v>
      </c>
      <c r="DV124" s="2" t="s">
        <v>95</v>
      </c>
      <c r="DW124" s="2" t="s">
        <v>95</v>
      </c>
      <c r="DX124" s="2">
        <v>10</v>
      </c>
      <c r="DY124" s="2"/>
      <c r="DZ124" s="2"/>
      <c r="EA124" s="2"/>
      <c r="EB124" s="2"/>
      <c r="EC124" s="2"/>
      <c r="ED124" s="2"/>
      <c r="EE124" s="2">
        <v>39174395</v>
      </c>
      <c r="EF124" s="2">
        <v>3</v>
      </c>
      <c r="EG124" s="2" t="s">
        <v>20</v>
      </c>
      <c r="EH124" s="2">
        <v>0</v>
      </c>
      <c r="EI124" s="2" t="s">
        <v>3</v>
      </c>
      <c r="EJ124" s="2">
        <v>2</v>
      </c>
      <c r="EK124" s="2">
        <v>112001</v>
      </c>
      <c r="EL124" s="2" t="s">
        <v>192</v>
      </c>
      <c r="EM124" s="2" t="s">
        <v>193</v>
      </c>
      <c r="EN124" s="2"/>
      <c r="EO124" s="2" t="s">
        <v>3</v>
      </c>
      <c r="EP124" s="2"/>
      <c r="EQ124" s="2">
        <v>0</v>
      </c>
      <c r="ER124" s="2">
        <v>60.1</v>
      </c>
      <c r="ES124" s="2">
        <v>60.1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5" si="168">ROUND(IF(AND(BH124=3,BI124=3),P124,0),2)</f>
        <v>0</v>
      </c>
      <c r="FS124" s="2">
        <v>0</v>
      </c>
      <c r="FT124" s="2"/>
      <c r="FU124" s="2"/>
      <c r="FV124" s="2"/>
      <c r="FW124" s="2"/>
      <c r="FX124" s="2">
        <v>80</v>
      </c>
      <c r="FY124" s="2">
        <v>60</v>
      </c>
      <c r="FZ124" s="2"/>
      <c r="GA124" s="2" t="s">
        <v>3</v>
      </c>
      <c r="GB124" s="2"/>
      <c r="GC124" s="2"/>
      <c r="GD124" s="2">
        <v>1</v>
      </c>
      <c r="GE124" s="2"/>
      <c r="GF124" s="2">
        <v>433472974</v>
      </c>
      <c r="GG124" s="2">
        <v>2</v>
      </c>
      <c r="GH124" s="2">
        <v>1</v>
      </c>
      <c r="GI124" s="2">
        <v>-2</v>
      </c>
      <c r="GJ124" s="2">
        <v>0</v>
      </c>
      <c r="GK124" s="2">
        <v>0</v>
      </c>
      <c r="GL124" s="2">
        <f t="shared" ref="GL124:GL155" si="169">ROUND(IF(AND(BH124=3,BI124=3,FS124&lt;&gt;0),P124,0),2)</f>
        <v>0</v>
      </c>
      <c r="GM124" s="2">
        <f t="shared" ref="GM124:GM155" si="170">ROUND(O124+X124+Y124,2)+GX124</f>
        <v>54.09</v>
      </c>
      <c r="GN124" s="2">
        <f t="shared" ref="GN124:GN155" si="171">IF(OR(BI124=0,BI124=1),ROUND(O124+X124+Y124,2),0)</f>
        <v>0</v>
      </c>
      <c r="GO124" s="2">
        <f t="shared" ref="GO124:GO155" si="172">IF(BI124=2,ROUND(O124+X124+Y124,2),0)</f>
        <v>54.09</v>
      </c>
      <c r="GP124" s="2">
        <f t="shared" ref="GP124:GP155" si="173">IF(BI124=4,ROUND(O124+X124+Y124,2)+GX124,0)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3</v>
      </c>
      <c r="GV124" s="2">
        <f t="shared" ref="GV124:GV155" si="174">ROUND((GT124),6)</f>
        <v>0</v>
      </c>
      <c r="GW124" s="2">
        <v>1</v>
      </c>
      <c r="GX124" s="2">
        <f t="shared" ref="GX124:GX155" si="175">ROUND(HC124*I124,2)</f>
        <v>0</v>
      </c>
      <c r="GY124" s="2"/>
      <c r="GZ124" s="2"/>
      <c r="HA124" s="2">
        <v>0</v>
      </c>
      <c r="HB124" s="2">
        <v>0</v>
      </c>
      <c r="HC124" s="2">
        <f t="shared" ref="HC124:HC155" si="176">GV124*GW124</f>
        <v>0</v>
      </c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366</v>
      </c>
      <c r="E125" t="s">
        <v>229</v>
      </c>
      <c r="F125" t="s">
        <v>230</v>
      </c>
      <c r="G125" t="s">
        <v>231</v>
      </c>
      <c r="H125" t="s">
        <v>95</v>
      </c>
      <c r="I125">
        <f>I121*J125</f>
        <v>0.89999999999999991</v>
      </c>
      <c r="J125">
        <v>5</v>
      </c>
      <c r="O125">
        <f t="shared" si="142"/>
        <v>366.19</v>
      </c>
      <c r="P125">
        <f t="shared" si="143"/>
        <v>366.19</v>
      </c>
      <c r="Q125">
        <f t="shared" si="144"/>
        <v>0</v>
      </c>
      <c r="R125">
        <f t="shared" si="145"/>
        <v>0</v>
      </c>
      <c r="S125">
        <f t="shared" si="146"/>
        <v>0</v>
      </c>
      <c r="T125">
        <f t="shared" si="147"/>
        <v>0</v>
      </c>
      <c r="U125">
        <f t="shared" si="148"/>
        <v>0</v>
      </c>
      <c r="V125">
        <f t="shared" si="149"/>
        <v>0</v>
      </c>
      <c r="W125">
        <f t="shared" si="150"/>
        <v>0</v>
      </c>
      <c r="X125">
        <f t="shared" si="151"/>
        <v>0</v>
      </c>
      <c r="Y125">
        <f t="shared" si="152"/>
        <v>0</v>
      </c>
      <c r="AA125">
        <v>39650538</v>
      </c>
      <c r="AB125">
        <f t="shared" si="153"/>
        <v>60.1</v>
      </c>
      <c r="AC125">
        <f t="shared" si="154"/>
        <v>60.1</v>
      </c>
      <c r="AD125">
        <f t="shared" si="137"/>
        <v>0</v>
      </c>
      <c r="AE125">
        <f t="shared" si="138"/>
        <v>0</v>
      </c>
      <c r="AF125">
        <f t="shared" si="139"/>
        <v>0</v>
      </c>
      <c r="AG125">
        <f t="shared" si="155"/>
        <v>0</v>
      </c>
      <c r="AH125">
        <f t="shared" si="140"/>
        <v>0</v>
      </c>
      <c r="AI125">
        <f t="shared" si="141"/>
        <v>0</v>
      </c>
      <c r="AJ125">
        <f t="shared" si="156"/>
        <v>0</v>
      </c>
      <c r="AK125">
        <v>60.1</v>
      </c>
      <c r="AL125">
        <v>60.1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80</v>
      </c>
      <c r="AU125">
        <v>60</v>
      </c>
      <c r="AV125">
        <v>1</v>
      </c>
      <c r="AW125">
        <v>1</v>
      </c>
      <c r="AZ125">
        <v>6.77</v>
      </c>
      <c r="BA125">
        <v>1</v>
      </c>
      <c r="BB125">
        <v>1</v>
      </c>
      <c r="BC125">
        <v>6.77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2</v>
      </c>
      <c r="BJ125" t="s">
        <v>232</v>
      </c>
      <c r="BM125">
        <v>112001</v>
      </c>
      <c r="BN125">
        <v>0</v>
      </c>
      <c r="BO125" t="s">
        <v>3</v>
      </c>
      <c r="BP125">
        <v>0</v>
      </c>
      <c r="BQ125">
        <v>3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80</v>
      </c>
      <c r="CA125">
        <v>60</v>
      </c>
      <c r="CE125">
        <v>0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57"/>
        <v>366.19</v>
      </c>
      <c r="CQ125">
        <f t="shared" si="158"/>
        <v>406.87700000000001</v>
      </c>
      <c r="CR125">
        <f t="shared" si="159"/>
        <v>0</v>
      </c>
      <c r="CS125">
        <f t="shared" si="160"/>
        <v>0</v>
      </c>
      <c r="CT125">
        <f t="shared" si="161"/>
        <v>0</v>
      </c>
      <c r="CU125">
        <f t="shared" si="162"/>
        <v>0</v>
      </c>
      <c r="CV125">
        <f t="shared" si="163"/>
        <v>0</v>
      </c>
      <c r="CW125">
        <f t="shared" si="164"/>
        <v>0</v>
      </c>
      <c r="CX125">
        <f t="shared" si="165"/>
        <v>0</v>
      </c>
      <c r="CY125">
        <f t="shared" si="166"/>
        <v>0</v>
      </c>
      <c r="CZ125">
        <f t="shared" si="167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1010</v>
      </c>
      <c r="DV125" t="s">
        <v>95</v>
      </c>
      <c r="DW125" t="s">
        <v>95</v>
      </c>
      <c r="DX125">
        <v>10</v>
      </c>
      <c r="EE125">
        <v>39174395</v>
      </c>
      <c r="EF125">
        <v>3</v>
      </c>
      <c r="EG125" t="s">
        <v>20</v>
      </c>
      <c r="EH125">
        <v>0</v>
      </c>
      <c r="EI125" t="s">
        <v>3</v>
      </c>
      <c r="EJ125">
        <v>2</v>
      </c>
      <c r="EK125">
        <v>112001</v>
      </c>
      <c r="EL125" t="s">
        <v>192</v>
      </c>
      <c r="EM125" t="s">
        <v>193</v>
      </c>
      <c r="EO125" t="s">
        <v>3</v>
      </c>
      <c r="EQ125">
        <v>0</v>
      </c>
      <c r="ER125">
        <v>60.1</v>
      </c>
      <c r="ES125">
        <v>60.1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68"/>
        <v>0</v>
      </c>
      <c r="FS125">
        <v>0</v>
      </c>
      <c r="FX125">
        <v>80</v>
      </c>
      <c r="FY125">
        <v>60</v>
      </c>
      <c r="GA125" t="s">
        <v>3</v>
      </c>
      <c r="GD125">
        <v>1</v>
      </c>
      <c r="GF125">
        <v>433472974</v>
      </c>
      <c r="GG125">
        <v>1</v>
      </c>
      <c r="GH125">
        <v>1</v>
      </c>
      <c r="GI125">
        <v>4</v>
      </c>
      <c r="GJ125">
        <v>0</v>
      </c>
      <c r="GK125">
        <v>0</v>
      </c>
      <c r="GL125">
        <f t="shared" si="169"/>
        <v>0</v>
      </c>
      <c r="GM125">
        <f t="shared" si="170"/>
        <v>366.19</v>
      </c>
      <c r="GN125">
        <f t="shared" si="171"/>
        <v>0</v>
      </c>
      <c r="GO125">
        <f t="shared" si="172"/>
        <v>366.19</v>
      </c>
      <c r="GP125">
        <f t="shared" si="173"/>
        <v>0</v>
      </c>
      <c r="GR125">
        <v>0</v>
      </c>
      <c r="GS125">
        <v>3</v>
      </c>
      <c r="GT125">
        <v>0</v>
      </c>
      <c r="GU125" t="s">
        <v>3</v>
      </c>
      <c r="GV125">
        <f t="shared" si="174"/>
        <v>0</v>
      </c>
      <c r="GW125">
        <v>1</v>
      </c>
      <c r="GX125">
        <f t="shared" si="175"/>
        <v>0</v>
      </c>
      <c r="HA125">
        <v>0</v>
      </c>
      <c r="HB125">
        <v>0</v>
      </c>
      <c r="HC125">
        <f t="shared" si="176"/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345</v>
      </c>
      <c r="D126" s="2"/>
      <c r="E126" s="2" t="s">
        <v>233</v>
      </c>
      <c r="F126" s="2" t="s">
        <v>234</v>
      </c>
      <c r="G126" s="2" t="s">
        <v>235</v>
      </c>
      <c r="H126" s="2" t="s">
        <v>95</v>
      </c>
      <c r="I126" s="2">
        <f>I120*J126</f>
        <v>1.2</v>
      </c>
      <c r="J126" s="2">
        <v>6.666666666666667</v>
      </c>
      <c r="K126" s="2"/>
      <c r="L126" s="2"/>
      <c r="M126" s="2"/>
      <c r="N126" s="2"/>
      <c r="O126" s="2">
        <f t="shared" si="142"/>
        <v>71.040000000000006</v>
      </c>
      <c r="P126" s="2">
        <f t="shared" si="143"/>
        <v>71.040000000000006</v>
      </c>
      <c r="Q126" s="2">
        <f t="shared" si="144"/>
        <v>0</v>
      </c>
      <c r="R126" s="2">
        <f t="shared" si="145"/>
        <v>0</v>
      </c>
      <c r="S126" s="2">
        <f t="shared" si="146"/>
        <v>0</v>
      </c>
      <c r="T126" s="2">
        <f t="shared" si="147"/>
        <v>0</v>
      </c>
      <c r="U126" s="2">
        <f t="shared" si="148"/>
        <v>0</v>
      </c>
      <c r="V126" s="2">
        <f t="shared" si="149"/>
        <v>0</v>
      </c>
      <c r="W126" s="2">
        <f t="shared" si="150"/>
        <v>0</v>
      </c>
      <c r="X126" s="2">
        <f t="shared" si="151"/>
        <v>0</v>
      </c>
      <c r="Y126" s="2">
        <f t="shared" si="152"/>
        <v>0</v>
      </c>
      <c r="Z126" s="2"/>
      <c r="AA126" s="2">
        <v>39650536</v>
      </c>
      <c r="AB126" s="2">
        <f t="shared" si="153"/>
        <v>59.2</v>
      </c>
      <c r="AC126" s="2">
        <f t="shared" si="154"/>
        <v>59.2</v>
      </c>
      <c r="AD126" s="2">
        <f t="shared" si="137"/>
        <v>0</v>
      </c>
      <c r="AE126" s="2">
        <f t="shared" si="138"/>
        <v>0</v>
      </c>
      <c r="AF126" s="2">
        <f t="shared" si="139"/>
        <v>0</v>
      </c>
      <c r="AG126" s="2">
        <f t="shared" si="155"/>
        <v>0</v>
      </c>
      <c r="AH126" s="2">
        <f t="shared" si="140"/>
        <v>0</v>
      </c>
      <c r="AI126" s="2">
        <f t="shared" si="141"/>
        <v>0</v>
      </c>
      <c r="AJ126" s="2">
        <f t="shared" si="156"/>
        <v>0</v>
      </c>
      <c r="AK126" s="2">
        <v>59.2</v>
      </c>
      <c r="AL126" s="2">
        <v>59.2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80</v>
      </c>
      <c r="AU126" s="2">
        <v>60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3</v>
      </c>
      <c r="BI126" s="2">
        <v>2</v>
      </c>
      <c r="BJ126" s="2" t="s">
        <v>236</v>
      </c>
      <c r="BK126" s="2"/>
      <c r="BL126" s="2"/>
      <c r="BM126" s="2">
        <v>112001</v>
      </c>
      <c r="BN126" s="2">
        <v>0</v>
      </c>
      <c r="BO126" s="2" t="s">
        <v>3</v>
      </c>
      <c r="BP126" s="2">
        <v>0</v>
      </c>
      <c r="BQ126" s="2">
        <v>3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80</v>
      </c>
      <c r="CA126" s="2">
        <v>60</v>
      </c>
      <c r="CB126" s="2"/>
      <c r="CC126" s="2"/>
      <c r="CD126" s="2"/>
      <c r="CE126" s="2">
        <v>0</v>
      </c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3</v>
      </c>
      <c r="CO126" s="2">
        <v>0</v>
      </c>
      <c r="CP126" s="2">
        <f t="shared" si="157"/>
        <v>71.040000000000006</v>
      </c>
      <c r="CQ126" s="2">
        <f t="shared" si="158"/>
        <v>59.2</v>
      </c>
      <c r="CR126" s="2">
        <f t="shared" si="159"/>
        <v>0</v>
      </c>
      <c r="CS126" s="2">
        <f t="shared" si="160"/>
        <v>0</v>
      </c>
      <c r="CT126" s="2">
        <f t="shared" si="161"/>
        <v>0</v>
      </c>
      <c r="CU126" s="2">
        <f t="shared" si="162"/>
        <v>0</v>
      </c>
      <c r="CV126" s="2">
        <f t="shared" si="163"/>
        <v>0</v>
      </c>
      <c r="CW126" s="2">
        <f t="shared" si="164"/>
        <v>0</v>
      </c>
      <c r="CX126" s="2">
        <f t="shared" si="165"/>
        <v>0</v>
      </c>
      <c r="CY126" s="2">
        <f t="shared" si="166"/>
        <v>0</v>
      </c>
      <c r="CZ126" s="2">
        <f t="shared" si="167"/>
        <v>0</v>
      </c>
      <c r="DA126" s="2"/>
      <c r="DB126" s="2"/>
      <c r="DC126" s="2" t="s">
        <v>3</v>
      </c>
      <c r="DD126" s="2" t="s">
        <v>3</v>
      </c>
      <c r="DE126" s="2" t="s">
        <v>3</v>
      </c>
      <c r="DF126" s="2" t="s">
        <v>3</v>
      </c>
      <c r="DG126" s="2" t="s">
        <v>3</v>
      </c>
      <c r="DH126" s="2" t="s">
        <v>3</v>
      </c>
      <c r="DI126" s="2" t="s">
        <v>3</v>
      </c>
      <c r="DJ126" s="2" t="s">
        <v>3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1010</v>
      </c>
      <c r="DV126" s="2" t="s">
        <v>95</v>
      </c>
      <c r="DW126" s="2" t="s">
        <v>95</v>
      </c>
      <c r="DX126" s="2">
        <v>10</v>
      </c>
      <c r="DY126" s="2"/>
      <c r="DZ126" s="2"/>
      <c r="EA126" s="2"/>
      <c r="EB126" s="2"/>
      <c r="EC126" s="2"/>
      <c r="ED126" s="2"/>
      <c r="EE126" s="2">
        <v>39174395</v>
      </c>
      <c r="EF126" s="2">
        <v>3</v>
      </c>
      <c r="EG126" s="2" t="s">
        <v>20</v>
      </c>
      <c r="EH126" s="2">
        <v>0</v>
      </c>
      <c r="EI126" s="2" t="s">
        <v>3</v>
      </c>
      <c r="EJ126" s="2">
        <v>2</v>
      </c>
      <c r="EK126" s="2">
        <v>112001</v>
      </c>
      <c r="EL126" s="2" t="s">
        <v>192</v>
      </c>
      <c r="EM126" s="2" t="s">
        <v>193</v>
      </c>
      <c r="EN126" s="2"/>
      <c r="EO126" s="2" t="s">
        <v>3</v>
      </c>
      <c r="EP126" s="2"/>
      <c r="EQ126" s="2">
        <v>0</v>
      </c>
      <c r="ER126" s="2">
        <v>59.2</v>
      </c>
      <c r="ES126" s="2">
        <v>59.2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68"/>
        <v>0</v>
      </c>
      <c r="FS126" s="2">
        <v>0</v>
      </c>
      <c r="FT126" s="2"/>
      <c r="FU126" s="2"/>
      <c r="FV126" s="2"/>
      <c r="FW126" s="2"/>
      <c r="FX126" s="2">
        <v>80</v>
      </c>
      <c r="FY126" s="2">
        <v>60</v>
      </c>
      <c r="FZ126" s="2"/>
      <c r="GA126" s="2" t="s">
        <v>3</v>
      </c>
      <c r="GB126" s="2"/>
      <c r="GC126" s="2"/>
      <c r="GD126" s="2">
        <v>1</v>
      </c>
      <c r="GE126" s="2"/>
      <c r="GF126" s="2">
        <v>98785814</v>
      </c>
      <c r="GG126" s="2">
        <v>2</v>
      </c>
      <c r="GH126" s="2">
        <v>1</v>
      </c>
      <c r="GI126" s="2">
        <v>-2</v>
      </c>
      <c r="GJ126" s="2">
        <v>0</v>
      </c>
      <c r="GK126" s="2">
        <v>0</v>
      </c>
      <c r="GL126" s="2">
        <f t="shared" si="169"/>
        <v>0</v>
      </c>
      <c r="GM126" s="2">
        <f t="shared" si="170"/>
        <v>71.040000000000006</v>
      </c>
      <c r="GN126" s="2">
        <f t="shared" si="171"/>
        <v>0</v>
      </c>
      <c r="GO126" s="2">
        <f t="shared" si="172"/>
        <v>71.040000000000006</v>
      </c>
      <c r="GP126" s="2">
        <f t="shared" si="173"/>
        <v>0</v>
      </c>
      <c r="GQ126" s="2"/>
      <c r="GR126" s="2">
        <v>0</v>
      </c>
      <c r="GS126" s="2">
        <v>3</v>
      </c>
      <c r="GT126" s="2">
        <v>0</v>
      </c>
      <c r="GU126" s="2" t="s">
        <v>3</v>
      </c>
      <c r="GV126" s="2">
        <f t="shared" si="174"/>
        <v>0</v>
      </c>
      <c r="GW126" s="2">
        <v>1</v>
      </c>
      <c r="GX126" s="2">
        <f t="shared" si="175"/>
        <v>0</v>
      </c>
      <c r="GY126" s="2"/>
      <c r="GZ126" s="2"/>
      <c r="HA126" s="2">
        <v>0</v>
      </c>
      <c r="HB126" s="2">
        <v>0</v>
      </c>
      <c r="HC126" s="2">
        <f t="shared" si="176"/>
        <v>0</v>
      </c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365</v>
      </c>
      <c r="E127" t="s">
        <v>233</v>
      </c>
      <c r="F127" t="s">
        <v>234</v>
      </c>
      <c r="G127" t="s">
        <v>235</v>
      </c>
      <c r="H127" t="s">
        <v>95</v>
      </c>
      <c r="I127">
        <f>I121*J127</f>
        <v>1.2</v>
      </c>
      <c r="J127">
        <v>6.666666666666667</v>
      </c>
      <c r="O127">
        <f t="shared" si="142"/>
        <v>480.94</v>
      </c>
      <c r="P127">
        <f t="shared" si="143"/>
        <v>480.94</v>
      </c>
      <c r="Q127">
        <f t="shared" si="144"/>
        <v>0</v>
      </c>
      <c r="R127">
        <f t="shared" si="145"/>
        <v>0</v>
      </c>
      <c r="S127">
        <f t="shared" si="146"/>
        <v>0</v>
      </c>
      <c r="T127">
        <f t="shared" si="147"/>
        <v>0</v>
      </c>
      <c r="U127">
        <f t="shared" si="148"/>
        <v>0</v>
      </c>
      <c r="V127">
        <f t="shared" si="149"/>
        <v>0</v>
      </c>
      <c r="W127">
        <f t="shared" si="150"/>
        <v>0</v>
      </c>
      <c r="X127">
        <f t="shared" si="151"/>
        <v>0</v>
      </c>
      <c r="Y127">
        <f t="shared" si="152"/>
        <v>0</v>
      </c>
      <c r="AA127">
        <v>39650538</v>
      </c>
      <c r="AB127">
        <f t="shared" si="153"/>
        <v>59.2</v>
      </c>
      <c r="AC127">
        <f t="shared" si="154"/>
        <v>59.2</v>
      </c>
      <c r="AD127">
        <f t="shared" si="137"/>
        <v>0</v>
      </c>
      <c r="AE127">
        <f t="shared" si="138"/>
        <v>0</v>
      </c>
      <c r="AF127">
        <f t="shared" si="139"/>
        <v>0</v>
      </c>
      <c r="AG127">
        <f t="shared" si="155"/>
        <v>0</v>
      </c>
      <c r="AH127">
        <f t="shared" si="140"/>
        <v>0</v>
      </c>
      <c r="AI127">
        <f t="shared" si="141"/>
        <v>0</v>
      </c>
      <c r="AJ127">
        <f t="shared" si="156"/>
        <v>0</v>
      </c>
      <c r="AK127">
        <v>59.2</v>
      </c>
      <c r="AL127">
        <v>59.2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80</v>
      </c>
      <c r="AU127">
        <v>60</v>
      </c>
      <c r="AV127">
        <v>1</v>
      </c>
      <c r="AW127">
        <v>1</v>
      </c>
      <c r="AZ127">
        <v>6.77</v>
      </c>
      <c r="BA127">
        <v>1</v>
      </c>
      <c r="BB127">
        <v>1</v>
      </c>
      <c r="BC127">
        <v>6.77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2</v>
      </c>
      <c r="BJ127" t="s">
        <v>236</v>
      </c>
      <c r="BM127">
        <v>112001</v>
      </c>
      <c r="BN127">
        <v>0</v>
      </c>
      <c r="BO127" t="s">
        <v>3</v>
      </c>
      <c r="BP127">
        <v>0</v>
      </c>
      <c r="BQ127">
        <v>3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80</v>
      </c>
      <c r="CA127">
        <v>60</v>
      </c>
      <c r="CE127">
        <v>0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57"/>
        <v>480.94</v>
      </c>
      <c r="CQ127">
        <f t="shared" si="158"/>
        <v>400.78399999999999</v>
      </c>
      <c r="CR127">
        <f t="shared" si="159"/>
        <v>0</v>
      </c>
      <c r="CS127">
        <f t="shared" si="160"/>
        <v>0</v>
      </c>
      <c r="CT127">
        <f t="shared" si="161"/>
        <v>0</v>
      </c>
      <c r="CU127">
        <f t="shared" si="162"/>
        <v>0</v>
      </c>
      <c r="CV127">
        <f t="shared" si="163"/>
        <v>0</v>
      </c>
      <c r="CW127">
        <f t="shared" si="164"/>
        <v>0</v>
      </c>
      <c r="CX127">
        <f t="shared" si="165"/>
        <v>0</v>
      </c>
      <c r="CY127">
        <f t="shared" si="166"/>
        <v>0</v>
      </c>
      <c r="CZ127">
        <f t="shared" si="167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95</v>
      </c>
      <c r="DW127" t="s">
        <v>95</v>
      </c>
      <c r="DX127">
        <v>10</v>
      </c>
      <c r="EE127">
        <v>39174395</v>
      </c>
      <c r="EF127">
        <v>3</v>
      </c>
      <c r="EG127" t="s">
        <v>20</v>
      </c>
      <c r="EH127">
        <v>0</v>
      </c>
      <c r="EI127" t="s">
        <v>3</v>
      </c>
      <c r="EJ127">
        <v>2</v>
      </c>
      <c r="EK127">
        <v>112001</v>
      </c>
      <c r="EL127" t="s">
        <v>192</v>
      </c>
      <c r="EM127" t="s">
        <v>193</v>
      </c>
      <c r="EO127" t="s">
        <v>3</v>
      </c>
      <c r="EQ127">
        <v>0</v>
      </c>
      <c r="ER127">
        <v>59.2</v>
      </c>
      <c r="ES127">
        <v>59.2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68"/>
        <v>0</v>
      </c>
      <c r="FS127">
        <v>0</v>
      </c>
      <c r="FX127">
        <v>80</v>
      </c>
      <c r="FY127">
        <v>60</v>
      </c>
      <c r="GA127" t="s">
        <v>3</v>
      </c>
      <c r="GD127">
        <v>1</v>
      </c>
      <c r="GF127">
        <v>98785814</v>
      </c>
      <c r="GG127">
        <v>1</v>
      </c>
      <c r="GH127">
        <v>1</v>
      </c>
      <c r="GI127">
        <v>4</v>
      </c>
      <c r="GJ127">
        <v>0</v>
      </c>
      <c r="GK127">
        <v>0</v>
      </c>
      <c r="GL127">
        <f t="shared" si="169"/>
        <v>0</v>
      </c>
      <c r="GM127">
        <f t="shared" si="170"/>
        <v>480.94</v>
      </c>
      <c r="GN127">
        <f t="shared" si="171"/>
        <v>0</v>
      </c>
      <c r="GO127">
        <f t="shared" si="172"/>
        <v>480.94</v>
      </c>
      <c r="GP127">
        <f t="shared" si="173"/>
        <v>0</v>
      </c>
      <c r="GR127">
        <v>0</v>
      </c>
      <c r="GS127">
        <v>3</v>
      </c>
      <c r="GT127">
        <v>0</v>
      </c>
      <c r="GU127" t="s">
        <v>3</v>
      </c>
      <c r="GV127">
        <f t="shared" si="174"/>
        <v>0</v>
      </c>
      <c r="GW127">
        <v>1</v>
      </c>
      <c r="GX127">
        <f t="shared" si="175"/>
        <v>0</v>
      </c>
      <c r="HA127">
        <v>0</v>
      </c>
      <c r="HB127">
        <v>0</v>
      </c>
      <c r="HC127">
        <f t="shared" si="176"/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ROW(SmtRes!A380)</f>
        <v>380</v>
      </c>
      <c r="D128" s="2">
        <f>ROW(EtalonRes!A323)</f>
        <v>323</v>
      </c>
      <c r="E128" s="2" t="s">
        <v>237</v>
      </c>
      <c r="F128" s="2" t="s">
        <v>238</v>
      </c>
      <c r="G128" s="2" t="s">
        <v>239</v>
      </c>
      <c r="H128" s="2" t="s">
        <v>158</v>
      </c>
      <c r="I128" s="2">
        <f>ROUND(1/100,9)</f>
        <v>0.01</v>
      </c>
      <c r="J128" s="2">
        <v>0</v>
      </c>
      <c r="K128" s="2"/>
      <c r="L128" s="2"/>
      <c r="M128" s="2"/>
      <c r="N128" s="2"/>
      <c r="O128" s="2">
        <f t="shared" si="142"/>
        <v>103.54</v>
      </c>
      <c r="P128" s="2">
        <f t="shared" si="143"/>
        <v>22.4</v>
      </c>
      <c r="Q128" s="2">
        <f t="shared" si="144"/>
        <v>16.11</v>
      </c>
      <c r="R128" s="2">
        <f t="shared" si="145"/>
        <v>2.0499999999999998</v>
      </c>
      <c r="S128" s="2">
        <f t="shared" si="146"/>
        <v>65.03</v>
      </c>
      <c r="T128" s="2">
        <f t="shared" si="147"/>
        <v>0</v>
      </c>
      <c r="U128" s="2">
        <f t="shared" si="148"/>
        <v>6.76</v>
      </c>
      <c r="V128" s="2">
        <f t="shared" si="149"/>
        <v>0.1636</v>
      </c>
      <c r="W128" s="2">
        <f t="shared" si="150"/>
        <v>0</v>
      </c>
      <c r="X128" s="2">
        <f t="shared" si="151"/>
        <v>53.66</v>
      </c>
      <c r="Y128" s="2">
        <f t="shared" si="152"/>
        <v>40.25</v>
      </c>
      <c r="Z128" s="2"/>
      <c r="AA128" s="2">
        <v>39650536</v>
      </c>
      <c r="AB128" s="2">
        <f t="shared" si="153"/>
        <v>10354.52</v>
      </c>
      <c r="AC128" s="2">
        <f t="shared" si="154"/>
        <v>2240.23</v>
      </c>
      <c r="AD128" s="2">
        <f t="shared" si="137"/>
        <v>1611.17</v>
      </c>
      <c r="AE128" s="2">
        <f t="shared" si="138"/>
        <v>205.32</v>
      </c>
      <c r="AF128" s="2">
        <f t="shared" si="139"/>
        <v>6503.12</v>
      </c>
      <c r="AG128" s="2">
        <f t="shared" si="155"/>
        <v>0</v>
      </c>
      <c r="AH128" s="2">
        <f t="shared" si="140"/>
        <v>676</v>
      </c>
      <c r="AI128" s="2">
        <f t="shared" si="141"/>
        <v>16.36</v>
      </c>
      <c r="AJ128" s="2">
        <f t="shared" si="156"/>
        <v>0</v>
      </c>
      <c r="AK128" s="2">
        <v>10354.52</v>
      </c>
      <c r="AL128" s="2">
        <v>2240.23</v>
      </c>
      <c r="AM128" s="2">
        <v>1611.17</v>
      </c>
      <c r="AN128" s="2">
        <v>205.32</v>
      </c>
      <c r="AO128" s="2">
        <v>6503.12</v>
      </c>
      <c r="AP128" s="2">
        <v>0</v>
      </c>
      <c r="AQ128" s="2">
        <v>676</v>
      </c>
      <c r="AR128" s="2">
        <v>16.36</v>
      </c>
      <c r="AS128" s="2">
        <v>0</v>
      </c>
      <c r="AT128" s="2">
        <v>80</v>
      </c>
      <c r="AU128" s="2">
        <v>60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0</v>
      </c>
      <c r="BI128" s="2">
        <v>2</v>
      </c>
      <c r="BJ128" s="2" t="s">
        <v>240</v>
      </c>
      <c r="BK128" s="2"/>
      <c r="BL128" s="2"/>
      <c r="BM128" s="2">
        <v>112001</v>
      </c>
      <c r="BN128" s="2">
        <v>0</v>
      </c>
      <c r="BO128" s="2" t="s">
        <v>3</v>
      </c>
      <c r="BP128" s="2">
        <v>0</v>
      </c>
      <c r="BQ128" s="2">
        <v>3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80</v>
      </c>
      <c r="CA128" s="2">
        <v>60</v>
      </c>
      <c r="CB128" s="2"/>
      <c r="CC128" s="2"/>
      <c r="CD128" s="2"/>
      <c r="CE128" s="2">
        <v>0</v>
      </c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3</v>
      </c>
      <c r="CO128" s="2">
        <v>0</v>
      </c>
      <c r="CP128" s="2">
        <f t="shared" si="157"/>
        <v>103.53999999999999</v>
      </c>
      <c r="CQ128" s="2">
        <f t="shared" si="158"/>
        <v>2240.23</v>
      </c>
      <c r="CR128" s="2">
        <f t="shared" si="159"/>
        <v>1611.17</v>
      </c>
      <c r="CS128" s="2">
        <f t="shared" si="160"/>
        <v>205.32</v>
      </c>
      <c r="CT128" s="2">
        <f t="shared" si="161"/>
        <v>6503.12</v>
      </c>
      <c r="CU128" s="2">
        <f t="shared" si="162"/>
        <v>0</v>
      </c>
      <c r="CV128" s="2">
        <f t="shared" si="163"/>
        <v>676</v>
      </c>
      <c r="CW128" s="2">
        <f t="shared" si="164"/>
        <v>16.36</v>
      </c>
      <c r="CX128" s="2">
        <f t="shared" si="165"/>
        <v>0</v>
      </c>
      <c r="CY128" s="2">
        <f t="shared" si="166"/>
        <v>53.663999999999994</v>
      </c>
      <c r="CZ128" s="2">
        <f t="shared" si="167"/>
        <v>40.247999999999998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1013</v>
      </c>
      <c r="DV128" s="2" t="s">
        <v>158</v>
      </c>
      <c r="DW128" s="2" t="s">
        <v>158</v>
      </c>
      <c r="DX128" s="2">
        <v>1</v>
      </c>
      <c r="DY128" s="2"/>
      <c r="DZ128" s="2"/>
      <c r="EA128" s="2"/>
      <c r="EB128" s="2"/>
      <c r="EC128" s="2"/>
      <c r="ED128" s="2"/>
      <c r="EE128" s="2">
        <v>39174395</v>
      </c>
      <c r="EF128" s="2">
        <v>3</v>
      </c>
      <c r="EG128" s="2" t="s">
        <v>20</v>
      </c>
      <c r="EH128" s="2">
        <v>0</v>
      </c>
      <c r="EI128" s="2" t="s">
        <v>3</v>
      </c>
      <c r="EJ128" s="2">
        <v>2</v>
      </c>
      <c r="EK128" s="2">
        <v>112001</v>
      </c>
      <c r="EL128" s="2" t="s">
        <v>192</v>
      </c>
      <c r="EM128" s="2" t="s">
        <v>193</v>
      </c>
      <c r="EN128" s="2"/>
      <c r="EO128" s="2" t="s">
        <v>3</v>
      </c>
      <c r="EP128" s="2"/>
      <c r="EQ128" s="2">
        <v>0</v>
      </c>
      <c r="ER128" s="2">
        <v>10354.52</v>
      </c>
      <c r="ES128" s="2">
        <v>2240.23</v>
      </c>
      <c r="ET128" s="2">
        <v>1611.17</v>
      </c>
      <c r="EU128" s="2">
        <v>205.32</v>
      </c>
      <c r="EV128" s="2">
        <v>6503.12</v>
      </c>
      <c r="EW128" s="2">
        <v>676</v>
      </c>
      <c r="EX128" s="2">
        <v>16.36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68"/>
        <v>0</v>
      </c>
      <c r="FS128" s="2">
        <v>0</v>
      </c>
      <c r="FT128" s="2"/>
      <c r="FU128" s="2"/>
      <c r="FV128" s="2"/>
      <c r="FW128" s="2"/>
      <c r="FX128" s="2">
        <v>80</v>
      </c>
      <c r="FY128" s="2">
        <v>60</v>
      </c>
      <c r="FZ128" s="2"/>
      <c r="GA128" s="2" t="s">
        <v>3</v>
      </c>
      <c r="GB128" s="2"/>
      <c r="GC128" s="2"/>
      <c r="GD128" s="2">
        <v>1</v>
      </c>
      <c r="GE128" s="2"/>
      <c r="GF128" s="2">
        <v>805433480</v>
      </c>
      <c r="GG128" s="2">
        <v>2</v>
      </c>
      <c r="GH128" s="2">
        <v>1</v>
      </c>
      <c r="GI128" s="2">
        <v>-2</v>
      </c>
      <c r="GJ128" s="2">
        <v>0</v>
      </c>
      <c r="GK128" s="2">
        <v>0</v>
      </c>
      <c r="GL128" s="2">
        <f t="shared" si="169"/>
        <v>0</v>
      </c>
      <c r="GM128" s="2">
        <f t="shared" si="170"/>
        <v>197.45</v>
      </c>
      <c r="GN128" s="2">
        <f t="shared" si="171"/>
        <v>0</v>
      </c>
      <c r="GO128" s="2">
        <f t="shared" si="172"/>
        <v>197.45</v>
      </c>
      <c r="GP128" s="2">
        <f t="shared" si="173"/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si="174"/>
        <v>0</v>
      </c>
      <c r="GW128" s="2">
        <v>1</v>
      </c>
      <c r="GX128" s="2">
        <f t="shared" si="175"/>
        <v>0</v>
      </c>
      <c r="GY128" s="2"/>
      <c r="GZ128" s="2"/>
      <c r="HA128" s="2">
        <v>0</v>
      </c>
      <c r="HB128" s="2">
        <v>0</v>
      </c>
      <c r="HC128" s="2">
        <f t="shared" si="176"/>
        <v>0</v>
      </c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ROW(SmtRes!A392)</f>
        <v>392</v>
      </c>
      <c r="D129">
        <f>ROW(EtalonRes!A334)</f>
        <v>334</v>
      </c>
      <c r="E129" t="s">
        <v>237</v>
      </c>
      <c r="F129" t="s">
        <v>238</v>
      </c>
      <c r="G129" t="s">
        <v>239</v>
      </c>
      <c r="H129" t="s">
        <v>158</v>
      </c>
      <c r="I129">
        <f>ROUND(1/100,9)</f>
        <v>0.01</v>
      </c>
      <c r="J129">
        <v>0</v>
      </c>
      <c r="O129">
        <f t="shared" si="142"/>
        <v>701</v>
      </c>
      <c r="P129">
        <f t="shared" si="143"/>
        <v>151.66</v>
      </c>
      <c r="Q129">
        <f t="shared" si="144"/>
        <v>109.08</v>
      </c>
      <c r="R129">
        <f t="shared" si="145"/>
        <v>13.9</v>
      </c>
      <c r="S129">
        <f t="shared" si="146"/>
        <v>440.26</v>
      </c>
      <c r="T129">
        <f t="shared" si="147"/>
        <v>0</v>
      </c>
      <c r="U129">
        <f t="shared" si="148"/>
        <v>6.76</v>
      </c>
      <c r="V129">
        <f t="shared" si="149"/>
        <v>0.1636</v>
      </c>
      <c r="W129">
        <f t="shared" si="150"/>
        <v>0</v>
      </c>
      <c r="X129">
        <f t="shared" si="151"/>
        <v>363.33</v>
      </c>
      <c r="Y129">
        <f t="shared" si="152"/>
        <v>272.5</v>
      </c>
      <c r="AA129">
        <v>39650538</v>
      </c>
      <c r="AB129">
        <f t="shared" si="153"/>
        <v>10354.52</v>
      </c>
      <c r="AC129">
        <f t="shared" si="154"/>
        <v>2240.23</v>
      </c>
      <c r="AD129">
        <f t="shared" si="137"/>
        <v>1611.17</v>
      </c>
      <c r="AE129">
        <f t="shared" si="138"/>
        <v>205.32</v>
      </c>
      <c r="AF129">
        <f t="shared" si="139"/>
        <v>6503.12</v>
      </c>
      <c r="AG129">
        <f t="shared" si="155"/>
        <v>0</v>
      </c>
      <c r="AH129">
        <f t="shared" si="140"/>
        <v>676</v>
      </c>
      <c r="AI129">
        <f t="shared" si="141"/>
        <v>16.36</v>
      </c>
      <c r="AJ129">
        <f t="shared" si="156"/>
        <v>0</v>
      </c>
      <c r="AK129">
        <v>10354.52</v>
      </c>
      <c r="AL129">
        <v>2240.23</v>
      </c>
      <c r="AM129">
        <v>1611.17</v>
      </c>
      <c r="AN129">
        <v>205.32</v>
      </c>
      <c r="AO129">
        <v>6503.12</v>
      </c>
      <c r="AP129">
        <v>0</v>
      </c>
      <c r="AQ129">
        <v>676</v>
      </c>
      <c r="AR129">
        <v>16.36</v>
      </c>
      <c r="AS129">
        <v>0</v>
      </c>
      <c r="AT129">
        <v>80</v>
      </c>
      <c r="AU129">
        <v>60</v>
      </c>
      <c r="AV129">
        <v>1</v>
      </c>
      <c r="AW129">
        <v>1</v>
      </c>
      <c r="AZ129">
        <v>6.77</v>
      </c>
      <c r="BA129">
        <v>6.77</v>
      </c>
      <c r="BB129">
        <v>6.77</v>
      </c>
      <c r="BC129">
        <v>6.77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2</v>
      </c>
      <c r="BJ129" t="s">
        <v>240</v>
      </c>
      <c r="BM129">
        <v>112001</v>
      </c>
      <c r="BN129">
        <v>0</v>
      </c>
      <c r="BO129" t="s">
        <v>3</v>
      </c>
      <c r="BP129">
        <v>0</v>
      </c>
      <c r="BQ129">
        <v>3</v>
      </c>
      <c r="BR129">
        <v>0</v>
      </c>
      <c r="BS129">
        <v>6.77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80</v>
      </c>
      <c r="CA129">
        <v>60</v>
      </c>
      <c r="CE129">
        <v>0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57"/>
        <v>701</v>
      </c>
      <c r="CQ129">
        <f t="shared" si="158"/>
        <v>15166.357099999999</v>
      </c>
      <c r="CR129">
        <f t="shared" si="159"/>
        <v>10907.6209</v>
      </c>
      <c r="CS129">
        <f t="shared" si="160"/>
        <v>1390.0164</v>
      </c>
      <c r="CT129">
        <f t="shared" si="161"/>
        <v>44026.122399999993</v>
      </c>
      <c r="CU129">
        <f t="shared" si="162"/>
        <v>0</v>
      </c>
      <c r="CV129">
        <f t="shared" si="163"/>
        <v>676</v>
      </c>
      <c r="CW129">
        <f t="shared" si="164"/>
        <v>16.36</v>
      </c>
      <c r="CX129">
        <f t="shared" si="165"/>
        <v>0</v>
      </c>
      <c r="CY129">
        <f t="shared" si="166"/>
        <v>363.32799999999997</v>
      </c>
      <c r="CZ129">
        <f t="shared" si="167"/>
        <v>272.49599999999998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158</v>
      </c>
      <c r="DW129" t="s">
        <v>158</v>
      </c>
      <c r="DX129">
        <v>1</v>
      </c>
      <c r="EE129">
        <v>39174395</v>
      </c>
      <c r="EF129">
        <v>3</v>
      </c>
      <c r="EG129" t="s">
        <v>20</v>
      </c>
      <c r="EH129">
        <v>0</v>
      </c>
      <c r="EI129" t="s">
        <v>3</v>
      </c>
      <c r="EJ129">
        <v>2</v>
      </c>
      <c r="EK129">
        <v>112001</v>
      </c>
      <c r="EL129" t="s">
        <v>192</v>
      </c>
      <c r="EM129" t="s">
        <v>193</v>
      </c>
      <c r="EO129" t="s">
        <v>3</v>
      </c>
      <c r="EQ129">
        <v>0</v>
      </c>
      <c r="ER129">
        <v>10354.52</v>
      </c>
      <c r="ES129">
        <v>2240.23</v>
      </c>
      <c r="ET129">
        <v>1611.17</v>
      </c>
      <c r="EU129">
        <v>205.32</v>
      </c>
      <c r="EV129">
        <v>6503.12</v>
      </c>
      <c r="EW129">
        <v>676</v>
      </c>
      <c r="EX129">
        <v>16.36</v>
      </c>
      <c r="EY129">
        <v>0</v>
      </c>
      <c r="FQ129">
        <v>0</v>
      </c>
      <c r="FR129">
        <f t="shared" si="168"/>
        <v>0</v>
      </c>
      <c r="FS129">
        <v>0</v>
      </c>
      <c r="FX129">
        <v>80</v>
      </c>
      <c r="FY129">
        <v>60</v>
      </c>
      <c r="GA129" t="s">
        <v>3</v>
      </c>
      <c r="GD129">
        <v>1</v>
      </c>
      <c r="GF129">
        <v>805433480</v>
      </c>
      <c r="GG129">
        <v>1</v>
      </c>
      <c r="GH129">
        <v>1</v>
      </c>
      <c r="GI129">
        <v>4</v>
      </c>
      <c r="GJ129">
        <v>0</v>
      </c>
      <c r="GK129">
        <v>0</v>
      </c>
      <c r="GL129">
        <f t="shared" si="169"/>
        <v>0</v>
      </c>
      <c r="GM129">
        <f t="shared" si="170"/>
        <v>1336.83</v>
      </c>
      <c r="GN129">
        <f t="shared" si="171"/>
        <v>0</v>
      </c>
      <c r="GO129">
        <f t="shared" si="172"/>
        <v>1336.83</v>
      </c>
      <c r="GP129">
        <f t="shared" si="173"/>
        <v>0</v>
      </c>
      <c r="GR129">
        <v>0</v>
      </c>
      <c r="GS129">
        <v>3</v>
      </c>
      <c r="GT129">
        <v>0</v>
      </c>
      <c r="GU129" t="s">
        <v>3</v>
      </c>
      <c r="GV129">
        <f t="shared" si="174"/>
        <v>0</v>
      </c>
      <c r="GW129">
        <v>1</v>
      </c>
      <c r="GX129">
        <f t="shared" si="175"/>
        <v>0</v>
      </c>
      <c r="HA129">
        <v>0</v>
      </c>
      <c r="HB129">
        <v>0</v>
      </c>
      <c r="HC129">
        <f t="shared" si="176"/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379</v>
      </c>
      <c r="D130" s="2"/>
      <c r="E130" s="2" t="s">
        <v>241</v>
      </c>
      <c r="F130" s="2" t="s">
        <v>242</v>
      </c>
      <c r="G130" s="2" t="s">
        <v>243</v>
      </c>
      <c r="H130" s="2" t="s">
        <v>27</v>
      </c>
      <c r="I130" s="2">
        <f>I128*J130</f>
        <v>1</v>
      </c>
      <c r="J130" s="2">
        <v>100</v>
      </c>
      <c r="K130" s="2"/>
      <c r="L130" s="2"/>
      <c r="M130" s="2"/>
      <c r="N130" s="2"/>
      <c r="O130" s="2">
        <f t="shared" si="142"/>
        <v>2549.83</v>
      </c>
      <c r="P130" s="2">
        <f t="shared" si="143"/>
        <v>2549.83</v>
      </c>
      <c r="Q130" s="2">
        <f t="shared" si="144"/>
        <v>0</v>
      </c>
      <c r="R130" s="2">
        <f t="shared" si="145"/>
        <v>0</v>
      </c>
      <c r="S130" s="2">
        <f t="shared" si="146"/>
        <v>0</v>
      </c>
      <c r="T130" s="2">
        <f t="shared" si="147"/>
        <v>0</v>
      </c>
      <c r="U130" s="2">
        <f t="shared" si="148"/>
        <v>0</v>
      </c>
      <c r="V130" s="2">
        <f t="shared" si="149"/>
        <v>0</v>
      </c>
      <c r="W130" s="2">
        <f t="shared" si="150"/>
        <v>0</v>
      </c>
      <c r="X130" s="2">
        <f t="shared" si="151"/>
        <v>0</v>
      </c>
      <c r="Y130" s="2">
        <f t="shared" si="152"/>
        <v>0</v>
      </c>
      <c r="Z130" s="2"/>
      <c r="AA130" s="2">
        <v>39650536</v>
      </c>
      <c r="AB130" s="2">
        <f t="shared" si="153"/>
        <v>2549.83</v>
      </c>
      <c r="AC130" s="2">
        <f t="shared" si="154"/>
        <v>2549.83</v>
      </c>
      <c r="AD130" s="2">
        <f t="shared" si="137"/>
        <v>0</v>
      </c>
      <c r="AE130" s="2">
        <f t="shared" si="138"/>
        <v>0</v>
      </c>
      <c r="AF130" s="2">
        <f t="shared" si="139"/>
        <v>0</v>
      </c>
      <c r="AG130" s="2">
        <f t="shared" si="155"/>
        <v>0</v>
      </c>
      <c r="AH130" s="2">
        <f t="shared" si="140"/>
        <v>0</v>
      </c>
      <c r="AI130" s="2">
        <f t="shared" si="141"/>
        <v>0</v>
      </c>
      <c r="AJ130" s="2">
        <f t="shared" si="156"/>
        <v>0</v>
      </c>
      <c r="AK130" s="2">
        <v>2549.83</v>
      </c>
      <c r="AL130" s="2">
        <v>2549.83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80</v>
      </c>
      <c r="AU130" s="2">
        <v>60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3</v>
      </c>
      <c r="BI130" s="2">
        <v>2</v>
      </c>
      <c r="BJ130" s="2" t="s">
        <v>244</v>
      </c>
      <c r="BK130" s="2"/>
      <c r="BL130" s="2"/>
      <c r="BM130" s="2">
        <v>112001</v>
      </c>
      <c r="BN130" s="2">
        <v>0</v>
      </c>
      <c r="BO130" s="2" t="s">
        <v>3</v>
      </c>
      <c r="BP130" s="2">
        <v>0</v>
      </c>
      <c r="BQ130" s="2">
        <v>3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80</v>
      </c>
      <c r="CA130" s="2">
        <v>60</v>
      </c>
      <c r="CB130" s="2"/>
      <c r="CC130" s="2"/>
      <c r="CD130" s="2"/>
      <c r="CE130" s="2">
        <v>0</v>
      </c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3</v>
      </c>
      <c r="CO130" s="2">
        <v>0</v>
      </c>
      <c r="CP130" s="2">
        <f t="shared" si="157"/>
        <v>2549.83</v>
      </c>
      <c r="CQ130" s="2">
        <f t="shared" si="158"/>
        <v>2549.83</v>
      </c>
      <c r="CR130" s="2">
        <f t="shared" si="159"/>
        <v>0</v>
      </c>
      <c r="CS130" s="2">
        <f t="shared" si="160"/>
        <v>0</v>
      </c>
      <c r="CT130" s="2">
        <f t="shared" si="161"/>
        <v>0</v>
      </c>
      <c r="CU130" s="2">
        <f t="shared" si="162"/>
        <v>0</v>
      </c>
      <c r="CV130" s="2">
        <f t="shared" si="163"/>
        <v>0</v>
      </c>
      <c r="CW130" s="2">
        <f t="shared" si="164"/>
        <v>0</v>
      </c>
      <c r="CX130" s="2">
        <f t="shared" si="165"/>
        <v>0</v>
      </c>
      <c r="CY130" s="2">
        <f t="shared" si="166"/>
        <v>0</v>
      </c>
      <c r="CZ130" s="2">
        <f t="shared" si="167"/>
        <v>0</v>
      </c>
      <c r="DA130" s="2"/>
      <c r="DB130" s="2"/>
      <c r="DC130" s="2" t="s">
        <v>3</v>
      </c>
      <c r="DD130" s="2" t="s">
        <v>3</v>
      </c>
      <c r="DE130" s="2" t="s">
        <v>3</v>
      </c>
      <c r="DF130" s="2" t="s">
        <v>3</v>
      </c>
      <c r="DG130" s="2" t="s">
        <v>3</v>
      </c>
      <c r="DH130" s="2" t="s">
        <v>3</v>
      </c>
      <c r="DI130" s="2" t="s">
        <v>3</v>
      </c>
      <c r="DJ130" s="2" t="s">
        <v>3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1010</v>
      </c>
      <c r="DV130" s="2" t="s">
        <v>27</v>
      </c>
      <c r="DW130" s="2" t="s">
        <v>27</v>
      </c>
      <c r="DX130" s="2">
        <v>1</v>
      </c>
      <c r="DY130" s="2"/>
      <c r="DZ130" s="2"/>
      <c r="EA130" s="2"/>
      <c r="EB130" s="2"/>
      <c r="EC130" s="2"/>
      <c r="ED130" s="2"/>
      <c r="EE130" s="2">
        <v>39174395</v>
      </c>
      <c r="EF130" s="2">
        <v>3</v>
      </c>
      <c r="EG130" s="2" t="s">
        <v>20</v>
      </c>
      <c r="EH130" s="2">
        <v>0</v>
      </c>
      <c r="EI130" s="2" t="s">
        <v>3</v>
      </c>
      <c r="EJ130" s="2">
        <v>2</v>
      </c>
      <c r="EK130" s="2">
        <v>112001</v>
      </c>
      <c r="EL130" s="2" t="s">
        <v>192</v>
      </c>
      <c r="EM130" s="2" t="s">
        <v>193</v>
      </c>
      <c r="EN130" s="2"/>
      <c r="EO130" s="2" t="s">
        <v>3</v>
      </c>
      <c r="EP130" s="2"/>
      <c r="EQ130" s="2">
        <v>0</v>
      </c>
      <c r="ER130" s="2">
        <v>2549.83</v>
      </c>
      <c r="ES130" s="2">
        <v>2549.83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68"/>
        <v>0</v>
      </c>
      <c r="FS130" s="2">
        <v>0</v>
      </c>
      <c r="FT130" s="2"/>
      <c r="FU130" s="2"/>
      <c r="FV130" s="2"/>
      <c r="FW130" s="2"/>
      <c r="FX130" s="2">
        <v>80</v>
      </c>
      <c r="FY130" s="2">
        <v>60</v>
      </c>
      <c r="FZ130" s="2"/>
      <c r="GA130" s="2" t="s">
        <v>3</v>
      </c>
      <c r="GB130" s="2"/>
      <c r="GC130" s="2"/>
      <c r="GD130" s="2">
        <v>1</v>
      </c>
      <c r="GE130" s="2"/>
      <c r="GF130" s="2">
        <v>973809260</v>
      </c>
      <c r="GG130" s="2">
        <v>2</v>
      </c>
      <c r="GH130" s="2">
        <v>1</v>
      </c>
      <c r="GI130" s="2">
        <v>-2</v>
      </c>
      <c r="GJ130" s="2">
        <v>0</v>
      </c>
      <c r="GK130" s="2">
        <v>0</v>
      </c>
      <c r="GL130" s="2">
        <f t="shared" si="169"/>
        <v>0</v>
      </c>
      <c r="GM130" s="2">
        <f t="shared" si="170"/>
        <v>2549.83</v>
      </c>
      <c r="GN130" s="2">
        <f t="shared" si="171"/>
        <v>0</v>
      </c>
      <c r="GO130" s="2">
        <f t="shared" si="172"/>
        <v>2549.83</v>
      </c>
      <c r="GP130" s="2">
        <f t="shared" si="173"/>
        <v>0</v>
      </c>
      <c r="GQ130" s="2"/>
      <c r="GR130" s="2">
        <v>0</v>
      </c>
      <c r="GS130" s="2">
        <v>3</v>
      </c>
      <c r="GT130" s="2">
        <v>0</v>
      </c>
      <c r="GU130" s="2" t="s">
        <v>3</v>
      </c>
      <c r="GV130" s="2">
        <f t="shared" si="174"/>
        <v>0</v>
      </c>
      <c r="GW130" s="2">
        <v>1</v>
      </c>
      <c r="GX130" s="2">
        <f t="shared" si="175"/>
        <v>0</v>
      </c>
      <c r="GY130" s="2"/>
      <c r="GZ130" s="2"/>
      <c r="HA130" s="2">
        <v>0</v>
      </c>
      <c r="HB130" s="2">
        <v>0</v>
      </c>
      <c r="HC130" s="2">
        <f t="shared" si="176"/>
        <v>0</v>
      </c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391</v>
      </c>
      <c r="E131" t="s">
        <v>241</v>
      </c>
      <c r="F131" t="s">
        <v>242</v>
      </c>
      <c r="G131" t="s">
        <v>243</v>
      </c>
      <c r="H131" t="s">
        <v>27</v>
      </c>
      <c r="I131">
        <f>I129*J131</f>
        <v>1</v>
      </c>
      <c r="J131">
        <v>100</v>
      </c>
      <c r="O131">
        <f t="shared" si="142"/>
        <v>17262.349999999999</v>
      </c>
      <c r="P131">
        <f t="shared" si="143"/>
        <v>17262.349999999999</v>
      </c>
      <c r="Q131">
        <f t="shared" si="144"/>
        <v>0</v>
      </c>
      <c r="R131">
        <f t="shared" si="145"/>
        <v>0</v>
      </c>
      <c r="S131">
        <f t="shared" si="146"/>
        <v>0</v>
      </c>
      <c r="T131">
        <f t="shared" si="147"/>
        <v>0</v>
      </c>
      <c r="U131">
        <f t="shared" si="148"/>
        <v>0</v>
      </c>
      <c r="V131">
        <f t="shared" si="149"/>
        <v>0</v>
      </c>
      <c r="W131">
        <f t="shared" si="150"/>
        <v>0</v>
      </c>
      <c r="X131">
        <f t="shared" si="151"/>
        <v>0</v>
      </c>
      <c r="Y131">
        <f t="shared" si="152"/>
        <v>0</v>
      </c>
      <c r="AA131">
        <v>39650538</v>
      </c>
      <c r="AB131">
        <f t="shared" si="153"/>
        <v>2549.83</v>
      </c>
      <c r="AC131">
        <f t="shared" si="154"/>
        <v>2549.83</v>
      </c>
      <c r="AD131">
        <f t="shared" si="137"/>
        <v>0</v>
      </c>
      <c r="AE131">
        <f t="shared" si="138"/>
        <v>0</v>
      </c>
      <c r="AF131">
        <f t="shared" si="139"/>
        <v>0</v>
      </c>
      <c r="AG131">
        <f t="shared" si="155"/>
        <v>0</v>
      </c>
      <c r="AH131">
        <f t="shared" si="140"/>
        <v>0</v>
      </c>
      <c r="AI131">
        <f t="shared" si="141"/>
        <v>0</v>
      </c>
      <c r="AJ131">
        <f t="shared" si="156"/>
        <v>0</v>
      </c>
      <c r="AK131">
        <v>2549.83</v>
      </c>
      <c r="AL131">
        <v>2549.83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80</v>
      </c>
      <c r="AU131">
        <v>60</v>
      </c>
      <c r="AV131">
        <v>1</v>
      </c>
      <c r="AW131">
        <v>1</v>
      </c>
      <c r="AZ131">
        <v>6.77</v>
      </c>
      <c r="BA131">
        <v>1</v>
      </c>
      <c r="BB131">
        <v>1</v>
      </c>
      <c r="BC131">
        <v>6.77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2</v>
      </c>
      <c r="BJ131" t="s">
        <v>244</v>
      </c>
      <c r="BM131">
        <v>112001</v>
      </c>
      <c r="BN131">
        <v>0</v>
      </c>
      <c r="BO131" t="s">
        <v>3</v>
      </c>
      <c r="BP131">
        <v>0</v>
      </c>
      <c r="BQ131">
        <v>3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80</v>
      </c>
      <c r="CA131">
        <v>60</v>
      </c>
      <c r="CE131">
        <v>0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57"/>
        <v>17262.349999999999</v>
      </c>
      <c r="CQ131">
        <f t="shared" si="158"/>
        <v>17262.349099999999</v>
      </c>
      <c r="CR131">
        <f t="shared" si="159"/>
        <v>0</v>
      </c>
      <c r="CS131">
        <f t="shared" si="160"/>
        <v>0</v>
      </c>
      <c r="CT131">
        <f t="shared" si="161"/>
        <v>0</v>
      </c>
      <c r="CU131">
        <f t="shared" si="162"/>
        <v>0</v>
      </c>
      <c r="CV131">
        <f t="shared" si="163"/>
        <v>0</v>
      </c>
      <c r="CW131">
        <f t="shared" si="164"/>
        <v>0</v>
      </c>
      <c r="CX131">
        <f t="shared" si="165"/>
        <v>0</v>
      </c>
      <c r="CY131">
        <f t="shared" si="166"/>
        <v>0</v>
      </c>
      <c r="CZ131">
        <f t="shared" si="167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27</v>
      </c>
      <c r="DW131" t="s">
        <v>27</v>
      </c>
      <c r="DX131">
        <v>1</v>
      </c>
      <c r="EE131">
        <v>39174395</v>
      </c>
      <c r="EF131">
        <v>3</v>
      </c>
      <c r="EG131" t="s">
        <v>20</v>
      </c>
      <c r="EH131">
        <v>0</v>
      </c>
      <c r="EI131" t="s">
        <v>3</v>
      </c>
      <c r="EJ131">
        <v>2</v>
      </c>
      <c r="EK131">
        <v>112001</v>
      </c>
      <c r="EL131" t="s">
        <v>192</v>
      </c>
      <c r="EM131" t="s">
        <v>193</v>
      </c>
      <c r="EO131" t="s">
        <v>3</v>
      </c>
      <c r="EQ131">
        <v>0</v>
      </c>
      <c r="ER131">
        <v>2549.83</v>
      </c>
      <c r="ES131">
        <v>2549.83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68"/>
        <v>0</v>
      </c>
      <c r="FS131">
        <v>0</v>
      </c>
      <c r="FX131">
        <v>80</v>
      </c>
      <c r="FY131">
        <v>60</v>
      </c>
      <c r="GA131" t="s">
        <v>3</v>
      </c>
      <c r="GD131">
        <v>1</v>
      </c>
      <c r="GF131">
        <v>973809260</v>
      </c>
      <c r="GG131">
        <v>1</v>
      </c>
      <c r="GH131">
        <v>1</v>
      </c>
      <c r="GI131">
        <v>4</v>
      </c>
      <c r="GJ131">
        <v>0</v>
      </c>
      <c r="GK131">
        <v>0</v>
      </c>
      <c r="GL131">
        <f t="shared" si="169"/>
        <v>0</v>
      </c>
      <c r="GM131">
        <f t="shared" si="170"/>
        <v>17262.349999999999</v>
      </c>
      <c r="GN131">
        <f t="shared" si="171"/>
        <v>0</v>
      </c>
      <c r="GO131">
        <f t="shared" si="172"/>
        <v>17262.349999999999</v>
      </c>
      <c r="GP131">
        <f t="shared" si="173"/>
        <v>0</v>
      </c>
      <c r="GR131">
        <v>0</v>
      </c>
      <c r="GS131">
        <v>3</v>
      </c>
      <c r="GT131">
        <v>0</v>
      </c>
      <c r="GU131" t="s">
        <v>3</v>
      </c>
      <c r="GV131">
        <f t="shared" si="174"/>
        <v>0</v>
      </c>
      <c r="GW131">
        <v>1</v>
      </c>
      <c r="GX131">
        <f t="shared" si="175"/>
        <v>0</v>
      </c>
      <c r="HA131">
        <v>0</v>
      </c>
      <c r="HB131">
        <v>0</v>
      </c>
      <c r="HC131">
        <f t="shared" si="176"/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ROW(SmtRes!A407)</f>
        <v>407</v>
      </c>
      <c r="D132" s="2">
        <f>ROW(EtalonRes!A348)</f>
        <v>348</v>
      </c>
      <c r="E132" s="2" t="s">
        <v>245</v>
      </c>
      <c r="F132" s="2" t="s">
        <v>246</v>
      </c>
      <c r="G132" s="2" t="s">
        <v>247</v>
      </c>
      <c r="H132" s="2" t="s">
        <v>209</v>
      </c>
      <c r="I132" s="2">
        <f>ROUND(14/100,9)</f>
        <v>0.14000000000000001</v>
      </c>
      <c r="J132" s="2">
        <v>0</v>
      </c>
      <c r="K132" s="2"/>
      <c r="L132" s="2"/>
      <c r="M132" s="2"/>
      <c r="N132" s="2"/>
      <c r="O132" s="2">
        <f t="shared" si="142"/>
        <v>4535</v>
      </c>
      <c r="P132" s="2">
        <f t="shared" si="143"/>
        <v>406.93</v>
      </c>
      <c r="Q132" s="2">
        <f t="shared" si="144"/>
        <v>1108.54</v>
      </c>
      <c r="R132" s="2">
        <f t="shared" si="145"/>
        <v>87.31</v>
      </c>
      <c r="S132" s="2">
        <f t="shared" si="146"/>
        <v>3019.53</v>
      </c>
      <c r="T132" s="2">
        <f t="shared" si="147"/>
        <v>0</v>
      </c>
      <c r="U132" s="2">
        <f t="shared" si="148"/>
        <v>313.88000000000005</v>
      </c>
      <c r="V132" s="2">
        <f t="shared" si="149"/>
        <v>7.5208000000000004</v>
      </c>
      <c r="W132" s="2">
        <f t="shared" si="150"/>
        <v>0</v>
      </c>
      <c r="X132" s="2">
        <f t="shared" si="151"/>
        <v>2485.4699999999998</v>
      </c>
      <c r="Y132" s="2">
        <f t="shared" si="152"/>
        <v>1864.1</v>
      </c>
      <c r="Z132" s="2"/>
      <c r="AA132" s="2">
        <v>39650536</v>
      </c>
      <c r="AB132" s="2">
        <f t="shared" si="153"/>
        <v>32392.85</v>
      </c>
      <c r="AC132" s="2">
        <f t="shared" si="154"/>
        <v>2906.64</v>
      </c>
      <c r="AD132" s="2">
        <f t="shared" si="137"/>
        <v>7918.17</v>
      </c>
      <c r="AE132" s="2">
        <f t="shared" si="138"/>
        <v>623.65</v>
      </c>
      <c r="AF132" s="2">
        <f t="shared" si="139"/>
        <v>21568.04</v>
      </c>
      <c r="AG132" s="2">
        <f t="shared" si="155"/>
        <v>0</v>
      </c>
      <c r="AH132" s="2">
        <f t="shared" si="140"/>
        <v>2242</v>
      </c>
      <c r="AI132" s="2">
        <f t="shared" si="141"/>
        <v>53.72</v>
      </c>
      <c r="AJ132" s="2">
        <f t="shared" si="156"/>
        <v>0</v>
      </c>
      <c r="AK132" s="2">
        <v>32392.85</v>
      </c>
      <c r="AL132" s="2">
        <v>2906.64</v>
      </c>
      <c r="AM132" s="2">
        <v>7918.17</v>
      </c>
      <c r="AN132" s="2">
        <v>623.65</v>
      </c>
      <c r="AO132" s="2">
        <v>21568.04</v>
      </c>
      <c r="AP132" s="2">
        <v>0</v>
      </c>
      <c r="AQ132" s="2">
        <v>2242</v>
      </c>
      <c r="AR132" s="2">
        <v>53.72</v>
      </c>
      <c r="AS132" s="2">
        <v>0</v>
      </c>
      <c r="AT132" s="2">
        <v>80</v>
      </c>
      <c r="AU132" s="2">
        <v>60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0</v>
      </c>
      <c r="BI132" s="2">
        <v>2</v>
      </c>
      <c r="BJ132" s="2" t="s">
        <v>248</v>
      </c>
      <c r="BK132" s="2"/>
      <c r="BL132" s="2"/>
      <c r="BM132" s="2">
        <v>112001</v>
      </c>
      <c r="BN132" s="2">
        <v>0</v>
      </c>
      <c r="BO132" s="2" t="s">
        <v>3</v>
      </c>
      <c r="BP132" s="2">
        <v>0</v>
      </c>
      <c r="BQ132" s="2">
        <v>3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80</v>
      </c>
      <c r="CA132" s="2">
        <v>60</v>
      </c>
      <c r="CB132" s="2"/>
      <c r="CC132" s="2"/>
      <c r="CD132" s="2"/>
      <c r="CE132" s="2">
        <v>0</v>
      </c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3</v>
      </c>
      <c r="CO132" s="2">
        <v>0</v>
      </c>
      <c r="CP132" s="2">
        <f t="shared" si="157"/>
        <v>4535</v>
      </c>
      <c r="CQ132" s="2">
        <f t="shared" si="158"/>
        <v>2906.64</v>
      </c>
      <c r="CR132" s="2">
        <f t="shared" si="159"/>
        <v>7918.17</v>
      </c>
      <c r="CS132" s="2">
        <f t="shared" si="160"/>
        <v>623.65</v>
      </c>
      <c r="CT132" s="2">
        <f t="shared" si="161"/>
        <v>21568.04</v>
      </c>
      <c r="CU132" s="2">
        <f t="shared" si="162"/>
        <v>0</v>
      </c>
      <c r="CV132" s="2">
        <f t="shared" si="163"/>
        <v>2242</v>
      </c>
      <c r="CW132" s="2">
        <f t="shared" si="164"/>
        <v>53.72</v>
      </c>
      <c r="CX132" s="2">
        <f t="shared" si="165"/>
        <v>0</v>
      </c>
      <c r="CY132" s="2">
        <f t="shared" si="166"/>
        <v>2485.4720000000002</v>
      </c>
      <c r="CZ132" s="2">
        <f t="shared" si="167"/>
        <v>1864.1040000000003</v>
      </c>
      <c r="DA132" s="2"/>
      <c r="DB132" s="2"/>
      <c r="DC132" s="2" t="s">
        <v>3</v>
      </c>
      <c r="DD132" s="2" t="s">
        <v>3</v>
      </c>
      <c r="DE132" s="2" t="s">
        <v>3</v>
      </c>
      <c r="DF132" s="2" t="s">
        <v>3</v>
      </c>
      <c r="DG132" s="2" t="s">
        <v>3</v>
      </c>
      <c r="DH132" s="2" t="s">
        <v>3</v>
      </c>
      <c r="DI132" s="2" t="s">
        <v>3</v>
      </c>
      <c r="DJ132" s="2" t="s">
        <v>3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1013</v>
      </c>
      <c r="DV132" s="2" t="s">
        <v>209</v>
      </c>
      <c r="DW132" s="2" t="s">
        <v>211</v>
      </c>
      <c r="DX132" s="2">
        <v>1</v>
      </c>
      <c r="DY132" s="2"/>
      <c r="DZ132" s="2"/>
      <c r="EA132" s="2"/>
      <c r="EB132" s="2"/>
      <c r="EC132" s="2"/>
      <c r="ED132" s="2"/>
      <c r="EE132" s="2">
        <v>39174395</v>
      </c>
      <c r="EF132" s="2">
        <v>3</v>
      </c>
      <c r="EG132" s="2" t="s">
        <v>20</v>
      </c>
      <c r="EH132" s="2">
        <v>0</v>
      </c>
      <c r="EI132" s="2" t="s">
        <v>3</v>
      </c>
      <c r="EJ132" s="2">
        <v>2</v>
      </c>
      <c r="EK132" s="2">
        <v>112001</v>
      </c>
      <c r="EL132" s="2" t="s">
        <v>192</v>
      </c>
      <c r="EM132" s="2" t="s">
        <v>193</v>
      </c>
      <c r="EN132" s="2"/>
      <c r="EO132" s="2" t="s">
        <v>3</v>
      </c>
      <c r="EP132" s="2"/>
      <c r="EQ132" s="2">
        <v>0</v>
      </c>
      <c r="ER132" s="2">
        <v>32392.85</v>
      </c>
      <c r="ES132" s="2">
        <v>2906.64</v>
      </c>
      <c r="ET132" s="2">
        <v>7918.17</v>
      </c>
      <c r="EU132" s="2">
        <v>623.65</v>
      </c>
      <c r="EV132" s="2">
        <v>21568.04</v>
      </c>
      <c r="EW132" s="2">
        <v>2242</v>
      </c>
      <c r="EX132" s="2">
        <v>53.72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68"/>
        <v>0</v>
      </c>
      <c r="FS132" s="2">
        <v>0</v>
      </c>
      <c r="FT132" s="2"/>
      <c r="FU132" s="2"/>
      <c r="FV132" s="2"/>
      <c r="FW132" s="2"/>
      <c r="FX132" s="2">
        <v>80</v>
      </c>
      <c r="FY132" s="2">
        <v>60</v>
      </c>
      <c r="FZ132" s="2"/>
      <c r="GA132" s="2" t="s">
        <v>3</v>
      </c>
      <c r="GB132" s="2"/>
      <c r="GC132" s="2"/>
      <c r="GD132" s="2">
        <v>1</v>
      </c>
      <c r="GE132" s="2"/>
      <c r="GF132" s="2">
        <v>-1156212894</v>
      </c>
      <c r="GG132" s="2">
        <v>2</v>
      </c>
      <c r="GH132" s="2">
        <v>1</v>
      </c>
      <c r="GI132" s="2">
        <v>-2</v>
      </c>
      <c r="GJ132" s="2">
        <v>0</v>
      </c>
      <c r="GK132" s="2">
        <v>0</v>
      </c>
      <c r="GL132" s="2">
        <f t="shared" si="169"/>
        <v>0</v>
      </c>
      <c r="GM132" s="2">
        <f t="shared" si="170"/>
        <v>8884.57</v>
      </c>
      <c r="GN132" s="2">
        <f t="shared" si="171"/>
        <v>0</v>
      </c>
      <c r="GO132" s="2">
        <f t="shared" si="172"/>
        <v>8884.57</v>
      </c>
      <c r="GP132" s="2">
        <f t="shared" si="173"/>
        <v>0</v>
      </c>
      <c r="GQ132" s="2"/>
      <c r="GR132" s="2">
        <v>0</v>
      </c>
      <c r="GS132" s="2">
        <v>3</v>
      </c>
      <c r="GT132" s="2">
        <v>0</v>
      </c>
      <c r="GU132" s="2" t="s">
        <v>3</v>
      </c>
      <c r="GV132" s="2">
        <f t="shared" si="174"/>
        <v>0</v>
      </c>
      <c r="GW132" s="2">
        <v>1</v>
      </c>
      <c r="GX132" s="2">
        <f t="shared" si="175"/>
        <v>0</v>
      </c>
      <c r="GY132" s="2"/>
      <c r="GZ132" s="2"/>
      <c r="HA132" s="2">
        <v>0</v>
      </c>
      <c r="HB132" s="2">
        <v>0</v>
      </c>
      <c r="HC132" s="2">
        <f t="shared" si="176"/>
        <v>0</v>
      </c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ROW(SmtRes!A422)</f>
        <v>422</v>
      </c>
      <c r="D133">
        <f>ROW(EtalonRes!A362)</f>
        <v>362</v>
      </c>
      <c r="E133" t="s">
        <v>245</v>
      </c>
      <c r="F133" t="s">
        <v>246</v>
      </c>
      <c r="G133" t="s">
        <v>247</v>
      </c>
      <c r="H133" t="s">
        <v>209</v>
      </c>
      <c r="I133">
        <f>ROUND(14/100,9)</f>
        <v>0.14000000000000001</v>
      </c>
      <c r="J133">
        <v>0</v>
      </c>
      <c r="O133">
        <f t="shared" si="142"/>
        <v>30701.94</v>
      </c>
      <c r="P133">
        <f t="shared" si="143"/>
        <v>2754.91</v>
      </c>
      <c r="Q133">
        <f t="shared" si="144"/>
        <v>7504.84</v>
      </c>
      <c r="R133">
        <f t="shared" si="145"/>
        <v>591.1</v>
      </c>
      <c r="S133">
        <f t="shared" si="146"/>
        <v>20442.189999999999</v>
      </c>
      <c r="T133">
        <f t="shared" si="147"/>
        <v>0</v>
      </c>
      <c r="U133">
        <f t="shared" si="148"/>
        <v>313.88000000000005</v>
      </c>
      <c r="V133">
        <f t="shared" si="149"/>
        <v>7.5208000000000004</v>
      </c>
      <c r="W133">
        <f t="shared" si="150"/>
        <v>0</v>
      </c>
      <c r="X133">
        <f t="shared" si="151"/>
        <v>16826.63</v>
      </c>
      <c r="Y133">
        <f t="shared" si="152"/>
        <v>12619.97</v>
      </c>
      <c r="AA133">
        <v>39650538</v>
      </c>
      <c r="AB133">
        <f t="shared" si="153"/>
        <v>32392.85</v>
      </c>
      <c r="AC133">
        <f t="shared" si="154"/>
        <v>2906.64</v>
      </c>
      <c r="AD133">
        <f t="shared" si="137"/>
        <v>7918.17</v>
      </c>
      <c r="AE133">
        <f t="shared" si="138"/>
        <v>623.65</v>
      </c>
      <c r="AF133">
        <f t="shared" si="139"/>
        <v>21568.04</v>
      </c>
      <c r="AG133">
        <f t="shared" si="155"/>
        <v>0</v>
      </c>
      <c r="AH133">
        <f t="shared" si="140"/>
        <v>2242</v>
      </c>
      <c r="AI133">
        <f t="shared" si="141"/>
        <v>53.72</v>
      </c>
      <c r="AJ133">
        <f t="shared" si="156"/>
        <v>0</v>
      </c>
      <c r="AK133">
        <v>32392.85</v>
      </c>
      <c r="AL133">
        <v>2906.64</v>
      </c>
      <c r="AM133">
        <v>7918.17</v>
      </c>
      <c r="AN133">
        <v>623.65</v>
      </c>
      <c r="AO133">
        <v>21568.04</v>
      </c>
      <c r="AP133">
        <v>0</v>
      </c>
      <c r="AQ133">
        <v>2242</v>
      </c>
      <c r="AR133">
        <v>53.72</v>
      </c>
      <c r="AS133">
        <v>0</v>
      </c>
      <c r="AT133">
        <v>80</v>
      </c>
      <c r="AU133">
        <v>60</v>
      </c>
      <c r="AV133">
        <v>1</v>
      </c>
      <c r="AW133">
        <v>1</v>
      </c>
      <c r="AZ133">
        <v>6.77</v>
      </c>
      <c r="BA133">
        <v>6.77</v>
      </c>
      <c r="BB133">
        <v>6.77</v>
      </c>
      <c r="BC133">
        <v>6.77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2</v>
      </c>
      <c r="BJ133" t="s">
        <v>248</v>
      </c>
      <c r="BM133">
        <v>112001</v>
      </c>
      <c r="BN133">
        <v>0</v>
      </c>
      <c r="BO133" t="s">
        <v>3</v>
      </c>
      <c r="BP133">
        <v>0</v>
      </c>
      <c r="BQ133">
        <v>3</v>
      </c>
      <c r="BR133">
        <v>0</v>
      </c>
      <c r="BS133">
        <v>6.77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80</v>
      </c>
      <c r="CA133">
        <v>60</v>
      </c>
      <c r="CE133">
        <v>0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57"/>
        <v>30701.94</v>
      </c>
      <c r="CQ133">
        <f t="shared" si="158"/>
        <v>19677.952799999999</v>
      </c>
      <c r="CR133">
        <f t="shared" si="159"/>
        <v>53606.010899999994</v>
      </c>
      <c r="CS133">
        <f t="shared" si="160"/>
        <v>4222.1104999999998</v>
      </c>
      <c r="CT133">
        <f t="shared" si="161"/>
        <v>146015.63079999998</v>
      </c>
      <c r="CU133">
        <f t="shared" si="162"/>
        <v>0</v>
      </c>
      <c r="CV133">
        <f t="shared" si="163"/>
        <v>2242</v>
      </c>
      <c r="CW133">
        <f t="shared" si="164"/>
        <v>53.72</v>
      </c>
      <c r="CX133">
        <f t="shared" si="165"/>
        <v>0</v>
      </c>
      <c r="CY133">
        <f t="shared" si="166"/>
        <v>16826.631999999998</v>
      </c>
      <c r="CZ133">
        <f t="shared" si="167"/>
        <v>12619.973999999998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209</v>
      </c>
      <c r="DW133" t="s">
        <v>211</v>
      </c>
      <c r="DX133">
        <v>1</v>
      </c>
      <c r="EE133">
        <v>39174395</v>
      </c>
      <c r="EF133">
        <v>3</v>
      </c>
      <c r="EG133" t="s">
        <v>20</v>
      </c>
      <c r="EH133">
        <v>0</v>
      </c>
      <c r="EI133" t="s">
        <v>3</v>
      </c>
      <c r="EJ133">
        <v>2</v>
      </c>
      <c r="EK133">
        <v>112001</v>
      </c>
      <c r="EL133" t="s">
        <v>192</v>
      </c>
      <c r="EM133" t="s">
        <v>193</v>
      </c>
      <c r="EO133" t="s">
        <v>3</v>
      </c>
      <c r="EQ133">
        <v>0</v>
      </c>
      <c r="ER133">
        <v>32392.85</v>
      </c>
      <c r="ES133">
        <v>2906.64</v>
      </c>
      <c r="ET133">
        <v>7918.17</v>
      </c>
      <c r="EU133">
        <v>623.65</v>
      </c>
      <c r="EV133">
        <v>21568.04</v>
      </c>
      <c r="EW133">
        <v>2242</v>
      </c>
      <c r="EX133">
        <v>53.72</v>
      </c>
      <c r="EY133">
        <v>0</v>
      </c>
      <c r="FQ133">
        <v>0</v>
      </c>
      <c r="FR133">
        <f t="shared" si="168"/>
        <v>0</v>
      </c>
      <c r="FS133">
        <v>0</v>
      </c>
      <c r="FX133">
        <v>80</v>
      </c>
      <c r="FY133">
        <v>60</v>
      </c>
      <c r="GA133" t="s">
        <v>3</v>
      </c>
      <c r="GD133">
        <v>1</v>
      </c>
      <c r="GF133">
        <v>-1156212894</v>
      </c>
      <c r="GG133">
        <v>1</v>
      </c>
      <c r="GH133">
        <v>1</v>
      </c>
      <c r="GI133">
        <v>4</v>
      </c>
      <c r="GJ133">
        <v>0</v>
      </c>
      <c r="GK133">
        <v>0</v>
      </c>
      <c r="GL133">
        <f t="shared" si="169"/>
        <v>0</v>
      </c>
      <c r="GM133">
        <f t="shared" si="170"/>
        <v>60148.54</v>
      </c>
      <c r="GN133">
        <f t="shared" si="171"/>
        <v>0</v>
      </c>
      <c r="GO133">
        <f t="shared" si="172"/>
        <v>60148.54</v>
      </c>
      <c r="GP133">
        <f t="shared" si="173"/>
        <v>0</v>
      </c>
      <c r="GR133">
        <v>0</v>
      </c>
      <c r="GS133">
        <v>3</v>
      </c>
      <c r="GT133">
        <v>0</v>
      </c>
      <c r="GU133" t="s">
        <v>3</v>
      </c>
      <c r="GV133">
        <f t="shared" si="174"/>
        <v>0</v>
      </c>
      <c r="GW133">
        <v>1</v>
      </c>
      <c r="GX133">
        <f t="shared" si="175"/>
        <v>0</v>
      </c>
      <c r="HA133">
        <v>0</v>
      </c>
      <c r="HB133">
        <v>0</v>
      </c>
      <c r="HC133">
        <f t="shared" si="176"/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406</v>
      </c>
      <c r="D134" s="2"/>
      <c r="E134" s="2" t="s">
        <v>249</v>
      </c>
      <c r="F134" s="2" t="s">
        <v>250</v>
      </c>
      <c r="G134" s="2" t="s">
        <v>251</v>
      </c>
      <c r="H134" s="2" t="s">
        <v>219</v>
      </c>
      <c r="I134" s="2">
        <f>I132*J134</f>
        <v>1.4</v>
      </c>
      <c r="J134" s="2">
        <v>9.9999999999999982</v>
      </c>
      <c r="K134" s="2"/>
      <c r="L134" s="2"/>
      <c r="M134" s="2"/>
      <c r="N134" s="2"/>
      <c r="O134" s="2">
        <f t="shared" si="142"/>
        <v>4615</v>
      </c>
      <c r="P134" s="2">
        <f t="shared" si="143"/>
        <v>4615</v>
      </c>
      <c r="Q134" s="2">
        <f t="shared" si="144"/>
        <v>0</v>
      </c>
      <c r="R134" s="2">
        <f t="shared" si="145"/>
        <v>0</v>
      </c>
      <c r="S134" s="2">
        <f t="shared" si="146"/>
        <v>0</v>
      </c>
      <c r="T134" s="2">
        <f t="shared" si="147"/>
        <v>0</v>
      </c>
      <c r="U134" s="2">
        <f t="shared" si="148"/>
        <v>0</v>
      </c>
      <c r="V134" s="2">
        <f t="shared" si="149"/>
        <v>0</v>
      </c>
      <c r="W134" s="2">
        <f t="shared" si="150"/>
        <v>0</v>
      </c>
      <c r="X134" s="2">
        <f t="shared" si="151"/>
        <v>0</v>
      </c>
      <c r="Y134" s="2">
        <f t="shared" si="152"/>
        <v>0</v>
      </c>
      <c r="Z134" s="2"/>
      <c r="AA134" s="2">
        <v>39650536</v>
      </c>
      <c r="AB134" s="2">
        <f t="shared" si="153"/>
        <v>3296.43</v>
      </c>
      <c r="AC134" s="2">
        <f t="shared" si="154"/>
        <v>3296.43</v>
      </c>
      <c r="AD134" s="2">
        <f t="shared" si="137"/>
        <v>0</v>
      </c>
      <c r="AE134" s="2">
        <f t="shared" si="138"/>
        <v>0</v>
      </c>
      <c r="AF134" s="2">
        <f t="shared" si="139"/>
        <v>0</v>
      </c>
      <c r="AG134" s="2">
        <f t="shared" si="155"/>
        <v>0</v>
      </c>
      <c r="AH134" s="2">
        <f t="shared" si="140"/>
        <v>0</v>
      </c>
      <c r="AI134" s="2">
        <f t="shared" si="141"/>
        <v>0</v>
      </c>
      <c r="AJ134" s="2">
        <f t="shared" si="156"/>
        <v>0</v>
      </c>
      <c r="AK134" s="2">
        <v>3296.43</v>
      </c>
      <c r="AL134" s="2">
        <v>3296.43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80</v>
      </c>
      <c r="AU134" s="2">
        <v>60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3</v>
      </c>
      <c r="BI134" s="2">
        <v>2</v>
      </c>
      <c r="BJ134" s="2" t="s">
        <v>252</v>
      </c>
      <c r="BK134" s="2"/>
      <c r="BL134" s="2"/>
      <c r="BM134" s="2">
        <v>112001</v>
      </c>
      <c r="BN134" s="2">
        <v>0</v>
      </c>
      <c r="BO134" s="2" t="s">
        <v>3</v>
      </c>
      <c r="BP134" s="2">
        <v>0</v>
      </c>
      <c r="BQ134" s="2">
        <v>3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80</v>
      </c>
      <c r="CA134" s="2">
        <v>60</v>
      </c>
      <c r="CB134" s="2"/>
      <c r="CC134" s="2"/>
      <c r="CD134" s="2"/>
      <c r="CE134" s="2">
        <v>0</v>
      </c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3</v>
      </c>
      <c r="CO134" s="2">
        <v>0</v>
      </c>
      <c r="CP134" s="2">
        <f t="shared" si="157"/>
        <v>4615</v>
      </c>
      <c r="CQ134" s="2">
        <f t="shared" si="158"/>
        <v>3296.43</v>
      </c>
      <c r="CR134" s="2">
        <f t="shared" si="159"/>
        <v>0</v>
      </c>
      <c r="CS134" s="2">
        <f t="shared" si="160"/>
        <v>0</v>
      </c>
      <c r="CT134" s="2">
        <f t="shared" si="161"/>
        <v>0</v>
      </c>
      <c r="CU134" s="2">
        <f t="shared" si="162"/>
        <v>0</v>
      </c>
      <c r="CV134" s="2">
        <f t="shared" si="163"/>
        <v>0</v>
      </c>
      <c r="CW134" s="2">
        <f t="shared" si="164"/>
        <v>0</v>
      </c>
      <c r="CX134" s="2">
        <f t="shared" si="165"/>
        <v>0</v>
      </c>
      <c r="CY134" s="2">
        <f t="shared" si="166"/>
        <v>0</v>
      </c>
      <c r="CZ134" s="2">
        <f t="shared" si="167"/>
        <v>0</v>
      </c>
      <c r="DA134" s="2"/>
      <c r="DB134" s="2"/>
      <c r="DC134" s="2" t="s">
        <v>3</v>
      </c>
      <c r="DD134" s="2" t="s">
        <v>3</v>
      </c>
      <c r="DE134" s="2" t="s">
        <v>3</v>
      </c>
      <c r="DF134" s="2" t="s">
        <v>3</v>
      </c>
      <c r="DG134" s="2" t="s">
        <v>3</v>
      </c>
      <c r="DH134" s="2" t="s">
        <v>3</v>
      </c>
      <c r="DI134" s="2" t="s">
        <v>3</v>
      </c>
      <c r="DJ134" s="2" t="s">
        <v>3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219</v>
      </c>
      <c r="DW134" s="2" t="s">
        <v>219</v>
      </c>
      <c r="DX134" s="2">
        <v>10</v>
      </c>
      <c r="DY134" s="2"/>
      <c r="DZ134" s="2"/>
      <c r="EA134" s="2"/>
      <c r="EB134" s="2"/>
      <c r="EC134" s="2"/>
      <c r="ED134" s="2"/>
      <c r="EE134" s="2">
        <v>39174395</v>
      </c>
      <c r="EF134" s="2">
        <v>3</v>
      </c>
      <c r="EG134" s="2" t="s">
        <v>20</v>
      </c>
      <c r="EH134" s="2">
        <v>0</v>
      </c>
      <c r="EI134" s="2" t="s">
        <v>3</v>
      </c>
      <c r="EJ134" s="2">
        <v>2</v>
      </c>
      <c r="EK134" s="2">
        <v>112001</v>
      </c>
      <c r="EL134" s="2" t="s">
        <v>192</v>
      </c>
      <c r="EM134" s="2" t="s">
        <v>193</v>
      </c>
      <c r="EN134" s="2"/>
      <c r="EO134" s="2" t="s">
        <v>3</v>
      </c>
      <c r="EP134" s="2"/>
      <c r="EQ134" s="2">
        <v>0</v>
      </c>
      <c r="ER134" s="2">
        <v>3296.43</v>
      </c>
      <c r="ES134" s="2">
        <v>3296.43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68"/>
        <v>0</v>
      </c>
      <c r="FS134" s="2">
        <v>0</v>
      </c>
      <c r="FT134" s="2"/>
      <c r="FU134" s="2"/>
      <c r="FV134" s="2"/>
      <c r="FW134" s="2"/>
      <c r="FX134" s="2">
        <v>80</v>
      </c>
      <c r="FY134" s="2">
        <v>60</v>
      </c>
      <c r="FZ134" s="2"/>
      <c r="GA134" s="2" t="s">
        <v>3</v>
      </c>
      <c r="GB134" s="2"/>
      <c r="GC134" s="2"/>
      <c r="GD134" s="2">
        <v>1</v>
      </c>
      <c r="GE134" s="2"/>
      <c r="GF134" s="2">
        <v>-2000204641</v>
      </c>
      <c r="GG134" s="2">
        <v>2</v>
      </c>
      <c r="GH134" s="2">
        <v>1</v>
      </c>
      <c r="GI134" s="2">
        <v>-2</v>
      </c>
      <c r="GJ134" s="2">
        <v>0</v>
      </c>
      <c r="GK134" s="2">
        <v>0</v>
      </c>
      <c r="GL134" s="2">
        <f t="shared" si="169"/>
        <v>0</v>
      </c>
      <c r="GM134" s="2">
        <f t="shared" si="170"/>
        <v>4615</v>
      </c>
      <c r="GN134" s="2">
        <f t="shared" si="171"/>
        <v>0</v>
      </c>
      <c r="GO134" s="2">
        <f t="shared" si="172"/>
        <v>4615</v>
      </c>
      <c r="GP134" s="2">
        <f t="shared" si="173"/>
        <v>0</v>
      </c>
      <c r="GQ134" s="2"/>
      <c r="GR134" s="2">
        <v>0</v>
      </c>
      <c r="GS134" s="2">
        <v>3</v>
      </c>
      <c r="GT134" s="2">
        <v>0</v>
      </c>
      <c r="GU134" s="2" t="s">
        <v>3</v>
      </c>
      <c r="GV134" s="2">
        <f t="shared" si="174"/>
        <v>0</v>
      </c>
      <c r="GW134" s="2">
        <v>1</v>
      </c>
      <c r="GX134" s="2">
        <f t="shared" si="175"/>
        <v>0</v>
      </c>
      <c r="GY134" s="2"/>
      <c r="GZ134" s="2"/>
      <c r="HA134" s="2">
        <v>0</v>
      </c>
      <c r="HB134" s="2">
        <v>0</v>
      </c>
      <c r="HC134" s="2">
        <f t="shared" si="176"/>
        <v>0</v>
      </c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421</v>
      </c>
      <c r="E135" t="s">
        <v>249</v>
      </c>
      <c r="F135" t="s">
        <v>250</v>
      </c>
      <c r="G135" t="s">
        <v>251</v>
      </c>
      <c r="H135" t="s">
        <v>219</v>
      </c>
      <c r="I135">
        <f>I133*J135</f>
        <v>1.4</v>
      </c>
      <c r="J135">
        <v>9.9999999999999982</v>
      </c>
      <c r="O135">
        <f t="shared" si="142"/>
        <v>31243.56</v>
      </c>
      <c r="P135">
        <f t="shared" si="143"/>
        <v>31243.56</v>
      </c>
      <c r="Q135">
        <f t="shared" si="144"/>
        <v>0</v>
      </c>
      <c r="R135">
        <f t="shared" si="145"/>
        <v>0</v>
      </c>
      <c r="S135">
        <f t="shared" si="146"/>
        <v>0</v>
      </c>
      <c r="T135">
        <f t="shared" si="147"/>
        <v>0</v>
      </c>
      <c r="U135">
        <f t="shared" si="148"/>
        <v>0</v>
      </c>
      <c r="V135">
        <f t="shared" si="149"/>
        <v>0</v>
      </c>
      <c r="W135">
        <f t="shared" si="150"/>
        <v>0</v>
      </c>
      <c r="X135">
        <f t="shared" si="151"/>
        <v>0</v>
      </c>
      <c r="Y135">
        <f t="shared" si="152"/>
        <v>0</v>
      </c>
      <c r="AA135">
        <v>39650538</v>
      </c>
      <c r="AB135">
        <f t="shared" si="153"/>
        <v>3296.43</v>
      </c>
      <c r="AC135">
        <f t="shared" si="154"/>
        <v>3296.43</v>
      </c>
      <c r="AD135">
        <f t="shared" si="137"/>
        <v>0</v>
      </c>
      <c r="AE135">
        <f t="shared" si="138"/>
        <v>0</v>
      </c>
      <c r="AF135">
        <f t="shared" si="139"/>
        <v>0</v>
      </c>
      <c r="AG135">
        <f t="shared" si="155"/>
        <v>0</v>
      </c>
      <c r="AH135">
        <f t="shared" si="140"/>
        <v>0</v>
      </c>
      <c r="AI135">
        <f t="shared" si="141"/>
        <v>0</v>
      </c>
      <c r="AJ135">
        <f t="shared" si="156"/>
        <v>0</v>
      </c>
      <c r="AK135">
        <v>3296.43</v>
      </c>
      <c r="AL135">
        <v>3296.43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80</v>
      </c>
      <c r="AU135">
        <v>60</v>
      </c>
      <c r="AV135">
        <v>1</v>
      </c>
      <c r="AW135">
        <v>1</v>
      </c>
      <c r="AZ135">
        <v>6.77</v>
      </c>
      <c r="BA135">
        <v>1</v>
      </c>
      <c r="BB135">
        <v>1</v>
      </c>
      <c r="BC135">
        <v>6.77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2</v>
      </c>
      <c r="BJ135" t="s">
        <v>252</v>
      </c>
      <c r="BM135">
        <v>112001</v>
      </c>
      <c r="BN135">
        <v>0</v>
      </c>
      <c r="BO135" t="s">
        <v>3</v>
      </c>
      <c r="BP135">
        <v>0</v>
      </c>
      <c r="BQ135">
        <v>3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80</v>
      </c>
      <c r="CA135">
        <v>60</v>
      </c>
      <c r="CE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57"/>
        <v>31243.56</v>
      </c>
      <c r="CQ135">
        <f t="shared" si="158"/>
        <v>22316.831099999996</v>
      </c>
      <c r="CR135">
        <f t="shared" si="159"/>
        <v>0</v>
      </c>
      <c r="CS135">
        <f t="shared" si="160"/>
        <v>0</v>
      </c>
      <c r="CT135">
        <f t="shared" si="161"/>
        <v>0</v>
      </c>
      <c r="CU135">
        <f t="shared" si="162"/>
        <v>0</v>
      </c>
      <c r="CV135">
        <f t="shared" si="163"/>
        <v>0</v>
      </c>
      <c r="CW135">
        <f t="shared" si="164"/>
        <v>0</v>
      </c>
      <c r="CX135">
        <f t="shared" si="165"/>
        <v>0</v>
      </c>
      <c r="CY135">
        <f t="shared" si="166"/>
        <v>0</v>
      </c>
      <c r="CZ135">
        <f t="shared" si="167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219</v>
      </c>
      <c r="DW135" t="s">
        <v>219</v>
      </c>
      <c r="DX135">
        <v>10</v>
      </c>
      <c r="EE135">
        <v>39174395</v>
      </c>
      <c r="EF135">
        <v>3</v>
      </c>
      <c r="EG135" t="s">
        <v>20</v>
      </c>
      <c r="EH135">
        <v>0</v>
      </c>
      <c r="EI135" t="s">
        <v>3</v>
      </c>
      <c r="EJ135">
        <v>2</v>
      </c>
      <c r="EK135">
        <v>112001</v>
      </c>
      <c r="EL135" t="s">
        <v>192</v>
      </c>
      <c r="EM135" t="s">
        <v>193</v>
      </c>
      <c r="EO135" t="s">
        <v>3</v>
      </c>
      <c r="EQ135">
        <v>0</v>
      </c>
      <c r="ER135">
        <v>3296.43</v>
      </c>
      <c r="ES135">
        <v>3296.43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68"/>
        <v>0</v>
      </c>
      <c r="FS135">
        <v>0</v>
      </c>
      <c r="FX135">
        <v>80</v>
      </c>
      <c r="FY135">
        <v>60</v>
      </c>
      <c r="GA135" t="s">
        <v>3</v>
      </c>
      <c r="GD135">
        <v>1</v>
      </c>
      <c r="GF135">
        <v>-2000204641</v>
      </c>
      <c r="GG135">
        <v>1</v>
      </c>
      <c r="GH135">
        <v>1</v>
      </c>
      <c r="GI135">
        <v>4</v>
      </c>
      <c r="GJ135">
        <v>0</v>
      </c>
      <c r="GK135">
        <v>0</v>
      </c>
      <c r="GL135">
        <f t="shared" si="169"/>
        <v>0</v>
      </c>
      <c r="GM135">
        <f t="shared" si="170"/>
        <v>31243.56</v>
      </c>
      <c r="GN135">
        <f t="shared" si="171"/>
        <v>0</v>
      </c>
      <c r="GO135">
        <f t="shared" si="172"/>
        <v>31243.56</v>
      </c>
      <c r="GP135">
        <f t="shared" si="173"/>
        <v>0</v>
      </c>
      <c r="GR135">
        <v>0</v>
      </c>
      <c r="GS135">
        <v>3</v>
      </c>
      <c r="GT135">
        <v>0</v>
      </c>
      <c r="GU135" t="s">
        <v>3</v>
      </c>
      <c r="GV135">
        <f t="shared" si="174"/>
        <v>0</v>
      </c>
      <c r="GW135">
        <v>1</v>
      </c>
      <c r="GX135">
        <f t="shared" si="175"/>
        <v>0</v>
      </c>
      <c r="HA135">
        <v>0</v>
      </c>
      <c r="HB135">
        <v>0</v>
      </c>
      <c r="HC135">
        <f t="shared" si="176"/>
        <v>0</v>
      </c>
      <c r="IK135">
        <v>0</v>
      </c>
    </row>
    <row r="136" spans="1:255" x14ac:dyDescent="0.2">
      <c r="A136" s="2">
        <v>17</v>
      </c>
      <c r="B136" s="2">
        <v>1</v>
      </c>
      <c r="C136" s="2">
        <f>ROW(SmtRes!A440)</f>
        <v>440</v>
      </c>
      <c r="D136" s="2">
        <f>ROW(EtalonRes!A368)</f>
        <v>368</v>
      </c>
      <c r="E136" s="2" t="s">
        <v>253</v>
      </c>
      <c r="F136" s="2" t="s">
        <v>254</v>
      </c>
      <c r="G136" s="2" t="s">
        <v>255</v>
      </c>
      <c r="H136" s="2" t="s">
        <v>256</v>
      </c>
      <c r="I136" s="2">
        <f>ROUND(15/100,9)</f>
        <v>0.15</v>
      </c>
      <c r="J136" s="2">
        <v>0</v>
      </c>
      <c r="K136" s="2"/>
      <c r="L136" s="2"/>
      <c r="M136" s="2"/>
      <c r="N136" s="2"/>
      <c r="O136" s="2">
        <f t="shared" si="142"/>
        <v>39.159999999999997</v>
      </c>
      <c r="P136" s="2">
        <f t="shared" si="143"/>
        <v>7.73</v>
      </c>
      <c r="Q136" s="2">
        <f t="shared" si="144"/>
        <v>0.06</v>
      </c>
      <c r="R136" s="2">
        <f t="shared" si="145"/>
        <v>0.03</v>
      </c>
      <c r="S136" s="2">
        <f t="shared" si="146"/>
        <v>31.37</v>
      </c>
      <c r="T136" s="2">
        <f t="shared" si="147"/>
        <v>0</v>
      </c>
      <c r="U136" s="2">
        <f t="shared" si="148"/>
        <v>3.2987250000000001</v>
      </c>
      <c r="V136" s="2">
        <f t="shared" si="149"/>
        <v>2.0250000000000003E-3</v>
      </c>
      <c r="W136" s="2">
        <f t="shared" si="150"/>
        <v>0</v>
      </c>
      <c r="X136" s="2">
        <f t="shared" si="151"/>
        <v>29.83</v>
      </c>
      <c r="Y136" s="2">
        <f t="shared" si="152"/>
        <v>20.41</v>
      </c>
      <c r="Z136" s="2"/>
      <c r="AA136" s="2">
        <v>39650536</v>
      </c>
      <c r="AB136" s="2">
        <f t="shared" si="153"/>
        <v>261.09050000000002</v>
      </c>
      <c r="AC136" s="2">
        <f t="shared" si="154"/>
        <v>51.53</v>
      </c>
      <c r="AD136" s="2">
        <f>ROUND(((((ET136*1.35))-((EU136*1.35)))+AE136),6)</f>
        <v>0.41849999999999998</v>
      </c>
      <c r="AE136" s="2">
        <f>ROUND(((EU136*1.35)),6)</f>
        <v>0.189</v>
      </c>
      <c r="AF136" s="2">
        <f>ROUND(((EV136*1.35)),6)</f>
        <v>209.142</v>
      </c>
      <c r="AG136" s="2">
        <f t="shared" si="155"/>
        <v>0</v>
      </c>
      <c r="AH136" s="2">
        <f>((EW136*1.35))</f>
        <v>21.991500000000002</v>
      </c>
      <c r="AI136" s="2">
        <f>((EX136*1.35))</f>
        <v>1.3500000000000002E-2</v>
      </c>
      <c r="AJ136" s="2">
        <f t="shared" si="156"/>
        <v>0</v>
      </c>
      <c r="AK136" s="2">
        <v>206.76</v>
      </c>
      <c r="AL136" s="2">
        <v>51.53</v>
      </c>
      <c r="AM136" s="2">
        <v>0.31</v>
      </c>
      <c r="AN136" s="2">
        <v>0.14000000000000001</v>
      </c>
      <c r="AO136" s="2">
        <v>154.91999999999999</v>
      </c>
      <c r="AP136" s="2">
        <v>0</v>
      </c>
      <c r="AQ136" s="2">
        <v>16.29</v>
      </c>
      <c r="AR136" s="2">
        <v>0.01</v>
      </c>
      <c r="AS136" s="2">
        <v>0</v>
      </c>
      <c r="AT136" s="2">
        <v>95</v>
      </c>
      <c r="AU136" s="2">
        <v>65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0</v>
      </c>
      <c r="BI136" s="2">
        <v>2</v>
      </c>
      <c r="BJ136" s="2" t="s">
        <v>257</v>
      </c>
      <c r="BK136" s="2"/>
      <c r="BL136" s="2"/>
      <c r="BM136" s="2">
        <v>108001</v>
      </c>
      <c r="BN136" s="2">
        <v>0</v>
      </c>
      <c r="BO136" s="2" t="s">
        <v>3</v>
      </c>
      <c r="BP136" s="2">
        <v>0</v>
      </c>
      <c r="BQ136" s="2">
        <v>3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95</v>
      </c>
      <c r="CA136" s="2">
        <v>65</v>
      </c>
      <c r="CB136" s="2"/>
      <c r="CC136" s="2"/>
      <c r="CD136" s="2"/>
      <c r="CE136" s="2">
        <v>0</v>
      </c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1296</v>
      </c>
      <c r="CO136" s="2">
        <v>0</v>
      </c>
      <c r="CP136" s="2">
        <f t="shared" si="157"/>
        <v>39.160000000000004</v>
      </c>
      <c r="CQ136" s="2">
        <f t="shared" si="158"/>
        <v>51.53</v>
      </c>
      <c r="CR136" s="2">
        <f t="shared" si="159"/>
        <v>0.41849999999999998</v>
      </c>
      <c r="CS136" s="2">
        <f t="shared" si="160"/>
        <v>0.189</v>
      </c>
      <c r="CT136" s="2">
        <f t="shared" si="161"/>
        <v>209.142</v>
      </c>
      <c r="CU136" s="2">
        <f t="shared" si="162"/>
        <v>0</v>
      </c>
      <c r="CV136" s="2">
        <f t="shared" si="163"/>
        <v>21.991500000000002</v>
      </c>
      <c r="CW136" s="2">
        <f t="shared" si="164"/>
        <v>1.3500000000000002E-2</v>
      </c>
      <c r="CX136" s="2">
        <f t="shared" si="165"/>
        <v>0</v>
      </c>
      <c r="CY136" s="2">
        <f t="shared" si="166"/>
        <v>29.83</v>
      </c>
      <c r="CZ136" s="2">
        <f t="shared" si="167"/>
        <v>20.410000000000004</v>
      </c>
      <c r="DA136" s="2"/>
      <c r="DB136" s="2"/>
      <c r="DC136" s="2" t="s">
        <v>3</v>
      </c>
      <c r="DD136" s="2" t="s">
        <v>3</v>
      </c>
      <c r="DE136" s="2" t="s">
        <v>19</v>
      </c>
      <c r="DF136" s="2" t="s">
        <v>19</v>
      </c>
      <c r="DG136" s="2" t="s">
        <v>19</v>
      </c>
      <c r="DH136" s="2" t="s">
        <v>3</v>
      </c>
      <c r="DI136" s="2" t="s">
        <v>19</v>
      </c>
      <c r="DJ136" s="2" t="s">
        <v>19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256</v>
      </c>
      <c r="DW136" s="2" t="s">
        <v>256</v>
      </c>
      <c r="DX136" s="2">
        <v>100</v>
      </c>
      <c r="DY136" s="2"/>
      <c r="DZ136" s="2"/>
      <c r="EA136" s="2"/>
      <c r="EB136" s="2"/>
      <c r="EC136" s="2"/>
      <c r="ED136" s="2"/>
      <c r="EE136" s="2">
        <v>39174386</v>
      </c>
      <c r="EF136" s="2">
        <v>3</v>
      </c>
      <c r="EG136" s="2" t="s">
        <v>20</v>
      </c>
      <c r="EH136" s="2">
        <v>0</v>
      </c>
      <c r="EI136" s="2" t="s">
        <v>3</v>
      </c>
      <c r="EJ136" s="2">
        <v>2</v>
      </c>
      <c r="EK136" s="2">
        <v>108001</v>
      </c>
      <c r="EL136" s="2" t="s">
        <v>77</v>
      </c>
      <c r="EM136" s="2" t="s">
        <v>78</v>
      </c>
      <c r="EN136" s="2"/>
      <c r="EO136" s="2" t="s">
        <v>44</v>
      </c>
      <c r="EP136" s="2"/>
      <c r="EQ136" s="2">
        <v>131072</v>
      </c>
      <c r="ER136" s="2">
        <v>206.76</v>
      </c>
      <c r="ES136" s="2">
        <v>51.53</v>
      </c>
      <c r="ET136" s="2">
        <v>0.31</v>
      </c>
      <c r="EU136" s="2">
        <v>0.14000000000000001</v>
      </c>
      <c r="EV136" s="2">
        <v>154.91999999999999</v>
      </c>
      <c r="EW136" s="2">
        <v>16.29</v>
      </c>
      <c r="EX136" s="2">
        <v>0.01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68"/>
        <v>0</v>
      </c>
      <c r="FS136" s="2">
        <v>0</v>
      </c>
      <c r="FT136" s="2"/>
      <c r="FU136" s="2"/>
      <c r="FV136" s="2"/>
      <c r="FW136" s="2"/>
      <c r="FX136" s="2">
        <v>95</v>
      </c>
      <c r="FY136" s="2">
        <v>65</v>
      </c>
      <c r="FZ136" s="2"/>
      <c r="GA136" s="2" t="s">
        <v>3</v>
      </c>
      <c r="GB136" s="2"/>
      <c r="GC136" s="2"/>
      <c r="GD136" s="2">
        <v>1</v>
      </c>
      <c r="GE136" s="2"/>
      <c r="GF136" s="2">
        <v>-1776686347</v>
      </c>
      <c r="GG136" s="2">
        <v>1</v>
      </c>
      <c r="GH136" s="2">
        <v>1</v>
      </c>
      <c r="GI136" s="2">
        <v>-2</v>
      </c>
      <c r="GJ136" s="2">
        <v>0</v>
      </c>
      <c r="GK136" s="2">
        <v>0</v>
      </c>
      <c r="GL136" s="2">
        <f t="shared" si="169"/>
        <v>0</v>
      </c>
      <c r="GM136" s="2">
        <f t="shared" si="170"/>
        <v>89.4</v>
      </c>
      <c r="GN136" s="2">
        <f t="shared" si="171"/>
        <v>0</v>
      </c>
      <c r="GO136" s="2">
        <f t="shared" si="172"/>
        <v>89.4</v>
      </c>
      <c r="GP136" s="2">
        <f t="shared" si="173"/>
        <v>0</v>
      </c>
      <c r="GQ136" s="2"/>
      <c r="GR136" s="2">
        <v>0</v>
      </c>
      <c r="GS136" s="2">
        <v>3</v>
      </c>
      <c r="GT136" s="2">
        <v>0</v>
      </c>
      <c r="GU136" s="2" t="s">
        <v>3</v>
      </c>
      <c r="GV136" s="2">
        <f t="shared" si="174"/>
        <v>0</v>
      </c>
      <c r="GW136" s="2">
        <v>1</v>
      </c>
      <c r="GX136" s="2">
        <f t="shared" si="175"/>
        <v>0</v>
      </c>
      <c r="GY136" s="2"/>
      <c r="GZ136" s="2"/>
      <c r="HA136" s="2">
        <v>0</v>
      </c>
      <c r="HB136" s="2">
        <v>0</v>
      </c>
      <c r="HC136" s="2">
        <f t="shared" si="176"/>
        <v>0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ROW(SmtRes!A458)</f>
        <v>458</v>
      </c>
      <c r="D137">
        <f>ROW(EtalonRes!A374)</f>
        <v>374</v>
      </c>
      <c r="E137" t="s">
        <v>253</v>
      </c>
      <c r="F137" t="s">
        <v>254</v>
      </c>
      <c r="G137" t="s">
        <v>255</v>
      </c>
      <c r="H137" t="s">
        <v>256</v>
      </c>
      <c r="I137">
        <f>ROUND(15/100,9)</f>
        <v>0.15</v>
      </c>
      <c r="J137">
        <v>0</v>
      </c>
      <c r="O137">
        <f t="shared" si="142"/>
        <v>265.13</v>
      </c>
      <c r="P137">
        <f t="shared" si="143"/>
        <v>52.33</v>
      </c>
      <c r="Q137">
        <f t="shared" si="144"/>
        <v>0.42</v>
      </c>
      <c r="R137">
        <f t="shared" si="145"/>
        <v>0.19</v>
      </c>
      <c r="S137">
        <f t="shared" si="146"/>
        <v>212.38</v>
      </c>
      <c r="T137">
        <f t="shared" si="147"/>
        <v>0</v>
      </c>
      <c r="U137">
        <f t="shared" si="148"/>
        <v>3.2987250000000001</v>
      </c>
      <c r="V137">
        <f t="shared" si="149"/>
        <v>2.0250000000000003E-3</v>
      </c>
      <c r="W137">
        <f t="shared" si="150"/>
        <v>0</v>
      </c>
      <c r="X137">
        <f t="shared" si="151"/>
        <v>201.94</v>
      </c>
      <c r="Y137">
        <f t="shared" si="152"/>
        <v>138.16999999999999</v>
      </c>
      <c r="AA137">
        <v>39650538</v>
      </c>
      <c r="AB137">
        <f t="shared" si="153"/>
        <v>261.09050000000002</v>
      </c>
      <c r="AC137">
        <f t="shared" si="154"/>
        <v>51.53</v>
      </c>
      <c r="AD137">
        <f>ROUND(((((ET137*1.35))-((EU137*1.35)))+AE137),6)</f>
        <v>0.41849999999999998</v>
      </c>
      <c r="AE137">
        <f>ROUND(((EU137*1.35)),6)</f>
        <v>0.189</v>
      </c>
      <c r="AF137">
        <f>ROUND(((EV137*1.35)),6)</f>
        <v>209.142</v>
      </c>
      <c r="AG137">
        <f t="shared" si="155"/>
        <v>0</v>
      </c>
      <c r="AH137">
        <f>((EW137*1.35))</f>
        <v>21.991500000000002</v>
      </c>
      <c r="AI137">
        <f>((EX137*1.35))</f>
        <v>1.3500000000000002E-2</v>
      </c>
      <c r="AJ137">
        <f t="shared" si="156"/>
        <v>0</v>
      </c>
      <c r="AK137">
        <v>206.76</v>
      </c>
      <c r="AL137">
        <v>51.53</v>
      </c>
      <c r="AM137">
        <v>0.31</v>
      </c>
      <c r="AN137">
        <v>0.14000000000000001</v>
      </c>
      <c r="AO137">
        <v>154.91999999999999</v>
      </c>
      <c r="AP137">
        <v>0</v>
      </c>
      <c r="AQ137">
        <v>16.29</v>
      </c>
      <c r="AR137">
        <v>0.01</v>
      </c>
      <c r="AS137">
        <v>0</v>
      </c>
      <c r="AT137">
        <v>95</v>
      </c>
      <c r="AU137">
        <v>65</v>
      </c>
      <c r="AV137">
        <v>1</v>
      </c>
      <c r="AW137">
        <v>1</v>
      </c>
      <c r="AZ137">
        <v>6.77</v>
      </c>
      <c r="BA137">
        <v>6.77</v>
      </c>
      <c r="BB137">
        <v>6.77</v>
      </c>
      <c r="BC137">
        <v>6.77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2</v>
      </c>
      <c r="BJ137" t="s">
        <v>257</v>
      </c>
      <c r="BM137">
        <v>108001</v>
      </c>
      <c r="BN137">
        <v>0</v>
      </c>
      <c r="BO137" t="s">
        <v>3</v>
      </c>
      <c r="BP137">
        <v>0</v>
      </c>
      <c r="BQ137">
        <v>3</v>
      </c>
      <c r="BR137">
        <v>0</v>
      </c>
      <c r="BS137">
        <v>6.77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95</v>
      </c>
      <c r="CA137">
        <v>65</v>
      </c>
      <c r="CE137">
        <v>0</v>
      </c>
      <c r="CF137">
        <v>0</v>
      </c>
      <c r="CG137">
        <v>0</v>
      </c>
      <c r="CM137">
        <v>0</v>
      </c>
      <c r="CN137" t="s">
        <v>1296</v>
      </c>
      <c r="CO137">
        <v>0</v>
      </c>
      <c r="CP137">
        <f t="shared" si="157"/>
        <v>265.13</v>
      </c>
      <c r="CQ137">
        <f t="shared" si="158"/>
        <v>348.85809999999998</v>
      </c>
      <c r="CR137">
        <f t="shared" si="159"/>
        <v>2.8332449999999998</v>
      </c>
      <c r="CS137">
        <f t="shared" si="160"/>
        <v>1.2795299999999998</v>
      </c>
      <c r="CT137">
        <f t="shared" si="161"/>
        <v>1415.8913399999999</v>
      </c>
      <c r="CU137">
        <f t="shared" si="162"/>
        <v>0</v>
      </c>
      <c r="CV137">
        <f t="shared" si="163"/>
        <v>21.991500000000002</v>
      </c>
      <c r="CW137">
        <f t="shared" si="164"/>
        <v>1.3500000000000002E-2</v>
      </c>
      <c r="CX137">
        <f t="shared" si="165"/>
        <v>0</v>
      </c>
      <c r="CY137">
        <f t="shared" si="166"/>
        <v>201.94149999999999</v>
      </c>
      <c r="CZ137">
        <f t="shared" si="167"/>
        <v>138.1705</v>
      </c>
      <c r="DC137" t="s">
        <v>3</v>
      </c>
      <c r="DD137" t="s">
        <v>3</v>
      </c>
      <c r="DE137" t="s">
        <v>19</v>
      </c>
      <c r="DF137" t="s">
        <v>19</v>
      </c>
      <c r="DG137" t="s">
        <v>19</v>
      </c>
      <c r="DH137" t="s">
        <v>3</v>
      </c>
      <c r="DI137" t="s">
        <v>19</v>
      </c>
      <c r="DJ137" t="s">
        <v>19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256</v>
      </c>
      <c r="DW137" t="s">
        <v>256</v>
      </c>
      <c r="DX137">
        <v>100</v>
      </c>
      <c r="EE137">
        <v>39174386</v>
      </c>
      <c r="EF137">
        <v>3</v>
      </c>
      <c r="EG137" t="s">
        <v>20</v>
      </c>
      <c r="EH137">
        <v>0</v>
      </c>
      <c r="EI137" t="s">
        <v>3</v>
      </c>
      <c r="EJ137">
        <v>2</v>
      </c>
      <c r="EK137">
        <v>108001</v>
      </c>
      <c r="EL137" t="s">
        <v>77</v>
      </c>
      <c r="EM137" t="s">
        <v>78</v>
      </c>
      <c r="EO137" t="s">
        <v>44</v>
      </c>
      <c r="EQ137">
        <v>131072</v>
      </c>
      <c r="ER137">
        <v>206.76</v>
      </c>
      <c r="ES137">
        <v>51.53</v>
      </c>
      <c r="ET137">
        <v>0.31</v>
      </c>
      <c r="EU137">
        <v>0.14000000000000001</v>
      </c>
      <c r="EV137">
        <v>154.91999999999999</v>
      </c>
      <c r="EW137">
        <v>16.29</v>
      </c>
      <c r="EX137">
        <v>0.01</v>
      </c>
      <c r="EY137">
        <v>0</v>
      </c>
      <c r="FQ137">
        <v>0</v>
      </c>
      <c r="FR137">
        <f t="shared" si="168"/>
        <v>0</v>
      </c>
      <c r="FS137">
        <v>0</v>
      </c>
      <c r="FX137">
        <v>95</v>
      </c>
      <c r="FY137">
        <v>65</v>
      </c>
      <c r="GA137" t="s">
        <v>3</v>
      </c>
      <c r="GD137">
        <v>1</v>
      </c>
      <c r="GF137">
        <v>-1776686347</v>
      </c>
      <c r="GG137">
        <v>1</v>
      </c>
      <c r="GH137">
        <v>1</v>
      </c>
      <c r="GI137">
        <v>4</v>
      </c>
      <c r="GJ137">
        <v>0</v>
      </c>
      <c r="GK137">
        <v>0</v>
      </c>
      <c r="GL137">
        <f t="shared" si="169"/>
        <v>0</v>
      </c>
      <c r="GM137">
        <f t="shared" si="170"/>
        <v>605.24</v>
      </c>
      <c r="GN137">
        <f t="shared" si="171"/>
        <v>0</v>
      </c>
      <c r="GO137">
        <f t="shared" si="172"/>
        <v>605.24</v>
      </c>
      <c r="GP137">
        <f t="shared" si="173"/>
        <v>0</v>
      </c>
      <c r="GR137">
        <v>0</v>
      </c>
      <c r="GS137">
        <v>0</v>
      </c>
      <c r="GT137">
        <v>0</v>
      </c>
      <c r="GU137" t="s">
        <v>3</v>
      </c>
      <c r="GV137">
        <f t="shared" si="174"/>
        <v>0</v>
      </c>
      <c r="GW137">
        <v>1</v>
      </c>
      <c r="GX137">
        <f t="shared" si="175"/>
        <v>0</v>
      </c>
      <c r="HA137">
        <v>0</v>
      </c>
      <c r="HB137">
        <v>0</v>
      </c>
      <c r="HC137">
        <f t="shared" si="176"/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430</v>
      </c>
      <c r="D138" s="2"/>
      <c r="E138" s="2" t="s">
        <v>258</v>
      </c>
      <c r="F138" s="2" t="s">
        <v>259</v>
      </c>
      <c r="G138" s="2" t="s">
        <v>260</v>
      </c>
      <c r="H138" s="2" t="s">
        <v>256</v>
      </c>
      <c r="I138" s="2">
        <f>I136*J138</f>
        <v>0.1</v>
      </c>
      <c r="J138" s="2">
        <v>0.66666666666666674</v>
      </c>
      <c r="K138" s="2"/>
      <c r="L138" s="2"/>
      <c r="M138" s="2"/>
      <c r="N138" s="2"/>
      <c r="O138" s="2">
        <f t="shared" si="142"/>
        <v>71.5</v>
      </c>
      <c r="P138" s="2">
        <f t="shared" si="143"/>
        <v>71.5</v>
      </c>
      <c r="Q138" s="2">
        <f t="shared" si="144"/>
        <v>0</v>
      </c>
      <c r="R138" s="2">
        <f t="shared" si="145"/>
        <v>0</v>
      </c>
      <c r="S138" s="2">
        <f t="shared" si="146"/>
        <v>0</v>
      </c>
      <c r="T138" s="2">
        <f t="shared" si="147"/>
        <v>0</v>
      </c>
      <c r="U138" s="2">
        <f t="shared" si="148"/>
        <v>0</v>
      </c>
      <c r="V138" s="2">
        <f t="shared" si="149"/>
        <v>0</v>
      </c>
      <c r="W138" s="2">
        <f t="shared" si="150"/>
        <v>0</v>
      </c>
      <c r="X138" s="2">
        <f t="shared" si="151"/>
        <v>0</v>
      </c>
      <c r="Y138" s="2">
        <f t="shared" si="152"/>
        <v>0</v>
      </c>
      <c r="Z138" s="2"/>
      <c r="AA138" s="2">
        <v>39650536</v>
      </c>
      <c r="AB138" s="2">
        <f t="shared" si="153"/>
        <v>715</v>
      </c>
      <c r="AC138" s="2">
        <f t="shared" si="154"/>
        <v>715</v>
      </c>
      <c r="AD138" s="2">
        <f t="shared" ref="AD138:AD161" si="177">ROUND((((ET138)-(EU138))+AE138),6)</f>
        <v>0</v>
      </c>
      <c r="AE138" s="2">
        <f t="shared" ref="AE138:AE161" si="178">ROUND((EU138),6)</f>
        <v>0</v>
      </c>
      <c r="AF138" s="2">
        <f t="shared" ref="AF138:AF161" si="179">ROUND((EV138),6)</f>
        <v>0</v>
      </c>
      <c r="AG138" s="2">
        <f t="shared" si="155"/>
        <v>0</v>
      </c>
      <c r="AH138" s="2">
        <f t="shared" ref="AH138:AH161" si="180">(EW138)</f>
        <v>0</v>
      </c>
      <c r="AI138" s="2">
        <f t="shared" ref="AI138:AI161" si="181">(EX138)</f>
        <v>0</v>
      </c>
      <c r="AJ138" s="2">
        <f t="shared" si="156"/>
        <v>0</v>
      </c>
      <c r="AK138" s="2">
        <v>715</v>
      </c>
      <c r="AL138" s="2">
        <v>715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95</v>
      </c>
      <c r="AU138" s="2">
        <v>65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3</v>
      </c>
      <c r="BE138" s="2" t="s">
        <v>3</v>
      </c>
      <c r="BF138" s="2" t="s">
        <v>3</v>
      </c>
      <c r="BG138" s="2" t="s">
        <v>3</v>
      </c>
      <c r="BH138" s="2">
        <v>3</v>
      </c>
      <c r="BI138" s="2">
        <v>2</v>
      </c>
      <c r="BJ138" s="2" t="s">
        <v>261</v>
      </c>
      <c r="BK138" s="2"/>
      <c r="BL138" s="2"/>
      <c r="BM138" s="2">
        <v>108001</v>
      </c>
      <c r="BN138" s="2">
        <v>0</v>
      </c>
      <c r="BO138" s="2" t="s">
        <v>3</v>
      </c>
      <c r="BP138" s="2">
        <v>0</v>
      </c>
      <c r="BQ138" s="2">
        <v>3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3</v>
      </c>
      <c r="BZ138" s="2">
        <v>95</v>
      </c>
      <c r="CA138" s="2">
        <v>65</v>
      </c>
      <c r="CB138" s="2"/>
      <c r="CC138" s="2"/>
      <c r="CD138" s="2"/>
      <c r="CE138" s="2">
        <v>0</v>
      </c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3</v>
      </c>
      <c r="CO138" s="2">
        <v>0</v>
      </c>
      <c r="CP138" s="2">
        <f t="shared" si="157"/>
        <v>71.5</v>
      </c>
      <c r="CQ138" s="2">
        <f t="shared" si="158"/>
        <v>715</v>
      </c>
      <c r="CR138" s="2">
        <f t="shared" si="159"/>
        <v>0</v>
      </c>
      <c r="CS138" s="2">
        <f t="shared" si="160"/>
        <v>0</v>
      </c>
      <c r="CT138" s="2">
        <f t="shared" si="161"/>
        <v>0</v>
      </c>
      <c r="CU138" s="2">
        <f t="shared" si="162"/>
        <v>0</v>
      </c>
      <c r="CV138" s="2">
        <f t="shared" si="163"/>
        <v>0</v>
      </c>
      <c r="CW138" s="2">
        <f t="shared" si="164"/>
        <v>0</v>
      </c>
      <c r="CX138" s="2">
        <f t="shared" si="165"/>
        <v>0</v>
      </c>
      <c r="CY138" s="2">
        <f t="shared" si="166"/>
        <v>0</v>
      </c>
      <c r="CZ138" s="2">
        <f t="shared" si="167"/>
        <v>0</v>
      </c>
      <c r="DA138" s="2"/>
      <c r="DB138" s="2"/>
      <c r="DC138" s="2" t="s">
        <v>3</v>
      </c>
      <c r="DD138" s="2" t="s">
        <v>3</v>
      </c>
      <c r="DE138" s="2" t="s">
        <v>3</v>
      </c>
      <c r="DF138" s="2" t="s">
        <v>3</v>
      </c>
      <c r="DG138" s="2" t="s">
        <v>3</v>
      </c>
      <c r="DH138" s="2" t="s">
        <v>3</v>
      </c>
      <c r="DI138" s="2" t="s">
        <v>3</v>
      </c>
      <c r="DJ138" s="2" t="s">
        <v>3</v>
      </c>
      <c r="DK138" s="2" t="s">
        <v>3</v>
      </c>
      <c r="DL138" s="2" t="s">
        <v>3</v>
      </c>
      <c r="DM138" s="2" t="s">
        <v>3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1003</v>
      </c>
      <c r="DV138" s="2" t="s">
        <v>256</v>
      </c>
      <c r="DW138" s="2" t="s">
        <v>256</v>
      </c>
      <c r="DX138" s="2">
        <v>100</v>
      </c>
      <c r="DY138" s="2"/>
      <c r="DZ138" s="2"/>
      <c r="EA138" s="2"/>
      <c r="EB138" s="2"/>
      <c r="EC138" s="2"/>
      <c r="ED138" s="2"/>
      <c r="EE138" s="2">
        <v>39174386</v>
      </c>
      <c r="EF138" s="2">
        <v>3</v>
      </c>
      <c r="EG138" s="2" t="s">
        <v>20</v>
      </c>
      <c r="EH138" s="2">
        <v>0</v>
      </c>
      <c r="EI138" s="2" t="s">
        <v>3</v>
      </c>
      <c r="EJ138" s="2">
        <v>2</v>
      </c>
      <c r="EK138" s="2">
        <v>108001</v>
      </c>
      <c r="EL138" s="2" t="s">
        <v>77</v>
      </c>
      <c r="EM138" s="2" t="s">
        <v>78</v>
      </c>
      <c r="EN138" s="2"/>
      <c r="EO138" s="2" t="s">
        <v>3</v>
      </c>
      <c r="EP138" s="2"/>
      <c r="EQ138" s="2">
        <v>0</v>
      </c>
      <c r="ER138" s="2">
        <v>715</v>
      </c>
      <c r="ES138" s="2">
        <v>715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68"/>
        <v>0</v>
      </c>
      <c r="FS138" s="2">
        <v>0</v>
      </c>
      <c r="FT138" s="2"/>
      <c r="FU138" s="2"/>
      <c r="FV138" s="2"/>
      <c r="FW138" s="2"/>
      <c r="FX138" s="2">
        <v>95</v>
      </c>
      <c r="FY138" s="2">
        <v>65</v>
      </c>
      <c r="FZ138" s="2"/>
      <c r="GA138" s="2" t="s">
        <v>3</v>
      </c>
      <c r="GB138" s="2"/>
      <c r="GC138" s="2"/>
      <c r="GD138" s="2">
        <v>1</v>
      </c>
      <c r="GE138" s="2"/>
      <c r="GF138" s="2">
        <v>575153488</v>
      </c>
      <c r="GG138" s="2">
        <v>2</v>
      </c>
      <c r="GH138" s="2">
        <v>1</v>
      </c>
      <c r="GI138" s="2">
        <v>-2</v>
      </c>
      <c r="GJ138" s="2">
        <v>0</v>
      </c>
      <c r="GK138" s="2">
        <v>0</v>
      </c>
      <c r="GL138" s="2">
        <f t="shared" si="169"/>
        <v>0</v>
      </c>
      <c r="GM138" s="2">
        <f t="shared" si="170"/>
        <v>71.5</v>
      </c>
      <c r="GN138" s="2">
        <f t="shared" si="171"/>
        <v>0</v>
      </c>
      <c r="GO138" s="2">
        <f t="shared" si="172"/>
        <v>71.5</v>
      </c>
      <c r="GP138" s="2">
        <f t="shared" si="173"/>
        <v>0</v>
      </c>
      <c r="GQ138" s="2"/>
      <c r="GR138" s="2">
        <v>0</v>
      </c>
      <c r="GS138" s="2">
        <v>3</v>
      </c>
      <c r="GT138" s="2">
        <v>0</v>
      </c>
      <c r="GU138" s="2" t="s">
        <v>3</v>
      </c>
      <c r="GV138" s="2">
        <f t="shared" si="174"/>
        <v>0</v>
      </c>
      <c r="GW138" s="2">
        <v>1</v>
      </c>
      <c r="GX138" s="2">
        <f t="shared" si="175"/>
        <v>0</v>
      </c>
      <c r="GY138" s="2"/>
      <c r="GZ138" s="2"/>
      <c r="HA138" s="2">
        <v>0</v>
      </c>
      <c r="HB138" s="2">
        <v>0</v>
      </c>
      <c r="HC138" s="2">
        <f t="shared" si="176"/>
        <v>0</v>
      </c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448</v>
      </c>
      <c r="E139" t="s">
        <v>258</v>
      </c>
      <c r="F139" t="s">
        <v>259</v>
      </c>
      <c r="G139" t="s">
        <v>260</v>
      </c>
      <c r="H139" t="s">
        <v>256</v>
      </c>
      <c r="I139">
        <f>I137*J139</f>
        <v>0.1</v>
      </c>
      <c r="J139">
        <v>0.66666666666666674</v>
      </c>
      <c r="O139">
        <f t="shared" si="142"/>
        <v>484.06</v>
      </c>
      <c r="P139">
        <f t="shared" si="143"/>
        <v>484.06</v>
      </c>
      <c r="Q139">
        <f t="shared" si="144"/>
        <v>0</v>
      </c>
      <c r="R139">
        <f t="shared" si="145"/>
        <v>0</v>
      </c>
      <c r="S139">
        <f t="shared" si="146"/>
        <v>0</v>
      </c>
      <c r="T139">
        <f t="shared" si="147"/>
        <v>0</v>
      </c>
      <c r="U139">
        <f t="shared" si="148"/>
        <v>0</v>
      </c>
      <c r="V139">
        <f t="shared" si="149"/>
        <v>0</v>
      </c>
      <c r="W139">
        <f t="shared" si="150"/>
        <v>0</v>
      </c>
      <c r="X139">
        <f t="shared" si="151"/>
        <v>0</v>
      </c>
      <c r="Y139">
        <f t="shared" si="152"/>
        <v>0</v>
      </c>
      <c r="AA139">
        <v>39650538</v>
      </c>
      <c r="AB139">
        <f t="shared" si="153"/>
        <v>715</v>
      </c>
      <c r="AC139">
        <f t="shared" si="154"/>
        <v>715</v>
      </c>
      <c r="AD139">
        <f t="shared" si="177"/>
        <v>0</v>
      </c>
      <c r="AE139">
        <f t="shared" si="178"/>
        <v>0</v>
      </c>
      <c r="AF139">
        <f t="shared" si="179"/>
        <v>0</v>
      </c>
      <c r="AG139">
        <f t="shared" si="155"/>
        <v>0</v>
      </c>
      <c r="AH139">
        <f t="shared" si="180"/>
        <v>0</v>
      </c>
      <c r="AI139">
        <f t="shared" si="181"/>
        <v>0</v>
      </c>
      <c r="AJ139">
        <f t="shared" si="156"/>
        <v>0</v>
      </c>
      <c r="AK139">
        <v>715</v>
      </c>
      <c r="AL139">
        <v>715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95</v>
      </c>
      <c r="AU139">
        <v>65</v>
      </c>
      <c r="AV139">
        <v>1</v>
      </c>
      <c r="AW139">
        <v>1</v>
      </c>
      <c r="AZ139">
        <v>6.77</v>
      </c>
      <c r="BA139">
        <v>1</v>
      </c>
      <c r="BB139">
        <v>1</v>
      </c>
      <c r="BC139">
        <v>6.77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2</v>
      </c>
      <c r="BJ139" t="s">
        <v>261</v>
      </c>
      <c r="BM139">
        <v>108001</v>
      </c>
      <c r="BN139">
        <v>0</v>
      </c>
      <c r="BO139" t="s">
        <v>3</v>
      </c>
      <c r="BP139">
        <v>0</v>
      </c>
      <c r="BQ139">
        <v>3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95</v>
      </c>
      <c r="CA139">
        <v>65</v>
      </c>
      <c r="CE139">
        <v>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57"/>
        <v>484.06</v>
      </c>
      <c r="CQ139">
        <f t="shared" si="158"/>
        <v>4840.5499999999993</v>
      </c>
      <c r="CR139">
        <f t="shared" si="159"/>
        <v>0</v>
      </c>
      <c r="CS139">
        <f t="shared" si="160"/>
        <v>0</v>
      </c>
      <c r="CT139">
        <f t="shared" si="161"/>
        <v>0</v>
      </c>
      <c r="CU139">
        <f t="shared" si="162"/>
        <v>0</v>
      </c>
      <c r="CV139">
        <f t="shared" si="163"/>
        <v>0</v>
      </c>
      <c r="CW139">
        <f t="shared" si="164"/>
        <v>0</v>
      </c>
      <c r="CX139">
        <f t="shared" si="165"/>
        <v>0</v>
      </c>
      <c r="CY139">
        <f t="shared" si="166"/>
        <v>0</v>
      </c>
      <c r="CZ139">
        <f t="shared" si="167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256</v>
      </c>
      <c r="DW139" t="s">
        <v>256</v>
      </c>
      <c r="DX139">
        <v>100</v>
      </c>
      <c r="EE139">
        <v>39174386</v>
      </c>
      <c r="EF139">
        <v>3</v>
      </c>
      <c r="EG139" t="s">
        <v>20</v>
      </c>
      <c r="EH139">
        <v>0</v>
      </c>
      <c r="EI139" t="s">
        <v>3</v>
      </c>
      <c r="EJ139">
        <v>2</v>
      </c>
      <c r="EK139">
        <v>108001</v>
      </c>
      <c r="EL139" t="s">
        <v>77</v>
      </c>
      <c r="EM139" t="s">
        <v>78</v>
      </c>
      <c r="EO139" t="s">
        <v>3</v>
      </c>
      <c r="EQ139">
        <v>0</v>
      </c>
      <c r="ER139">
        <v>715</v>
      </c>
      <c r="ES139">
        <v>715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68"/>
        <v>0</v>
      </c>
      <c r="FS139">
        <v>0</v>
      </c>
      <c r="FX139">
        <v>95</v>
      </c>
      <c r="FY139">
        <v>65</v>
      </c>
      <c r="GA139" t="s">
        <v>3</v>
      </c>
      <c r="GD139">
        <v>1</v>
      </c>
      <c r="GF139">
        <v>575153488</v>
      </c>
      <c r="GG139">
        <v>1</v>
      </c>
      <c r="GH139">
        <v>1</v>
      </c>
      <c r="GI139">
        <v>4</v>
      </c>
      <c r="GJ139">
        <v>0</v>
      </c>
      <c r="GK139">
        <v>0</v>
      </c>
      <c r="GL139">
        <f t="shared" si="169"/>
        <v>0</v>
      </c>
      <c r="GM139">
        <f t="shared" si="170"/>
        <v>484.06</v>
      </c>
      <c r="GN139">
        <f t="shared" si="171"/>
        <v>0</v>
      </c>
      <c r="GO139">
        <f t="shared" si="172"/>
        <v>484.06</v>
      </c>
      <c r="GP139">
        <f t="shared" si="173"/>
        <v>0</v>
      </c>
      <c r="GR139">
        <v>0</v>
      </c>
      <c r="GS139">
        <v>3</v>
      </c>
      <c r="GT139">
        <v>0</v>
      </c>
      <c r="GU139" t="s">
        <v>3</v>
      </c>
      <c r="GV139">
        <f t="shared" si="174"/>
        <v>0</v>
      </c>
      <c r="GW139">
        <v>1</v>
      </c>
      <c r="GX139">
        <f t="shared" si="175"/>
        <v>0</v>
      </c>
      <c r="HA139">
        <v>0</v>
      </c>
      <c r="HB139">
        <v>0</v>
      </c>
      <c r="HC139">
        <f t="shared" si="176"/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436</v>
      </c>
      <c r="D140" s="2"/>
      <c r="E140" s="2" t="s">
        <v>262</v>
      </c>
      <c r="F140" s="2" t="s">
        <v>263</v>
      </c>
      <c r="G140" s="2" t="s">
        <v>264</v>
      </c>
      <c r="H140" s="2" t="s">
        <v>265</v>
      </c>
      <c r="I140" s="2">
        <f>I136*J140</f>
        <v>0.04</v>
      </c>
      <c r="J140" s="2">
        <v>0.26666666666666666</v>
      </c>
      <c r="K140" s="2"/>
      <c r="L140" s="2"/>
      <c r="M140" s="2"/>
      <c r="N140" s="2"/>
      <c r="O140" s="2">
        <f t="shared" si="142"/>
        <v>29.96</v>
      </c>
      <c r="P140" s="2">
        <f t="shared" si="143"/>
        <v>29.96</v>
      </c>
      <c r="Q140" s="2">
        <f t="shared" si="144"/>
        <v>0</v>
      </c>
      <c r="R140" s="2">
        <f t="shared" si="145"/>
        <v>0</v>
      </c>
      <c r="S140" s="2">
        <f t="shared" si="146"/>
        <v>0</v>
      </c>
      <c r="T140" s="2">
        <f t="shared" si="147"/>
        <v>0</v>
      </c>
      <c r="U140" s="2">
        <f t="shared" si="148"/>
        <v>0</v>
      </c>
      <c r="V140" s="2">
        <f t="shared" si="149"/>
        <v>0</v>
      </c>
      <c r="W140" s="2">
        <f t="shared" si="150"/>
        <v>0</v>
      </c>
      <c r="X140" s="2">
        <f t="shared" si="151"/>
        <v>0</v>
      </c>
      <c r="Y140" s="2">
        <f t="shared" si="152"/>
        <v>0</v>
      </c>
      <c r="Z140" s="2"/>
      <c r="AA140" s="2">
        <v>39650536</v>
      </c>
      <c r="AB140" s="2">
        <f t="shared" si="153"/>
        <v>749</v>
      </c>
      <c r="AC140" s="2">
        <f t="shared" si="154"/>
        <v>749</v>
      </c>
      <c r="AD140" s="2">
        <f t="shared" si="177"/>
        <v>0</v>
      </c>
      <c r="AE140" s="2">
        <f t="shared" si="178"/>
        <v>0</v>
      </c>
      <c r="AF140" s="2">
        <f t="shared" si="179"/>
        <v>0</v>
      </c>
      <c r="AG140" s="2">
        <f t="shared" si="155"/>
        <v>0</v>
      </c>
      <c r="AH140" s="2">
        <f t="shared" si="180"/>
        <v>0</v>
      </c>
      <c r="AI140" s="2">
        <f t="shared" si="181"/>
        <v>0</v>
      </c>
      <c r="AJ140" s="2">
        <f t="shared" si="156"/>
        <v>0</v>
      </c>
      <c r="AK140" s="2">
        <v>749</v>
      </c>
      <c r="AL140" s="2">
        <v>749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95</v>
      </c>
      <c r="AU140" s="2">
        <v>65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3</v>
      </c>
      <c r="BE140" s="2" t="s">
        <v>3</v>
      </c>
      <c r="BF140" s="2" t="s">
        <v>3</v>
      </c>
      <c r="BG140" s="2" t="s">
        <v>3</v>
      </c>
      <c r="BH140" s="2">
        <v>3</v>
      </c>
      <c r="BI140" s="2">
        <v>2</v>
      </c>
      <c r="BJ140" s="2" t="s">
        <v>266</v>
      </c>
      <c r="BK140" s="2"/>
      <c r="BL140" s="2"/>
      <c r="BM140" s="2">
        <v>108001</v>
      </c>
      <c r="BN140" s="2">
        <v>0</v>
      </c>
      <c r="BO140" s="2" t="s">
        <v>3</v>
      </c>
      <c r="BP140" s="2">
        <v>0</v>
      </c>
      <c r="BQ140" s="2">
        <v>3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3</v>
      </c>
      <c r="BZ140" s="2">
        <v>95</v>
      </c>
      <c r="CA140" s="2">
        <v>65</v>
      </c>
      <c r="CB140" s="2"/>
      <c r="CC140" s="2"/>
      <c r="CD140" s="2"/>
      <c r="CE140" s="2">
        <v>0</v>
      </c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3</v>
      </c>
      <c r="CO140" s="2">
        <v>0</v>
      </c>
      <c r="CP140" s="2">
        <f t="shared" si="157"/>
        <v>29.96</v>
      </c>
      <c r="CQ140" s="2">
        <f t="shared" si="158"/>
        <v>749</v>
      </c>
      <c r="CR140" s="2">
        <f t="shared" si="159"/>
        <v>0</v>
      </c>
      <c r="CS140" s="2">
        <f t="shared" si="160"/>
        <v>0</v>
      </c>
      <c r="CT140" s="2">
        <f t="shared" si="161"/>
        <v>0</v>
      </c>
      <c r="CU140" s="2">
        <f t="shared" si="162"/>
        <v>0</v>
      </c>
      <c r="CV140" s="2">
        <f t="shared" si="163"/>
        <v>0</v>
      </c>
      <c r="CW140" s="2">
        <f t="shared" si="164"/>
        <v>0</v>
      </c>
      <c r="CX140" s="2">
        <f t="shared" si="165"/>
        <v>0</v>
      </c>
      <c r="CY140" s="2">
        <f t="shared" si="166"/>
        <v>0</v>
      </c>
      <c r="CZ140" s="2">
        <f t="shared" si="167"/>
        <v>0</v>
      </c>
      <c r="DA140" s="2"/>
      <c r="DB140" s="2"/>
      <c r="DC140" s="2" t="s">
        <v>3</v>
      </c>
      <c r="DD140" s="2" t="s">
        <v>3</v>
      </c>
      <c r="DE140" s="2" t="s">
        <v>3</v>
      </c>
      <c r="DF140" s="2" t="s">
        <v>3</v>
      </c>
      <c r="DG140" s="2" t="s">
        <v>3</v>
      </c>
      <c r="DH140" s="2" t="s">
        <v>3</v>
      </c>
      <c r="DI140" s="2" t="s">
        <v>3</v>
      </c>
      <c r="DJ140" s="2" t="s">
        <v>3</v>
      </c>
      <c r="DK140" s="2" t="s">
        <v>3</v>
      </c>
      <c r="DL140" s="2" t="s">
        <v>3</v>
      </c>
      <c r="DM140" s="2" t="s">
        <v>3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1010</v>
      </c>
      <c r="DV140" s="2" t="s">
        <v>265</v>
      </c>
      <c r="DW140" s="2" t="s">
        <v>265</v>
      </c>
      <c r="DX140" s="2">
        <v>100</v>
      </c>
      <c r="DY140" s="2"/>
      <c r="DZ140" s="2"/>
      <c r="EA140" s="2"/>
      <c r="EB140" s="2"/>
      <c r="EC140" s="2"/>
      <c r="ED140" s="2"/>
      <c r="EE140" s="2">
        <v>39174386</v>
      </c>
      <c r="EF140" s="2">
        <v>3</v>
      </c>
      <c r="EG140" s="2" t="s">
        <v>20</v>
      </c>
      <c r="EH140" s="2">
        <v>0</v>
      </c>
      <c r="EI140" s="2" t="s">
        <v>3</v>
      </c>
      <c r="EJ140" s="2">
        <v>2</v>
      </c>
      <c r="EK140" s="2">
        <v>108001</v>
      </c>
      <c r="EL140" s="2" t="s">
        <v>77</v>
      </c>
      <c r="EM140" s="2" t="s">
        <v>78</v>
      </c>
      <c r="EN140" s="2"/>
      <c r="EO140" s="2" t="s">
        <v>3</v>
      </c>
      <c r="EP140" s="2"/>
      <c r="EQ140" s="2">
        <v>0</v>
      </c>
      <c r="ER140" s="2">
        <v>749</v>
      </c>
      <c r="ES140" s="2">
        <v>749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68"/>
        <v>0</v>
      </c>
      <c r="FS140" s="2">
        <v>0</v>
      </c>
      <c r="FT140" s="2"/>
      <c r="FU140" s="2"/>
      <c r="FV140" s="2"/>
      <c r="FW140" s="2"/>
      <c r="FX140" s="2">
        <v>95</v>
      </c>
      <c r="FY140" s="2">
        <v>65</v>
      </c>
      <c r="FZ140" s="2"/>
      <c r="GA140" s="2" t="s">
        <v>3</v>
      </c>
      <c r="GB140" s="2"/>
      <c r="GC140" s="2"/>
      <c r="GD140" s="2">
        <v>1</v>
      </c>
      <c r="GE140" s="2"/>
      <c r="GF140" s="2">
        <v>-1654870660</v>
      </c>
      <c r="GG140" s="2">
        <v>2</v>
      </c>
      <c r="GH140" s="2">
        <v>1</v>
      </c>
      <c r="GI140" s="2">
        <v>-2</v>
      </c>
      <c r="GJ140" s="2">
        <v>0</v>
      </c>
      <c r="GK140" s="2">
        <v>0</v>
      </c>
      <c r="GL140" s="2">
        <f t="shared" si="169"/>
        <v>0</v>
      </c>
      <c r="GM140" s="2">
        <f t="shared" si="170"/>
        <v>29.96</v>
      </c>
      <c r="GN140" s="2">
        <f t="shared" si="171"/>
        <v>0</v>
      </c>
      <c r="GO140" s="2">
        <f t="shared" si="172"/>
        <v>29.96</v>
      </c>
      <c r="GP140" s="2">
        <f t="shared" si="173"/>
        <v>0</v>
      </c>
      <c r="GQ140" s="2"/>
      <c r="GR140" s="2">
        <v>0</v>
      </c>
      <c r="GS140" s="2">
        <v>3</v>
      </c>
      <c r="GT140" s="2">
        <v>0</v>
      </c>
      <c r="GU140" s="2" t="s">
        <v>3</v>
      </c>
      <c r="GV140" s="2">
        <f t="shared" si="174"/>
        <v>0</v>
      </c>
      <c r="GW140" s="2">
        <v>1</v>
      </c>
      <c r="GX140" s="2">
        <f t="shared" si="175"/>
        <v>0</v>
      </c>
      <c r="GY140" s="2"/>
      <c r="GZ140" s="2"/>
      <c r="HA140" s="2">
        <v>0</v>
      </c>
      <c r="HB140" s="2">
        <v>0</v>
      </c>
      <c r="HC140" s="2">
        <f t="shared" si="176"/>
        <v>0</v>
      </c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454</v>
      </c>
      <c r="E141" t="s">
        <v>262</v>
      </c>
      <c r="F141" t="s">
        <v>263</v>
      </c>
      <c r="G141" t="s">
        <v>264</v>
      </c>
      <c r="H141" t="s">
        <v>265</v>
      </c>
      <c r="I141">
        <f>I137*J141</f>
        <v>0.04</v>
      </c>
      <c r="J141">
        <v>0.26666666666666666</v>
      </c>
      <c r="O141">
        <f t="shared" si="142"/>
        <v>202.83</v>
      </c>
      <c r="P141">
        <f t="shared" si="143"/>
        <v>202.83</v>
      </c>
      <c r="Q141">
        <f t="shared" si="144"/>
        <v>0</v>
      </c>
      <c r="R141">
        <f t="shared" si="145"/>
        <v>0</v>
      </c>
      <c r="S141">
        <f t="shared" si="146"/>
        <v>0</v>
      </c>
      <c r="T141">
        <f t="shared" si="147"/>
        <v>0</v>
      </c>
      <c r="U141">
        <f t="shared" si="148"/>
        <v>0</v>
      </c>
      <c r="V141">
        <f t="shared" si="149"/>
        <v>0</v>
      </c>
      <c r="W141">
        <f t="shared" si="150"/>
        <v>0</v>
      </c>
      <c r="X141">
        <f t="shared" si="151"/>
        <v>0</v>
      </c>
      <c r="Y141">
        <f t="shared" si="152"/>
        <v>0</v>
      </c>
      <c r="AA141">
        <v>39650538</v>
      </c>
      <c r="AB141">
        <f t="shared" si="153"/>
        <v>749</v>
      </c>
      <c r="AC141">
        <f t="shared" si="154"/>
        <v>749</v>
      </c>
      <c r="AD141">
        <f t="shared" si="177"/>
        <v>0</v>
      </c>
      <c r="AE141">
        <f t="shared" si="178"/>
        <v>0</v>
      </c>
      <c r="AF141">
        <f t="shared" si="179"/>
        <v>0</v>
      </c>
      <c r="AG141">
        <f t="shared" si="155"/>
        <v>0</v>
      </c>
      <c r="AH141">
        <f t="shared" si="180"/>
        <v>0</v>
      </c>
      <c r="AI141">
        <f t="shared" si="181"/>
        <v>0</v>
      </c>
      <c r="AJ141">
        <f t="shared" si="156"/>
        <v>0</v>
      </c>
      <c r="AK141">
        <v>749</v>
      </c>
      <c r="AL141">
        <v>749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65</v>
      </c>
      <c r="AV141">
        <v>1</v>
      </c>
      <c r="AW141">
        <v>1</v>
      </c>
      <c r="AZ141">
        <v>6.77</v>
      </c>
      <c r="BA141">
        <v>1</v>
      </c>
      <c r="BB141">
        <v>1</v>
      </c>
      <c r="BC141">
        <v>6.77</v>
      </c>
      <c r="BD141" t="s">
        <v>3</v>
      </c>
      <c r="BE141" t="s">
        <v>3</v>
      </c>
      <c r="BF141" t="s">
        <v>3</v>
      </c>
      <c r="BG141" t="s">
        <v>3</v>
      </c>
      <c r="BH141">
        <v>3</v>
      </c>
      <c r="BI141">
        <v>2</v>
      </c>
      <c r="BJ141" t="s">
        <v>266</v>
      </c>
      <c r="BM141">
        <v>108001</v>
      </c>
      <c r="BN141">
        <v>0</v>
      </c>
      <c r="BO141" t="s">
        <v>3</v>
      </c>
      <c r="BP141">
        <v>0</v>
      </c>
      <c r="BQ141">
        <v>3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95</v>
      </c>
      <c r="CA141">
        <v>65</v>
      </c>
      <c r="CE141">
        <v>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57"/>
        <v>202.83</v>
      </c>
      <c r="CQ141">
        <f t="shared" si="158"/>
        <v>5070.7299999999996</v>
      </c>
      <c r="CR141">
        <f t="shared" si="159"/>
        <v>0</v>
      </c>
      <c r="CS141">
        <f t="shared" si="160"/>
        <v>0</v>
      </c>
      <c r="CT141">
        <f t="shared" si="161"/>
        <v>0</v>
      </c>
      <c r="CU141">
        <f t="shared" si="162"/>
        <v>0</v>
      </c>
      <c r="CV141">
        <f t="shared" si="163"/>
        <v>0</v>
      </c>
      <c r="CW141">
        <f t="shared" si="164"/>
        <v>0</v>
      </c>
      <c r="CX141">
        <f t="shared" si="165"/>
        <v>0</v>
      </c>
      <c r="CY141">
        <f t="shared" si="166"/>
        <v>0</v>
      </c>
      <c r="CZ141">
        <f t="shared" si="167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1010</v>
      </c>
      <c r="DV141" t="s">
        <v>265</v>
      </c>
      <c r="DW141" t="s">
        <v>265</v>
      </c>
      <c r="DX141">
        <v>100</v>
      </c>
      <c r="EE141">
        <v>39174386</v>
      </c>
      <c r="EF141">
        <v>3</v>
      </c>
      <c r="EG141" t="s">
        <v>20</v>
      </c>
      <c r="EH141">
        <v>0</v>
      </c>
      <c r="EI141" t="s">
        <v>3</v>
      </c>
      <c r="EJ141">
        <v>2</v>
      </c>
      <c r="EK141">
        <v>108001</v>
      </c>
      <c r="EL141" t="s">
        <v>77</v>
      </c>
      <c r="EM141" t="s">
        <v>78</v>
      </c>
      <c r="EO141" t="s">
        <v>3</v>
      </c>
      <c r="EQ141">
        <v>0</v>
      </c>
      <c r="ER141">
        <v>749</v>
      </c>
      <c r="ES141">
        <v>749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68"/>
        <v>0</v>
      </c>
      <c r="FS141">
        <v>0</v>
      </c>
      <c r="FX141">
        <v>95</v>
      </c>
      <c r="FY141">
        <v>65</v>
      </c>
      <c r="GA141" t="s">
        <v>3</v>
      </c>
      <c r="GD141">
        <v>1</v>
      </c>
      <c r="GF141">
        <v>-1654870660</v>
      </c>
      <c r="GG141">
        <v>1</v>
      </c>
      <c r="GH141">
        <v>1</v>
      </c>
      <c r="GI141">
        <v>4</v>
      </c>
      <c r="GJ141">
        <v>0</v>
      </c>
      <c r="GK141">
        <v>0</v>
      </c>
      <c r="GL141">
        <f t="shared" si="169"/>
        <v>0</v>
      </c>
      <c r="GM141">
        <f t="shared" si="170"/>
        <v>202.83</v>
      </c>
      <c r="GN141">
        <f t="shared" si="171"/>
        <v>0</v>
      </c>
      <c r="GO141">
        <f t="shared" si="172"/>
        <v>202.83</v>
      </c>
      <c r="GP141">
        <f t="shared" si="173"/>
        <v>0</v>
      </c>
      <c r="GR141">
        <v>0</v>
      </c>
      <c r="GS141">
        <v>3</v>
      </c>
      <c r="GT141">
        <v>0</v>
      </c>
      <c r="GU141" t="s">
        <v>3</v>
      </c>
      <c r="GV141">
        <f t="shared" si="174"/>
        <v>0</v>
      </c>
      <c r="GW141">
        <v>1</v>
      </c>
      <c r="GX141">
        <f t="shared" si="175"/>
        <v>0</v>
      </c>
      <c r="HA141">
        <v>0</v>
      </c>
      <c r="HB141">
        <v>0</v>
      </c>
      <c r="HC141">
        <f t="shared" si="176"/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429</v>
      </c>
      <c r="D142" s="2"/>
      <c r="E142" s="2" t="s">
        <v>267</v>
      </c>
      <c r="F142" s="2" t="s">
        <v>268</v>
      </c>
      <c r="G142" s="2" t="s">
        <v>269</v>
      </c>
      <c r="H142" s="2" t="s">
        <v>265</v>
      </c>
      <c r="I142" s="2">
        <f>I136*J142</f>
        <v>0.04</v>
      </c>
      <c r="J142" s="2">
        <v>0.26666666666666666</v>
      </c>
      <c r="K142" s="2"/>
      <c r="L142" s="2"/>
      <c r="M142" s="2"/>
      <c r="N142" s="2"/>
      <c r="O142" s="2">
        <f t="shared" si="142"/>
        <v>23.72</v>
      </c>
      <c r="P142" s="2">
        <f t="shared" si="143"/>
        <v>23.72</v>
      </c>
      <c r="Q142" s="2">
        <f t="shared" si="144"/>
        <v>0</v>
      </c>
      <c r="R142" s="2">
        <f t="shared" si="145"/>
        <v>0</v>
      </c>
      <c r="S142" s="2">
        <f t="shared" si="146"/>
        <v>0</v>
      </c>
      <c r="T142" s="2">
        <f t="shared" si="147"/>
        <v>0</v>
      </c>
      <c r="U142" s="2">
        <f t="shared" si="148"/>
        <v>0</v>
      </c>
      <c r="V142" s="2">
        <f t="shared" si="149"/>
        <v>0</v>
      </c>
      <c r="W142" s="2">
        <f t="shared" si="150"/>
        <v>0</v>
      </c>
      <c r="X142" s="2">
        <f t="shared" si="151"/>
        <v>0</v>
      </c>
      <c r="Y142" s="2">
        <f t="shared" si="152"/>
        <v>0</v>
      </c>
      <c r="Z142" s="2"/>
      <c r="AA142" s="2">
        <v>39650536</v>
      </c>
      <c r="AB142" s="2">
        <f t="shared" si="153"/>
        <v>593</v>
      </c>
      <c r="AC142" s="2">
        <f t="shared" si="154"/>
        <v>593</v>
      </c>
      <c r="AD142" s="2">
        <f t="shared" si="177"/>
        <v>0</v>
      </c>
      <c r="AE142" s="2">
        <f t="shared" si="178"/>
        <v>0</v>
      </c>
      <c r="AF142" s="2">
        <f t="shared" si="179"/>
        <v>0</v>
      </c>
      <c r="AG142" s="2">
        <f t="shared" si="155"/>
        <v>0</v>
      </c>
      <c r="AH142" s="2">
        <f t="shared" si="180"/>
        <v>0</v>
      </c>
      <c r="AI142" s="2">
        <f t="shared" si="181"/>
        <v>0</v>
      </c>
      <c r="AJ142" s="2">
        <f t="shared" si="156"/>
        <v>0</v>
      </c>
      <c r="AK142" s="2">
        <v>593</v>
      </c>
      <c r="AL142" s="2">
        <v>593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65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3</v>
      </c>
      <c r="BE142" s="2" t="s">
        <v>3</v>
      </c>
      <c r="BF142" s="2" t="s">
        <v>3</v>
      </c>
      <c r="BG142" s="2" t="s">
        <v>3</v>
      </c>
      <c r="BH142" s="2">
        <v>3</v>
      </c>
      <c r="BI142" s="2">
        <v>2</v>
      </c>
      <c r="BJ142" s="2" t="s">
        <v>270</v>
      </c>
      <c r="BK142" s="2"/>
      <c r="BL142" s="2"/>
      <c r="BM142" s="2">
        <v>108001</v>
      </c>
      <c r="BN142" s="2">
        <v>0</v>
      </c>
      <c r="BO142" s="2" t="s">
        <v>3</v>
      </c>
      <c r="BP142" s="2">
        <v>0</v>
      </c>
      <c r="BQ142" s="2">
        <v>3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3</v>
      </c>
      <c r="BZ142" s="2">
        <v>95</v>
      </c>
      <c r="CA142" s="2">
        <v>65</v>
      </c>
      <c r="CB142" s="2"/>
      <c r="CC142" s="2"/>
      <c r="CD142" s="2"/>
      <c r="CE142" s="2">
        <v>0</v>
      </c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3</v>
      </c>
      <c r="CO142" s="2">
        <v>0</v>
      </c>
      <c r="CP142" s="2">
        <f t="shared" si="157"/>
        <v>23.72</v>
      </c>
      <c r="CQ142" s="2">
        <f t="shared" si="158"/>
        <v>593</v>
      </c>
      <c r="CR142" s="2">
        <f t="shared" si="159"/>
        <v>0</v>
      </c>
      <c r="CS142" s="2">
        <f t="shared" si="160"/>
        <v>0</v>
      </c>
      <c r="CT142" s="2">
        <f t="shared" si="161"/>
        <v>0</v>
      </c>
      <c r="CU142" s="2">
        <f t="shared" si="162"/>
        <v>0</v>
      </c>
      <c r="CV142" s="2">
        <f t="shared" si="163"/>
        <v>0</v>
      </c>
      <c r="CW142" s="2">
        <f t="shared" si="164"/>
        <v>0</v>
      </c>
      <c r="CX142" s="2">
        <f t="shared" si="165"/>
        <v>0</v>
      </c>
      <c r="CY142" s="2">
        <f t="shared" si="166"/>
        <v>0</v>
      </c>
      <c r="CZ142" s="2">
        <f t="shared" si="167"/>
        <v>0</v>
      </c>
      <c r="DA142" s="2"/>
      <c r="DB142" s="2"/>
      <c r="DC142" s="2" t="s">
        <v>3</v>
      </c>
      <c r="DD142" s="2" t="s">
        <v>3</v>
      </c>
      <c r="DE142" s="2" t="s">
        <v>3</v>
      </c>
      <c r="DF142" s="2" t="s">
        <v>3</v>
      </c>
      <c r="DG142" s="2" t="s">
        <v>3</v>
      </c>
      <c r="DH142" s="2" t="s">
        <v>3</v>
      </c>
      <c r="DI142" s="2" t="s">
        <v>3</v>
      </c>
      <c r="DJ142" s="2" t="s">
        <v>3</v>
      </c>
      <c r="DK142" s="2" t="s">
        <v>3</v>
      </c>
      <c r="DL142" s="2" t="s">
        <v>3</v>
      </c>
      <c r="DM142" s="2" t="s">
        <v>3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1010</v>
      </c>
      <c r="DV142" s="2" t="s">
        <v>265</v>
      </c>
      <c r="DW142" s="2" t="s">
        <v>265</v>
      </c>
      <c r="DX142" s="2">
        <v>100</v>
      </c>
      <c r="DY142" s="2"/>
      <c r="DZ142" s="2"/>
      <c r="EA142" s="2"/>
      <c r="EB142" s="2"/>
      <c r="EC142" s="2"/>
      <c r="ED142" s="2"/>
      <c r="EE142" s="2">
        <v>39174386</v>
      </c>
      <c r="EF142" s="2">
        <v>3</v>
      </c>
      <c r="EG142" s="2" t="s">
        <v>20</v>
      </c>
      <c r="EH142" s="2">
        <v>0</v>
      </c>
      <c r="EI142" s="2" t="s">
        <v>3</v>
      </c>
      <c r="EJ142" s="2">
        <v>2</v>
      </c>
      <c r="EK142" s="2">
        <v>108001</v>
      </c>
      <c r="EL142" s="2" t="s">
        <v>77</v>
      </c>
      <c r="EM142" s="2" t="s">
        <v>78</v>
      </c>
      <c r="EN142" s="2"/>
      <c r="EO142" s="2" t="s">
        <v>3</v>
      </c>
      <c r="EP142" s="2"/>
      <c r="EQ142" s="2">
        <v>0</v>
      </c>
      <c r="ER142" s="2">
        <v>593</v>
      </c>
      <c r="ES142" s="2">
        <v>593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68"/>
        <v>0</v>
      </c>
      <c r="FS142" s="2">
        <v>0</v>
      </c>
      <c r="FT142" s="2"/>
      <c r="FU142" s="2"/>
      <c r="FV142" s="2"/>
      <c r="FW142" s="2"/>
      <c r="FX142" s="2">
        <v>95</v>
      </c>
      <c r="FY142" s="2">
        <v>65</v>
      </c>
      <c r="FZ142" s="2"/>
      <c r="GA142" s="2" t="s">
        <v>3</v>
      </c>
      <c r="GB142" s="2"/>
      <c r="GC142" s="2"/>
      <c r="GD142" s="2">
        <v>1</v>
      </c>
      <c r="GE142" s="2"/>
      <c r="GF142" s="2">
        <v>-464983159</v>
      </c>
      <c r="GG142" s="2">
        <v>2</v>
      </c>
      <c r="GH142" s="2">
        <v>1</v>
      </c>
      <c r="GI142" s="2">
        <v>-2</v>
      </c>
      <c r="GJ142" s="2">
        <v>0</v>
      </c>
      <c r="GK142" s="2">
        <v>0</v>
      </c>
      <c r="GL142" s="2">
        <f t="shared" si="169"/>
        <v>0</v>
      </c>
      <c r="GM142" s="2">
        <f t="shared" si="170"/>
        <v>23.72</v>
      </c>
      <c r="GN142" s="2">
        <f t="shared" si="171"/>
        <v>0</v>
      </c>
      <c r="GO142" s="2">
        <f t="shared" si="172"/>
        <v>23.72</v>
      </c>
      <c r="GP142" s="2">
        <f t="shared" si="173"/>
        <v>0</v>
      </c>
      <c r="GQ142" s="2"/>
      <c r="GR142" s="2">
        <v>0</v>
      </c>
      <c r="GS142" s="2">
        <v>3</v>
      </c>
      <c r="GT142" s="2">
        <v>0</v>
      </c>
      <c r="GU142" s="2" t="s">
        <v>3</v>
      </c>
      <c r="GV142" s="2">
        <f t="shared" si="174"/>
        <v>0</v>
      </c>
      <c r="GW142" s="2">
        <v>1</v>
      </c>
      <c r="GX142" s="2">
        <f t="shared" si="175"/>
        <v>0</v>
      </c>
      <c r="GY142" s="2"/>
      <c r="GZ142" s="2"/>
      <c r="HA142" s="2">
        <v>0</v>
      </c>
      <c r="HB142" s="2">
        <v>0</v>
      </c>
      <c r="HC142" s="2">
        <f t="shared" si="176"/>
        <v>0</v>
      </c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447</v>
      </c>
      <c r="E143" t="s">
        <v>267</v>
      </c>
      <c r="F143" t="s">
        <v>268</v>
      </c>
      <c r="G143" t="s">
        <v>269</v>
      </c>
      <c r="H143" t="s">
        <v>265</v>
      </c>
      <c r="I143">
        <f>I137*J143</f>
        <v>0.04</v>
      </c>
      <c r="J143">
        <v>0.26666666666666666</v>
      </c>
      <c r="O143">
        <f t="shared" si="142"/>
        <v>160.58000000000001</v>
      </c>
      <c r="P143">
        <f t="shared" si="143"/>
        <v>160.58000000000001</v>
      </c>
      <c r="Q143">
        <f t="shared" si="144"/>
        <v>0</v>
      </c>
      <c r="R143">
        <f t="shared" si="145"/>
        <v>0</v>
      </c>
      <c r="S143">
        <f t="shared" si="146"/>
        <v>0</v>
      </c>
      <c r="T143">
        <f t="shared" si="147"/>
        <v>0</v>
      </c>
      <c r="U143">
        <f t="shared" si="148"/>
        <v>0</v>
      </c>
      <c r="V143">
        <f t="shared" si="149"/>
        <v>0</v>
      </c>
      <c r="W143">
        <f t="shared" si="150"/>
        <v>0</v>
      </c>
      <c r="X143">
        <f t="shared" si="151"/>
        <v>0</v>
      </c>
      <c r="Y143">
        <f t="shared" si="152"/>
        <v>0</v>
      </c>
      <c r="AA143">
        <v>39650538</v>
      </c>
      <c r="AB143">
        <f t="shared" si="153"/>
        <v>593</v>
      </c>
      <c r="AC143">
        <f t="shared" si="154"/>
        <v>593</v>
      </c>
      <c r="AD143">
        <f t="shared" si="177"/>
        <v>0</v>
      </c>
      <c r="AE143">
        <f t="shared" si="178"/>
        <v>0</v>
      </c>
      <c r="AF143">
        <f t="shared" si="179"/>
        <v>0</v>
      </c>
      <c r="AG143">
        <f t="shared" si="155"/>
        <v>0</v>
      </c>
      <c r="AH143">
        <f t="shared" si="180"/>
        <v>0</v>
      </c>
      <c r="AI143">
        <f t="shared" si="181"/>
        <v>0</v>
      </c>
      <c r="AJ143">
        <f t="shared" si="156"/>
        <v>0</v>
      </c>
      <c r="AK143">
        <v>593</v>
      </c>
      <c r="AL143">
        <v>593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65</v>
      </c>
      <c r="AV143">
        <v>1</v>
      </c>
      <c r="AW143">
        <v>1</v>
      </c>
      <c r="AZ143">
        <v>6.77</v>
      </c>
      <c r="BA143">
        <v>1</v>
      </c>
      <c r="BB143">
        <v>1</v>
      </c>
      <c r="BC143">
        <v>6.77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2</v>
      </c>
      <c r="BJ143" t="s">
        <v>270</v>
      </c>
      <c r="BM143">
        <v>108001</v>
      </c>
      <c r="BN143">
        <v>0</v>
      </c>
      <c r="BO143" t="s">
        <v>3</v>
      </c>
      <c r="BP143">
        <v>0</v>
      </c>
      <c r="BQ143">
        <v>3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95</v>
      </c>
      <c r="CA143">
        <v>65</v>
      </c>
      <c r="CE143">
        <v>0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57"/>
        <v>160.58000000000001</v>
      </c>
      <c r="CQ143">
        <f t="shared" si="158"/>
        <v>4014.6099999999997</v>
      </c>
      <c r="CR143">
        <f t="shared" si="159"/>
        <v>0</v>
      </c>
      <c r="CS143">
        <f t="shared" si="160"/>
        <v>0</v>
      </c>
      <c r="CT143">
        <f t="shared" si="161"/>
        <v>0</v>
      </c>
      <c r="CU143">
        <f t="shared" si="162"/>
        <v>0</v>
      </c>
      <c r="CV143">
        <f t="shared" si="163"/>
        <v>0</v>
      </c>
      <c r="CW143">
        <f t="shared" si="164"/>
        <v>0</v>
      </c>
      <c r="CX143">
        <f t="shared" si="165"/>
        <v>0</v>
      </c>
      <c r="CY143">
        <f t="shared" si="166"/>
        <v>0</v>
      </c>
      <c r="CZ143">
        <f t="shared" si="167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1010</v>
      </c>
      <c r="DV143" t="s">
        <v>265</v>
      </c>
      <c r="DW143" t="s">
        <v>265</v>
      </c>
      <c r="DX143">
        <v>100</v>
      </c>
      <c r="EE143">
        <v>39174386</v>
      </c>
      <c r="EF143">
        <v>3</v>
      </c>
      <c r="EG143" t="s">
        <v>20</v>
      </c>
      <c r="EH143">
        <v>0</v>
      </c>
      <c r="EI143" t="s">
        <v>3</v>
      </c>
      <c r="EJ143">
        <v>2</v>
      </c>
      <c r="EK143">
        <v>108001</v>
      </c>
      <c r="EL143" t="s">
        <v>77</v>
      </c>
      <c r="EM143" t="s">
        <v>78</v>
      </c>
      <c r="EO143" t="s">
        <v>3</v>
      </c>
      <c r="EQ143">
        <v>0</v>
      </c>
      <c r="ER143">
        <v>593</v>
      </c>
      <c r="ES143">
        <v>593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68"/>
        <v>0</v>
      </c>
      <c r="FS143">
        <v>0</v>
      </c>
      <c r="FX143">
        <v>95</v>
      </c>
      <c r="FY143">
        <v>65</v>
      </c>
      <c r="GA143" t="s">
        <v>3</v>
      </c>
      <c r="GD143">
        <v>1</v>
      </c>
      <c r="GF143">
        <v>-464983159</v>
      </c>
      <c r="GG143">
        <v>1</v>
      </c>
      <c r="GH143">
        <v>1</v>
      </c>
      <c r="GI143">
        <v>4</v>
      </c>
      <c r="GJ143">
        <v>0</v>
      </c>
      <c r="GK143">
        <v>0</v>
      </c>
      <c r="GL143">
        <f t="shared" si="169"/>
        <v>0</v>
      </c>
      <c r="GM143">
        <f t="shared" si="170"/>
        <v>160.58000000000001</v>
      </c>
      <c r="GN143">
        <f t="shared" si="171"/>
        <v>0</v>
      </c>
      <c r="GO143">
        <f t="shared" si="172"/>
        <v>160.58000000000001</v>
      </c>
      <c r="GP143">
        <f t="shared" si="173"/>
        <v>0</v>
      </c>
      <c r="GR143">
        <v>0</v>
      </c>
      <c r="GS143">
        <v>3</v>
      </c>
      <c r="GT143">
        <v>0</v>
      </c>
      <c r="GU143" t="s">
        <v>3</v>
      </c>
      <c r="GV143">
        <f t="shared" si="174"/>
        <v>0</v>
      </c>
      <c r="GW143">
        <v>1</v>
      </c>
      <c r="GX143">
        <f t="shared" si="175"/>
        <v>0</v>
      </c>
      <c r="HA143">
        <v>0</v>
      </c>
      <c r="HB143">
        <v>0</v>
      </c>
      <c r="HC143">
        <f t="shared" si="176"/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439</v>
      </c>
      <c r="D144" s="2"/>
      <c r="E144" s="2" t="s">
        <v>271</v>
      </c>
      <c r="F144" s="2" t="s">
        <v>272</v>
      </c>
      <c r="G144" s="2" t="s">
        <v>273</v>
      </c>
      <c r="H144" s="2" t="s">
        <v>265</v>
      </c>
      <c r="I144" s="2">
        <f>I136*J144</f>
        <v>0.04</v>
      </c>
      <c r="J144" s="2">
        <v>0.26666666666666666</v>
      </c>
      <c r="K144" s="2"/>
      <c r="L144" s="2"/>
      <c r="M144" s="2"/>
      <c r="N144" s="2"/>
      <c r="O144" s="2">
        <f t="shared" si="142"/>
        <v>41.08</v>
      </c>
      <c r="P144" s="2">
        <f t="shared" si="143"/>
        <v>41.08</v>
      </c>
      <c r="Q144" s="2">
        <f t="shared" si="144"/>
        <v>0</v>
      </c>
      <c r="R144" s="2">
        <f t="shared" si="145"/>
        <v>0</v>
      </c>
      <c r="S144" s="2">
        <f t="shared" si="146"/>
        <v>0</v>
      </c>
      <c r="T144" s="2">
        <f t="shared" si="147"/>
        <v>0</v>
      </c>
      <c r="U144" s="2">
        <f t="shared" si="148"/>
        <v>0</v>
      </c>
      <c r="V144" s="2">
        <f t="shared" si="149"/>
        <v>0</v>
      </c>
      <c r="W144" s="2">
        <f t="shared" si="150"/>
        <v>0</v>
      </c>
      <c r="X144" s="2">
        <f t="shared" si="151"/>
        <v>0</v>
      </c>
      <c r="Y144" s="2">
        <f t="shared" si="152"/>
        <v>0</v>
      </c>
      <c r="Z144" s="2"/>
      <c r="AA144" s="2">
        <v>39650536</v>
      </c>
      <c r="AB144" s="2">
        <f t="shared" si="153"/>
        <v>1027</v>
      </c>
      <c r="AC144" s="2">
        <f t="shared" si="154"/>
        <v>1027</v>
      </c>
      <c r="AD144" s="2">
        <f t="shared" si="177"/>
        <v>0</v>
      </c>
      <c r="AE144" s="2">
        <f t="shared" si="178"/>
        <v>0</v>
      </c>
      <c r="AF144" s="2">
        <f t="shared" si="179"/>
        <v>0</v>
      </c>
      <c r="AG144" s="2">
        <f t="shared" si="155"/>
        <v>0</v>
      </c>
      <c r="AH144" s="2">
        <f t="shared" si="180"/>
        <v>0</v>
      </c>
      <c r="AI144" s="2">
        <f t="shared" si="181"/>
        <v>0</v>
      </c>
      <c r="AJ144" s="2">
        <f t="shared" si="156"/>
        <v>0</v>
      </c>
      <c r="AK144" s="2">
        <v>1027</v>
      </c>
      <c r="AL144" s="2">
        <v>1027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95</v>
      </c>
      <c r="AU144" s="2">
        <v>65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3</v>
      </c>
      <c r="BE144" s="2" t="s">
        <v>3</v>
      </c>
      <c r="BF144" s="2" t="s">
        <v>3</v>
      </c>
      <c r="BG144" s="2" t="s">
        <v>3</v>
      </c>
      <c r="BH144" s="2">
        <v>3</v>
      </c>
      <c r="BI144" s="2">
        <v>2</v>
      </c>
      <c r="BJ144" s="2" t="s">
        <v>274</v>
      </c>
      <c r="BK144" s="2"/>
      <c r="BL144" s="2"/>
      <c r="BM144" s="2">
        <v>108001</v>
      </c>
      <c r="BN144" s="2">
        <v>0</v>
      </c>
      <c r="BO144" s="2" t="s">
        <v>3</v>
      </c>
      <c r="BP144" s="2">
        <v>0</v>
      </c>
      <c r="BQ144" s="2">
        <v>3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3</v>
      </c>
      <c r="BZ144" s="2">
        <v>95</v>
      </c>
      <c r="CA144" s="2">
        <v>65</v>
      </c>
      <c r="CB144" s="2"/>
      <c r="CC144" s="2"/>
      <c r="CD144" s="2"/>
      <c r="CE144" s="2">
        <v>0</v>
      </c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3</v>
      </c>
      <c r="CO144" s="2">
        <v>0</v>
      </c>
      <c r="CP144" s="2">
        <f t="shared" si="157"/>
        <v>41.08</v>
      </c>
      <c r="CQ144" s="2">
        <f t="shared" si="158"/>
        <v>1027</v>
      </c>
      <c r="CR144" s="2">
        <f t="shared" si="159"/>
        <v>0</v>
      </c>
      <c r="CS144" s="2">
        <f t="shared" si="160"/>
        <v>0</v>
      </c>
      <c r="CT144" s="2">
        <f t="shared" si="161"/>
        <v>0</v>
      </c>
      <c r="CU144" s="2">
        <f t="shared" si="162"/>
        <v>0</v>
      </c>
      <c r="CV144" s="2">
        <f t="shared" si="163"/>
        <v>0</v>
      </c>
      <c r="CW144" s="2">
        <f t="shared" si="164"/>
        <v>0</v>
      </c>
      <c r="CX144" s="2">
        <f t="shared" si="165"/>
        <v>0</v>
      </c>
      <c r="CY144" s="2">
        <f t="shared" si="166"/>
        <v>0</v>
      </c>
      <c r="CZ144" s="2">
        <f t="shared" si="167"/>
        <v>0</v>
      </c>
      <c r="DA144" s="2"/>
      <c r="DB144" s="2"/>
      <c r="DC144" s="2" t="s">
        <v>3</v>
      </c>
      <c r="DD144" s="2" t="s">
        <v>3</v>
      </c>
      <c r="DE144" s="2" t="s">
        <v>3</v>
      </c>
      <c r="DF144" s="2" t="s">
        <v>3</v>
      </c>
      <c r="DG144" s="2" t="s">
        <v>3</v>
      </c>
      <c r="DH144" s="2" t="s">
        <v>3</v>
      </c>
      <c r="DI144" s="2" t="s">
        <v>3</v>
      </c>
      <c r="DJ144" s="2" t="s">
        <v>3</v>
      </c>
      <c r="DK144" s="2" t="s">
        <v>3</v>
      </c>
      <c r="DL144" s="2" t="s">
        <v>3</v>
      </c>
      <c r="DM144" s="2" t="s">
        <v>3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1010</v>
      </c>
      <c r="DV144" s="2" t="s">
        <v>265</v>
      </c>
      <c r="DW144" s="2" t="s">
        <v>265</v>
      </c>
      <c r="DX144" s="2">
        <v>100</v>
      </c>
      <c r="DY144" s="2"/>
      <c r="DZ144" s="2"/>
      <c r="EA144" s="2"/>
      <c r="EB144" s="2"/>
      <c r="EC144" s="2"/>
      <c r="ED144" s="2"/>
      <c r="EE144" s="2">
        <v>39174386</v>
      </c>
      <c r="EF144" s="2">
        <v>3</v>
      </c>
      <c r="EG144" s="2" t="s">
        <v>20</v>
      </c>
      <c r="EH144" s="2">
        <v>0</v>
      </c>
      <c r="EI144" s="2" t="s">
        <v>3</v>
      </c>
      <c r="EJ144" s="2">
        <v>2</v>
      </c>
      <c r="EK144" s="2">
        <v>108001</v>
      </c>
      <c r="EL144" s="2" t="s">
        <v>77</v>
      </c>
      <c r="EM144" s="2" t="s">
        <v>78</v>
      </c>
      <c r="EN144" s="2"/>
      <c r="EO144" s="2" t="s">
        <v>3</v>
      </c>
      <c r="EP144" s="2"/>
      <c r="EQ144" s="2">
        <v>0</v>
      </c>
      <c r="ER144" s="2">
        <v>1027</v>
      </c>
      <c r="ES144" s="2">
        <v>1027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68"/>
        <v>0</v>
      </c>
      <c r="FS144" s="2">
        <v>0</v>
      </c>
      <c r="FT144" s="2"/>
      <c r="FU144" s="2"/>
      <c r="FV144" s="2"/>
      <c r="FW144" s="2"/>
      <c r="FX144" s="2">
        <v>95</v>
      </c>
      <c r="FY144" s="2">
        <v>65</v>
      </c>
      <c r="FZ144" s="2"/>
      <c r="GA144" s="2" t="s">
        <v>3</v>
      </c>
      <c r="GB144" s="2"/>
      <c r="GC144" s="2"/>
      <c r="GD144" s="2">
        <v>1</v>
      </c>
      <c r="GE144" s="2"/>
      <c r="GF144" s="2">
        <v>582808030</v>
      </c>
      <c r="GG144" s="2">
        <v>2</v>
      </c>
      <c r="GH144" s="2">
        <v>1</v>
      </c>
      <c r="GI144" s="2">
        <v>-2</v>
      </c>
      <c r="GJ144" s="2">
        <v>0</v>
      </c>
      <c r="GK144" s="2">
        <v>0</v>
      </c>
      <c r="GL144" s="2">
        <f t="shared" si="169"/>
        <v>0</v>
      </c>
      <c r="GM144" s="2">
        <f t="shared" si="170"/>
        <v>41.08</v>
      </c>
      <c r="GN144" s="2">
        <f t="shared" si="171"/>
        <v>0</v>
      </c>
      <c r="GO144" s="2">
        <f t="shared" si="172"/>
        <v>41.08</v>
      </c>
      <c r="GP144" s="2">
        <f t="shared" si="173"/>
        <v>0</v>
      </c>
      <c r="GQ144" s="2"/>
      <c r="GR144" s="2">
        <v>0</v>
      </c>
      <c r="GS144" s="2">
        <v>3</v>
      </c>
      <c r="GT144" s="2">
        <v>0</v>
      </c>
      <c r="GU144" s="2" t="s">
        <v>3</v>
      </c>
      <c r="GV144" s="2">
        <f t="shared" si="174"/>
        <v>0</v>
      </c>
      <c r="GW144" s="2">
        <v>1</v>
      </c>
      <c r="GX144" s="2">
        <f t="shared" si="175"/>
        <v>0</v>
      </c>
      <c r="GY144" s="2"/>
      <c r="GZ144" s="2"/>
      <c r="HA144" s="2">
        <v>0</v>
      </c>
      <c r="HB144" s="2">
        <v>0</v>
      </c>
      <c r="HC144" s="2">
        <f t="shared" si="176"/>
        <v>0</v>
      </c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457</v>
      </c>
      <c r="E145" t="s">
        <v>271</v>
      </c>
      <c r="F145" t="s">
        <v>272</v>
      </c>
      <c r="G145" t="s">
        <v>273</v>
      </c>
      <c r="H145" t="s">
        <v>265</v>
      </c>
      <c r="I145">
        <f>I137*J145</f>
        <v>0.04</v>
      </c>
      <c r="J145">
        <v>0.26666666666666666</v>
      </c>
      <c r="O145">
        <f t="shared" si="142"/>
        <v>278.11</v>
      </c>
      <c r="P145">
        <f t="shared" si="143"/>
        <v>278.11</v>
      </c>
      <c r="Q145">
        <f t="shared" si="144"/>
        <v>0</v>
      </c>
      <c r="R145">
        <f t="shared" si="145"/>
        <v>0</v>
      </c>
      <c r="S145">
        <f t="shared" si="146"/>
        <v>0</v>
      </c>
      <c r="T145">
        <f t="shared" si="147"/>
        <v>0</v>
      </c>
      <c r="U145">
        <f t="shared" si="148"/>
        <v>0</v>
      </c>
      <c r="V145">
        <f t="shared" si="149"/>
        <v>0</v>
      </c>
      <c r="W145">
        <f t="shared" si="150"/>
        <v>0</v>
      </c>
      <c r="X145">
        <f t="shared" si="151"/>
        <v>0</v>
      </c>
      <c r="Y145">
        <f t="shared" si="152"/>
        <v>0</v>
      </c>
      <c r="AA145">
        <v>39650538</v>
      </c>
      <c r="AB145">
        <f t="shared" si="153"/>
        <v>1027</v>
      </c>
      <c r="AC145">
        <f t="shared" si="154"/>
        <v>1027</v>
      </c>
      <c r="AD145">
        <f t="shared" si="177"/>
        <v>0</v>
      </c>
      <c r="AE145">
        <f t="shared" si="178"/>
        <v>0</v>
      </c>
      <c r="AF145">
        <f t="shared" si="179"/>
        <v>0</v>
      </c>
      <c r="AG145">
        <f t="shared" si="155"/>
        <v>0</v>
      </c>
      <c r="AH145">
        <f t="shared" si="180"/>
        <v>0</v>
      </c>
      <c r="AI145">
        <f t="shared" si="181"/>
        <v>0</v>
      </c>
      <c r="AJ145">
        <f t="shared" si="156"/>
        <v>0</v>
      </c>
      <c r="AK145">
        <v>1027</v>
      </c>
      <c r="AL145">
        <v>1027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65</v>
      </c>
      <c r="AV145">
        <v>1</v>
      </c>
      <c r="AW145">
        <v>1</v>
      </c>
      <c r="AZ145">
        <v>6.77</v>
      </c>
      <c r="BA145">
        <v>1</v>
      </c>
      <c r="BB145">
        <v>1</v>
      </c>
      <c r="BC145">
        <v>6.77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2</v>
      </c>
      <c r="BJ145" t="s">
        <v>274</v>
      </c>
      <c r="BM145">
        <v>108001</v>
      </c>
      <c r="BN145">
        <v>0</v>
      </c>
      <c r="BO145" t="s">
        <v>3</v>
      </c>
      <c r="BP145">
        <v>0</v>
      </c>
      <c r="BQ145">
        <v>3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95</v>
      </c>
      <c r="CA145">
        <v>65</v>
      </c>
      <c r="CE145">
        <v>0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57"/>
        <v>278.11</v>
      </c>
      <c r="CQ145">
        <f t="shared" si="158"/>
        <v>6952.79</v>
      </c>
      <c r="CR145">
        <f t="shared" si="159"/>
        <v>0</v>
      </c>
      <c r="CS145">
        <f t="shared" si="160"/>
        <v>0</v>
      </c>
      <c r="CT145">
        <f t="shared" si="161"/>
        <v>0</v>
      </c>
      <c r="CU145">
        <f t="shared" si="162"/>
        <v>0</v>
      </c>
      <c r="CV145">
        <f t="shared" si="163"/>
        <v>0</v>
      </c>
      <c r="CW145">
        <f t="shared" si="164"/>
        <v>0</v>
      </c>
      <c r="CX145">
        <f t="shared" si="165"/>
        <v>0</v>
      </c>
      <c r="CY145">
        <f t="shared" si="166"/>
        <v>0</v>
      </c>
      <c r="CZ145">
        <f t="shared" si="167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265</v>
      </c>
      <c r="DW145" t="s">
        <v>265</v>
      </c>
      <c r="DX145">
        <v>100</v>
      </c>
      <c r="EE145">
        <v>39174386</v>
      </c>
      <c r="EF145">
        <v>3</v>
      </c>
      <c r="EG145" t="s">
        <v>20</v>
      </c>
      <c r="EH145">
        <v>0</v>
      </c>
      <c r="EI145" t="s">
        <v>3</v>
      </c>
      <c r="EJ145">
        <v>2</v>
      </c>
      <c r="EK145">
        <v>108001</v>
      </c>
      <c r="EL145" t="s">
        <v>77</v>
      </c>
      <c r="EM145" t="s">
        <v>78</v>
      </c>
      <c r="EO145" t="s">
        <v>3</v>
      </c>
      <c r="EQ145">
        <v>0</v>
      </c>
      <c r="ER145">
        <v>1027</v>
      </c>
      <c r="ES145">
        <v>1027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68"/>
        <v>0</v>
      </c>
      <c r="FS145">
        <v>0</v>
      </c>
      <c r="FX145">
        <v>95</v>
      </c>
      <c r="FY145">
        <v>65</v>
      </c>
      <c r="GA145" t="s">
        <v>3</v>
      </c>
      <c r="GD145">
        <v>1</v>
      </c>
      <c r="GF145">
        <v>582808030</v>
      </c>
      <c r="GG145">
        <v>1</v>
      </c>
      <c r="GH145">
        <v>1</v>
      </c>
      <c r="GI145">
        <v>4</v>
      </c>
      <c r="GJ145">
        <v>0</v>
      </c>
      <c r="GK145">
        <v>0</v>
      </c>
      <c r="GL145">
        <f t="shared" si="169"/>
        <v>0</v>
      </c>
      <c r="GM145">
        <f t="shared" si="170"/>
        <v>278.11</v>
      </c>
      <c r="GN145">
        <f t="shared" si="171"/>
        <v>0</v>
      </c>
      <c r="GO145">
        <f t="shared" si="172"/>
        <v>278.11</v>
      </c>
      <c r="GP145">
        <f t="shared" si="173"/>
        <v>0</v>
      </c>
      <c r="GR145">
        <v>0</v>
      </c>
      <c r="GS145">
        <v>3</v>
      </c>
      <c r="GT145">
        <v>0</v>
      </c>
      <c r="GU145" t="s">
        <v>3</v>
      </c>
      <c r="GV145">
        <f t="shared" si="174"/>
        <v>0</v>
      </c>
      <c r="GW145">
        <v>1</v>
      </c>
      <c r="GX145">
        <f t="shared" si="175"/>
        <v>0</v>
      </c>
      <c r="HA145">
        <v>0</v>
      </c>
      <c r="HB145">
        <v>0</v>
      </c>
      <c r="HC145">
        <f t="shared" si="176"/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432</v>
      </c>
      <c r="D146" s="2"/>
      <c r="E146" s="2" t="s">
        <v>275</v>
      </c>
      <c r="F146" s="2" t="s">
        <v>276</v>
      </c>
      <c r="G146" s="2" t="s">
        <v>277</v>
      </c>
      <c r="H146" s="2" t="s">
        <v>265</v>
      </c>
      <c r="I146" s="2">
        <f>I136*J146</f>
        <v>0.04</v>
      </c>
      <c r="J146" s="2">
        <v>0.26666666666666666</v>
      </c>
      <c r="K146" s="2"/>
      <c r="L146" s="2"/>
      <c r="M146" s="2"/>
      <c r="N146" s="2"/>
      <c r="O146" s="2">
        <f t="shared" si="142"/>
        <v>14.68</v>
      </c>
      <c r="P146" s="2">
        <f t="shared" si="143"/>
        <v>14.68</v>
      </c>
      <c r="Q146" s="2">
        <f t="shared" si="144"/>
        <v>0</v>
      </c>
      <c r="R146" s="2">
        <f t="shared" si="145"/>
        <v>0</v>
      </c>
      <c r="S146" s="2">
        <f t="shared" si="146"/>
        <v>0</v>
      </c>
      <c r="T146" s="2">
        <f t="shared" si="147"/>
        <v>0</v>
      </c>
      <c r="U146" s="2">
        <f t="shared" si="148"/>
        <v>0</v>
      </c>
      <c r="V146" s="2">
        <f t="shared" si="149"/>
        <v>0</v>
      </c>
      <c r="W146" s="2">
        <f t="shared" si="150"/>
        <v>0</v>
      </c>
      <c r="X146" s="2">
        <f t="shared" si="151"/>
        <v>0</v>
      </c>
      <c r="Y146" s="2">
        <f t="shared" si="152"/>
        <v>0</v>
      </c>
      <c r="Z146" s="2"/>
      <c r="AA146" s="2">
        <v>39650536</v>
      </c>
      <c r="AB146" s="2">
        <f t="shared" si="153"/>
        <v>367</v>
      </c>
      <c r="AC146" s="2">
        <f t="shared" si="154"/>
        <v>367</v>
      </c>
      <c r="AD146" s="2">
        <f t="shared" si="177"/>
        <v>0</v>
      </c>
      <c r="AE146" s="2">
        <f t="shared" si="178"/>
        <v>0</v>
      </c>
      <c r="AF146" s="2">
        <f t="shared" si="179"/>
        <v>0</v>
      </c>
      <c r="AG146" s="2">
        <f t="shared" si="155"/>
        <v>0</v>
      </c>
      <c r="AH146" s="2">
        <f t="shared" si="180"/>
        <v>0</v>
      </c>
      <c r="AI146" s="2">
        <f t="shared" si="181"/>
        <v>0</v>
      </c>
      <c r="AJ146" s="2">
        <f t="shared" si="156"/>
        <v>0</v>
      </c>
      <c r="AK146" s="2">
        <v>367</v>
      </c>
      <c r="AL146" s="2">
        <v>367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95</v>
      </c>
      <c r="AU146" s="2">
        <v>65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3</v>
      </c>
      <c r="BE146" s="2" t="s">
        <v>3</v>
      </c>
      <c r="BF146" s="2" t="s">
        <v>3</v>
      </c>
      <c r="BG146" s="2" t="s">
        <v>3</v>
      </c>
      <c r="BH146" s="2">
        <v>3</v>
      </c>
      <c r="BI146" s="2">
        <v>2</v>
      </c>
      <c r="BJ146" s="2" t="s">
        <v>278</v>
      </c>
      <c r="BK146" s="2"/>
      <c r="BL146" s="2"/>
      <c r="BM146" s="2">
        <v>108001</v>
      </c>
      <c r="BN146" s="2">
        <v>0</v>
      </c>
      <c r="BO146" s="2" t="s">
        <v>3</v>
      </c>
      <c r="BP146" s="2">
        <v>0</v>
      </c>
      <c r="BQ146" s="2">
        <v>3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3</v>
      </c>
      <c r="BZ146" s="2">
        <v>95</v>
      </c>
      <c r="CA146" s="2">
        <v>65</v>
      </c>
      <c r="CB146" s="2"/>
      <c r="CC146" s="2"/>
      <c r="CD146" s="2"/>
      <c r="CE146" s="2">
        <v>0</v>
      </c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3</v>
      </c>
      <c r="CO146" s="2">
        <v>0</v>
      </c>
      <c r="CP146" s="2">
        <f t="shared" si="157"/>
        <v>14.68</v>
      </c>
      <c r="CQ146" s="2">
        <f t="shared" si="158"/>
        <v>367</v>
      </c>
      <c r="CR146" s="2">
        <f t="shared" si="159"/>
        <v>0</v>
      </c>
      <c r="CS146" s="2">
        <f t="shared" si="160"/>
        <v>0</v>
      </c>
      <c r="CT146" s="2">
        <f t="shared" si="161"/>
        <v>0</v>
      </c>
      <c r="CU146" s="2">
        <f t="shared" si="162"/>
        <v>0</v>
      </c>
      <c r="CV146" s="2">
        <f t="shared" si="163"/>
        <v>0</v>
      </c>
      <c r="CW146" s="2">
        <f t="shared" si="164"/>
        <v>0</v>
      </c>
      <c r="CX146" s="2">
        <f t="shared" si="165"/>
        <v>0</v>
      </c>
      <c r="CY146" s="2">
        <f t="shared" si="166"/>
        <v>0</v>
      </c>
      <c r="CZ146" s="2">
        <f t="shared" si="167"/>
        <v>0</v>
      </c>
      <c r="DA146" s="2"/>
      <c r="DB146" s="2"/>
      <c r="DC146" s="2" t="s">
        <v>3</v>
      </c>
      <c r="DD146" s="2" t="s">
        <v>3</v>
      </c>
      <c r="DE146" s="2" t="s">
        <v>3</v>
      </c>
      <c r="DF146" s="2" t="s">
        <v>3</v>
      </c>
      <c r="DG146" s="2" t="s">
        <v>3</v>
      </c>
      <c r="DH146" s="2" t="s">
        <v>3</v>
      </c>
      <c r="DI146" s="2" t="s">
        <v>3</v>
      </c>
      <c r="DJ146" s="2" t="s">
        <v>3</v>
      </c>
      <c r="DK146" s="2" t="s">
        <v>3</v>
      </c>
      <c r="DL146" s="2" t="s">
        <v>3</v>
      </c>
      <c r="DM146" s="2" t="s">
        <v>3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265</v>
      </c>
      <c r="DW146" s="2" t="s">
        <v>265</v>
      </c>
      <c r="DX146" s="2">
        <v>100</v>
      </c>
      <c r="DY146" s="2"/>
      <c r="DZ146" s="2"/>
      <c r="EA146" s="2"/>
      <c r="EB146" s="2"/>
      <c r="EC146" s="2"/>
      <c r="ED146" s="2"/>
      <c r="EE146" s="2">
        <v>39174386</v>
      </c>
      <c r="EF146" s="2">
        <v>3</v>
      </c>
      <c r="EG146" s="2" t="s">
        <v>20</v>
      </c>
      <c r="EH146" s="2">
        <v>0</v>
      </c>
      <c r="EI146" s="2" t="s">
        <v>3</v>
      </c>
      <c r="EJ146" s="2">
        <v>2</v>
      </c>
      <c r="EK146" s="2">
        <v>108001</v>
      </c>
      <c r="EL146" s="2" t="s">
        <v>77</v>
      </c>
      <c r="EM146" s="2" t="s">
        <v>78</v>
      </c>
      <c r="EN146" s="2"/>
      <c r="EO146" s="2" t="s">
        <v>3</v>
      </c>
      <c r="EP146" s="2"/>
      <c r="EQ146" s="2">
        <v>0</v>
      </c>
      <c r="ER146" s="2">
        <v>367</v>
      </c>
      <c r="ES146" s="2">
        <v>367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68"/>
        <v>0</v>
      </c>
      <c r="FS146" s="2">
        <v>0</v>
      </c>
      <c r="FT146" s="2"/>
      <c r="FU146" s="2"/>
      <c r="FV146" s="2"/>
      <c r="FW146" s="2"/>
      <c r="FX146" s="2">
        <v>95</v>
      </c>
      <c r="FY146" s="2">
        <v>65</v>
      </c>
      <c r="FZ146" s="2"/>
      <c r="GA146" s="2" t="s">
        <v>3</v>
      </c>
      <c r="GB146" s="2"/>
      <c r="GC146" s="2"/>
      <c r="GD146" s="2">
        <v>1</v>
      </c>
      <c r="GE146" s="2"/>
      <c r="GF146" s="2">
        <v>1258964767</v>
      </c>
      <c r="GG146" s="2">
        <v>2</v>
      </c>
      <c r="GH146" s="2">
        <v>1</v>
      </c>
      <c r="GI146" s="2">
        <v>-2</v>
      </c>
      <c r="GJ146" s="2">
        <v>0</v>
      </c>
      <c r="GK146" s="2">
        <v>0</v>
      </c>
      <c r="GL146" s="2">
        <f t="shared" si="169"/>
        <v>0</v>
      </c>
      <c r="GM146" s="2">
        <f t="shared" si="170"/>
        <v>14.68</v>
      </c>
      <c r="GN146" s="2">
        <f t="shared" si="171"/>
        <v>0</v>
      </c>
      <c r="GO146" s="2">
        <f t="shared" si="172"/>
        <v>14.68</v>
      </c>
      <c r="GP146" s="2">
        <f t="shared" si="173"/>
        <v>0</v>
      </c>
      <c r="GQ146" s="2"/>
      <c r="GR146" s="2">
        <v>0</v>
      </c>
      <c r="GS146" s="2">
        <v>3</v>
      </c>
      <c r="GT146" s="2">
        <v>0</v>
      </c>
      <c r="GU146" s="2" t="s">
        <v>3</v>
      </c>
      <c r="GV146" s="2">
        <f t="shared" si="174"/>
        <v>0</v>
      </c>
      <c r="GW146" s="2">
        <v>1</v>
      </c>
      <c r="GX146" s="2">
        <f t="shared" si="175"/>
        <v>0</v>
      </c>
      <c r="GY146" s="2"/>
      <c r="GZ146" s="2"/>
      <c r="HA146" s="2">
        <v>0</v>
      </c>
      <c r="HB146" s="2">
        <v>0</v>
      </c>
      <c r="HC146" s="2">
        <f t="shared" si="176"/>
        <v>0</v>
      </c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450</v>
      </c>
      <c r="E147" t="s">
        <v>275</v>
      </c>
      <c r="F147" t="s">
        <v>276</v>
      </c>
      <c r="G147" t="s">
        <v>277</v>
      </c>
      <c r="H147" t="s">
        <v>265</v>
      </c>
      <c r="I147">
        <f>I137*J147</f>
        <v>0.04</v>
      </c>
      <c r="J147">
        <v>0.26666666666666666</v>
      </c>
      <c r="O147">
        <f t="shared" si="142"/>
        <v>99.38</v>
      </c>
      <c r="P147">
        <f t="shared" si="143"/>
        <v>99.38</v>
      </c>
      <c r="Q147">
        <f t="shared" si="144"/>
        <v>0</v>
      </c>
      <c r="R147">
        <f t="shared" si="145"/>
        <v>0</v>
      </c>
      <c r="S147">
        <f t="shared" si="146"/>
        <v>0</v>
      </c>
      <c r="T147">
        <f t="shared" si="147"/>
        <v>0</v>
      </c>
      <c r="U147">
        <f t="shared" si="148"/>
        <v>0</v>
      </c>
      <c r="V147">
        <f t="shared" si="149"/>
        <v>0</v>
      </c>
      <c r="W147">
        <f t="shared" si="150"/>
        <v>0</v>
      </c>
      <c r="X147">
        <f t="shared" si="151"/>
        <v>0</v>
      </c>
      <c r="Y147">
        <f t="shared" si="152"/>
        <v>0</v>
      </c>
      <c r="AA147">
        <v>39650538</v>
      </c>
      <c r="AB147">
        <f t="shared" si="153"/>
        <v>367</v>
      </c>
      <c r="AC147">
        <f t="shared" si="154"/>
        <v>367</v>
      </c>
      <c r="AD147">
        <f t="shared" si="177"/>
        <v>0</v>
      </c>
      <c r="AE147">
        <f t="shared" si="178"/>
        <v>0</v>
      </c>
      <c r="AF147">
        <f t="shared" si="179"/>
        <v>0</v>
      </c>
      <c r="AG147">
        <f t="shared" si="155"/>
        <v>0</v>
      </c>
      <c r="AH147">
        <f t="shared" si="180"/>
        <v>0</v>
      </c>
      <c r="AI147">
        <f t="shared" si="181"/>
        <v>0</v>
      </c>
      <c r="AJ147">
        <f t="shared" si="156"/>
        <v>0</v>
      </c>
      <c r="AK147">
        <v>367</v>
      </c>
      <c r="AL147">
        <v>367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65</v>
      </c>
      <c r="AV147">
        <v>1</v>
      </c>
      <c r="AW147">
        <v>1</v>
      </c>
      <c r="AZ147">
        <v>6.77</v>
      </c>
      <c r="BA147">
        <v>1</v>
      </c>
      <c r="BB147">
        <v>1</v>
      </c>
      <c r="BC147">
        <v>6.77</v>
      </c>
      <c r="BD147" t="s">
        <v>3</v>
      </c>
      <c r="BE147" t="s">
        <v>3</v>
      </c>
      <c r="BF147" t="s">
        <v>3</v>
      </c>
      <c r="BG147" t="s">
        <v>3</v>
      </c>
      <c r="BH147">
        <v>3</v>
      </c>
      <c r="BI147">
        <v>2</v>
      </c>
      <c r="BJ147" t="s">
        <v>278</v>
      </c>
      <c r="BM147">
        <v>108001</v>
      </c>
      <c r="BN147">
        <v>0</v>
      </c>
      <c r="BO147" t="s">
        <v>3</v>
      </c>
      <c r="BP147">
        <v>0</v>
      </c>
      <c r="BQ147">
        <v>3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95</v>
      </c>
      <c r="CA147">
        <v>65</v>
      </c>
      <c r="CE147">
        <v>0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57"/>
        <v>99.38</v>
      </c>
      <c r="CQ147">
        <f t="shared" si="158"/>
        <v>2484.5899999999997</v>
      </c>
      <c r="CR147">
        <f t="shared" si="159"/>
        <v>0</v>
      </c>
      <c r="CS147">
        <f t="shared" si="160"/>
        <v>0</v>
      </c>
      <c r="CT147">
        <f t="shared" si="161"/>
        <v>0</v>
      </c>
      <c r="CU147">
        <f t="shared" si="162"/>
        <v>0</v>
      </c>
      <c r="CV147">
        <f t="shared" si="163"/>
        <v>0</v>
      </c>
      <c r="CW147">
        <f t="shared" si="164"/>
        <v>0</v>
      </c>
      <c r="CX147">
        <f t="shared" si="165"/>
        <v>0</v>
      </c>
      <c r="CY147">
        <f t="shared" si="166"/>
        <v>0</v>
      </c>
      <c r="CZ147">
        <f t="shared" si="167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265</v>
      </c>
      <c r="DW147" t="s">
        <v>265</v>
      </c>
      <c r="DX147">
        <v>100</v>
      </c>
      <c r="EE147">
        <v>39174386</v>
      </c>
      <c r="EF147">
        <v>3</v>
      </c>
      <c r="EG147" t="s">
        <v>20</v>
      </c>
      <c r="EH147">
        <v>0</v>
      </c>
      <c r="EI147" t="s">
        <v>3</v>
      </c>
      <c r="EJ147">
        <v>2</v>
      </c>
      <c r="EK147">
        <v>108001</v>
      </c>
      <c r="EL147" t="s">
        <v>77</v>
      </c>
      <c r="EM147" t="s">
        <v>78</v>
      </c>
      <c r="EO147" t="s">
        <v>3</v>
      </c>
      <c r="EQ147">
        <v>0</v>
      </c>
      <c r="ER147">
        <v>367</v>
      </c>
      <c r="ES147">
        <v>367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68"/>
        <v>0</v>
      </c>
      <c r="FS147">
        <v>0</v>
      </c>
      <c r="FX147">
        <v>95</v>
      </c>
      <c r="FY147">
        <v>65</v>
      </c>
      <c r="GA147" t="s">
        <v>3</v>
      </c>
      <c r="GD147">
        <v>1</v>
      </c>
      <c r="GF147">
        <v>1258964767</v>
      </c>
      <c r="GG147">
        <v>1</v>
      </c>
      <c r="GH147">
        <v>1</v>
      </c>
      <c r="GI147">
        <v>4</v>
      </c>
      <c r="GJ147">
        <v>0</v>
      </c>
      <c r="GK147">
        <v>0</v>
      </c>
      <c r="GL147">
        <f t="shared" si="169"/>
        <v>0</v>
      </c>
      <c r="GM147">
        <f t="shared" si="170"/>
        <v>99.38</v>
      </c>
      <c r="GN147">
        <f t="shared" si="171"/>
        <v>0</v>
      </c>
      <c r="GO147">
        <f t="shared" si="172"/>
        <v>99.38</v>
      </c>
      <c r="GP147">
        <f t="shared" si="173"/>
        <v>0</v>
      </c>
      <c r="GR147">
        <v>0</v>
      </c>
      <c r="GS147">
        <v>3</v>
      </c>
      <c r="GT147">
        <v>0</v>
      </c>
      <c r="GU147" t="s">
        <v>3</v>
      </c>
      <c r="GV147">
        <f t="shared" si="174"/>
        <v>0</v>
      </c>
      <c r="GW147">
        <v>1</v>
      </c>
      <c r="GX147">
        <f t="shared" si="175"/>
        <v>0</v>
      </c>
      <c r="HA147">
        <v>0</v>
      </c>
      <c r="HB147">
        <v>0</v>
      </c>
      <c r="HC147">
        <f t="shared" si="176"/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434</v>
      </c>
      <c r="D148" s="2"/>
      <c r="E148" s="2" t="s">
        <v>279</v>
      </c>
      <c r="F148" s="2" t="s">
        <v>280</v>
      </c>
      <c r="G148" s="2" t="s">
        <v>281</v>
      </c>
      <c r="H148" s="2" t="s">
        <v>265</v>
      </c>
      <c r="I148" s="2">
        <f>I136*J148</f>
        <v>0.03</v>
      </c>
      <c r="J148" s="2">
        <v>0.2</v>
      </c>
      <c r="K148" s="2"/>
      <c r="L148" s="2"/>
      <c r="M148" s="2"/>
      <c r="N148" s="2"/>
      <c r="O148" s="2">
        <f t="shared" si="142"/>
        <v>38.340000000000003</v>
      </c>
      <c r="P148" s="2">
        <f t="shared" si="143"/>
        <v>38.340000000000003</v>
      </c>
      <c r="Q148" s="2">
        <f t="shared" si="144"/>
        <v>0</v>
      </c>
      <c r="R148" s="2">
        <f t="shared" si="145"/>
        <v>0</v>
      </c>
      <c r="S148" s="2">
        <f t="shared" si="146"/>
        <v>0</v>
      </c>
      <c r="T148" s="2">
        <f t="shared" si="147"/>
        <v>0</v>
      </c>
      <c r="U148" s="2">
        <f t="shared" si="148"/>
        <v>0</v>
      </c>
      <c r="V148" s="2">
        <f t="shared" si="149"/>
        <v>0</v>
      </c>
      <c r="W148" s="2">
        <f t="shared" si="150"/>
        <v>0</v>
      </c>
      <c r="X148" s="2">
        <f t="shared" si="151"/>
        <v>0</v>
      </c>
      <c r="Y148" s="2">
        <f t="shared" si="152"/>
        <v>0</v>
      </c>
      <c r="Z148" s="2"/>
      <c r="AA148" s="2">
        <v>39650536</v>
      </c>
      <c r="AB148" s="2">
        <f t="shared" si="153"/>
        <v>1278</v>
      </c>
      <c r="AC148" s="2">
        <f t="shared" si="154"/>
        <v>1278</v>
      </c>
      <c r="AD148" s="2">
        <f t="shared" si="177"/>
        <v>0</v>
      </c>
      <c r="AE148" s="2">
        <f t="shared" si="178"/>
        <v>0</v>
      </c>
      <c r="AF148" s="2">
        <f t="shared" si="179"/>
        <v>0</v>
      </c>
      <c r="AG148" s="2">
        <f t="shared" si="155"/>
        <v>0</v>
      </c>
      <c r="AH148" s="2">
        <f t="shared" si="180"/>
        <v>0</v>
      </c>
      <c r="AI148" s="2">
        <f t="shared" si="181"/>
        <v>0</v>
      </c>
      <c r="AJ148" s="2">
        <f t="shared" si="156"/>
        <v>0</v>
      </c>
      <c r="AK148" s="2">
        <v>1278</v>
      </c>
      <c r="AL148" s="2">
        <v>1278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95</v>
      </c>
      <c r="AU148" s="2">
        <v>65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3</v>
      </c>
      <c r="BE148" s="2" t="s">
        <v>3</v>
      </c>
      <c r="BF148" s="2" t="s">
        <v>3</v>
      </c>
      <c r="BG148" s="2" t="s">
        <v>3</v>
      </c>
      <c r="BH148" s="2">
        <v>3</v>
      </c>
      <c r="BI148" s="2">
        <v>2</v>
      </c>
      <c r="BJ148" s="2" t="s">
        <v>282</v>
      </c>
      <c r="BK148" s="2"/>
      <c r="BL148" s="2"/>
      <c r="BM148" s="2">
        <v>108001</v>
      </c>
      <c r="BN148" s="2">
        <v>0</v>
      </c>
      <c r="BO148" s="2" t="s">
        <v>3</v>
      </c>
      <c r="BP148" s="2">
        <v>0</v>
      </c>
      <c r="BQ148" s="2">
        <v>3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3</v>
      </c>
      <c r="BZ148" s="2">
        <v>95</v>
      </c>
      <c r="CA148" s="2">
        <v>65</v>
      </c>
      <c r="CB148" s="2"/>
      <c r="CC148" s="2"/>
      <c r="CD148" s="2"/>
      <c r="CE148" s="2">
        <v>0</v>
      </c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3</v>
      </c>
      <c r="CO148" s="2">
        <v>0</v>
      </c>
      <c r="CP148" s="2">
        <f t="shared" si="157"/>
        <v>38.340000000000003</v>
      </c>
      <c r="CQ148" s="2">
        <f t="shared" si="158"/>
        <v>1278</v>
      </c>
      <c r="CR148" s="2">
        <f t="shared" si="159"/>
        <v>0</v>
      </c>
      <c r="CS148" s="2">
        <f t="shared" si="160"/>
        <v>0</v>
      </c>
      <c r="CT148" s="2">
        <f t="shared" si="161"/>
        <v>0</v>
      </c>
      <c r="CU148" s="2">
        <f t="shared" si="162"/>
        <v>0</v>
      </c>
      <c r="CV148" s="2">
        <f t="shared" si="163"/>
        <v>0</v>
      </c>
      <c r="CW148" s="2">
        <f t="shared" si="164"/>
        <v>0</v>
      </c>
      <c r="CX148" s="2">
        <f t="shared" si="165"/>
        <v>0</v>
      </c>
      <c r="CY148" s="2">
        <f t="shared" si="166"/>
        <v>0</v>
      </c>
      <c r="CZ148" s="2">
        <f t="shared" si="167"/>
        <v>0</v>
      </c>
      <c r="DA148" s="2"/>
      <c r="DB148" s="2"/>
      <c r="DC148" s="2" t="s">
        <v>3</v>
      </c>
      <c r="DD148" s="2" t="s">
        <v>3</v>
      </c>
      <c r="DE148" s="2" t="s">
        <v>3</v>
      </c>
      <c r="DF148" s="2" t="s">
        <v>3</v>
      </c>
      <c r="DG148" s="2" t="s">
        <v>3</v>
      </c>
      <c r="DH148" s="2" t="s">
        <v>3</v>
      </c>
      <c r="DI148" s="2" t="s">
        <v>3</v>
      </c>
      <c r="DJ148" s="2" t="s">
        <v>3</v>
      </c>
      <c r="DK148" s="2" t="s">
        <v>3</v>
      </c>
      <c r="DL148" s="2" t="s">
        <v>3</v>
      </c>
      <c r="DM148" s="2" t="s">
        <v>3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1010</v>
      </c>
      <c r="DV148" s="2" t="s">
        <v>265</v>
      </c>
      <c r="DW148" s="2" t="s">
        <v>265</v>
      </c>
      <c r="DX148" s="2">
        <v>100</v>
      </c>
      <c r="DY148" s="2"/>
      <c r="DZ148" s="2"/>
      <c r="EA148" s="2"/>
      <c r="EB148" s="2"/>
      <c r="EC148" s="2"/>
      <c r="ED148" s="2"/>
      <c r="EE148" s="2">
        <v>39174386</v>
      </c>
      <c r="EF148" s="2">
        <v>3</v>
      </c>
      <c r="EG148" s="2" t="s">
        <v>20</v>
      </c>
      <c r="EH148" s="2">
        <v>0</v>
      </c>
      <c r="EI148" s="2" t="s">
        <v>3</v>
      </c>
      <c r="EJ148" s="2">
        <v>2</v>
      </c>
      <c r="EK148" s="2">
        <v>108001</v>
      </c>
      <c r="EL148" s="2" t="s">
        <v>77</v>
      </c>
      <c r="EM148" s="2" t="s">
        <v>78</v>
      </c>
      <c r="EN148" s="2"/>
      <c r="EO148" s="2" t="s">
        <v>3</v>
      </c>
      <c r="EP148" s="2"/>
      <c r="EQ148" s="2">
        <v>0</v>
      </c>
      <c r="ER148" s="2">
        <v>1278</v>
      </c>
      <c r="ES148" s="2">
        <v>1278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68"/>
        <v>0</v>
      </c>
      <c r="FS148" s="2">
        <v>0</v>
      </c>
      <c r="FT148" s="2"/>
      <c r="FU148" s="2"/>
      <c r="FV148" s="2"/>
      <c r="FW148" s="2"/>
      <c r="FX148" s="2">
        <v>95</v>
      </c>
      <c r="FY148" s="2">
        <v>65</v>
      </c>
      <c r="FZ148" s="2"/>
      <c r="GA148" s="2" t="s">
        <v>3</v>
      </c>
      <c r="GB148" s="2"/>
      <c r="GC148" s="2"/>
      <c r="GD148" s="2">
        <v>1</v>
      </c>
      <c r="GE148" s="2"/>
      <c r="GF148" s="2">
        <v>918576471</v>
      </c>
      <c r="GG148" s="2">
        <v>2</v>
      </c>
      <c r="GH148" s="2">
        <v>1</v>
      </c>
      <c r="GI148" s="2">
        <v>-2</v>
      </c>
      <c r="GJ148" s="2">
        <v>0</v>
      </c>
      <c r="GK148" s="2">
        <v>0</v>
      </c>
      <c r="GL148" s="2">
        <f t="shared" si="169"/>
        <v>0</v>
      </c>
      <c r="GM148" s="2">
        <f t="shared" si="170"/>
        <v>38.340000000000003</v>
      </c>
      <c r="GN148" s="2">
        <f t="shared" si="171"/>
        <v>0</v>
      </c>
      <c r="GO148" s="2">
        <f t="shared" si="172"/>
        <v>38.340000000000003</v>
      </c>
      <c r="GP148" s="2">
        <f t="shared" si="173"/>
        <v>0</v>
      </c>
      <c r="GQ148" s="2"/>
      <c r="GR148" s="2">
        <v>0</v>
      </c>
      <c r="GS148" s="2">
        <v>3</v>
      </c>
      <c r="GT148" s="2">
        <v>0</v>
      </c>
      <c r="GU148" s="2" t="s">
        <v>3</v>
      </c>
      <c r="GV148" s="2">
        <f t="shared" si="174"/>
        <v>0</v>
      </c>
      <c r="GW148" s="2">
        <v>1</v>
      </c>
      <c r="GX148" s="2">
        <f t="shared" si="175"/>
        <v>0</v>
      </c>
      <c r="GY148" s="2"/>
      <c r="GZ148" s="2"/>
      <c r="HA148" s="2">
        <v>0</v>
      </c>
      <c r="HB148" s="2">
        <v>0</v>
      </c>
      <c r="HC148" s="2">
        <f t="shared" si="176"/>
        <v>0</v>
      </c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452</v>
      </c>
      <c r="E149" t="s">
        <v>279</v>
      </c>
      <c r="F149" t="s">
        <v>280</v>
      </c>
      <c r="G149" t="s">
        <v>281</v>
      </c>
      <c r="H149" t="s">
        <v>265</v>
      </c>
      <c r="I149">
        <f>I137*J149</f>
        <v>0.03</v>
      </c>
      <c r="J149">
        <v>0.2</v>
      </c>
      <c r="O149">
        <f t="shared" si="142"/>
        <v>259.56</v>
      </c>
      <c r="P149">
        <f t="shared" si="143"/>
        <v>259.56</v>
      </c>
      <c r="Q149">
        <f t="shared" si="144"/>
        <v>0</v>
      </c>
      <c r="R149">
        <f t="shared" si="145"/>
        <v>0</v>
      </c>
      <c r="S149">
        <f t="shared" si="146"/>
        <v>0</v>
      </c>
      <c r="T149">
        <f t="shared" si="147"/>
        <v>0</v>
      </c>
      <c r="U149">
        <f t="shared" si="148"/>
        <v>0</v>
      </c>
      <c r="V149">
        <f t="shared" si="149"/>
        <v>0</v>
      </c>
      <c r="W149">
        <f t="shared" si="150"/>
        <v>0</v>
      </c>
      <c r="X149">
        <f t="shared" si="151"/>
        <v>0</v>
      </c>
      <c r="Y149">
        <f t="shared" si="152"/>
        <v>0</v>
      </c>
      <c r="AA149">
        <v>39650538</v>
      </c>
      <c r="AB149">
        <f t="shared" si="153"/>
        <v>1278</v>
      </c>
      <c r="AC149">
        <f t="shared" si="154"/>
        <v>1278</v>
      </c>
      <c r="AD149">
        <f t="shared" si="177"/>
        <v>0</v>
      </c>
      <c r="AE149">
        <f t="shared" si="178"/>
        <v>0</v>
      </c>
      <c r="AF149">
        <f t="shared" si="179"/>
        <v>0</v>
      </c>
      <c r="AG149">
        <f t="shared" si="155"/>
        <v>0</v>
      </c>
      <c r="AH149">
        <f t="shared" si="180"/>
        <v>0</v>
      </c>
      <c r="AI149">
        <f t="shared" si="181"/>
        <v>0</v>
      </c>
      <c r="AJ149">
        <f t="shared" si="156"/>
        <v>0</v>
      </c>
      <c r="AK149">
        <v>1278</v>
      </c>
      <c r="AL149">
        <v>1278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65</v>
      </c>
      <c r="AV149">
        <v>1</v>
      </c>
      <c r="AW149">
        <v>1</v>
      </c>
      <c r="AZ149">
        <v>6.77</v>
      </c>
      <c r="BA149">
        <v>1</v>
      </c>
      <c r="BB149">
        <v>1</v>
      </c>
      <c r="BC149">
        <v>6.77</v>
      </c>
      <c r="BD149" t="s">
        <v>3</v>
      </c>
      <c r="BE149" t="s">
        <v>3</v>
      </c>
      <c r="BF149" t="s">
        <v>3</v>
      </c>
      <c r="BG149" t="s">
        <v>3</v>
      </c>
      <c r="BH149">
        <v>3</v>
      </c>
      <c r="BI149">
        <v>2</v>
      </c>
      <c r="BJ149" t="s">
        <v>282</v>
      </c>
      <c r="BM149">
        <v>108001</v>
      </c>
      <c r="BN149">
        <v>0</v>
      </c>
      <c r="BO149" t="s">
        <v>3</v>
      </c>
      <c r="BP149">
        <v>0</v>
      </c>
      <c r="BQ149">
        <v>3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95</v>
      </c>
      <c r="CA149">
        <v>65</v>
      </c>
      <c r="CE149">
        <v>0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57"/>
        <v>259.56</v>
      </c>
      <c r="CQ149">
        <f t="shared" si="158"/>
        <v>8652.06</v>
      </c>
      <c r="CR149">
        <f t="shared" si="159"/>
        <v>0</v>
      </c>
      <c r="CS149">
        <f t="shared" si="160"/>
        <v>0</v>
      </c>
      <c r="CT149">
        <f t="shared" si="161"/>
        <v>0</v>
      </c>
      <c r="CU149">
        <f t="shared" si="162"/>
        <v>0</v>
      </c>
      <c r="CV149">
        <f t="shared" si="163"/>
        <v>0</v>
      </c>
      <c r="CW149">
        <f t="shared" si="164"/>
        <v>0</v>
      </c>
      <c r="CX149">
        <f t="shared" si="165"/>
        <v>0</v>
      </c>
      <c r="CY149">
        <f t="shared" si="166"/>
        <v>0</v>
      </c>
      <c r="CZ149">
        <f t="shared" si="167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265</v>
      </c>
      <c r="DW149" t="s">
        <v>265</v>
      </c>
      <c r="DX149">
        <v>100</v>
      </c>
      <c r="EE149">
        <v>39174386</v>
      </c>
      <c r="EF149">
        <v>3</v>
      </c>
      <c r="EG149" t="s">
        <v>20</v>
      </c>
      <c r="EH149">
        <v>0</v>
      </c>
      <c r="EI149" t="s">
        <v>3</v>
      </c>
      <c r="EJ149">
        <v>2</v>
      </c>
      <c r="EK149">
        <v>108001</v>
      </c>
      <c r="EL149" t="s">
        <v>77</v>
      </c>
      <c r="EM149" t="s">
        <v>78</v>
      </c>
      <c r="EO149" t="s">
        <v>3</v>
      </c>
      <c r="EQ149">
        <v>0</v>
      </c>
      <c r="ER149">
        <v>1278</v>
      </c>
      <c r="ES149">
        <v>1278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68"/>
        <v>0</v>
      </c>
      <c r="FS149">
        <v>0</v>
      </c>
      <c r="FX149">
        <v>95</v>
      </c>
      <c r="FY149">
        <v>65</v>
      </c>
      <c r="GA149" t="s">
        <v>3</v>
      </c>
      <c r="GD149">
        <v>1</v>
      </c>
      <c r="GF149">
        <v>918576471</v>
      </c>
      <c r="GG149">
        <v>1</v>
      </c>
      <c r="GH149">
        <v>1</v>
      </c>
      <c r="GI149">
        <v>4</v>
      </c>
      <c r="GJ149">
        <v>0</v>
      </c>
      <c r="GK149">
        <v>0</v>
      </c>
      <c r="GL149">
        <f t="shared" si="169"/>
        <v>0</v>
      </c>
      <c r="GM149">
        <f t="shared" si="170"/>
        <v>259.56</v>
      </c>
      <c r="GN149">
        <f t="shared" si="171"/>
        <v>0</v>
      </c>
      <c r="GO149">
        <f t="shared" si="172"/>
        <v>259.56</v>
      </c>
      <c r="GP149">
        <f t="shared" si="173"/>
        <v>0</v>
      </c>
      <c r="GR149">
        <v>0</v>
      </c>
      <c r="GS149">
        <v>3</v>
      </c>
      <c r="GT149">
        <v>0</v>
      </c>
      <c r="GU149" t="s">
        <v>3</v>
      </c>
      <c r="GV149">
        <f t="shared" si="174"/>
        <v>0</v>
      </c>
      <c r="GW149">
        <v>1</v>
      </c>
      <c r="GX149">
        <f t="shared" si="175"/>
        <v>0</v>
      </c>
      <c r="HA149">
        <v>0</v>
      </c>
      <c r="HB149">
        <v>0</v>
      </c>
      <c r="HC149">
        <f t="shared" si="176"/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437</v>
      </c>
      <c r="D150" s="2"/>
      <c r="E150" s="2" t="s">
        <v>283</v>
      </c>
      <c r="F150" s="2" t="s">
        <v>284</v>
      </c>
      <c r="G150" s="2" t="s">
        <v>285</v>
      </c>
      <c r="H150" s="2" t="s">
        <v>265</v>
      </c>
      <c r="I150" s="2">
        <f>I136*J150</f>
        <v>0.04</v>
      </c>
      <c r="J150" s="2">
        <v>0.26666666666666666</v>
      </c>
      <c r="K150" s="2"/>
      <c r="L150" s="2"/>
      <c r="M150" s="2"/>
      <c r="N150" s="2"/>
      <c r="O150" s="2">
        <f t="shared" si="142"/>
        <v>57.84</v>
      </c>
      <c r="P150" s="2">
        <f t="shared" si="143"/>
        <v>57.84</v>
      </c>
      <c r="Q150" s="2">
        <f t="shared" si="144"/>
        <v>0</v>
      </c>
      <c r="R150" s="2">
        <f t="shared" si="145"/>
        <v>0</v>
      </c>
      <c r="S150" s="2">
        <f t="shared" si="146"/>
        <v>0</v>
      </c>
      <c r="T150" s="2">
        <f t="shared" si="147"/>
        <v>0</v>
      </c>
      <c r="U150" s="2">
        <f t="shared" si="148"/>
        <v>0</v>
      </c>
      <c r="V150" s="2">
        <f t="shared" si="149"/>
        <v>0</v>
      </c>
      <c r="W150" s="2">
        <f t="shared" si="150"/>
        <v>0</v>
      </c>
      <c r="X150" s="2">
        <f t="shared" si="151"/>
        <v>0</v>
      </c>
      <c r="Y150" s="2">
        <f t="shared" si="152"/>
        <v>0</v>
      </c>
      <c r="Z150" s="2"/>
      <c r="AA150" s="2">
        <v>39650536</v>
      </c>
      <c r="AB150" s="2">
        <f t="shared" si="153"/>
        <v>1446</v>
      </c>
      <c r="AC150" s="2">
        <f t="shared" si="154"/>
        <v>1446</v>
      </c>
      <c r="AD150" s="2">
        <f t="shared" si="177"/>
        <v>0</v>
      </c>
      <c r="AE150" s="2">
        <f t="shared" si="178"/>
        <v>0</v>
      </c>
      <c r="AF150" s="2">
        <f t="shared" si="179"/>
        <v>0</v>
      </c>
      <c r="AG150" s="2">
        <f t="shared" si="155"/>
        <v>0</v>
      </c>
      <c r="AH150" s="2">
        <f t="shared" si="180"/>
        <v>0</v>
      </c>
      <c r="AI150" s="2">
        <f t="shared" si="181"/>
        <v>0</v>
      </c>
      <c r="AJ150" s="2">
        <f t="shared" si="156"/>
        <v>0</v>
      </c>
      <c r="AK150" s="2">
        <v>1446</v>
      </c>
      <c r="AL150" s="2">
        <v>1446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95</v>
      </c>
      <c r="AU150" s="2">
        <v>65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3</v>
      </c>
      <c r="BE150" s="2" t="s">
        <v>3</v>
      </c>
      <c r="BF150" s="2" t="s">
        <v>3</v>
      </c>
      <c r="BG150" s="2" t="s">
        <v>3</v>
      </c>
      <c r="BH150" s="2">
        <v>3</v>
      </c>
      <c r="BI150" s="2">
        <v>2</v>
      </c>
      <c r="BJ150" s="2" t="s">
        <v>286</v>
      </c>
      <c r="BK150" s="2"/>
      <c r="BL150" s="2"/>
      <c r="BM150" s="2">
        <v>108001</v>
      </c>
      <c r="BN150" s="2">
        <v>0</v>
      </c>
      <c r="BO150" s="2" t="s">
        <v>3</v>
      </c>
      <c r="BP150" s="2">
        <v>0</v>
      </c>
      <c r="BQ150" s="2">
        <v>3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3</v>
      </c>
      <c r="BZ150" s="2">
        <v>95</v>
      </c>
      <c r="CA150" s="2">
        <v>65</v>
      </c>
      <c r="CB150" s="2"/>
      <c r="CC150" s="2"/>
      <c r="CD150" s="2"/>
      <c r="CE150" s="2">
        <v>0</v>
      </c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3</v>
      </c>
      <c r="CO150" s="2">
        <v>0</v>
      </c>
      <c r="CP150" s="2">
        <f t="shared" si="157"/>
        <v>57.84</v>
      </c>
      <c r="CQ150" s="2">
        <f t="shared" si="158"/>
        <v>1446</v>
      </c>
      <c r="CR150" s="2">
        <f t="shared" si="159"/>
        <v>0</v>
      </c>
      <c r="CS150" s="2">
        <f t="shared" si="160"/>
        <v>0</v>
      </c>
      <c r="CT150" s="2">
        <f t="shared" si="161"/>
        <v>0</v>
      </c>
      <c r="CU150" s="2">
        <f t="shared" si="162"/>
        <v>0</v>
      </c>
      <c r="CV150" s="2">
        <f t="shared" si="163"/>
        <v>0</v>
      </c>
      <c r="CW150" s="2">
        <f t="shared" si="164"/>
        <v>0</v>
      </c>
      <c r="CX150" s="2">
        <f t="shared" si="165"/>
        <v>0</v>
      </c>
      <c r="CY150" s="2">
        <f t="shared" si="166"/>
        <v>0</v>
      </c>
      <c r="CZ150" s="2">
        <f t="shared" si="167"/>
        <v>0</v>
      </c>
      <c r="DA150" s="2"/>
      <c r="DB150" s="2"/>
      <c r="DC150" s="2" t="s">
        <v>3</v>
      </c>
      <c r="DD150" s="2" t="s">
        <v>3</v>
      </c>
      <c r="DE150" s="2" t="s">
        <v>3</v>
      </c>
      <c r="DF150" s="2" t="s">
        <v>3</v>
      </c>
      <c r="DG150" s="2" t="s">
        <v>3</v>
      </c>
      <c r="DH150" s="2" t="s">
        <v>3</v>
      </c>
      <c r="DI150" s="2" t="s">
        <v>3</v>
      </c>
      <c r="DJ150" s="2" t="s">
        <v>3</v>
      </c>
      <c r="DK150" s="2" t="s">
        <v>3</v>
      </c>
      <c r="DL150" s="2" t="s">
        <v>3</v>
      </c>
      <c r="DM150" s="2" t="s">
        <v>3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1010</v>
      </c>
      <c r="DV150" s="2" t="s">
        <v>265</v>
      </c>
      <c r="DW150" s="2" t="s">
        <v>265</v>
      </c>
      <c r="DX150" s="2">
        <v>100</v>
      </c>
      <c r="DY150" s="2"/>
      <c r="DZ150" s="2"/>
      <c r="EA150" s="2"/>
      <c r="EB150" s="2"/>
      <c r="EC150" s="2"/>
      <c r="ED150" s="2"/>
      <c r="EE150" s="2">
        <v>39174386</v>
      </c>
      <c r="EF150" s="2">
        <v>3</v>
      </c>
      <c r="EG150" s="2" t="s">
        <v>20</v>
      </c>
      <c r="EH150" s="2">
        <v>0</v>
      </c>
      <c r="EI150" s="2" t="s">
        <v>3</v>
      </c>
      <c r="EJ150" s="2">
        <v>2</v>
      </c>
      <c r="EK150" s="2">
        <v>108001</v>
      </c>
      <c r="EL150" s="2" t="s">
        <v>77</v>
      </c>
      <c r="EM150" s="2" t="s">
        <v>78</v>
      </c>
      <c r="EN150" s="2"/>
      <c r="EO150" s="2" t="s">
        <v>3</v>
      </c>
      <c r="EP150" s="2"/>
      <c r="EQ150" s="2">
        <v>0</v>
      </c>
      <c r="ER150" s="2">
        <v>1446</v>
      </c>
      <c r="ES150" s="2">
        <v>1446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68"/>
        <v>0</v>
      </c>
      <c r="FS150" s="2">
        <v>0</v>
      </c>
      <c r="FT150" s="2"/>
      <c r="FU150" s="2"/>
      <c r="FV150" s="2"/>
      <c r="FW150" s="2"/>
      <c r="FX150" s="2">
        <v>95</v>
      </c>
      <c r="FY150" s="2">
        <v>65</v>
      </c>
      <c r="FZ150" s="2"/>
      <c r="GA150" s="2" t="s">
        <v>3</v>
      </c>
      <c r="GB150" s="2"/>
      <c r="GC150" s="2"/>
      <c r="GD150" s="2">
        <v>1</v>
      </c>
      <c r="GE150" s="2"/>
      <c r="GF150" s="2">
        <v>-306457660</v>
      </c>
      <c r="GG150" s="2">
        <v>2</v>
      </c>
      <c r="GH150" s="2">
        <v>1</v>
      </c>
      <c r="GI150" s="2">
        <v>-2</v>
      </c>
      <c r="GJ150" s="2">
        <v>0</v>
      </c>
      <c r="GK150" s="2">
        <v>0</v>
      </c>
      <c r="GL150" s="2">
        <f t="shared" si="169"/>
        <v>0</v>
      </c>
      <c r="GM150" s="2">
        <f t="shared" si="170"/>
        <v>57.84</v>
      </c>
      <c r="GN150" s="2">
        <f t="shared" si="171"/>
        <v>0</v>
      </c>
      <c r="GO150" s="2">
        <f t="shared" si="172"/>
        <v>57.84</v>
      </c>
      <c r="GP150" s="2">
        <f t="shared" si="173"/>
        <v>0</v>
      </c>
      <c r="GQ150" s="2"/>
      <c r="GR150" s="2">
        <v>0</v>
      </c>
      <c r="GS150" s="2">
        <v>3</v>
      </c>
      <c r="GT150" s="2">
        <v>0</v>
      </c>
      <c r="GU150" s="2" t="s">
        <v>3</v>
      </c>
      <c r="GV150" s="2">
        <f t="shared" si="174"/>
        <v>0</v>
      </c>
      <c r="GW150" s="2">
        <v>1</v>
      </c>
      <c r="GX150" s="2">
        <f t="shared" si="175"/>
        <v>0</v>
      </c>
      <c r="GY150" s="2"/>
      <c r="GZ150" s="2"/>
      <c r="HA150" s="2">
        <v>0</v>
      </c>
      <c r="HB150" s="2">
        <v>0</v>
      </c>
      <c r="HC150" s="2">
        <f t="shared" si="176"/>
        <v>0</v>
      </c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455</v>
      </c>
      <c r="E151" t="s">
        <v>283</v>
      </c>
      <c r="F151" t="s">
        <v>284</v>
      </c>
      <c r="G151" t="s">
        <v>285</v>
      </c>
      <c r="H151" t="s">
        <v>265</v>
      </c>
      <c r="I151">
        <f>I137*J151</f>
        <v>0.04</v>
      </c>
      <c r="J151">
        <v>0.26666666666666666</v>
      </c>
      <c r="O151">
        <f t="shared" si="142"/>
        <v>391.58</v>
      </c>
      <c r="P151">
        <f t="shared" si="143"/>
        <v>391.58</v>
      </c>
      <c r="Q151">
        <f t="shared" si="144"/>
        <v>0</v>
      </c>
      <c r="R151">
        <f t="shared" si="145"/>
        <v>0</v>
      </c>
      <c r="S151">
        <f t="shared" si="146"/>
        <v>0</v>
      </c>
      <c r="T151">
        <f t="shared" si="147"/>
        <v>0</v>
      </c>
      <c r="U151">
        <f t="shared" si="148"/>
        <v>0</v>
      </c>
      <c r="V151">
        <f t="shared" si="149"/>
        <v>0</v>
      </c>
      <c r="W151">
        <f t="shared" si="150"/>
        <v>0</v>
      </c>
      <c r="X151">
        <f t="shared" si="151"/>
        <v>0</v>
      </c>
      <c r="Y151">
        <f t="shared" si="152"/>
        <v>0</v>
      </c>
      <c r="AA151">
        <v>39650538</v>
      </c>
      <c r="AB151">
        <f t="shared" si="153"/>
        <v>1446</v>
      </c>
      <c r="AC151">
        <f t="shared" si="154"/>
        <v>1446</v>
      </c>
      <c r="AD151">
        <f t="shared" si="177"/>
        <v>0</v>
      </c>
      <c r="AE151">
        <f t="shared" si="178"/>
        <v>0</v>
      </c>
      <c r="AF151">
        <f t="shared" si="179"/>
        <v>0</v>
      </c>
      <c r="AG151">
        <f t="shared" si="155"/>
        <v>0</v>
      </c>
      <c r="AH151">
        <f t="shared" si="180"/>
        <v>0</v>
      </c>
      <c r="AI151">
        <f t="shared" si="181"/>
        <v>0</v>
      </c>
      <c r="AJ151">
        <f t="shared" si="156"/>
        <v>0</v>
      </c>
      <c r="AK151">
        <v>1446</v>
      </c>
      <c r="AL151">
        <v>1446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95</v>
      </c>
      <c r="AU151">
        <v>65</v>
      </c>
      <c r="AV151">
        <v>1</v>
      </c>
      <c r="AW151">
        <v>1</v>
      </c>
      <c r="AZ151">
        <v>6.77</v>
      </c>
      <c r="BA151">
        <v>1</v>
      </c>
      <c r="BB151">
        <v>1</v>
      </c>
      <c r="BC151">
        <v>6.77</v>
      </c>
      <c r="BD151" t="s">
        <v>3</v>
      </c>
      <c r="BE151" t="s">
        <v>3</v>
      </c>
      <c r="BF151" t="s">
        <v>3</v>
      </c>
      <c r="BG151" t="s">
        <v>3</v>
      </c>
      <c r="BH151">
        <v>3</v>
      </c>
      <c r="BI151">
        <v>2</v>
      </c>
      <c r="BJ151" t="s">
        <v>286</v>
      </c>
      <c r="BM151">
        <v>108001</v>
      </c>
      <c r="BN151">
        <v>0</v>
      </c>
      <c r="BO151" t="s">
        <v>3</v>
      </c>
      <c r="BP151">
        <v>0</v>
      </c>
      <c r="BQ151">
        <v>3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95</v>
      </c>
      <c r="CA151">
        <v>65</v>
      </c>
      <c r="CE151">
        <v>0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57"/>
        <v>391.58</v>
      </c>
      <c r="CQ151">
        <f t="shared" si="158"/>
        <v>9789.42</v>
      </c>
      <c r="CR151">
        <f t="shared" si="159"/>
        <v>0</v>
      </c>
      <c r="CS151">
        <f t="shared" si="160"/>
        <v>0</v>
      </c>
      <c r="CT151">
        <f t="shared" si="161"/>
        <v>0</v>
      </c>
      <c r="CU151">
        <f t="shared" si="162"/>
        <v>0</v>
      </c>
      <c r="CV151">
        <f t="shared" si="163"/>
        <v>0</v>
      </c>
      <c r="CW151">
        <f t="shared" si="164"/>
        <v>0</v>
      </c>
      <c r="CX151">
        <f t="shared" si="165"/>
        <v>0</v>
      </c>
      <c r="CY151">
        <f t="shared" si="166"/>
        <v>0</v>
      </c>
      <c r="CZ151">
        <f t="shared" si="167"/>
        <v>0</v>
      </c>
      <c r="DC151" t="s">
        <v>3</v>
      </c>
      <c r="DD151" t="s">
        <v>3</v>
      </c>
      <c r="DE151" t="s">
        <v>3</v>
      </c>
      <c r="DF151" t="s">
        <v>3</v>
      </c>
      <c r="DG151" t="s">
        <v>3</v>
      </c>
      <c r="DH151" t="s">
        <v>3</v>
      </c>
      <c r="DI151" t="s">
        <v>3</v>
      </c>
      <c r="DJ151" t="s">
        <v>3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265</v>
      </c>
      <c r="DW151" t="s">
        <v>265</v>
      </c>
      <c r="DX151">
        <v>100</v>
      </c>
      <c r="EE151">
        <v>39174386</v>
      </c>
      <c r="EF151">
        <v>3</v>
      </c>
      <c r="EG151" t="s">
        <v>20</v>
      </c>
      <c r="EH151">
        <v>0</v>
      </c>
      <c r="EI151" t="s">
        <v>3</v>
      </c>
      <c r="EJ151">
        <v>2</v>
      </c>
      <c r="EK151">
        <v>108001</v>
      </c>
      <c r="EL151" t="s">
        <v>77</v>
      </c>
      <c r="EM151" t="s">
        <v>78</v>
      </c>
      <c r="EO151" t="s">
        <v>3</v>
      </c>
      <c r="EQ151">
        <v>0</v>
      </c>
      <c r="ER151">
        <v>1446</v>
      </c>
      <c r="ES151">
        <v>1446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68"/>
        <v>0</v>
      </c>
      <c r="FS151">
        <v>0</v>
      </c>
      <c r="FX151">
        <v>95</v>
      </c>
      <c r="FY151">
        <v>65</v>
      </c>
      <c r="GA151" t="s">
        <v>3</v>
      </c>
      <c r="GD151">
        <v>1</v>
      </c>
      <c r="GF151">
        <v>-306457660</v>
      </c>
      <c r="GG151">
        <v>1</v>
      </c>
      <c r="GH151">
        <v>1</v>
      </c>
      <c r="GI151">
        <v>4</v>
      </c>
      <c r="GJ151">
        <v>0</v>
      </c>
      <c r="GK151">
        <v>0</v>
      </c>
      <c r="GL151">
        <f t="shared" si="169"/>
        <v>0</v>
      </c>
      <c r="GM151">
        <f t="shared" si="170"/>
        <v>391.58</v>
      </c>
      <c r="GN151">
        <f t="shared" si="171"/>
        <v>0</v>
      </c>
      <c r="GO151">
        <f t="shared" si="172"/>
        <v>391.58</v>
      </c>
      <c r="GP151">
        <f t="shared" si="173"/>
        <v>0</v>
      </c>
      <c r="GR151">
        <v>0</v>
      </c>
      <c r="GS151">
        <v>3</v>
      </c>
      <c r="GT151">
        <v>0</v>
      </c>
      <c r="GU151" t="s">
        <v>3</v>
      </c>
      <c r="GV151">
        <f t="shared" si="174"/>
        <v>0</v>
      </c>
      <c r="GW151">
        <v>1</v>
      </c>
      <c r="GX151">
        <f t="shared" si="175"/>
        <v>0</v>
      </c>
      <c r="HA151">
        <v>0</v>
      </c>
      <c r="HB151">
        <v>0</v>
      </c>
      <c r="HC151">
        <f t="shared" si="176"/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428</v>
      </c>
      <c r="D152" s="2"/>
      <c r="E152" s="2" t="s">
        <v>287</v>
      </c>
      <c r="F152" s="2" t="s">
        <v>288</v>
      </c>
      <c r="G152" s="2" t="s">
        <v>289</v>
      </c>
      <c r="H152" s="2" t="s">
        <v>265</v>
      </c>
      <c r="I152" s="2">
        <f>I136*J152</f>
        <v>0.04</v>
      </c>
      <c r="J152" s="2">
        <v>0.26666666666666666</v>
      </c>
      <c r="K152" s="2"/>
      <c r="L152" s="2"/>
      <c r="M152" s="2"/>
      <c r="N152" s="2"/>
      <c r="O152" s="2">
        <f t="shared" si="142"/>
        <v>9.9600000000000009</v>
      </c>
      <c r="P152" s="2">
        <f t="shared" si="143"/>
        <v>9.9600000000000009</v>
      </c>
      <c r="Q152" s="2">
        <f t="shared" si="144"/>
        <v>0</v>
      </c>
      <c r="R152" s="2">
        <f t="shared" si="145"/>
        <v>0</v>
      </c>
      <c r="S152" s="2">
        <f t="shared" si="146"/>
        <v>0</v>
      </c>
      <c r="T152" s="2">
        <f t="shared" si="147"/>
        <v>0</v>
      </c>
      <c r="U152" s="2">
        <f t="shared" si="148"/>
        <v>0</v>
      </c>
      <c r="V152" s="2">
        <f t="shared" si="149"/>
        <v>0</v>
      </c>
      <c r="W152" s="2">
        <f t="shared" si="150"/>
        <v>0</v>
      </c>
      <c r="X152" s="2">
        <f t="shared" si="151"/>
        <v>0</v>
      </c>
      <c r="Y152" s="2">
        <f t="shared" si="152"/>
        <v>0</v>
      </c>
      <c r="Z152" s="2"/>
      <c r="AA152" s="2">
        <v>39650536</v>
      </c>
      <c r="AB152" s="2">
        <f t="shared" si="153"/>
        <v>249</v>
      </c>
      <c r="AC152" s="2">
        <f t="shared" si="154"/>
        <v>249</v>
      </c>
      <c r="AD152" s="2">
        <f t="shared" si="177"/>
        <v>0</v>
      </c>
      <c r="AE152" s="2">
        <f t="shared" si="178"/>
        <v>0</v>
      </c>
      <c r="AF152" s="2">
        <f t="shared" si="179"/>
        <v>0</v>
      </c>
      <c r="AG152" s="2">
        <f t="shared" si="155"/>
        <v>0</v>
      </c>
      <c r="AH152" s="2">
        <f t="shared" si="180"/>
        <v>0</v>
      </c>
      <c r="AI152" s="2">
        <f t="shared" si="181"/>
        <v>0</v>
      </c>
      <c r="AJ152" s="2">
        <f t="shared" si="156"/>
        <v>0</v>
      </c>
      <c r="AK152" s="2">
        <v>249</v>
      </c>
      <c r="AL152" s="2">
        <v>249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95</v>
      </c>
      <c r="AU152" s="2">
        <v>65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3</v>
      </c>
      <c r="BE152" s="2" t="s">
        <v>3</v>
      </c>
      <c r="BF152" s="2" t="s">
        <v>3</v>
      </c>
      <c r="BG152" s="2" t="s">
        <v>3</v>
      </c>
      <c r="BH152" s="2">
        <v>3</v>
      </c>
      <c r="BI152" s="2">
        <v>2</v>
      </c>
      <c r="BJ152" s="2" t="s">
        <v>290</v>
      </c>
      <c r="BK152" s="2"/>
      <c r="BL152" s="2"/>
      <c r="BM152" s="2">
        <v>108001</v>
      </c>
      <c r="BN152" s="2">
        <v>0</v>
      </c>
      <c r="BO152" s="2" t="s">
        <v>3</v>
      </c>
      <c r="BP152" s="2">
        <v>0</v>
      </c>
      <c r="BQ152" s="2">
        <v>3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3</v>
      </c>
      <c r="BZ152" s="2">
        <v>95</v>
      </c>
      <c r="CA152" s="2">
        <v>65</v>
      </c>
      <c r="CB152" s="2"/>
      <c r="CC152" s="2"/>
      <c r="CD152" s="2"/>
      <c r="CE152" s="2">
        <v>0</v>
      </c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3</v>
      </c>
      <c r="CO152" s="2">
        <v>0</v>
      </c>
      <c r="CP152" s="2">
        <f t="shared" si="157"/>
        <v>9.9600000000000009</v>
      </c>
      <c r="CQ152" s="2">
        <f t="shared" si="158"/>
        <v>249</v>
      </c>
      <c r="CR152" s="2">
        <f t="shared" si="159"/>
        <v>0</v>
      </c>
      <c r="CS152" s="2">
        <f t="shared" si="160"/>
        <v>0</v>
      </c>
      <c r="CT152" s="2">
        <f t="shared" si="161"/>
        <v>0</v>
      </c>
      <c r="CU152" s="2">
        <f t="shared" si="162"/>
        <v>0</v>
      </c>
      <c r="CV152" s="2">
        <f t="shared" si="163"/>
        <v>0</v>
      </c>
      <c r="CW152" s="2">
        <f t="shared" si="164"/>
        <v>0</v>
      </c>
      <c r="CX152" s="2">
        <f t="shared" si="165"/>
        <v>0</v>
      </c>
      <c r="CY152" s="2">
        <f t="shared" si="166"/>
        <v>0</v>
      </c>
      <c r="CZ152" s="2">
        <f t="shared" si="167"/>
        <v>0</v>
      </c>
      <c r="DA152" s="2"/>
      <c r="DB152" s="2"/>
      <c r="DC152" s="2" t="s">
        <v>3</v>
      </c>
      <c r="DD152" s="2" t="s">
        <v>3</v>
      </c>
      <c r="DE152" s="2" t="s">
        <v>3</v>
      </c>
      <c r="DF152" s="2" t="s">
        <v>3</v>
      </c>
      <c r="DG152" s="2" t="s">
        <v>3</v>
      </c>
      <c r="DH152" s="2" t="s">
        <v>3</v>
      </c>
      <c r="DI152" s="2" t="s">
        <v>3</v>
      </c>
      <c r="DJ152" s="2" t="s">
        <v>3</v>
      </c>
      <c r="DK152" s="2" t="s">
        <v>3</v>
      </c>
      <c r="DL152" s="2" t="s">
        <v>3</v>
      </c>
      <c r="DM152" s="2" t="s">
        <v>3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1010</v>
      </c>
      <c r="DV152" s="2" t="s">
        <v>265</v>
      </c>
      <c r="DW152" s="2" t="s">
        <v>265</v>
      </c>
      <c r="DX152" s="2">
        <v>100</v>
      </c>
      <c r="DY152" s="2"/>
      <c r="DZ152" s="2"/>
      <c r="EA152" s="2"/>
      <c r="EB152" s="2"/>
      <c r="EC152" s="2"/>
      <c r="ED152" s="2"/>
      <c r="EE152" s="2">
        <v>39174386</v>
      </c>
      <c r="EF152" s="2">
        <v>3</v>
      </c>
      <c r="EG152" s="2" t="s">
        <v>20</v>
      </c>
      <c r="EH152" s="2">
        <v>0</v>
      </c>
      <c r="EI152" s="2" t="s">
        <v>3</v>
      </c>
      <c r="EJ152" s="2">
        <v>2</v>
      </c>
      <c r="EK152" s="2">
        <v>108001</v>
      </c>
      <c r="EL152" s="2" t="s">
        <v>77</v>
      </c>
      <c r="EM152" s="2" t="s">
        <v>78</v>
      </c>
      <c r="EN152" s="2"/>
      <c r="EO152" s="2" t="s">
        <v>3</v>
      </c>
      <c r="EP152" s="2"/>
      <c r="EQ152" s="2">
        <v>0</v>
      </c>
      <c r="ER152" s="2">
        <v>249</v>
      </c>
      <c r="ES152" s="2">
        <v>249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68"/>
        <v>0</v>
      </c>
      <c r="FS152" s="2">
        <v>0</v>
      </c>
      <c r="FT152" s="2"/>
      <c r="FU152" s="2"/>
      <c r="FV152" s="2"/>
      <c r="FW152" s="2"/>
      <c r="FX152" s="2">
        <v>95</v>
      </c>
      <c r="FY152" s="2">
        <v>65</v>
      </c>
      <c r="FZ152" s="2"/>
      <c r="GA152" s="2" t="s">
        <v>3</v>
      </c>
      <c r="GB152" s="2"/>
      <c r="GC152" s="2"/>
      <c r="GD152" s="2">
        <v>1</v>
      </c>
      <c r="GE152" s="2"/>
      <c r="GF152" s="2">
        <v>-1227195431</v>
      </c>
      <c r="GG152" s="2">
        <v>2</v>
      </c>
      <c r="GH152" s="2">
        <v>1</v>
      </c>
      <c r="GI152" s="2">
        <v>-2</v>
      </c>
      <c r="GJ152" s="2">
        <v>0</v>
      </c>
      <c r="GK152" s="2">
        <v>0</v>
      </c>
      <c r="GL152" s="2">
        <f t="shared" si="169"/>
        <v>0</v>
      </c>
      <c r="GM152" s="2">
        <f t="shared" si="170"/>
        <v>9.9600000000000009</v>
      </c>
      <c r="GN152" s="2">
        <f t="shared" si="171"/>
        <v>0</v>
      </c>
      <c r="GO152" s="2">
        <f t="shared" si="172"/>
        <v>9.9600000000000009</v>
      </c>
      <c r="GP152" s="2">
        <f t="shared" si="173"/>
        <v>0</v>
      </c>
      <c r="GQ152" s="2"/>
      <c r="GR152" s="2">
        <v>0</v>
      </c>
      <c r="GS152" s="2">
        <v>3</v>
      </c>
      <c r="GT152" s="2">
        <v>0</v>
      </c>
      <c r="GU152" s="2" t="s">
        <v>3</v>
      </c>
      <c r="GV152" s="2">
        <f t="shared" si="174"/>
        <v>0</v>
      </c>
      <c r="GW152" s="2">
        <v>1</v>
      </c>
      <c r="GX152" s="2">
        <f t="shared" si="175"/>
        <v>0</v>
      </c>
      <c r="GY152" s="2"/>
      <c r="GZ152" s="2"/>
      <c r="HA152" s="2">
        <v>0</v>
      </c>
      <c r="HB152" s="2">
        <v>0</v>
      </c>
      <c r="HC152" s="2">
        <f t="shared" si="176"/>
        <v>0</v>
      </c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446</v>
      </c>
      <c r="E153" t="s">
        <v>287</v>
      </c>
      <c r="F153" t="s">
        <v>288</v>
      </c>
      <c r="G153" t="s">
        <v>289</v>
      </c>
      <c r="H153" t="s">
        <v>265</v>
      </c>
      <c r="I153">
        <f>I137*J153</f>
        <v>0.04</v>
      </c>
      <c r="J153">
        <v>0.26666666666666666</v>
      </c>
      <c r="O153">
        <f t="shared" si="142"/>
        <v>67.430000000000007</v>
      </c>
      <c r="P153">
        <f t="shared" si="143"/>
        <v>67.430000000000007</v>
      </c>
      <c r="Q153">
        <f t="shared" si="144"/>
        <v>0</v>
      </c>
      <c r="R153">
        <f t="shared" si="145"/>
        <v>0</v>
      </c>
      <c r="S153">
        <f t="shared" si="146"/>
        <v>0</v>
      </c>
      <c r="T153">
        <f t="shared" si="147"/>
        <v>0</v>
      </c>
      <c r="U153">
        <f t="shared" si="148"/>
        <v>0</v>
      </c>
      <c r="V153">
        <f t="shared" si="149"/>
        <v>0</v>
      </c>
      <c r="W153">
        <f t="shared" si="150"/>
        <v>0</v>
      </c>
      <c r="X153">
        <f t="shared" si="151"/>
        <v>0</v>
      </c>
      <c r="Y153">
        <f t="shared" si="152"/>
        <v>0</v>
      </c>
      <c r="AA153">
        <v>39650538</v>
      </c>
      <c r="AB153">
        <f t="shared" si="153"/>
        <v>249</v>
      </c>
      <c r="AC153">
        <f t="shared" si="154"/>
        <v>249</v>
      </c>
      <c r="AD153">
        <f t="shared" si="177"/>
        <v>0</v>
      </c>
      <c r="AE153">
        <f t="shared" si="178"/>
        <v>0</v>
      </c>
      <c r="AF153">
        <f t="shared" si="179"/>
        <v>0</v>
      </c>
      <c r="AG153">
        <f t="shared" si="155"/>
        <v>0</v>
      </c>
      <c r="AH153">
        <f t="shared" si="180"/>
        <v>0</v>
      </c>
      <c r="AI153">
        <f t="shared" si="181"/>
        <v>0</v>
      </c>
      <c r="AJ153">
        <f t="shared" si="156"/>
        <v>0</v>
      </c>
      <c r="AK153">
        <v>249</v>
      </c>
      <c r="AL153">
        <v>249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95</v>
      </c>
      <c r="AU153">
        <v>65</v>
      </c>
      <c r="AV153">
        <v>1</v>
      </c>
      <c r="AW153">
        <v>1</v>
      </c>
      <c r="AZ153">
        <v>6.77</v>
      </c>
      <c r="BA153">
        <v>1</v>
      </c>
      <c r="BB153">
        <v>1</v>
      </c>
      <c r="BC153">
        <v>6.77</v>
      </c>
      <c r="BD153" t="s">
        <v>3</v>
      </c>
      <c r="BE153" t="s">
        <v>3</v>
      </c>
      <c r="BF153" t="s">
        <v>3</v>
      </c>
      <c r="BG153" t="s">
        <v>3</v>
      </c>
      <c r="BH153">
        <v>3</v>
      </c>
      <c r="BI153">
        <v>2</v>
      </c>
      <c r="BJ153" t="s">
        <v>290</v>
      </c>
      <c r="BM153">
        <v>108001</v>
      </c>
      <c r="BN153">
        <v>0</v>
      </c>
      <c r="BO153" t="s">
        <v>3</v>
      </c>
      <c r="BP153">
        <v>0</v>
      </c>
      <c r="BQ153">
        <v>3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95</v>
      </c>
      <c r="CA153">
        <v>65</v>
      </c>
      <c r="CE153">
        <v>0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 t="shared" si="157"/>
        <v>67.430000000000007</v>
      </c>
      <c r="CQ153">
        <f t="shared" si="158"/>
        <v>1685.7299999999998</v>
      </c>
      <c r="CR153">
        <f t="shared" si="159"/>
        <v>0</v>
      </c>
      <c r="CS153">
        <f t="shared" si="160"/>
        <v>0</v>
      </c>
      <c r="CT153">
        <f t="shared" si="161"/>
        <v>0</v>
      </c>
      <c r="CU153">
        <f t="shared" si="162"/>
        <v>0</v>
      </c>
      <c r="CV153">
        <f t="shared" si="163"/>
        <v>0</v>
      </c>
      <c r="CW153">
        <f t="shared" si="164"/>
        <v>0</v>
      </c>
      <c r="CX153">
        <f t="shared" si="165"/>
        <v>0</v>
      </c>
      <c r="CY153">
        <f t="shared" si="166"/>
        <v>0</v>
      </c>
      <c r="CZ153">
        <f t="shared" si="167"/>
        <v>0</v>
      </c>
      <c r="DC153" t="s">
        <v>3</v>
      </c>
      <c r="DD153" t="s">
        <v>3</v>
      </c>
      <c r="DE153" t="s">
        <v>3</v>
      </c>
      <c r="DF153" t="s">
        <v>3</v>
      </c>
      <c r="DG153" t="s">
        <v>3</v>
      </c>
      <c r="DH153" t="s">
        <v>3</v>
      </c>
      <c r="DI153" t="s">
        <v>3</v>
      </c>
      <c r="DJ153" t="s">
        <v>3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1010</v>
      </c>
      <c r="DV153" t="s">
        <v>265</v>
      </c>
      <c r="DW153" t="s">
        <v>265</v>
      </c>
      <c r="DX153">
        <v>100</v>
      </c>
      <c r="EE153">
        <v>39174386</v>
      </c>
      <c r="EF153">
        <v>3</v>
      </c>
      <c r="EG153" t="s">
        <v>20</v>
      </c>
      <c r="EH153">
        <v>0</v>
      </c>
      <c r="EI153" t="s">
        <v>3</v>
      </c>
      <c r="EJ153">
        <v>2</v>
      </c>
      <c r="EK153">
        <v>108001</v>
      </c>
      <c r="EL153" t="s">
        <v>77</v>
      </c>
      <c r="EM153" t="s">
        <v>78</v>
      </c>
      <c r="EO153" t="s">
        <v>3</v>
      </c>
      <c r="EQ153">
        <v>0</v>
      </c>
      <c r="ER153">
        <v>249</v>
      </c>
      <c r="ES153">
        <v>249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68"/>
        <v>0</v>
      </c>
      <c r="FS153">
        <v>0</v>
      </c>
      <c r="FX153">
        <v>95</v>
      </c>
      <c r="FY153">
        <v>65</v>
      </c>
      <c r="GA153" t="s">
        <v>3</v>
      </c>
      <c r="GD153">
        <v>1</v>
      </c>
      <c r="GF153">
        <v>-1227195431</v>
      </c>
      <c r="GG153">
        <v>1</v>
      </c>
      <c r="GH153">
        <v>1</v>
      </c>
      <c r="GI153">
        <v>4</v>
      </c>
      <c r="GJ153">
        <v>0</v>
      </c>
      <c r="GK153">
        <v>0</v>
      </c>
      <c r="GL153">
        <f t="shared" si="169"/>
        <v>0</v>
      </c>
      <c r="GM153">
        <f t="shared" si="170"/>
        <v>67.430000000000007</v>
      </c>
      <c r="GN153">
        <f t="shared" si="171"/>
        <v>0</v>
      </c>
      <c r="GO153">
        <f t="shared" si="172"/>
        <v>67.430000000000007</v>
      </c>
      <c r="GP153">
        <f t="shared" si="173"/>
        <v>0</v>
      </c>
      <c r="GR153">
        <v>0</v>
      </c>
      <c r="GS153">
        <v>3</v>
      </c>
      <c r="GT153">
        <v>0</v>
      </c>
      <c r="GU153" t="s">
        <v>3</v>
      </c>
      <c r="GV153">
        <f t="shared" si="174"/>
        <v>0</v>
      </c>
      <c r="GW153">
        <v>1</v>
      </c>
      <c r="GX153">
        <f t="shared" si="175"/>
        <v>0</v>
      </c>
      <c r="HA153">
        <v>0</v>
      </c>
      <c r="HB153">
        <v>0</v>
      </c>
      <c r="HC153">
        <f t="shared" si="176"/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438</v>
      </c>
      <c r="D154" s="2"/>
      <c r="E154" s="2" t="s">
        <v>291</v>
      </c>
      <c r="F154" s="2" t="s">
        <v>292</v>
      </c>
      <c r="G154" s="2" t="s">
        <v>293</v>
      </c>
      <c r="H154" s="2" t="s">
        <v>265</v>
      </c>
      <c r="I154" s="2">
        <f>I136*J154</f>
        <v>0.04</v>
      </c>
      <c r="J154" s="2">
        <v>0.26666666666666666</v>
      </c>
      <c r="K154" s="2"/>
      <c r="L154" s="2"/>
      <c r="M154" s="2"/>
      <c r="N154" s="2"/>
      <c r="O154" s="2">
        <f t="shared" si="142"/>
        <v>20.04</v>
      </c>
      <c r="P154" s="2">
        <f t="shared" si="143"/>
        <v>20.04</v>
      </c>
      <c r="Q154" s="2">
        <f t="shared" si="144"/>
        <v>0</v>
      </c>
      <c r="R154" s="2">
        <f t="shared" si="145"/>
        <v>0</v>
      </c>
      <c r="S154" s="2">
        <f t="shared" si="146"/>
        <v>0</v>
      </c>
      <c r="T154" s="2">
        <f t="shared" si="147"/>
        <v>0</v>
      </c>
      <c r="U154" s="2">
        <f t="shared" si="148"/>
        <v>0</v>
      </c>
      <c r="V154" s="2">
        <f t="shared" si="149"/>
        <v>0</v>
      </c>
      <c r="W154" s="2">
        <f t="shared" si="150"/>
        <v>0</v>
      </c>
      <c r="X154" s="2">
        <f t="shared" si="151"/>
        <v>0</v>
      </c>
      <c r="Y154" s="2">
        <f t="shared" si="152"/>
        <v>0</v>
      </c>
      <c r="Z154" s="2"/>
      <c r="AA154" s="2">
        <v>39650536</v>
      </c>
      <c r="AB154" s="2">
        <f t="shared" si="153"/>
        <v>501</v>
      </c>
      <c r="AC154" s="2">
        <f t="shared" si="154"/>
        <v>501</v>
      </c>
      <c r="AD154" s="2">
        <f t="shared" si="177"/>
        <v>0</v>
      </c>
      <c r="AE154" s="2">
        <f t="shared" si="178"/>
        <v>0</v>
      </c>
      <c r="AF154" s="2">
        <f t="shared" si="179"/>
        <v>0</v>
      </c>
      <c r="AG154" s="2">
        <f t="shared" si="155"/>
        <v>0</v>
      </c>
      <c r="AH154" s="2">
        <f t="shared" si="180"/>
        <v>0</v>
      </c>
      <c r="AI154" s="2">
        <f t="shared" si="181"/>
        <v>0</v>
      </c>
      <c r="AJ154" s="2">
        <f t="shared" si="156"/>
        <v>0</v>
      </c>
      <c r="AK154" s="2">
        <v>501</v>
      </c>
      <c r="AL154" s="2">
        <v>501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95</v>
      </c>
      <c r="AU154" s="2">
        <v>65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3</v>
      </c>
      <c r="BE154" s="2" t="s">
        <v>3</v>
      </c>
      <c r="BF154" s="2" t="s">
        <v>3</v>
      </c>
      <c r="BG154" s="2" t="s">
        <v>3</v>
      </c>
      <c r="BH154" s="2">
        <v>3</v>
      </c>
      <c r="BI154" s="2">
        <v>2</v>
      </c>
      <c r="BJ154" s="2" t="s">
        <v>294</v>
      </c>
      <c r="BK154" s="2"/>
      <c r="BL154" s="2"/>
      <c r="BM154" s="2">
        <v>108001</v>
      </c>
      <c r="BN154" s="2">
        <v>0</v>
      </c>
      <c r="BO154" s="2" t="s">
        <v>3</v>
      </c>
      <c r="BP154" s="2">
        <v>0</v>
      </c>
      <c r="BQ154" s="2">
        <v>3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3</v>
      </c>
      <c r="BZ154" s="2">
        <v>95</v>
      </c>
      <c r="CA154" s="2">
        <v>65</v>
      </c>
      <c r="CB154" s="2"/>
      <c r="CC154" s="2"/>
      <c r="CD154" s="2"/>
      <c r="CE154" s="2">
        <v>0</v>
      </c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3</v>
      </c>
      <c r="CO154" s="2">
        <v>0</v>
      </c>
      <c r="CP154" s="2">
        <f t="shared" si="157"/>
        <v>20.04</v>
      </c>
      <c r="CQ154" s="2">
        <f t="shared" si="158"/>
        <v>501</v>
      </c>
      <c r="CR154" s="2">
        <f t="shared" si="159"/>
        <v>0</v>
      </c>
      <c r="CS154" s="2">
        <f t="shared" si="160"/>
        <v>0</v>
      </c>
      <c r="CT154" s="2">
        <f t="shared" si="161"/>
        <v>0</v>
      </c>
      <c r="CU154" s="2">
        <f t="shared" si="162"/>
        <v>0</v>
      </c>
      <c r="CV154" s="2">
        <f t="shared" si="163"/>
        <v>0</v>
      </c>
      <c r="CW154" s="2">
        <f t="shared" si="164"/>
        <v>0</v>
      </c>
      <c r="CX154" s="2">
        <f t="shared" si="165"/>
        <v>0</v>
      </c>
      <c r="CY154" s="2">
        <f t="shared" si="166"/>
        <v>0</v>
      </c>
      <c r="CZ154" s="2">
        <f t="shared" si="167"/>
        <v>0</v>
      </c>
      <c r="DA154" s="2"/>
      <c r="DB154" s="2"/>
      <c r="DC154" s="2" t="s">
        <v>3</v>
      </c>
      <c r="DD154" s="2" t="s">
        <v>3</v>
      </c>
      <c r="DE154" s="2" t="s">
        <v>3</v>
      </c>
      <c r="DF154" s="2" t="s">
        <v>3</v>
      </c>
      <c r="DG154" s="2" t="s">
        <v>3</v>
      </c>
      <c r="DH154" s="2" t="s">
        <v>3</v>
      </c>
      <c r="DI154" s="2" t="s">
        <v>3</v>
      </c>
      <c r="DJ154" s="2" t="s">
        <v>3</v>
      </c>
      <c r="DK154" s="2" t="s">
        <v>3</v>
      </c>
      <c r="DL154" s="2" t="s">
        <v>3</v>
      </c>
      <c r="DM154" s="2" t="s">
        <v>3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1010</v>
      </c>
      <c r="DV154" s="2" t="s">
        <v>265</v>
      </c>
      <c r="DW154" s="2" t="s">
        <v>265</v>
      </c>
      <c r="DX154" s="2">
        <v>100</v>
      </c>
      <c r="DY154" s="2"/>
      <c r="DZ154" s="2"/>
      <c r="EA154" s="2"/>
      <c r="EB154" s="2"/>
      <c r="EC154" s="2"/>
      <c r="ED154" s="2"/>
      <c r="EE154" s="2">
        <v>39174386</v>
      </c>
      <c r="EF154" s="2">
        <v>3</v>
      </c>
      <c r="EG154" s="2" t="s">
        <v>20</v>
      </c>
      <c r="EH154" s="2">
        <v>0</v>
      </c>
      <c r="EI154" s="2" t="s">
        <v>3</v>
      </c>
      <c r="EJ154" s="2">
        <v>2</v>
      </c>
      <c r="EK154" s="2">
        <v>108001</v>
      </c>
      <c r="EL154" s="2" t="s">
        <v>77</v>
      </c>
      <c r="EM154" s="2" t="s">
        <v>78</v>
      </c>
      <c r="EN154" s="2"/>
      <c r="EO154" s="2" t="s">
        <v>3</v>
      </c>
      <c r="EP154" s="2"/>
      <c r="EQ154" s="2">
        <v>0</v>
      </c>
      <c r="ER154" s="2">
        <v>501</v>
      </c>
      <c r="ES154" s="2">
        <v>501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68"/>
        <v>0</v>
      </c>
      <c r="FS154" s="2">
        <v>0</v>
      </c>
      <c r="FT154" s="2"/>
      <c r="FU154" s="2"/>
      <c r="FV154" s="2"/>
      <c r="FW154" s="2"/>
      <c r="FX154" s="2">
        <v>95</v>
      </c>
      <c r="FY154" s="2">
        <v>65</v>
      </c>
      <c r="FZ154" s="2"/>
      <c r="GA154" s="2" t="s">
        <v>3</v>
      </c>
      <c r="GB154" s="2"/>
      <c r="GC154" s="2"/>
      <c r="GD154" s="2">
        <v>1</v>
      </c>
      <c r="GE154" s="2"/>
      <c r="GF154" s="2">
        <v>-1358122595</v>
      </c>
      <c r="GG154" s="2">
        <v>2</v>
      </c>
      <c r="GH154" s="2">
        <v>1</v>
      </c>
      <c r="GI154" s="2">
        <v>-2</v>
      </c>
      <c r="GJ154" s="2">
        <v>0</v>
      </c>
      <c r="GK154" s="2">
        <v>0</v>
      </c>
      <c r="GL154" s="2">
        <f t="shared" si="169"/>
        <v>0</v>
      </c>
      <c r="GM154" s="2">
        <f t="shared" si="170"/>
        <v>20.04</v>
      </c>
      <c r="GN154" s="2">
        <f t="shared" si="171"/>
        <v>0</v>
      </c>
      <c r="GO154" s="2">
        <f t="shared" si="172"/>
        <v>20.04</v>
      </c>
      <c r="GP154" s="2">
        <f t="shared" si="173"/>
        <v>0</v>
      </c>
      <c r="GQ154" s="2"/>
      <c r="GR154" s="2">
        <v>0</v>
      </c>
      <c r="GS154" s="2">
        <v>3</v>
      </c>
      <c r="GT154" s="2">
        <v>0</v>
      </c>
      <c r="GU154" s="2" t="s">
        <v>3</v>
      </c>
      <c r="GV154" s="2">
        <f t="shared" si="174"/>
        <v>0</v>
      </c>
      <c r="GW154" s="2">
        <v>1</v>
      </c>
      <c r="GX154" s="2">
        <f t="shared" si="175"/>
        <v>0</v>
      </c>
      <c r="GY154" s="2"/>
      <c r="GZ154" s="2"/>
      <c r="HA154" s="2">
        <v>0</v>
      </c>
      <c r="HB154" s="2">
        <v>0</v>
      </c>
      <c r="HC154" s="2">
        <f t="shared" si="176"/>
        <v>0</v>
      </c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456</v>
      </c>
      <c r="E155" t="s">
        <v>291</v>
      </c>
      <c r="F155" t="s">
        <v>292</v>
      </c>
      <c r="G155" t="s">
        <v>293</v>
      </c>
      <c r="H155" t="s">
        <v>265</v>
      </c>
      <c r="I155">
        <f>I137*J155</f>
        <v>0.04</v>
      </c>
      <c r="J155">
        <v>0.26666666666666666</v>
      </c>
      <c r="O155">
        <f t="shared" si="142"/>
        <v>135.66999999999999</v>
      </c>
      <c r="P155">
        <f t="shared" si="143"/>
        <v>135.66999999999999</v>
      </c>
      <c r="Q155">
        <f t="shared" si="144"/>
        <v>0</v>
      </c>
      <c r="R155">
        <f t="shared" si="145"/>
        <v>0</v>
      </c>
      <c r="S155">
        <f t="shared" si="146"/>
        <v>0</v>
      </c>
      <c r="T155">
        <f t="shared" si="147"/>
        <v>0</v>
      </c>
      <c r="U155">
        <f t="shared" si="148"/>
        <v>0</v>
      </c>
      <c r="V155">
        <f t="shared" si="149"/>
        <v>0</v>
      </c>
      <c r="W155">
        <f t="shared" si="150"/>
        <v>0</v>
      </c>
      <c r="X155">
        <f t="shared" si="151"/>
        <v>0</v>
      </c>
      <c r="Y155">
        <f t="shared" si="152"/>
        <v>0</v>
      </c>
      <c r="AA155">
        <v>39650538</v>
      </c>
      <c r="AB155">
        <f t="shared" si="153"/>
        <v>501</v>
      </c>
      <c r="AC155">
        <f t="shared" si="154"/>
        <v>501</v>
      </c>
      <c r="AD155">
        <f t="shared" si="177"/>
        <v>0</v>
      </c>
      <c r="AE155">
        <f t="shared" si="178"/>
        <v>0</v>
      </c>
      <c r="AF155">
        <f t="shared" si="179"/>
        <v>0</v>
      </c>
      <c r="AG155">
        <f t="shared" si="155"/>
        <v>0</v>
      </c>
      <c r="AH155">
        <f t="shared" si="180"/>
        <v>0</v>
      </c>
      <c r="AI155">
        <f t="shared" si="181"/>
        <v>0</v>
      </c>
      <c r="AJ155">
        <f t="shared" si="156"/>
        <v>0</v>
      </c>
      <c r="AK155">
        <v>501</v>
      </c>
      <c r="AL155">
        <v>501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95</v>
      </c>
      <c r="AU155">
        <v>65</v>
      </c>
      <c r="AV155">
        <v>1</v>
      </c>
      <c r="AW155">
        <v>1</v>
      </c>
      <c r="AZ155">
        <v>6.77</v>
      </c>
      <c r="BA155">
        <v>1</v>
      </c>
      <c r="BB155">
        <v>1</v>
      </c>
      <c r="BC155">
        <v>6.77</v>
      </c>
      <c r="BD155" t="s">
        <v>3</v>
      </c>
      <c r="BE155" t="s">
        <v>3</v>
      </c>
      <c r="BF155" t="s">
        <v>3</v>
      </c>
      <c r="BG155" t="s">
        <v>3</v>
      </c>
      <c r="BH155">
        <v>3</v>
      </c>
      <c r="BI155">
        <v>2</v>
      </c>
      <c r="BJ155" t="s">
        <v>294</v>
      </c>
      <c r="BM155">
        <v>108001</v>
      </c>
      <c r="BN155">
        <v>0</v>
      </c>
      <c r="BO155" t="s">
        <v>3</v>
      </c>
      <c r="BP155">
        <v>0</v>
      </c>
      <c r="BQ155">
        <v>3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95</v>
      </c>
      <c r="CA155">
        <v>65</v>
      </c>
      <c r="CE155">
        <v>0</v>
      </c>
      <c r="CF155">
        <v>0</v>
      </c>
      <c r="CG155">
        <v>0</v>
      </c>
      <c r="CM155">
        <v>0</v>
      </c>
      <c r="CN155" t="s">
        <v>3</v>
      </c>
      <c r="CO155">
        <v>0</v>
      </c>
      <c r="CP155">
        <f t="shared" si="157"/>
        <v>135.66999999999999</v>
      </c>
      <c r="CQ155">
        <f t="shared" si="158"/>
        <v>3391.77</v>
      </c>
      <c r="CR155">
        <f t="shared" si="159"/>
        <v>0</v>
      </c>
      <c r="CS155">
        <f t="shared" si="160"/>
        <v>0</v>
      </c>
      <c r="CT155">
        <f t="shared" si="161"/>
        <v>0</v>
      </c>
      <c r="CU155">
        <f t="shared" si="162"/>
        <v>0</v>
      </c>
      <c r="CV155">
        <f t="shared" si="163"/>
        <v>0</v>
      </c>
      <c r="CW155">
        <f t="shared" si="164"/>
        <v>0</v>
      </c>
      <c r="CX155">
        <f t="shared" si="165"/>
        <v>0</v>
      </c>
      <c r="CY155">
        <f t="shared" si="166"/>
        <v>0</v>
      </c>
      <c r="CZ155">
        <f t="shared" si="167"/>
        <v>0</v>
      </c>
      <c r="DC155" t="s">
        <v>3</v>
      </c>
      <c r="DD155" t="s">
        <v>3</v>
      </c>
      <c r="DE155" t="s">
        <v>3</v>
      </c>
      <c r="DF155" t="s">
        <v>3</v>
      </c>
      <c r="DG155" t="s">
        <v>3</v>
      </c>
      <c r="DH155" t="s">
        <v>3</v>
      </c>
      <c r="DI155" t="s">
        <v>3</v>
      </c>
      <c r="DJ155" t="s">
        <v>3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265</v>
      </c>
      <c r="DW155" t="s">
        <v>265</v>
      </c>
      <c r="DX155">
        <v>100</v>
      </c>
      <c r="EE155">
        <v>39174386</v>
      </c>
      <c r="EF155">
        <v>3</v>
      </c>
      <c r="EG155" t="s">
        <v>20</v>
      </c>
      <c r="EH155">
        <v>0</v>
      </c>
      <c r="EI155" t="s">
        <v>3</v>
      </c>
      <c r="EJ155">
        <v>2</v>
      </c>
      <c r="EK155">
        <v>108001</v>
      </c>
      <c r="EL155" t="s">
        <v>77</v>
      </c>
      <c r="EM155" t="s">
        <v>78</v>
      </c>
      <c r="EO155" t="s">
        <v>3</v>
      </c>
      <c r="EQ155">
        <v>0</v>
      </c>
      <c r="ER155">
        <v>501</v>
      </c>
      <c r="ES155">
        <v>501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68"/>
        <v>0</v>
      </c>
      <c r="FS155">
        <v>0</v>
      </c>
      <c r="FX155">
        <v>95</v>
      </c>
      <c r="FY155">
        <v>65</v>
      </c>
      <c r="GA155" t="s">
        <v>3</v>
      </c>
      <c r="GD155">
        <v>1</v>
      </c>
      <c r="GF155">
        <v>-1358122595</v>
      </c>
      <c r="GG155">
        <v>1</v>
      </c>
      <c r="GH155">
        <v>1</v>
      </c>
      <c r="GI155">
        <v>4</v>
      </c>
      <c r="GJ155">
        <v>0</v>
      </c>
      <c r="GK155">
        <v>0</v>
      </c>
      <c r="GL155">
        <f t="shared" si="169"/>
        <v>0</v>
      </c>
      <c r="GM155">
        <f t="shared" si="170"/>
        <v>135.66999999999999</v>
      </c>
      <c r="GN155">
        <f t="shared" si="171"/>
        <v>0</v>
      </c>
      <c r="GO155">
        <f t="shared" si="172"/>
        <v>135.66999999999999</v>
      </c>
      <c r="GP155">
        <f t="shared" si="173"/>
        <v>0</v>
      </c>
      <c r="GR155">
        <v>0</v>
      </c>
      <c r="GS155">
        <v>3</v>
      </c>
      <c r="GT155">
        <v>0</v>
      </c>
      <c r="GU155" t="s">
        <v>3</v>
      </c>
      <c r="GV155">
        <f t="shared" si="174"/>
        <v>0</v>
      </c>
      <c r="GW155">
        <v>1</v>
      </c>
      <c r="GX155">
        <f t="shared" si="175"/>
        <v>0</v>
      </c>
      <c r="HA155">
        <v>0</v>
      </c>
      <c r="HB155">
        <v>0</v>
      </c>
      <c r="HC155">
        <f t="shared" si="176"/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433</v>
      </c>
      <c r="D156" s="2"/>
      <c r="E156" s="2" t="s">
        <v>295</v>
      </c>
      <c r="F156" s="2" t="s">
        <v>296</v>
      </c>
      <c r="G156" s="2" t="s">
        <v>297</v>
      </c>
      <c r="H156" s="2" t="s">
        <v>265</v>
      </c>
      <c r="I156" s="2">
        <f>I136*J156</f>
        <v>0.04</v>
      </c>
      <c r="J156" s="2">
        <v>0.26666666666666666</v>
      </c>
      <c r="K156" s="2"/>
      <c r="L156" s="2"/>
      <c r="M156" s="2"/>
      <c r="N156" s="2"/>
      <c r="O156" s="2">
        <f t="shared" ref="O156:O187" si="182">ROUND(CP156,2)</f>
        <v>17.16</v>
      </c>
      <c r="P156" s="2">
        <f t="shared" ref="P156:P187" si="183">ROUND(CQ156*I156,2)</f>
        <v>17.16</v>
      </c>
      <c r="Q156" s="2">
        <f t="shared" ref="Q156:Q187" si="184">ROUND(CR156*I156,2)</f>
        <v>0</v>
      </c>
      <c r="R156" s="2">
        <f t="shared" ref="R156:R187" si="185">ROUND(CS156*I156,2)</f>
        <v>0</v>
      </c>
      <c r="S156" s="2">
        <f t="shared" ref="S156:S187" si="186">ROUND(CT156*I156,2)</f>
        <v>0</v>
      </c>
      <c r="T156" s="2">
        <f t="shared" ref="T156:T187" si="187">ROUND(CU156*I156,2)</f>
        <v>0</v>
      </c>
      <c r="U156" s="2">
        <f t="shared" ref="U156:U187" si="188">CV156*I156</f>
        <v>0</v>
      </c>
      <c r="V156" s="2">
        <f t="shared" ref="V156:V187" si="189">CW156*I156</f>
        <v>0</v>
      </c>
      <c r="W156" s="2">
        <f t="shared" ref="W156:W187" si="190">ROUND(CX156*I156,2)</f>
        <v>0</v>
      </c>
      <c r="X156" s="2">
        <f t="shared" ref="X156:X187" si="191">ROUND(CY156,2)</f>
        <v>0</v>
      </c>
      <c r="Y156" s="2">
        <f t="shared" ref="Y156:Y187" si="192">ROUND(CZ156,2)</f>
        <v>0</v>
      </c>
      <c r="Z156" s="2"/>
      <c r="AA156" s="2">
        <v>39650536</v>
      </c>
      <c r="AB156" s="2">
        <f t="shared" ref="AB156:AB187" si="193">ROUND((AC156+AD156+AF156),6)</f>
        <v>429</v>
      </c>
      <c r="AC156" s="2">
        <f t="shared" ref="AC156:AC187" si="194">ROUND((ES156),6)</f>
        <v>429</v>
      </c>
      <c r="AD156" s="2">
        <f t="shared" si="177"/>
        <v>0</v>
      </c>
      <c r="AE156" s="2">
        <f t="shared" si="178"/>
        <v>0</v>
      </c>
      <c r="AF156" s="2">
        <f t="shared" si="179"/>
        <v>0</v>
      </c>
      <c r="AG156" s="2">
        <f t="shared" ref="AG156:AG187" si="195">ROUND((AP156),6)</f>
        <v>0</v>
      </c>
      <c r="AH156" s="2">
        <f t="shared" si="180"/>
        <v>0</v>
      </c>
      <c r="AI156" s="2">
        <f t="shared" si="181"/>
        <v>0</v>
      </c>
      <c r="AJ156" s="2">
        <f t="shared" ref="AJ156:AJ187" si="196">(AS156)</f>
        <v>0</v>
      </c>
      <c r="AK156" s="2">
        <v>429</v>
      </c>
      <c r="AL156" s="2">
        <v>429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95</v>
      </c>
      <c r="AU156" s="2">
        <v>65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3</v>
      </c>
      <c r="BE156" s="2" t="s">
        <v>3</v>
      </c>
      <c r="BF156" s="2" t="s">
        <v>3</v>
      </c>
      <c r="BG156" s="2" t="s">
        <v>3</v>
      </c>
      <c r="BH156" s="2">
        <v>3</v>
      </c>
      <c r="BI156" s="2">
        <v>2</v>
      </c>
      <c r="BJ156" s="2" t="s">
        <v>298</v>
      </c>
      <c r="BK156" s="2"/>
      <c r="BL156" s="2"/>
      <c r="BM156" s="2">
        <v>108001</v>
      </c>
      <c r="BN156" s="2">
        <v>0</v>
      </c>
      <c r="BO156" s="2" t="s">
        <v>3</v>
      </c>
      <c r="BP156" s="2">
        <v>0</v>
      </c>
      <c r="BQ156" s="2">
        <v>3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3</v>
      </c>
      <c r="BZ156" s="2">
        <v>95</v>
      </c>
      <c r="CA156" s="2">
        <v>65</v>
      </c>
      <c r="CB156" s="2"/>
      <c r="CC156" s="2"/>
      <c r="CD156" s="2"/>
      <c r="CE156" s="2">
        <v>0</v>
      </c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3</v>
      </c>
      <c r="CO156" s="2">
        <v>0</v>
      </c>
      <c r="CP156" s="2">
        <f t="shared" ref="CP156:CP187" si="197">(P156+Q156+S156)</f>
        <v>17.16</v>
      </c>
      <c r="CQ156" s="2">
        <f t="shared" ref="CQ156:CQ187" si="198">AC156*BC156</f>
        <v>429</v>
      </c>
      <c r="CR156" s="2">
        <f t="shared" ref="CR156:CR187" si="199">AD156*BB156</f>
        <v>0</v>
      </c>
      <c r="CS156" s="2">
        <f t="shared" ref="CS156:CS187" si="200">AE156*BS156</f>
        <v>0</v>
      </c>
      <c r="CT156" s="2">
        <f t="shared" ref="CT156:CT187" si="201">AF156*BA156</f>
        <v>0</v>
      </c>
      <c r="CU156" s="2">
        <f t="shared" ref="CU156:CU187" si="202">AG156</f>
        <v>0</v>
      </c>
      <c r="CV156" s="2">
        <f t="shared" ref="CV156:CV187" si="203">AH156</f>
        <v>0</v>
      </c>
      <c r="CW156" s="2">
        <f t="shared" ref="CW156:CW187" si="204">AI156</f>
        <v>0</v>
      </c>
      <c r="CX156" s="2">
        <f t="shared" ref="CX156:CX187" si="205">AJ156</f>
        <v>0</v>
      </c>
      <c r="CY156" s="2">
        <f t="shared" ref="CY156:CY187" si="206">(((S156+R156)*AT156)/100)</f>
        <v>0</v>
      </c>
      <c r="CZ156" s="2">
        <f t="shared" ref="CZ156:CZ187" si="207">(((S156+R156)*AU156)/100)</f>
        <v>0</v>
      </c>
      <c r="DA156" s="2"/>
      <c r="DB156" s="2"/>
      <c r="DC156" s="2" t="s">
        <v>3</v>
      </c>
      <c r="DD156" s="2" t="s">
        <v>3</v>
      </c>
      <c r="DE156" s="2" t="s">
        <v>3</v>
      </c>
      <c r="DF156" s="2" t="s">
        <v>3</v>
      </c>
      <c r="DG156" s="2" t="s">
        <v>3</v>
      </c>
      <c r="DH156" s="2" t="s">
        <v>3</v>
      </c>
      <c r="DI156" s="2" t="s">
        <v>3</v>
      </c>
      <c r="DJ156" s="2" t="s">
        <v>3</v>
      </c>
      <c r="DK156" s="2" t="s">
        <v>3</v>
      </c>
      <c r="DL156" s="2" t="s">
        <v>3</v>
      </c>
      <c r="DM156" s="2" t="s">
        <v>3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1010</v>
      </c>
      <c r="DV156" s="2" t="s">
        <v>265</v>
      </c>
      <c r="DW156" s="2" t="s">
        <v>265</v>
      </c>
      <c r="DX156" s="2">
        <v>100</v>
      </c>
      <c r="DY156" s="2"/>
      <c r="DZ156" s="2"/>
      <c r="EA156" s="2"/>
      <c r="EB156" s="2"/>
      <c r="EC156" s="2"/>
      <c r="ED156" s="2"/>
      <c r="EE156" s="2">
        <v>39174386</v>
      </c>
      <c r="EF156" s="2">
        <v>3</v>
      </c>
      <c r="EG156" s="2" t="s">
        <v>20</v>
      </c>
      <c r="EH156" s="2">
        <v>0</v>
      </c>
      <c r="EI156" s="2" t="s">
        <v>3</v>
      </c>
      <c r="EJ156" s="2">
        <v>2</v>
      </c>
      <c r="EK156" s="2">
        <v>108001</v>
      </c>
      <c r="EL156" s="2" t="s">
        <v>77</v>
      </c>
      <c r="EM156" s="2" t="s">
        <v>78</v>
      </c>
      <c r="EN156" s="2"/>
      <c r="EO156" s="2" t="s">
        <v>3</v>
      </c>
      <c r="EP156" s="2"/>
      <c r="EQ156" s="2">
        <v>0</v>
      </c>
      <c r="ER156" s="2">
        <v>429</v>
      </c>
      <c r="ES156" s="2">
        <v>429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ref="FR156:FR187" si="208">ROUND(IF(AND(BH156=3,BI156=3),P156,0),2)</f>
        <v>0</v>
      </c>
      <c r="FS156" s="2">
        <v>0</v>
      </c>
      <c r="FT156" s="2"/>
      <c r="FU156" s="2"/>
      <c r="FV156" s="2"/>
      <c r="FW156" s="2"/>
      <c r="FX156" s="2">
        <v>95</v>
      </c>
      <c r="FY156" s="2">
        <v>65</v>
      </c>
      <c r="FZ156" s="2"/>
      <c r="GA156" s="2" t="s">
        <v>3</v>
      </c>
      <c r="GB156" s="2"/>
      <c r="GC156" s="2"/>
      <c r="GD156" s="2">
        <v>1</v>
      </c>
      <c r="GE156" s="2"/>
      <c r="GF156" s="2">
        <v>-193603906</v>
      </c>
      <c r="GG156" s="2">
        <v>2</v>
      </c>
      <c r="GH156" s="2">
        <v>1</v>
      </c>
      <c r="GI156" s="2">
        <v>-2</v>
      </c>
      <c r="GJ156" s="2">
        <v>0</v>
      </c>
      <c r="GK156" s="2">
        <v>0</v>
      </c>
      <c r="GL156" s="2">
        <f t="shared" ref="GL156:GL187" si="209">ROUND(IF(AND(BH156=3,BI156=3,FS156&lt;&gt;0),P156,0),2)</f>
        <v>0</v>
      </c>
      <c r="GM156" s="2">
        <f t="shared" ref="GM156:GM187" si="210">ROUND(O156+X156+Y156,2)+GX156</f>
        <v>17.16</v>
      </c>
      <c r="GN156" s="2">
        <f t="shared" ref="GN156:GN187" si="211">IF(OR(BI156=0,BI156=1),ROUND(O156+X156+Y156,2),0)</f>
        <v>0</v>
      </c>
      <c r="GO156" s="2">
        <f t="shared" ref="GO156:GO187" si="212">IF(BI156=2,ROUND(O156+X156+Y156,2),0)</f>
        <v>17.16</v>
      </c>
      <c r="GP156" s="2">
        <f t="shared" ref="GP156:GP187" si="213">IF(BI156=4,ROUND(O156+X156+Y156,2)+GX156,0)</f>
        <v>0</v>
      </c>
      <c r="GQ156" s="2"/>
      <c r="GR156" s="2">
        <v>0</v>
      </c>
      <c r="GS156" s="2">
        <v>3</v>
      </c>
      <c r="GT156" s="2">
        <v>0</v>
      </c>
      <c r="GU156" s="2" t="s">
        <v>3</v>
      </c>
      <c r="GV156" s="2">
        <f t="shared" ref="GV156:GV187" si="214">ROUND((GT156),6)</f>
        <v>0</v>
      </c>
      <c r="GW156" s="2">
        <v>1</v>
      </c>
      <c r="GX156" s="2">
        <f t="shared" ref="GX156:GX187" si="215">ROUND(HC156*I156,2)</f>
        <v>0</v>
      </c>
      <c r="GY156" s="2"/>
      <c r="GZ156" s="2"/>
      <c r="HA156" s="2">
        <v>0</v>
      </c>
      <c r="HB156" s="2">
        <v>0</v>
      </c>
      <c r="HC156" s="2">
        <f t="shared" ref="HC156:HC187" si="216">GV156*GW156</f>
        <v>0</v>
      </c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451</v>
      </c>
      <c r="E157" t="s">
        <v>295</v>
      </c>
      <c r="F157" t="s">
        <v>296</v>
      </c>
      <c r="G157" t="s">
        <v>297</v>
      </c>
      <c r="H157" t="s">
        <v>265</v>
      </c>
      <c r="I157">
        <f>I137*J157</f>
        <v>0.04</v>
      </c>
      <c r="J157">
        <v>0.26666666666666666</v>
      </c>
      <c r="O157">
        <f t="shared" si="182"/>
        <v>116.17</v>
      </c>
      <c r="P157">
        <f t="shared" si="183"/>
        <v>116.17</v>
      </c>
      <c r="Q157">
        <f t="shared" si="184"/>
        <v>0</v>
      </c>
      <c r="R157">
        <f t="shared" si="185"/>
        <v>0</v>
      </c>
      <c r="S157">
        <f t="shared" si="186"/>
        <v>0</v>
      </c>
      <c r="T157">
        <f t="shared" si="187"/>
        <v>0</v>
      </c>
      <c r="U157">
        <f t="shared" si="188"/>
        <v>0</v>
      </c>
      <c r="V157">
        <f t="shared" si="189"/>
        <v>0</v>
      </c>
      <c r="W157">
        <f t="shared" si="190"/>
        <v>0</v>
      </c>
      <c r="X157">
        <f t="shared" si="191"/>
        <v>0</v>
      </c>
      <c r="Y157">
        <f t="shared" si="192"/>
        <v>0</v>
      </c>
      <c r="AA157">
        <v>39650538</v>
      </c>
      <c r="AB157">
        <f t="shared" si="193"/>
        <v>429</v>
      </c>
      <c r="AC157">
        <f t="shared" si="194"/>
        <v>429</v>
      </c>
      <c r="AD157">
        <f t="shared" si="177"/>
        <v>0</v>
      </c>
      <c r="AE157">
        <f t="shared" si="178"/>
        <v>0</v>
      </c>
      <c r="AF157">
        <f t="shared" si="179"/>
        <v>0</v>
      </c>
      <c r="AG157">
        <f t="shared" si="195"/>
        <v>0</v>
      </c>
      <c r="AH157">
        <f t="shared" si="180"/>
        <v>0</v>
      </c>
      <c r="AI157">
        <f t="shared" si="181"/>
        <v>0</v>
      </c>
      <c r="AJ157">
        <f t="shared" si="196"/>
        <v>0</v>
      </c>
      <c r="AK157">
        <v>429</v>
      </c>
      <c r="AL157">
        <v>429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6.77</v>
      </c>
      <c r="BA157">
        <v>1</v>
      </c>
      <c r="BB157">
        <v>1</v>
      </c>
      <c r="BC157">
        <v>6.77</v>
      </c>
      <c r="BD157" t="s">
        <v>3</v>
      </c>
      <c r="BE157" t="s">
        <v>3</v>
      </c>
      <c r="BF157" t="s">
        <v>3</v>
      </c>
      <c r="BG157" t="s">
        <v>3</v>
      </c>
      <c r="BH157">
        <v>3</v>
      </c>
      <c r="BI157">
        <v>2</v>
      </c>
      <c r="BJ157" t="s">
        <v>298</v>
      </c>
      <c r="BM157">
        <v>108001</v>
      </c>
      <c r="BN157">
        <v>0</v>
      </c>
      <c r="BO157" t="s">
        <v>3</v>
      </c>
      <c r="BP157">
        <v>0</v>
      </c>
      <c r="BQ157">
        <v>3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95</v>
      </c>
      <c r="CA157">
        <v>65</v>
      </c>
      <c r="CE157">
        <v>0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197"/>
        <v>116.17</v>
      </c>
      <c r="CQ157">
        <f t="shared" si="198"/>
        <v>2904.33</v>
      </c>
      <c r="CR157">
        <f t="shared" si="199"/>
        <v>0</v>
      </c>
      <c r="CS157">
        <f t="shared" si="200"/>
        <v>0</v>
      </c>
      <c r="CT157">
        <f t="shared" si="201"/>
        <v>0</v>
      </c>
      <c r="CU157">
        <f t="shared" si="202"/>
        <v>0</v>
      </c>
      <c r="CV157">
        <f t="shared" si="203"/>
        <v>0</v>
      </c>
      <c r="CW157">
        <f t="shared" si="204"/>
        <v>0</v>
      </c>
      <c r="CX157">
        <f t="shared" si="205"/>
        <v>0</v>
      </c>
      <c r="CY157">
        <f t="shared" si="206"/>
        <v>0</v>
      </c>
      <c r="CZ157">
        <f t="shared" si="207"/>
        <v>0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265</v>
      </c>
      <c r="DW157" t="s">
        <v>265</v>
      </c>
      <c r="DX157">
        <v>100</v>
      </c>
      <c r="EE157">
        <v>39174386</v>
      </c>
      <c r="EF157">
        <v>3</v>
      </c>
      <c r="EG157" t="s">
        <v>20</v>
      </c>
      <c r="EH157">
        <v>0</v>
      </c>
      <c r="EI157" t="s">
        <v>3</v>
      </c>
      <c r="EJ157">
        <v>2</v>
      </c>
      <c r="EK157">
        <v>108001</v>
      </c>
      <c r="EL157" t="s">
        <v>77</v>
      </c>
      <c r="EM157" t="s">
        <v>78</v>
      </c>
      <c r="EO157" t="s">
        <v>3</v>
      </c>
      <c r="EQ157">
        <v>0</v>
      </c>
      <c r="ER157">
        <v>429</v>
      </c>
      <c r="ES157">
        <v>429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08"/>
        <v>0</v>
      </c>
      <c r="FS157">
        <v>0</v>
      </c>
      <c r="FX157">
        <v>95</v>
      </c>
      <c r="FY157">
        <v>65</v>
      </c>
      <c r="GA157" t="s">
        <v>3</v>
      </c>
      <c r="GD157">
        <v>1</v>
      </c>
      <c r="GF157">
        <v>-193603906</v>
      </c>
      <c r="GG157">
        <v>1</v>
      </c>
      <c r="GH157">
        <v>1</v>
      </c>
      <c r="GI157">
        <v>4</v>
      </c>
      <c r="GJ157">
        <v>0</v>
      </c>
      <c r="GK157">
        <v>0</v>
      </c>
      <c r="GL157">
        <f t="shared" si="209"/>
        <v>0</v>
      </c>
      <c r="GM157">
        <f t="shared" si="210"/>
        <v>116.17</v>
      </c>
      <c r="GN157">
        <f t="shared" si="211"/>
        <v>0</v>
      </c>
      <c r="GO157">
        <f t="shared" si="212"/>
        <v>116.17</v>
      </c>
      <c r="GP157">
        <f t="shared" si="213"/>
        <v>0</v>
      </c>
      <c r="GR157">
        <v>0</v>
      </c>
      <c r="GS157">
        <v>3</v>
      </c>
      <c r="GT157">
        <v>0</v>
      </c>
      <c r="GU157" t="s">
        <v>3</v>
      </c>
      <c r="GV157">
        <f t="shared" si="214"/>
        <v>0</v>
      </c>
      <c r="GW157">
        <v>1</v>
      </c>
      <c r="GX157">
        <f t="shared" si="215"/>
        <v>0</v>
      </c>
      <c r="HA157">
        <v>0</v>
      </c>
      <c r="HB157">
        <v>0</v>
      </c>
      <c r="HC157">
        <f t="shared" si="216"/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435</v>
      </c>
      <c r="D158" s="2"/>
      <c r="E158" s="2" t="s">
        <v>299</v>
      </c>
      <c r="F158" s="2" t="s">
        <v>280</v>
      </c>
      <c r="G158" s="2" t="s">
        <v>300</v>
      </c>
      <c r="H158" s="2" t="s">
        <v>265</v>
      </c>
      <c r="I158" s="2">
        <f>I136*J158</f>
        <v>0.03</v>
      </c>
      <c r="J158" s="2">
        <v>0.2</v>
      </c>
      <c r="K158" s="2"/>
      <c r="L158" s="2"/>
      <c r="M158" s="2"/>
      <c r="N158" s="2"/>
      <c r="O158" s="2">
        <f t="shared" si="182"/>
        <v>38.340000000000003</v>
      </c>
      <c r="P158" s="2">
        <f t="shared" si="183"/>
        <v>38.340000000000003</v>
      </c>
      <c r="Q158" s="2">
        <f t="shared" si="184"/>
        <v>0</v>
      </c>
      <c r="R158" s="2">
        <f t="shared" si="185"/>
        <v>0</v>
      </c>
      <c r="S158" s="2">
        <f t="shared" si="186"/>
        <v>0</v>
      </c>
      <c r="T158" s="2">
        <f t="shared" si="187"/>
        <v>0</v>
      </c>
      <c r="U158" s="2">
        <f t="shared" si="188"/>
        <v>0</v>
      </c>
      <c r="V158" s="2">
        <f t="shared" si="189"/>
        <v>0</v>
      </c>
      <c r="W158" s="2">
        <f t="shared" si="190"/>
        <v>0</v>
      </c>
      <c r="X158" s="2">
        <f t="shared" si="191"/>
        <v>0</v>
      </c>
      <c r="Y158" s="2">
        <f t="shared" si="192"/>
        <v>0</v>
      </c>
      <c r="Z158" s="2"/>
      <c r="AA158" s="2">
        <v>39650536</v>
      </c>
      <c r="AB158" s="2">
        <f t="shared" si="193"/>
        <v>1278</v>
      </c>
      <c r="AC158" s="2">
        <f t="shared" si="194"/>
        <v>1278</v>
      </c>
      <c r="AD158" s="2">
        <f t="shared" si="177"/>
        <v>0</v>
      </c>
      <c r="AE158" s="2">
        <f t="shared" si="178"/>
        <v>0</v>
      </c>
      <c r="AF158" s="2">
        <f t="shared" si="179"/>
        <v>0</v>
      </c>
      <c r="AG158" s="2">
        <f t="shared" si="195"/>
        <v>0</v>
      </c>
      <c r="AH158" s="2">
        <f t="shared" si="180"/>
        <v>0</v>
      </c>
      <c r="AI158" s="2">
        <f t="shared" si="181"/>
        <v>0</v>
      </c>
      <c r="AJ158" s="2">
        <f t="shared" si="196"/>
        <v>0</v>
      </c>
      <c r="AK158" s="2">
        <v>1278</v>
      </c>
      <c r="AL158" s="2">
        <v>1278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95</v>
      </c>
      <c r="AU158" s="2">
        <v>65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3</v>
      </c>
      <c r="BE158" s="2" t="s">
        <v>3</v>
      </c>
      <c r="BF158" s="2" t="s">
        <v>3</v>
      </c>
      <c r="BG158" s="2" t="s">
        <v>3</v>
      </c>
      <c r="BH158" s="2">
        <v>3</v>
      </c>
      <c r="BI158" s="2">
        <v>2</v>
      </c>
      <c r="BJ158" s="2" t="s">
        <v>282</v>
      </c>
      <c r="BK158" s="2"/>
      <c r="BL158" s="2"/>
      <c r="BM158" s="2">
        <v>108001</v>
      </c>
      <c r="BN158" s="2">
        <v>0</v>
      </c>
      <c r="BO158" s="2" t="s">
        <v>3</v>
      </c>
      <c r="BP158" s="2">
        <v>0</v>
      </c>
      <c r="BQ158" s="2">
        <v>3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3</v>
      </c>
      <c r="BZ158" s="2">
        <v>95</v>
      </c>
      <c r="CA158" s="2">
        <v>65</v>
      </c>
      <c r="CB158" s="2"/>
      <c r="CC158" s="2"/>
      <c r="CD158" s="2"/>
      <c r="CE158" s="2">
        <v>0</v>
      </c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3</v>
      </c>
      <c r="CO158" s="2">
        <v>0</v>
      </c>
      <c r="CP158" s="2">
        <f t="shared" si="197"/>
        <v>38.340000000000003</v>
      </c>
      <c r="CQ158" s="2">
        <f t="shared" si="198"/>
        <v>1278</v>
      </c>
      <c r="CR158" s="2">
        <f t="shared" si="199"/>
        <v>0</v>
      </c>
      <c r="CS158" s="2">
        <f t="shared" si="200"/>
        <v>0</v>
      </c>
      <c r="CT158" s="2">
        <f t="shared" si="201"/>
        <v>0</v>
      </c>
      <c r="CU158" s="2">
        <f t="shared" si="202"/>
        <v>0</v>
      </c>
      <c r="CV158" s="2">
        <f t="shared" si="203"/>
        <v>0</v>
      </c>
      <c r="CW158" s="2">
        <f t="shared" si="204"/>
        <v>0</v>
      </c>
      <c r="CX158" s="2">
        <f t="shared" si="205"/>
        <v>0</v>
      </c>
      <c r="CY158" s="2">
        <f t="shared" si="206"/>
        <v>0</v>
      </c>
      <c r="CZ158" s="2">
        <f t="shared" si="207"/>
        <v>0</v>
      </c>
      <c r="DA158" s="2"/>
      <c r="DB158" s="2"/>
      <c r="DC158" s="2" t="s">
        <v>3</v>
      </c>
      <c r="DD158" s="2" t="s">
        <v>3</v>
      </c>
      <c r="DE158" s="2" t="s">
        <v>3</v>
      </c>
      <c r="DF158" s="2" t="s">
        <v>3</v>
      </c>
      <c r="DG158" s="2" t="s">
        <v>3</v>
      </c>
      <c r="DH158" s="2" t="s">
        <v>3</v>
      </c>
      <c r="DI158" s="2" t="s">
        <v>3</v>
      </c>
      <c r="DJ158" s="2" t="s">
        <v>3</v>
      </c>
      <c r="DK158" s="2" t="s">
        <v>3</v>
      </c>
      <c r="DL158" s="2" t="s">
        <v>3</v>
      </c>
      <c r="DM158" s="2" t="s">
        <v>3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1010</v>
      </c>
      <c r="DV158" s="2" t="s">
        <v>265</v>
      </c>
      <c r="DW158" s="2" t="s">
        <v>265</v>
      </c>
      <c r="DX158" s="2">
        <v>100</v>
      </c>
      <c r="DY158" s="2"/>
      <c r="DZ158" s="2"/>
      <c r="EA158" s="2"/>
      <c r="EB158" s="2"/>
      <c r="EC158" s="2"/>
      <c r="ED158" s="2"/>
      <c r="EE158" s="2">
        <v>39174386</v>
      </c>
      <c r="EF158" s="2">
        <v>3</v>
      </c>
      <c r="EG158" s="2" t="s">
        <v>20</v>
      </c>
      <c r="EH158" s="2">
        <v>0</v>
      </c>
      <c r="EI158" s="2" t="s">
        <v>3</v>
      </c>
      <c r="EJ158" s="2">
        <v>2</v>
      </c>
      <c r="EK158" s="2">
        <v>108001</v>
      </c>
      <c r="EL158" s="2" t="s">
        <v>77</v>
      </c>
      <c r="EM158" s="2" t="s">
        <v>78</v>
      </c>
      <c r="EN158" s="2"/>
      <c r="EO158" s="2" t="s">
        <v>3</v>
      </c>
      <c r="EP158" s="2"/>
      <c r="EQ158" s="2">
        <v>0</v>
      </c>
      <c r="ER158" s="2">
        <v>1278</v>
      </c>
      <c r="ES158" s="2">
        <v>1278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08"/>
        <v>0</v>
      </c>
      <c r="FS158" s="2">
        <v>0</v>
      </c>
      <c r="FT158" s="2"/>
      <c r="FU158" s="2"/>
      <c r="FV158" s="2"/>
      <c r="FW158" s="2"/>
      <c r="FX158" s="2">
        <v>95</v>
      </c>
      <c r="FY158" s="2">
        <v>65</v>
      </c>
      <c r="FZ158" s="2"/>
      <c r="GA158" s="2" t="s">
        <v>3</v>
      </c>
      <c r="GB158" s="2"/>
      <c r="GC158" s="2"/>
      <c r="GD158" s="2">
        <v>1</v>
      </c>
      <c r="GE158" s="2"/>
      <c r="GF158" s="2">
        <v>1288029146</v>
      </c>
      <c r="GG158" s="2">
        <v>2</v>
      </c>
      <c r="GH158" s="2">
        <v>1</v>
      </c>
      <c r="GI158" s="2">
        <v>-2</v>
      </c>
      <c r="GJ158" s="2">
        <v>0</v>
      </c>
      <c r="GK158" s="2">
        <v>0</v>
      </c>
      <c r="GL158" s="2">
        <f t="shared" si="209"/>
        <v>0</v>
      </c>
      <c r="GM158" s="2">
        <f t="shared" si="210"/>
        <v>38.340000000000003</v>
      </c>
      <c r="GN158" s="2">
        <f t="shared" si="211"/>
        <v>0</v>
      </c>
      <c r="GO158" s="2">
        <f t="shared" si="212"/>
        <v>38.340000000000003</v>
      </c>
      <c r="GP158" s="2">
        <f t="shared" si="213"/>
        <v>0</v>
      </c>
      <c r="GQ158" s="2"/>
      <c r="GR158" s="2">
        <v>0</v>
      </c>
      <c r="GS158" s="2">
        <v>3</v>
      </c>
      <c r="GT158" s="2">
        <v>0</v>
      </c>
      <c r="GU158" s="2" t="s">
        <v>3</v>
      </c>
      <c r="GV158" s="2">
        <f t="shared" si="214"/>
        <v>0</v>
      </c>
      <c r="GW158" s="2">
        <v>1</v>
      </c>
      <c r="GX158" s="2">
        <f t="shared" si="215"/>
        <v>0</v>
      </c>
      <c r="GY158" s="2"/>
      <c r="GZ158" s="2"/>
      <c r="HA158" s="2">
        <v>0</v>
      </c>
      <c r="HB158" s="2">
        <v>0</v>
      </c>
      <c r="HC158" s="2">
        <f t="shared" si="216"/>
        <v>0</v>
      </c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453</v>
      </c>
      <c r="E159" t="s">
        <v>299</v>
      </c>
      <c r="F159" t="s">
        <v>280</v>
      </c>
      <c r="G159" t="s">
        <v>300</v>
      </c>
      <c r="H159" t="s">
        <v>265</v>
      </c>
      <c r="I159">
        <f>I137*J159</f>
        <v>0.03</v>
      </c>
      <c r="J159">
        <v>0.2</v>
      </c>
      <c r="O159">
        <f t="shared" si="182"/>
        <v>259.56</v>
      </c>
      <c r="P159">
        <f t="shared" si="183"/>
        <v>259.56</v>
      </c>
      <c r="Q159">
        <f t="shared" si="184"/>
        <v>0</v>
      </c>
      <c r="R159">
        <f t="shared" si="185"/>
        <v>0</v>
      </c>
      <c r="S159">
        <f t="shared" si="186"/>
        <v>0</v>
      </c>
      <c r="T159">
        <f t="shared" si="187"/>
        <v>0</v>
      </c>
      <c r="U159">
        <f t="shared" si="188"/>
        <v>0</v>
      </c>
      <c r="V159">
        <f t="shared" si="189"/>
        <v>0</v>
      </c>
      <c r="W159">
        <f t="shared" si="190"/>
        <v>0</v>
      </c>
      <c r="X159">
        <f t="shared" si="191"/>
        <v>0</v>
      </c>
      <c r="Y159">
        <f t="shared" si="192"/>
        <v>0</v>
      </c>
      <c r="AA159">
        <v>39650538</v>
      </c>
      <c r="AB159">
        <f t="shared" si="193"/>
        <v>1278</v>
      </c>
      <c r="AC159">
        <f t="shared" si="194"/>
        <v>1278</v>
      </c>
      <c r="AD159">
        <f t="shared" si="177"/>
        <v>0</v>
      </c>
      <c r="AE159">
        <f t="shared" si="178"/>
        <v>0</v>
      </c>
      <c r="AF159">
        <f t="shared" si="179"/>
        <v>0</v>
      </c>
      <c r="AG159">
        <f t="shared" si="195"/>
        <v>0</v>
      </c>
      <c r="AH159">
        <f t="shared" si="180"/>
        <v>0</v>
      </c>
      <c r="AI159">
        <f t="shared" si="181"/>
        <v>0</v>
      </c>
      <c r="AJ159">
        <f t="shared" si="196"/>
        <v>0</v>
      </c>
      <c r="AK159">
        <v>1278</v>
      </c>
      <c r="AL159">
        <v>1278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6.77</v>
      </c>
      <c r="BA159">
        <v>1</v>
      </c>
      <c r="BB159">
        <v>1</v>
      </c>
      <c r="BC159">
        <v>6.77</v>
      </c>
      <c r="BD159" t="s">
        <v>3</v>
      </c>
      <c r="BE159" t="s">
        <v>3</v>
      </c>
      <c r="BF159" t="s">
        <v>3</v>
      </c>
      <c r="BG159" t="s">
        <v>3</v>
      </c>
      <c r="BH159">
        <v>3</v>
      </c>
      <c r="BI159">
        <v>2</v>
      </c>
      <c r="BJ159" t="s">
        <v>282</v>
      </c>
      <c r="BM159">
        <v>108001</v>
      </c>
      <c r="BN159">
        <v>0</v>
      </c>
      <c r="BO159" t="s">
        <v>3</v>
      </c>
      <c r="BP159">
        <v>0</v>
      </c>
      <c r="BQ159">
        <v>3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95</v>
      </c>
      <c r="CA159">
        <v>65</v>
      </c>
      <c r="CE159">
        <v>0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197"/>
        <v>259.56</v>
      </c>
      <c r="CQ159">
        <f t="shared" si="198"/>
        <v>8652.06</v>
      </c>
      <c r="CR159">
        <f t="shared" si="199"/>
        <v>0</v>
      </c>
      <c r="CS159">
        <f t="shared" si="200"/>
        <v>0</v>
      </c>
      <c r="CT159">
        <f t="shared" si="201"/>
        <v>0</v>
      </c>
      <c r="CU159">
        <f t="shared" si="202"/>
        <v>0</v>
      </c>
      <c r="CV159">
        <f t="shared" si="203"/>
        <v>0</v>
      </c>
      <c r="CW159">
        <f t="shared" si="204"/>
        <v>0</v>
      </c>
      <c r="CX159">
        <f t="shared" si="205"/>
        <v>0</v>
      </c>
      <c r="CY159">
        <f t="shared" si="206"/>
        <v>0</v>
      </c>
      <c r="CZ159">
        <f t="shared" si="207"/>
        <v>0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265</v>
      </c>
      <c r="DW159" t="s">
        <v>265</v>
      </c>
      <c r="DX159">
        <v>100</v>
      </c>
      <c r="EE159">
        <v>39174386</v>
      </c>
      <c r="EF159">
        <v>3</v>
      </c>
      <c r="EG159" t="s">
        <v>20</v>
      </c>
      <c r="EH159">
        <v>0</v>
      </c>
      <c r="EI159" t="s">
        <v>3</v>
      </c>
      <c r="EJ159">
        <v>2</v>
      </c>
      <c r="EK159">
        <v>108001</v>
      </c>
      <c r="EL159" t="s">
        <v>77</v>
      </c>
      <c r="EM159" t="s">
        <v>78</v>
      </c>
      <c r="EO159" t="s">
        <v>3</v>
      </c>
      <c r="EQ159">
        <v>0</v>
      </c>
      <c r="ER159">
        <v>1278</v>
      </c>
      <c r="ES159">
        <v>1278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08"/>
        <v>0</v>
      </c>
      <c r="FS159">
        <v>0</v>
      </c>
      <c r="FX159">
        <v>95</v>
      </c>
      <c r="FY159">
        <v>65</v>
      </c>
      <c r="GA159" t="s">
        <v>3</v>
      </c>
      <c r="GD159">
        <v>1</v>
      </c>
      <c r="GF159">
        <v>1288029146</v>
      </c>
      <c r="GG159">
        <v>1</v>
      </c>
      <c r="GH159">
        <v>1</v>
      </c>
      <c r="GI159">
        <v>4</v>
      </c>
      <c r="GJ159">
        <v>0</v>
      </c>
      <c r="GK159">
        <v>0</v>
      </c>
      <c r="GL159">
        <f t="shared" si="209"/>
        <v>0</v>
      </c>
      <c r="GM159">
        <f t="shared" si="210"/>
        <v>259.56</v>
      </c>
      <c r="GN159">
        <f t="shared" si="211"/>
        <v>0</v>
      </c>
      <c r="GO159">
        <f t="shared" si="212"/>
        <v>259.56</v>
      </c>
      <c r="GP159">
        <f t="shared" si="213"/>
        <v>0</v>
      </c>
      <c r="GR159">
        <v>0</v>
      </c>
      <c r="GS159">
        <v>3</v>
      </c>
      <c r="GT159">
        <v>0</v>
      </c>
      <c r="GU159" t="s">
        <v>3</v>
      </c>
      <c r="GV159">
        <f t="shared" si="214"/>
        <v>0</v>
      </c>
      <c r="GW159">
        <v>1</v>
      </c>
      <c r="GX159">
        <f t="shared" si="215"/>
        <v>0</v>
      </c>
      <c r="HA159">
        <v>0</v>
      </c>
      <c r="HB159">
        <v>0</v>
      </c>
      <c r="HC159">
        <f t="shared" si="216"/>
        <v>0</v>
      </c>
      <c r="IK159">
        <v>0</v>
      </c>
    </row>
    <row r="160" spans="1:255" x14ac:dyDescent="0.2">
      <c r="A160" s="2">
        <v>18</v>
      </c>
      <c r="B160" s="2">
        <v>1</v>
      </c>
      <c r="C160" s="2">
        <v>431</v>
      </c>
      <c r="D160" s="2"/>
      <c r="E160" s="2" t="s">
        <v>301</v>
      </c>
      <c r="F160" s="2" t="s">
        <v>302</v>
      </c>
      <c r="G160" s="2" t="s">
        <v>303</v>
      </c>
      <c r="H160" s="2" t="s">
        <v>256</v>
      </c>
      <c r="I160" s="2">
        <f>I136*J160</f>
        <v>0.05</v>
      </c>
      <c r="J160" s="2">
        <v>0.33333333333333337</v>
      </c>
      <c r="K160" s="2"/>
      <c r="L160" s="2"/>
      <c r="M160" s="2"/>
      <c r="N160" s="2"/>
      <c r="O160" s="2">
        <f t="shared" si="182"/>
        <v>13.5</v>
      </c>
      <c r="P160" s="2">
        <f t="shared" si="183"/>
        <v>13.5</v>
      </c>
      <c r="Q160" s="2">
        <f t="shared" si="184"/>
        <v>0</v>
      </c>
      <c r="R160" s="2">
        <f t="shared" si="185"/>
        <v>0</v>
      </c>
      <c r="S160" s="2">
        <f t="shared" si="186"/>
        <v>0</v>
      </c>
      <c r="T160" s="2">
        <f t="shared" si="187"/>
        <v>0</v>
      </c>
      <c r="U160" s="2">
        <f t="shared" si="188"/>
        <v>0</v>
      </c>
      <c r="V160" s="2">
        <f t="shared" si="189"/>
        <v>0</v>
      </c>
      <c r="W160" s="2">
        <f t="shared" si="190"/>
        <v>0</v>
      </c>
      <c r="X160" s="2">
        <f t="shared" si="191"/>
        <v>0</v>
      </c>
      <c r="Y160" s="2">
        <f t="shared" si="192"/>
        <v>0</v>
      </c>
      <c r="Z160" s="2"/>
      <c r="AA160" s="2">
        <v>39650536</v>
      </c>
      <c r="AB160" s="2">
        <f t="shared" si="193"/>
        <v>270</v>
      </c>
      <c r="AC160" s="2">
        <f t="shared" si="194"/>
        <v>270</v>
      </c>
      <c r="AD160" s="2">
        <f t="shared" si="177"/>
        <v>0</v>
      </c>
      <c r="AE160" s="2">
        <f t="shared" si="178"/>
        <v>0</v>
      </c>
      <c r="AF160" s="2">
        <f t="shared" si="179"/>
        <v>0</v>
      </c>
      <c r="AG160" s="2">
        <f t="shared" si="195"/>
        <v>0</v>
      </c>
      <c r="AH160" s="2">
        <f t="shared" si="180"/>
        <v>0</v>
      </c>
      <c r="AI160" s="2">
        <f t="shared" si="181"/>
        <v>0</v>
      </c>
      <c r="AJ160" s="2">
        <f t="shared" si="196"/>
        <v>0</v>
      </c>
      <c r="AK160" s="2">
        <v>270</v>
      </c>
      <c r="AL160" s="2">
        <v>270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95</v>
      </c>
      <c r="AU160" s="2">
        <v>65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3</v>
      </c>
      <c r="BE160" s="2" t="s">
        <v>3</v>
      </c>
      <c r="BF160" s="2" t="s">
        <v>3</v>
      </c>
      <c r="BG160" s="2" t="s">
        <v>3</v>
      </c>
      <c r="BH160" s="2">
        <v>3</v>
      </c>
      <c r="BI160" s="2">
        <v>2</v>
      </c>
      <c r="BJ160" s="2" t="s">
        <v>304</v>
      </c>
      <c r="BK160" s="2"/>
      <c r="BL160" s="2"/>
      <c r="BM160" s="2">
        <v>108001</v>
      </c>
      <c r="BN160" s="2">
        <v>0</v>
      </c>
      <c r="BO160" s="2" t="s">
        <v>3</v>
      </c>
      <c r="BP160" s="2">
        <v>0</v>
      </c>
      <c r="BQ160" s="2">
        <v>3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3</v>
      </c>
      <c r="BZ160" s="2">
        <v>95</v>
      </c>
      <c r="CA160" s="2">
        <v>65</v>
      </c>
      <c r="CB160" s="2"/>
      <c r="CC160" s="2"/>
      <c r="CD160" s="2"/>
      <c r="CE160" s="2">
        <v>0</v>
      </c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3</v>
      </c>
      <c r="CO160" s="2">
        <v>0</v>
      </c>
      <c r="CP160" s="2">
        <f t="shared" si="197"/>
        <v>13.5</v>
      </c>
      <c r="CQ160" s="2">
        <f t="shared" si="198"/>
        <v>270</v>
      </c>
      <c r="CR160" s="2">
        <f t="shared" si="199"/>
        <v>0</v>
      </c>
      <c r="CS160" s="2">
        <f t="shared" si="200"/>
        <v>0</v>
      </c>
      <c r="CT160" s="2">
        <f t="shared" si="201"/>
        <v>0</v>
      </c>
      <c r="CU160" s="2">
        <f t="shared" si="202"/>
        <v>0</v>
      </c>
      <c r="CV160" s="2">
        <f t="shared" si="203"/>
        <v>0</v>
      </c>
      <c r="CW160" s="2">
        <f t="shared" si="204"/>
        <v>0</v>
      </c>
      <c r="CX160" s="2">
        <f t="shared" si="205"/>
        <v>0</v>
      </c>
      <c r="CY160" s="2">
        <f t="shared" si="206"/>
        <v>0</v>
      </c>
      <c r="CZ160" s="2">
        <f t="shared" si="207"/>
        <v>0</v>
      </c>
      <c r="DA160" s="2"/>
      <c r="DB160" s="2"/>
      <c r="DC160" s="2" t="s">
        <v>3</v>
      </c>
      <c r="DD160" s="2" t="s">
        <v>3</v>
      </c>
      <c r="DE160" s="2" t="s">
        <v>3</v>
      </c>
      <c r="DF160" s="2" t="s">
        <v>3</v>
      </c>
      <c r="DG160" s="2" t="s">
        <v>3</v>
      </c>
      <c r="DH160" s="2" t="s">
        <v>3</v>
      </c>
      <c r="DI160" s="2" t="s">
        <v>3</v>
      </c>
      <c r="DJ160" s="2" t="s">
        <v>3</v>
      </c>
      <c r="DK160" s="2" t="s">
        <v>3</v>
      </c>
      <c r="DL160" s="2" t="s">
        <v>3</v>
      </c>
      <c r="DM160" s="2" t="s">
        <v>3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1003</v>
      </c>
      <c r="DV160" s="2" t="s">
        <v>256</v>
      </c>
      <c r="DW160" s="2" t="s">
        <v>256</v>
      </c>
      <c r="DX160" s="2">
        <v>100</v>
      </c>
      <c r="DY160" s="2"/>
      <c r="DZ160" s="2"/>
      <c r="EA160" s="2"/>
      <c r="EB160" s="2"/>
      <c r="EC160" s="2"/>
      <c r="ED160" s="2"/>
      <c r="EE160" s="2">
        <v>39174386</v>
      </c>
      <c r="EF160" s="2">
        <v>3</v>
      </c>
      <c r="EG160" s="2" t="s">
        <v>20</v>
      </c>
      <c r="EH160" s="2">
        <v>0</v>
      </c>
      <c r="EI160" s="2" t="s">
        <v>3</v>
      </c>
      <c r="EJ160" s="2">
        <v>2</v>
      </c>
      <c r="EK160" s="2">
        <v>108001</v>
      </c>
      <c r="EL160" s="2" t="s">
        <v>77</v>
      </c>
      <c r="EM160" s="2" t="s">
        <v>78</v>
      </c>
      <c r="EN160" s="2"/>
      <c r="EO160" s="2" t="s">
        <v>3</v>
      </c>
      <c r="EP160" s="2"/>
      <c r="EQ160" s="2">
        <v>0</v>
      </c>
      <c r="ER160" s="2">
        <v>270</v>
      </c>
      <c r="ES160" s="2">
        <v>270</v>
      </c>
      <c r="ET160" s="2">
        <v>0</v>
      </c>
      <c r="EU160" s="2">
        <v>0</v>
      </c>
      <c r="EV160" s="2">
        <v>0</v>
      </c>
      <c r="EW160" s="2">
        <v>0</v>
      </c>
      <c r="EX160" s="2">
        <v>0</v>
      </c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08"/>
        <v>0</v>
      </c>
      <c r="FS160" s="2">
        <v>0</v>
      </c>
      <c r="FT160" s="2"/>
      <c r="FU160" s="2"/>
      <c r="FV160" s="2"/>
      <c r="FW160" s="2"/>
      <c r="FX160" s="2">
        <v>95</v>
      </c>
      <c r="FY160" s="2">
        <v>65</v>
      </c>
      <c r="FZ160" s="2"/>
      <c r="GA160" s="2" t="s">
        <v>3</v>
      </c>
      <c r="GB160" s="2"/>
      <c r="GC160" s="2"/>
      <c r="GD160" s="2">
        <v>1</v>
      </c>
      <c r="GE160" s="2"/>
      <c r="GF160" s="2">
        <v>1875671767</v>
      </c>
      <c r="GG160" s="2">
        <v>1</v>
      </c>
      <c r="GH160" s="2">
        <v>1</v>
      </c>
      <c r="GI160" s="2">
        <v>-2</v>
      </c>
      <c r="GJ160" s="2">
        <v>0</v>
      </c>
      <c r="GK160" s="2">
        <v>0</v>
      </c>
      <c r="GL160" s="2">
        <f t="shared" si="209"/>
        <v>0</v>
      </c>
      <c r="GM160" s="2">
        <f t="shared" si="210"/>
        <v>13.5</v>
      </c>
      <c r="GN160" s="2">
        <f t="shared" si="211"/>
        <v>0</v>
      </c>
      <c r="GO160" s="2">
        <f t="shared" si="212"/>
        <v>13.5</v>
      </c>
      <c r="GP160" s="2">
        <f t="shared" si="213"/>
        <v>0</v>
      </c>
      <c r="GQ160" s="2"/>
      <c r="GR160" s="2">
        <v>0</v>
      </c>
      <c r="GS160" s="2">
        <v>3</v>
      </c>
      <c r="GT160" s="2">
        <v>0</v>
      </c>
      <c r="GU160" s="2" t="s">
        <v>3</v>
      </c>
      <c r="GV160" s="2">
        <f t="shared" si="214"/>
        <v>0</v>
      </c>
      <c r="GW160" s="2">
        <v>1</v>
      </c>
      <c r="GX160" s="2">
        <f t="shared" si="215"/>
        <v>0</v>
      </c>
      <c r="GY160" s="2"/>
      <c r="GZ160" s="2"/>
      <c r="HA160" s="2">
        <v>0</v>
      </c>
      <c r="HB160" s="2">
        <v>0</v>
      </c>
      <c r="HC160" s="2">
        <f t="shared" si="216"/>
        <v>0</v>
      </c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18</v>
      </c>
      <c r="B161">
        <v>1</v>
      </c>
      <c r="C161">
        <v>449</v>
      </c>
      <c r="E161" t="s">
        <v>301</v>
      </c>
      <c r="F161" t="s">
        <v>302</v>
      </c>
      <c r="G161" t="s">
        <v>303</v>
      </c>
      <c r="H161" t="s">
        <v>256</v>
      </c>
      <c r="I161">
        <f>I137*J161</f>
        <v>0.05</v>
      </c>
      <c r="J161">
        <v>0.33333333333333337</v>
      </c>
      <c r="O161">
        <f t="shared" si="182"/>
        <v>91.4</v>
      </c>
      <c r="P161">
        <f t="shared" si="183"/>
        <v>91.4</v>
      </c>
      <c r="Q161">
        <f t="shared" si="184"/>
        <v>0</v>
      </c>
      <c r="R161">
        <f t="shared" si="185"/>
        <v>0</v>
      </c>
      <c r="S161">
        <f t="shared" si="186"/>
        <v>0</v>
      </c>
      <c r="T161">
        <f t="shared" si="187"/>
        <v>0</v>
      </c>
      <c r="U161">
        <f t="shared" si="188"/>
        <v>0</v>
      </c>
      <c r="V161">
        <f t="shared" si="189"/>
        <v>0</v>
      </c>
      <c r="W161">
        <f t="shared" si="190"/>
        <v>0</v>
      </c>
      <c r="X161">
        <f t="shared" si="191"/>
        <v>0</v>
      </c>
      <c r="Y161">
        <f t="shared" si="192"/>
        <v>0</v>
      </c>
      <c r="AA161">
        <v>39650538</v>
      </c>
      <c r="AB161">
        <f t="shared" si="193"/>
        <v>270</v>
      </c>
      <c r="AC161">
        <f t="shared" si="194"/>
        <v>270</v>
      </c>
      <c r="AD161">
        <f t="shared" si="177"/>
        <v>0</v>
      </c>
      <c r="AE161">
        <f t="shared" si="178"/>
        <v>0</v>
      </c>
      <c r="AF161">
        <f t="shared" si="179"/>
        <v>0</v>
      </c>
      <c r="AG161">
        <f t="shared" si="195"/>
        <v>0</v>
      </c>
      <c r="AH161">
        <f t="shared" si="180"/>
        <v>0</v>
      </c>
      <c r="AI161">
        <f t="shared" si="181"/>
        <v>0</v>
      </c>
      <c r="AJ161">
        <f t="shared" si="196"/>
        <v>0</v>
      </c>
      <c r="AK161">
        <v>270</v>
      </c>
      <c r="AL161">
        <v>270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6.77</v>
      </c>
      <c r="BA161">
        <v>1</v>
      </c>
      <c r="BB161">
        <v>1</v>
      </c>
      <c r="BC161">
        <v>6.77</v>
      </c>
      <c r="BD161" t="s">
        <v>3</v>
      </c>
      <c r="BE161" t="s">
        <v>3</v>
      </c>
      <c r="BF161" t="s">
        <v>3</v>
      </c>
      <c r="BG161" t="s">
        <v>3</v>
      </c>
      <c r="BH161">
        <v>3</v>
      </c>
      <c r="BI161">
        <v>2</v>
      </c>
      <c r="BJ161" t="s">
        <v>304</v>
      </c>
      <c r="BM161">
        <v>108001</v>
      </c>
      <c r="BN161">
        <v>0</v>
      </c>
      <c r="BO161" t="s">
        <v>3</v>
      </c>
      <c r="BP161">
        <v>0</v>
      </c>
      <c r="BQ161">
        <v>3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95</v>
      </c>
      <c r="CA161">
        <v>65</v>
      </c>
      <c r="CE161">
        <v>0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197"/>
        <v>91.4</v>
      </c>
      <c r="CQ161">
        <f t="shared" si="198"/>
        <v>1827.8999999999999</v>
      </c>
      <c r="CR161">
        <f t="shared" si="199"/>
        <v>0</v>
      </c>
      <c r="CS161">
        <f t="shared" si="200"/>
        <v>0</v>
      </c>
      <c r="CT161">
        <f t="shared" si="201"/>
        <v>0</v>
      </c>
      <c r="CU161">
        <f t="shared" si="202"/>
        <v>0</v>
      </c>
      <c r="CV161">
        <f t="shared" si="203"/>
        <v>0</v>
      </c>
      <c r="CW161">
        <f t="shared" si="204"/>
        <v>0</v>
      </c>
      <c r="CX161">
        <f t="shared" si="205"/>
        <v>0</v>
      </c>
      <c r="CY161">
        <f t="shared" si="206"/>
        <v>0</v>
      </c>
      <c r="CZ161">
        <f t="shared" si="207"/>
        <v>0</v>
      </c>
      <c r="DC161" t="s">
        <v>3</v>
      </c>
      <c r="DD161" t="s">
        <v>3</v>
      </c>
      <c r="DE161" t="s">
        <v>3</v>
      </c>
      <c r="DF161" t="s">
        <v>3</v>
      </c>
      <c r="DG161" t="s">
        <v>3</v>
      </c>
      <c r="DH161" t="s">
        <v>3</v>
      </c>
      <c r="DI161" t="s">
        <v>3</v>
      </c>
      <c r="DJ161" t="s">
        <v>3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256</v>
      </c>
      <c r="DW161" t="s">
        <v>256</v>
      </c>
      <c r="DX161">
        <v>100</v>
      </c>
      <c r="EE161">
        <v>39174386</v>
      </c>
      <c r="EF161">
        <v>3</v>
      </c>
      <c r="EG161" t="s">
        <v>20</v>
      </c>
      <c r="EH161">
        <v>0</v>
      </c>
      <c r="EI161" t="s">
        <v>3</v>
      </c>
      <c r="EJ161">
        <v>2</v>
      </c>
      <c r="EK161">
        <v>108001</v>
      </c>
      <c r="EL161" t="s">
        <v>77</v>
      </c>
      <c r="EM161" t="s">
        <v>78</v>
      </c>
      <c r="EO161" t="s">
        <v>3</v>
      </c>
      <c r="EQ161">
        <v>0</v>
      </c>
      <c r="ER161">
        <v>270</v>
      </c>
      <c r="ES161">
        <v>270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208"/>
        <v>0</v>
      </c>
      <c r="FS161">
        <v>0</v>
      </c>
      <c r="FX161">
        <v>95</v>
      </c>
      <c r="FY161">
        <v>65</v>
      </c>
      <c r="GA161" t="s">
        <v>3</v>
      </c>
      <c r="GD161">
        <v>1</v>
      </c>
      <c r="GF161">
        <v>1875671767</v>
      </c>
      <c r="GG161">
        <v>1</v>
      </c>
      <c r="GH161">
        <v>1</v>
      </c>
      <c r="GI161">
        <v>4</v>
      </c>
      <c r="GJ161">
        <v>0</v>
      </c>
      <c r="GK161">
        <v>0</v>
      </c>
      <c r="GL161">
        <f t="shared" si="209"/>
        <v>0</v>
      </c>
      <c r="GM161">
        <f t="shared" si="210"/>
        <v>91.4</v>
      </c>
      <c r="GN161">
        <f t="shared" si="211"/>
        <v>0</v>
      </c>
      <c r="GO161">
        <f t="shared" si="212"/>
        <v>91.4</v>
      </c>
      <c r="GP161">
        <f t="shared" si="213"/>
        <v>0</v>
      </c>
      <c r="GR161">
        <v>0</v>
      </c>
      <c r="GS161">
        <v>0</v>
      </c>
      <c r="GT161">
        <v>0</v>
      </c>
      <c r="GU161" t="s">
        <v>3</v>
      </c>
      <c r="GV161">
        <f t="shared" si="214"/>
        <v>0</v>
      </c>
      <c r="GW161">
        <v>1</v>
      </c>
      <c r="GX161">
        <f t="shared" si="215"/>
        <v>0</v>
      </c>
      <c r="HA161">
        <v>0</v>
      </c>
      <c r="HB161">
        <v>0</v>
      </c>
      <c r="HC161">
        <f t="shared" si="216"/>
        <v>0</v>
      </c>
      <c r="IK161">
        <v>0</v>
      </c>
    </row>
    <row r="162" spans="1:255" x14ac:dyDescent="0.2">
      <c r="A162" s="2">
        <v>17</v>
      </c>
      <c r="B162" s="2">
        <v>1</v>
      </c>
      <c r="C162" s="2">
        <f>ROW(SmtRes!A465)</f>
        <v>465</v>
      </c>
      <c r="D162" s="2">
        <f>ROW(EtalonRes!A380)</f>
        <v>380</v>
      </c>
      <c r="E162" s="2" t="s">
        <v>305</v>
      </c>
      <c r="F162" s="2" t="s">
        <v>306</v>
      </c>
      <c r="G162" s="2" t="s">
        <v>307</v>
      </c>
      <c r="H162" s="2" t="s">
        <v>17</v>
      </c>
      <c r="I162" s="2">
        <v>1</v>
      </c>
      <c r="J162" s="2">
        <v>0</v>
      </c>
      <c r="K162" s="2"/>
      <c r="L162" s="2"/>
      <c r="M162" s="2"/>
      <c r="N162" s="2"/>
      <c r="O162" s="2">
        <f t="shared" si="182"/>
        <v>25.03</v>
      </c>
      <c r="P162" s="2">
        <f t="shared" si="183"/>
        <v>0.76</v>
      </c>
      <c r="Q162" s="2">
        <f t="shared" si="184"/>
        <v>9.6</v>
      </c>
      <c r="R162" s="2">
        <f t="shared" si="185"/>
        <v>1.35</v>
      </c>
      <c r="S162" s="2">
        <f t="shared" si="186"/>
        <v>14.67</v>
      </c>
      <c r="T162" s="2">
        <f t="shared" si="187"/>
        <v>0</v>
      </c>
      <c r="U162" s="2">
        <f t="shared" si="188"/>
        <v>1.5254999999999999</v>
      </c>
      <c r="V162" s="2">
        <f t="shared" si="189"/>
        <v>0.10800000000000001</v>
      </c>
      <c r="W162" s="2">
        <f t="shared" si="190"/>
        <v>0</v>
      </c>
      <c r="X162" s="2">
        <f t="shared" si="191"/>
        <v>15.22</v>
      </c>
      <c r="Y162" s="2">
        <f t="shared" si="192"/>
        <v>10.41</v>
      </c>
      <c r="Z162" s="2"/>
      <c r="AA162" s="2">
        <v>39650536</v>
      </c>
      <c r="AB162" s="2">
        <f t="shared" si="193"/>
        <v>25.033000000000001</v>
      </c>
      <c r="AC162" s="2">
        <f t="shared" si="194"/>
        <v>0.76</v>
      </c>
      <c r="AD162" s="2">
        <f>ROUND(((((ET162*1.35))-((EU162*1.35)))+AE162),6)</f>
        <v>9.5984999999999996</v>
      </c>
      <c r="AE162" s="2">
        <f>ROUND(((EU162*1.35)),6)</f>
        <v>1.35</v>
      </c>
      <c r="AF162" s="2">
        <f>ROUND(((EV162*1.35)),6)</f>
        <v>14.6745</v>
      </c>
      <c r="AG162" s="2">
        <f t="shared" si="195"/>
        <v>0</v>
      </c>
      <c r="AH162" s="2">
        <f>((EW162*1.35))</f>
        <v>1.5254999999999999</v>
      </c>
      <c r="AI162" s="2">
        <f>((EX162*1.35))</f>
        <v>0.10800000000000001</v>
      </c>
      <c r="AJ162" s="2">
        <f t="shared" si="196"/>
        <v>0</v>
      </c>
      <c r="AK162" s="2">
        <v>18.739999999999998</v>
      </c>
      <c r="AL162" s="2">
        <v>0.76</v>
      </c>
      <c r="AM162" s="2">
        <v>7.11</v>
      </c>
      <c r="AN162" s="2">
        <v>1</v>
      </c>
      <c r="AO162" s="2">
        <v>10.87</v>
      </c>
      <c r="AP162" s="2">
        <v>0</v>
      </c>
      <c r="AQ162" s="2">
        <v>1.1299999999999999</v>
      </c>
      <c r="AR162" s="2">
        <v>0.08</v>
      </c>
      <c r="AS162" s="2">
        <v>0</v>
      </c>
      <c r="AT162" s="2">
        <v>95</v>
      </c>
      <c r="AU162" s="2">
        <v>65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3</v>
      </c>
      <c r="BE162" s="2" t="s">
        <v>3</v>
      </c>
      <c r="BF162" s="2" t="s">
        <v>3</v>
      </c>
      <c r="BG162" s="2" t="s">
        <v>3</v>
      </c>
      <c r="BH162" s="2">
        <v>0</v>
      </c>
      <c r="BI162" s="2">
        <v>2</v>
      </c>
      <c r="BJ162" s="2" t="s">
        <v>308</v>
      </c>
      <c r="BK162" s="2"/>
      <c r="BL162" s="2"/>
      <c r="BM162" s="2">
        <v>108001</v>
      </c>
      <c r="BN162" s="2">
        <v>0</v>
      </c>
      <c r="BO162" s="2" t="s">
        <v>3</v>
      </c>
      <c r="BP162" s="2">
        <v>0</v>
      </c>
      <c r="BQ162" s="2">
        <v>3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3</v>
      </c>
      <c r="BZ162" s="2">
        <v>95</v>
      </c>
      <c r="CA162" s="2">
        <v>65</v>
      </c>
      <c r="CB162" s="2"/>
      <c r="CC162" s="2"/>
      <c r="CD162" s="2"/>
      <c r="CE162" s="2">
        <v>0</v>
      </c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1296</v>
      </c>
      <c r="CO162" s="2">
        <v>0</v>
      </c>
      <c r="CP162" s="2">
        <f t="shared" si="197"/>
        <v>25.03</v>
      </c>
      <c r="CQ162" s="2">
        <f t="shared" si="198"/>
        <v>0.76</v>
      </c>
      <c r="CR162" s="2">
        <f t="shared" si="199"/>
        <v>9.5984999999999996</v>
      </c>
      <c r="CS162" s="2">
        <f t="shared" si="200"/>
        <v>1.35</v>
      </c>
      <c r="CT162" s="2">
        <f t="shared" si="201"/>
        <v>14.6745</v>
      </c>
      <c r="CU162" s="2">
        <f t="shared" si="202"/>
        <v>0</v>
      </c>
      <c r="CV162" s="2">
        <f t="shared" si="203"/>
        <v>1.5254999999999999</v>
      </c>
      <c r="CW162" s="2">
        <f t="shared" si="204"/>
        <v>0.10800000000000001</v>
      </c>
      <c r="CX162" s="2">
        <f t="shared" si="205"/>
        <v>0</v>
      </c>
      <c r="CY162" s="2">
        <f t="shared" si="206"/>
        <v>15.218999999999999</v>
      </c>
      <c r="CZ162" s="2">
        <f t="shared" si="207"/>
        <v>10.413</v>
      </c>
      <c r="DA162" s="2"/>
      <c r="DB162" s="2"/>
      <c r="DC162" s="2" t="s">
        <v>3</v>
      </c>
      <c r="DD162" s="2" t="s">
        <v>3</v>
      </c>
      <c r="DE162" s="2" t="s">
        <v>19</v>
      </c>
      <c r="DF162" s="2" t="s">
        <v>19</v>
      </c>
      <c r="DG162" s="2" t="s">
        <v>19</v>
      </c>
      <c r="DH162" s="2" t="s">
        <v>3</v>
      </c>
      <c r="DI162" s="2" t="s">
        <v>19</v>
      </c>
      <c r="DJ162" s="2" t="s">
        <v>19</v>
      </c>
      <c r="DK162" s="2" t="s">
        <v>3</v>
      </c>
      <c r="DL162" s="2" t="s">
        <v>3</v>
      </c>
      <c r="DM162" s="2" t="s">
        <v>3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1013</v>
      </c>
      <c r="DV162" s="2" t="s">
        <v>17</v>
      </c>
      <c r="DW162" s="2" t="s">
        <v>17</v>
      </c>
      <c r="DX162" s="2">
        <v>1</v>
      </c>
      <c r="DY162" s="2"/>
      <c r="DZ162" s="2"/>
      <c r="EA162" s="2"/>
      <c r="EB162" s="2"/>
      <c r="EC162" s="2"/>
      <c r="ED162" s="2"/>
      <c r="EE162" s="2">
        <v>39174386</v>
      </c>
      <c r="EF162" s="2">
        <v>3</v>
      </c>
      <c r="EG162" s="2" t="s">
        <v>20</v>
      </c>
      <c r="EH162" s="2">
        <v>0</v>
      </c>
      <c r="EI162" s="2" t="s">
        <v>3</v>
      </c>
      <c r="EJ162" s="2">
        <v>2</v>
      </c>
      <c r="EK162" s="2">
        <v>108001</v>
      </c>
      <c r="EL162" s="2" t="s">
        <v>77</v>
      </c>
      <c r="EM162" s="2" t="s">
        <v>78</v>
      </c>
      <c r="EN162" s="2"/>
      <c r="EO162" s="2" t="s">
        <v>44</v>
      </c>
      <c r="EP162" s="2"/>
      <c r="EQ162" s="2">
        <v>131072</v>
      </c>
      <c r="ER162" s="2">
        <v>18.739999999999998</v>
      </c>
      <c r="ES162" s="2">
        <v>0.76</v>
      </c>
      <c r="ET162" s="2">
        <v>7.11</v>
      </c>
      <c r="EU162" s="2">
        <v>1</v>
      </c>
      <c r="EV162" s="2">
        <v>10.87</v>
      </c>
      <c r="EW162" s="2">
        <v>1.1299999999999999</v>
      </c>
      <c r="EX162" s="2">
        <v>0.08</v>
      </c>
      <c r="EY162" s="2">
        <v>0</v>
      </c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08"/>
        <v>0</v>
      </c>
      <c r="FS162" s="2">
        <v>0</v>
      </c>
      <c r="FT162" s="2"/>
      <c r="FU162" s="2"/>
      <c r="FV162" s="2"/>
      <c r="FW162" s="2"/>
      <c r="FX162" s="2">
        <v>95</v>
      </c>
      <c r="FY162" s="2">
        <v>65</v>
      </c>
      <c r="FZ162" s="2"/>
      <c r="GA162" s="2" t="s">
        <v>3</v>
      </c>
      <c r="GB162" s="2"/>
      <c r="GC162" s="2"/>
      <c r="GD162" s="2">
        <v>1</v>
      </c>
      <c r="GE162" s="2"/>
      <c r="GF162" s="2">
        <v>909467175</v>
      </c>
      <c r="GG162" s="2">
        <v>1</v>
      </c>
      <c r="GH162" s="2">
        <v>1</v>
      </c>
      <c r="GI162" s="2">
        <v>-2</v>
      </c>
      <c r="GJ162" s="2">
        <v>0</v>
      </c>
      <c r="GK162" s="2">
        <v>0</v>
      </c>
      <c r="GL162" s="2">
        <f t="shared" si="209"/>
        <v>0</v>
      </c>
      <c r="GM162" s="2">
        <f t="shared" si="210"/>
        <v>50.66</v>
      </c>
      <c r="GN162" s="2">
        <f t="shared" si="211"/>
        <v>0</v>
      </c>
      <c r="GO162" s="2">
        <f t="shared" si="212"/>
        <v>50.66</v>
      </c>
      <c r="GP162" s="2">
        <f t="shared" si="213"/>
        <v>0</v>
      </c>
      <c r="GQ162" s="2"/>
      <c r="GR162" s="2">
        <v>0</v>
      </c>
      <c r="GS162" s="2">
        <v>3</v>
      </c>
      <c r="GT162" s="2">
        <v>0</v>
      </c>
      <c r="GU162" s="2" t="s">
        <v>3</v>
      </c>
      <c r="GV162" s="2">
        <f t="shared" si="214"/>
        <v>0</v>
      </c>
      <c r="GW162" s="2">
        <v>1</v>
      </c>
      <c r="GX162" s="2">
        <f t="shared" si="215"/>
        <v>0</v>
      </c>
      <c r="GY162" s="2"/>
      <c r="GZ162" s="2"/>
      <c r="HA162" s="2">
        <v>0</v>
      </c>
      <c r="HB162" s="2">
        <v>0</v>
      </c>
      <c r="HC162" s="2">
        <f t="shared" si="216"/>
        <v>0</v>
      </c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17</v>
      </c>
      <c r="B163">
        <v>1</v>
      </c>
      <c r="C163">
        <f>ROW(SmtRes!A472)</f>
        <v>472</v>
      </c>
      <c r="D163">
        <f>ROW(EtalonRes!A386)</f>
        <v>386</v>
      </c>
      <c r="E163" t="s">
        <v>305</v>
      </c>
      <c r="F163" t="s">
        <v>306</v>
      </c>
      <c r="G163" t="s">
        <v>307</v>
      </c>
      <c r="H163" t="s">
        <v>17</v>
      </c>
      <c r="I163">
        <v>1</v>
      </c>
      <c r="J163">
        <v>0</v>
      </c>
      <c r="O163">
        <f t="shared" si="182"/>
        <v>169.48</v>
      </c>
      <c r="P163">
        <f t="shared" si="183"/>
        <v>5.15</v>
      </c>
      <c r="Q163">
        <f t="shared" si="184"/>
        <v>64.98</v>
      </c>
      <c r="R163">
        <f t="shared" si="185"/>
        <v>9.14</v>
      </c>
      <c r="S163">
        <f t="shared" si="186"/>
        <v>99.35</v>
      </c>
      <c r="T163">
        <f t="shared" si="187"/>
        <v>0</v>
      </c>
      <c r="U163">
        <f t="shared" si="188"/>
        <v>1.5254999999999999</v>
      </c>
      <c r="V163">
        <f t="shared" si="189"/>
        <v>0.10800000000000001</v>
      </c>
      <c r="W163">
        <f t="shared" si="190"/>
        <v>0</v>
      </c>
      <c r="X163">
        <f t="shared" si="191"/>
        <v>103.07</v>
      </c>
      <c r="Y163">
        <f t="shared" si="192"/>
        <v>70.52</v>
      </c>
      <c r="AA163">
        <v>39650538</v>
      </c>
      <c r="AB163">
        <f t="shared" si="193"/>
        <v>25.033000000000001</v>
      </c>
      <c r="AC163">
        <f t="shared" si="194"/>
        <v>0.76</v>
      </c>
      <c r="AD163">
        <f>ROUND(((((ET163*1.35))-((EU163*1.35)))+AE163),6)</f>
        <v>9.5984999999999996</v>
      </c>
      <c r="AE163">
        <f>ROUND(((EU163*1.35)),6)</f>
        <v>1.35</v>
      </c>
      <c r="AF163">
        <f>ROUND(((EV163*1.35)),6)</f>
        <v>14.6745</v>
      </c>
      <c r="AG163">
        <f t="shared" si="195"/>
        <v>0</v>
      </c>
      <c r="AH163">
        <f>((EW163*1.35))</f>
        <v>1.5254999999999999</v>
      </c>
      <c r="AI163">
        <f>((EX163*1.35))</f>
        <v>0.10800000000000001</v>
      </c>
      <c r="AJ163">
        <f t="shared" si="196"/>
        <v>0</v>
      </c>
      <c r="AK163">
        <v>18.739999999999998</v>
      </c>
      <c r="AL163">
        <v>0.76</v>
      </c>
      <c r="AM163">
        <v>7.11</v>
      </c>
      <c r="AN163">
        <v>1</v>
      </c>
      <c r="AO163">
        <v>10.87</v>
      </c>
      <c r="AP163">
        <v>0</v>
      </c>
      <c r="AQ163">
        <v>1.1299999999999999</v>
      </c>
      <c r="AR163">
        <v>0.08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6.77</v>
      </c>
      <c r="BA163">
        <v>6.77</v>
      </c>
      <c r="BB163">
        <v>6.77</v>
      </c>
      <c r="BC163">
        <v>6.77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2</v>
      </c>
      <c r="BJ163" t="s">
        <v>308</v>
      </c>
      <c r="BM163">
        <v>108001</v>
      </c>
      <c r="BN163">
        <v>0</v>
      </c>
      <c r="BO163" t="s">
        <v>3</v>
      </c>
      <c r="BP163">
        <v>0</v>
      </c>
      <c r="BQ163">
        <v>3</v>
      </c>
      <c r="BR163">
        <v>0</v>
      </c>
      <c r="BS163">
        <v>6.77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95</v>
      </c>
      <c r="CA163">
        <v>65</v>
      </c>
      <c r="CE163">
        <v>0</v>
      </c>
      <c r="CF163">
        <v>0</v>
      </c>
      <c r="CG163">
        <v>0</v>
      </c>
      <c r="CM163">
        <v>0</v>
      </c>
      <c r="CN163" t="s">
        <v>1296</v>
      </c>
      <c r="CO163">
        <v>0</v>
      </c>
      <c r="CP163">
        <f t="shared" si="197"/>
        <v>169.48000000000002</v>
      </c>
      <c r="CQ163">
        <f t="shared" si="198"/>
        <v>5.1452</v>
      </c>
      <c r="CR163">
        <f t="shared" si="199"/>
        <v>64.981844999999993</v>
      </c>
      <c r="CS163">
        <f t="shared" si="200"/>
        <v>9.1395</v>
      </c>
      <c r="CT163">
        <f t="shared" si="201"/>
        <v>99.346364999999992</v>
      </c>
      <c r="CU163">
        <f t="shared" si="202"/>
        <v>0</v>
      </c>
      <c r="CV163">
        <f t="shared" si="203"/>
        <v>1.5254999999999999</v>
      </c>
      <c r="CW163">
        <f t="shared" si="204"/>
        <v>0.10800000000000001</v>
      </c>
      <c r="CX163">
        <f t="shared" si="205"/>
        <v>0</v>
      </c>
      <c r="CY163">
        <f t="shared" si="206"/>
        <v>103.06549999999999</v>
      </c>
      <c r="CZ163">
        <f t="shared" si="207"/>
        <v>70.518499999999989</v>
      </c>
      <c r="DC163" t="s">
        <v>3</v>
      </c>
      <c r="DD163" t="s">
        <v>3</v>
      </c>
      <c r="DE163" t="s">
        <v>19</v>
      </c>
      <c r="DF163" t="s">
        <v>19</v>
      </c>
      <c r="DG163" t="s">
        <v>19</v>
      </c>
      <c r="DH163" t="s">
        <v>3</v>
      </c>
      <c r="DI163" t="s">
        <v>19</v>
      </c>
      <c r="DJ163" t="s">
        <v>19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17</v>
      </c>
      <c r="DW163" t="s">
        <v>17</v>
      </c>
      <c r="DX163">
        <v>1</v>
      </c>
      <c r="EE163">
        <v>39174386</v>
      </c>
      <c r="EF163">
        <v>3</v>
      </c>
      <c r="EG163" t="s">
        <v>20</v>
      </c>
      <c r="EH163">
        <v>0</v>
      </c>
      <c r="EI163" t="s">
        <v>3</v>
      </c>
      <c r="EJ163">
        <v>2</v>
      </c>
      <c r="EK163">
        <v>108001</v>
      </c>
      <c r="EL163" t="s">
        <v>77</v>
      </c>
      <c r="EM163" t="s">
        <v>78</v>
      </c>
      <c r="EO163" t="s">
        <v>44</v>
      </c>
      <c r="EQ163">
        <v>131072</v>
      </c>
      <c r="ER163">
        <v>18.739999999999998</v>
      </c>
      <c r="ES163">
        <v>0.76</v>
      </c>
      <c r="ET163">
        <v>7.11</v>
      </c>
      <c r="EU163">
        <v>1</v>
      </c>
      <c r="EV163">
        <v>10.87</v>
      </c>
      <c r="EW163">
        <v>1.1299999999999999</v>
      </c>
      <c r="EX163">
        <v>0.08</v>
      </c>
      <c r="EY163">
        <v>0</v>
      </c>
      <c r="FQ163">
        <v>0</v>
      </c>
      <c r="FR163">
        <f t="shared" si="208"/>
        <v>0</v>
      </c>
      <c r="FS163">
        <v>0</v>
      </c>
      <c r="FX163">
        <v>95</v>
      </c>
      <c r="FY163">
        <v>65</v>
      </c>
      <c r="GA163" t="s">
        <v>3</v>
      </c>
      <c r="GD163">
        <v>1</v>
      </c>
      <c r="GF163">
        <v>909467175</v>
      </c>
      <c r="GG163">
        <v>1</v>
      </c>
      <c r="GH163">
        <v>1</v>
      </c>
      <c r="GI163">
        <v>4</v>
      </c>
      <c r="GJ163">
        <v>0</v>
      </c>
      <c r="GK163">
        <v>0</v>
      </c>
      <c r="GL163">
        <f t="shared" si="209"/>
        <v>0</v>
      </c>
      <c r="GM163">
        <f t="shared" si="210"/>
        <v>343.07</v>
      </c>
      <c r="GN163">
        <f t="shared" si="211"/>
        <v>0</v>
      </c>
      <c r="GO163">
        <f t="shared" si="212"/>
        <v>343.07</v>
      </c>
      <c r="GP163">
        <f t="shared" si="213"/>
        <v>0</v>
      </c>
      <c r="GR163">
        <v>0</v>
      </c>
      <c r="GS163">
        <v>0</v>
      </c>
      <c r="GT163">
        <v>0</v>
      </c>
      <c r="GU163" t="s">
        <v>3</v>
      </c>
      <c r="GV163">
        <f t="shared" si="214"/>
        <v>0</v>
      </c>
      <c r="GW163">
        <v>1</v>
      </c>
      <c r="GX163">
        <f t="shared" si="215"/>
        <v>0</v>
      </c>
      <c r="HA163">
        <v>0</v>
      </c>
      <c r="HB163">
        <v>0</v>
      </c>
      <c r="HC163">
        <f t="shared" si="216"/>
        <v>0</v>
      </c>
      <c r="IK163">
        <v>0</v>
      </c>
    </row>
    <row r="164" spans="1:255" x14ac:dyDescent="0.2">
      <c r="A164" s="2">
        <v>18</v>
      </c>
      <c r="B164" s="2">
        <v>1</v>
      </c>
      <c r="C164" s="2">
        <v>464</v>
      </c>
      <c r="D164" s="2"/>
      <c r="E164" s="2" t="s">
        <v>309</v>
      </c>
      <c r="F164" s="2" t="s">
        <v>310</v>
      </c>
      <c r="G164" s="2" t="s">
        <v>311</v>
      </c>
      <c r="H164" s="2" t="s">
        <v>27</v>
      </c>
      <c r="I164" s="2">
        <f>I162*J164</f>
        <v>1</v>
      </c>
      <c r="J164" s="2">
        <v>1</v>
      </c>
      <c r="K164" s="2"/>
      <c r="L164" s="2"/>
      <c r="M164" s="2"/>
      <c r="N164" s="2"/>
      <c r="O164" s="2">
        <f t="shared" si="182"/>
        <v>456.56</v>
      </c>
      <c r="P164" s="2">
        <f t="shared" si="183"/>
        <v>456.56</v>
      </c>
      <c r="Q164" s="2">
        <f t="shared" si="184"/>
        <v>0</v>
      </c>
      <c r="R164" s="2">
        <f t="shared" si="185"/>
        <v>0</v>
      </c>
      <c r="S164" s="2">
        <f t="shared" si="186"/>
        <v>0</v>
      </c>
      <c r="T164" s="2">
        <f t="shared" si="187"/>
        <v>0</v>
      </c>
      <c r="U164" s="2">
        <f t="shared" si="188"/>
        <v>0</v>
      </c>
      <c r="V164" s="2">
        <f t="shared" si="189"/>
        <v>0</v>
      </c>
      <c r="W164" s="2">
        <f t="shared" si="190"/>
        <v>0</v>
      </c>
      <c r="X164" s="2">
        <f t="shared" si="191"/>
        <v>0</v>
      </c>
      <c r="Y164" s="2">
        <f t="shared" si="192"/>
        <v>0</v>
      </c>
      <c r="Z164" s="2"/>
      <c r="AA164" s="2">
        <v>39650536</v>
      </c>
      <c r="AB164" s="2">
        <f t="shared" si="193"/>
        <v>456.56</v>
      </c>
      <c r="AC164" s="2">
        <f t="shared" si="194"/>
        <v>456.56</v>
      </c>
      <c r="AD164" s="2">
        <f t="shared" ref="AD164:AD181" si="217">ROUND((((ET164)-(EU164))+AE164),6)</f>
        <v>0</v>
      </c>
      <c r="AE164" s="2">
        <f t="shared" ref="AE164:AE181" si="218">ROUND((EU164),6)</f>
        <v>0</v>
      </c>
      <c r="AF164" s="2">
        <f t="shared" ref="AF164:AF181" si="219">ROUND((EV164),6)</f>
        <v>0</v>
      </c>
      <c r="AG164" s="2">
        <f t="shared" si="195"/>
        <v>0</v>
      </c>
      <c r="AH164" s="2">
        <f t="shared" ref="AH164:AH181" si="220">(EW164)</f>
        <v>0</v>
      </c>
      <c r="AI164" s="2">
        <f t="shared" ref="AI164:AI181" si="221">(EX164)</f>
        <v>0</v>
      </c>
      <c r="AJ164" s="2">
        <f t="shared" si="196"/>
        <v>0</v>
      </c>
      <c r="AK164" s="2">
        <v>456.56</v>
      </c>
      <c r="AL164" s="2">
        <v>456.56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80</v>
      </c>
      <c r="AU164" s="2">
        <v>60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3</v>
      </c>
      <c r="BE164" s="2" t="s">
        <v>3</v>
      </c>
      <c r="BF164" s="2" t="s">
        <v>3</v>
      </c>
      <c r="BG164" s="2" t="s">
        <v>3</v>
      </c>
      <c r="BH164" s="2">
        <v>3</v>
      </c>
      <c r="BI164" s="2">
        <v>2</v>
      </c>
      <c r="BJ164" s="2" t="s">
        <v>312</v>
      </c>
      <c r="BK164" s="2"/>
      <c r="BL164" s="2"/>
      <c r="BM164" s="2">
        <v>110008</v>
      </c>
      <c r="BN164" s="2">
        <v>0</v>
      </c>
      <c r="BO164" s="2" t="s">
        <v>3</v>
      </c>
      <c r="BP164" s="2">
        <v>0</v>
      </c>
      <c r="BQ164" s="2">
        <v>3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3</v>
      </c>
      <c r="BZ164" s="2">
        <v>80</v>
      </c>
      <c r="CA164" s="2">
        <v>60</v>
      </c>
      <c r="CB164" s="2"/>
      <c r="CC164" s="2"/>
      <c r="CD164" s="2"/>
      <c r="CE164" s="2">
        <v>0</v>
      </c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3</v>
      </c>
      <c r="CO164" s="2">
        <v>0</v>
      </c>
      <c r="CP164" s="2">
        <f t="shared" si="197"/>
        <v>456.56</v>
      </c>
      <c r="CQ164" s="2">
        <f t="shared" si="198"/>
        <v>456.56</v>
      </c>
      <c r="CR164" s="2">
        <f t="shared" si="199"/>
        <v>0</v>
      </c>
      <c r="CS164" s="2">
        <f t="shared" si="200"/>
        <v>0</v>
      </c>
      <c r="CT164" s="2">
        <f t="shared" si="201"/>
        <v>0</v>
      </c>
      <c r="CU164" s="2">
        <f t="shared" si="202"/>
        <v>0</v>
      </c>
      <c r="CV164" s="2">
        <f t="shared" si="203"/>
        <v>0</v>
      </c>
      <c r="CW164" s="2">
        <f t="shared" si="204"/>
        <v>0</v>
      </c>
      <c r="CX164" s="2">
        <f t="shared" si="205"/>
        <v>0</v>
      </c>
      <c r="CY164" s="2">
        <f t="shared" si="206"/>
        <v>0</v>
      </c>
      <c r="CZ164" s="2">
        <f t="shared" si="207"/>
        <v>0</v>
      </c>
      <c r="DA164" s="2"/>
      <c r="DB164" s="2"/>
      <c r="DC164" s="2" t="s">
        <v>3</v>
      </c>
      <c r="DD164" s="2" t="s">
        <v>3</v>
      </c>
      <c r="DE164" s="2" t="s">
        <v>3</v>
      </c>
      <c r="DF164" s="2" t="s">
        <v>3</v>
      </c>
      <c r="DG164" s="2" t="s">
        <v>3</v>
      </c>
      <c r="DH164" s="2" t="s">
        <v>3</v>
      </c>
      <c r="DI164" s="2" t="s">
        <v>3</v>
      </c>
      <c r="DJ164" s="2" t="s">
        <v>3</v>
      </c>
      <c r="DK164" s="2" t="s">
        <v>3</v>
      </c>
      <c r="DL164" s="2" t="s">
        <v>3</v>
      </c>
      <c r="DM164" s="2" t="s">
        <v>3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1010</v>
      </c>
      <c r="DV164" s="2" t="s">
        <v>27</v>
      </c>
      <c r="DW164" s="2" t="s">
        <v>27</v>
      </c>
      <c r="DX164" s="2">
        <v>1</v>
      </c>
      <c r="DY164" s="2"/>
      <c r="DZ164" s="2"/>
      <c r="EA164" s="2"/>
      <c r="EB164" s="2"/>
      <c r="EC164" s="2"/>
      <c r="ED164" s="2"/>
      <c r="EE164" s="2">
        <v>39174391</v>
      </c>
      <c r="EF164" s="2">
        <v>3</v>
      </c>
      <c r="EG164" s="2" t="s">
        <v>20</v>
      </c>
      <c r="EH164" s="2">
        <v>0</v>
      </c>
      <c r="EI164" s="2" t="s">
        <v>3</v>
      </c>
      <c r="EJ164" s="2">
        <v>2</v>
      </c>
      <c r="EK164" s="2">
        <v>110008</v>
      </c>
      <c r="EL164" s="2" t="s">
        <v>313</v>
      </c>
      <c r="EM164" s="2" t="s">
        <v>22</v>
      </c>
      <c r="EN164" s="2"/>
      <c r="EO164" s="2" t="s">
        <v>3</v>
      </c>
      <c r="EP164" s="2"/>
      <c r="EQ164" s="2">
        <v>0</v>
      </c>
      <c r="ER164" s="2">
        <v>456.56</v>
      </c>
      <c r="ES164" s="2">
        <v>456.56</v>
      </c>
      <c r="ET164" s="2">
        <v>0</v>
      </c>
      <c r="EU164" s="2">
        <v>0</v>
      </c>
      <c r="EV164" s="2">
        <v>0</v>
      </c>
      <c r="EW164" s="2">
        <v>0</v>
      </c>
      <c r="EX164" s="2">
        <v>0</v>
      </c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208"/>
        <v>0</v>
      </c>
      <c r="FS164" s="2">
        <v>0</v>
      </c>
      <c r="FT164" s="2"/>
      <c r="FU164" s="2"/>
      <c r="FV164" s="2"/>
      <c r="FW164" s="2"/>
      <c r="FX164" s="2">
        <v>80</v>
      </c>
      <c r="FY164" s="2">
        <v>60</v>
      </c>
      <c r="FZ164" s="2"/>
      <c r="GA164" s="2" t="s">
        <v>3</v>
      </c>
      <c r="GB164" s="2"/>
      <c r="GC164" s="2"/>
      <c r="GD164" s="2">
        <v>1</v>
      </c>
      <c r="GE164" s="2"/>
      <c r="GF164" s="2">
        <v>-726325379</v>
      </c>
      <c r="GG164" s="2">
        <v>1</v>
      </c>
      <c r="GH164" s="2">
        <v>1</v>
      </c>
      <c r="GI164" s="2">
        <v>-2</v>
      </c>
      <c r="GJ164" s="2">
        <v>0</v>
      </c>
      <c r="GK164" s="2">
        <v>0</v>
      </c>
      <c r="GL164" s="2">
        <f t="shared" si="209"/>
        <v>0</v>
      </c>
      <c r="GM164" s="2">
        <f t="shared" si="210"/>
        <v>456.56</v>
      </c>
      <c r="GN164" s="2">
        <f t="shared" si="211"/>
        <v>0</v>
      </c>
      <c r="GO164" s="2">
        <f t="shared" si="212"/>
        <v>456.56</v>
      </c>
      <c r="GP164" s="2">
        <f t="shared" si="213"/>
        <v>0</v>
      </c>
      <c r="GQ164" s="2"/>
      <c r="GR164" s="2">
        <v>0</v>
      </c>
      <c r="GS164" s="2">
        <v>3</v>
      </c>
      <c r="GT164" s="2">
        <v>0</v>
      </c>
      <c r="GU164" s="2" t="s">
        <v>3</v>
      </c>
      <c r="GV164" s="2">
        <f t="shared" si="214"/>
        <v>0</v>
      </c>
      <c r="GW164" s="2">
        <v>1</v>
      </c>
      <c r="GX164" s="2">
        <f t="shared" si="215"/>
        <v>0</v>
      </c>
      <c r="GY164" s="2"/>
      <c r="GZ164" s="2"/>
      <c r="HA164" s="2">
        <v>0</v>
      </c>
      <c r="HB164" s="2">
        <v>0</v>
      </c>
      <c r="HC164" s="2">
        <f t="shared" si="216"/>
        <v>0</v>
      </c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18</v>
      </c>
      <c r="B165">
        <v>1</v>
      </c>
      <c r="C165">
        <v>471</v>
      </c>
      <c r="E165" t="s">
        <v>309</v>
      </c>
      <c r="F165" t="s">
        <v>310</v>
      </c>
      <c r="G165" t="s">
        <v>311</v>
      </c>
      <c r="H165" t="s">
        <v>27</v>
      </c>
      <c r="I165">
        <f>I163*J165</f>
        <v>1</v>
      </c>
      <c r="J165">
        <v>1</v>
      </c>
      <c r="O165">
        <f t="shared" si="182"/>
        <v>3090.91</v>
      </c>
      <c r="P165">
        <f t="shared" si="183"/>
        <v>3090.91</v>
      </c>
      <c r="Q165">
        <f t="shared" si="184"/>
        <v>0</v>
      </c>
      <c r="R165">
        <f t="shared" si="185"/>
        <v>0</v>
      </c>
      <c r="S165">
        <f t="shared" si="186"/>
        <v>0</v>
      </c>
      <c r="T165">
        <f t="shared" si="187"/>
        <v>0</v>
      </c>
      <c r="U165">
        <f t="shared" si="188"/>
        <v>0</v>
      </c>
      <c r="V165">
        <f t="shared" si="189"/>
        <v>0</v>
      </c>
      <c r="W165">
        <f t="shared" si="190"/>
        <v>0</v>
      </c>
      <c r="X165">
        <f t="shared" si="191"/>
        <v>0</v>
      </c>
      <c r="Y165">
        <f t="shared" si="192"/>
        <v>0</v>
      </c>
      <c r="AA165">
        <v>39650538</v>
      </c>
      <c r="AB165">
        <f t="shared" si="193"/>
        <v>456.56</v>
      </c>
      <c r="AC165">
        <f t="shared" si="194"/>
        <v>456.56</v>
      </c>
      <c r="AD165">
        <f t="shared" si="217"/>
        <v>0</v>
      </c>
      <c r="AE165">
        <f t="shared" si="218"/>
        <v>0</v>
      </c>
      <c r="AF165">
        <f t="shared" si="219"/>
        <v>0</v>
      </c>
      <c r="AG165">
        <f t="shared" si="195"/>
        <v>0</v>
      </c>
      <c r="AH165">
        <f t="shared" si="220"/>
        <v>0</v>
      </c>
      <c r="AI165">
        <f t="shared" si="221"/>
        <v>0</v>
      </c>
      <c r="AJ165">
        <f t="shared" si="196"/>
        <v>0</v>
      </c>
      <c r="AK165">
        <v>456.56</v>
      </c>
      <c r="AL165">
        <v>456.56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80</v>
      </c>
      <c r="AU165">
        <v>60</v>
      </c>
      <c r="AV165">
        <v>1</v>
      </c>
      <c r="AW165">
        <v>1</v>
      </c>
      <c r="AZ165">
        <v>6.77</v>
      </c>
      <c r="BA165">
        <v>1</v>
      </c>
      <c r="BB165">
        <v>1</v>
      </c>
      <c r="BC165">
        <v>6.77</v>
      </c>
      <c r="BD165" t="s">
        <v>3</v>
      </c>
      <c r="BE165" t="s">
        <v>3</v>
      </c>
      <c r="BF165" t="s">
        <v>3</v>
      </c>
      <c r="BG165" t="s">
        <v>3</v>
      </c>
      <c r="BH165">
        <v>3</v>
      </c>
      <c r="BI165">
        <v>2</v>
      </c>
      <c r="BJ165" t="s">
        <v>312</v>
      </c>
      <c r="BM165">
        <v>110008</v>
      </c>
      <c r="BN165">
        <v>0</v>
      </c>
      <c r="BO165" t="s">
        <v>3</v>
      </c>
      <c r="BP165">
        <v>0</v>
      </c>
      <c r="BQ165">
        <v>3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80</v>
      </c>
      <c r="CA165">
        <v>60</v>
      </c>
      <c r="CE165">
        <v>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97"/>
        <v>3090.91</v>
      </c>
      <c r="CQ165">
        <f t="shared" si="198"/>
        <v>3090.9112</v>
      </c>
      <c r="CR165">
        <f t="shared" si="199"/>
        <v>0</v>
      </c>
      <c r="CS165">
        <f t="shared" si="200"/>
        <v>0</v>
      </c>
      <c r="CT165">
        <f t="shared" si="201"/>
        <v>0</v>
      </c>
      <c r="CU165">
        <f t="shared" si="202"/>
        <v>0</v>
      </c>
      <c r="CV165">
        <f t="shared" si="203"/>
        <v>0</v>
      </c>
      <c r="CW165">
        <f t="shared" si="204"/>
        <v>0</v>
      </c>
      <c r="CX165">
        <f t="shared" si="205"/>
        <v>0</v>
      </c>
      <c r="CY165">
        <f t="shared" si="206"/>
        <v>0</v>
      </c>
      <c r="CZ165">
        <f t="shared" si="207"/>
        <v>0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1010</v>
      </c>
      <c r="DV165" t="s">
        <v>27</v>
      </c>
      <c r="DW165" t="s">
        <v>27</v>
      </c>
      <c r="DX165">
        <v>1</v>
      </c>
      <c r="EE165">
        <v>39174391</v>
      </c>
      <c r="EF165">
        <v>3</v>
      </c>
      <c r="EG165" t="s">
        <v>20</v>
      </c>
      <c r="EH165">
        <v>0</v>
      </c>
      <c r="EI165" t="s">
        <v>3</v>
      </c>
      <c r="EJ165">
        <v>2</v>
      </c>
      <c r="EK165">
        <v>110008</v>
      </c>
      <c r="EL165" t="s">
        <v>313</v>
      </c>
      <c r="EM165" t="s">
        <v>22</v>
      </c>
      <c r="EO165" t="s">
        <v>3</v>
      </c>
      <c r="EQ165">
        <v>0</v>
      </c>
      <c r="ER165">
        <v>456.56</v>
      </c>
      <c r="ES165">
        <v>456.56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208"/>
        <v>0</v>
      </c>
      <c r="FS165">
        <v>0</v>
      </c>
      <c r="FX165">
        <v>80</v>
      </c>
      <c r="FY165">
        <v>60</v>
      </c>
      <c r="GA165" t="s">
        <v>3</v>
      </c>
      <c r="GD165">
        <v>1</v>
      </c>
      <c r="GF165">
        <v>-726325379</v>
      </c>
      <c r="GG165">
        <v>1</v>
      </c>
      <c r="GH165">
        <v>1</v>
      </c>
      <c r="GI165">
        <v>4</v>
      </c>
      <c r="GJ165">
        <v>0</v>
      </c>
      <c r="GK165">
        <v>0</v>
      </c>
      <c r="GL165">
        <f t="shared" si="209"/>
        <v>0</v>
      </c>
      <c r="GM165">
        <f t="shared" si="210"/>
        <v>3090.91</v>
      </c>
      <c r="GN165">
        <f t="shared" si="211"/>
        <v>0</v>
      </c>
      <c r="GO165">
        <f t="shared" si="212"/>
        <v>3090.91</v>
      </c>
      <c r="GP165">
        <f t="shared" si="213"/>
        <v>0</v>
      </c>
      <c r="GR165">
        <v>0</v>
      </c>
      <c r="GS165">
        <v>0</v>
      </c>
      <c r="GT165">
        <v>0</v>
      </c>
      <c r="GU165" t="s">
        <v>3</v>
      </c>
      <c r="GV165">
        <f t="shared" si="214"/>
        <v>0</v>
      </c>
      <c r="GW165">
        <v>1</v>
      </c>
      <c r="GX165">
        <f t="shared" si="215"/>
        <v>0</v>
      </c>
      <c r="HA165">
        <v>0</v>
      </c>
      <c r="HB165">
        <v>0</v>
      </c>
      <c r="HC165">
        <f t="shared" si="216"/>
        <v>0</v>
      </c>
      <c r="IK165">
        <v>0</v>
      </c>
    </row>
    <row r="166" spans="1:255" x14ac:dyDescent="0.2">
      <c r="A166" s="2">
        <v>17</v>
      </c>
      <c r="B166" s="2">
        <v>1</v>
      </c>
      <c r="C166" s="2">
        <f>ROW(SmtRes!A483)</f>
        <v>483</v>
      </c>
      <c r="D166" s="2">
        <f>ROW(EtalonRes!A395)</f>
        <v>395</v>
      </c>
      <c r="E166" s="2" t="s">
        <v>314</v>
      </c>
      <c r="F166" s="2" t="s">
        <v>315</v>
      </c>
      <c r="G166" s="2" t="s">
        <v>316</v>
      </c>
      <c r="H166" s="2" t="s">
        <v>158</v>
      </c>
      <c r="I166" s="2">
        <f>ROUND(2/100,9)</f>
        <v>0.02</v>
      </c>
      <c r="J166" s="2">
        <v>0</v>
      </c>
      <c r="K166" s="2"/>
      <c r="L166" s="2"/>
      <c r="M166" s="2"/>
      <c r="N166" s="2"/>
      <c r="O166" s="2">
        <f t="shared" si="182"/>
        <v>3.18</v>
      </c>
      <c r="P166" s="2">
        <f t="shared" si="183"/>
        <v>1.08</v>
      </c>
      <c r="Q166" s="2">
        <f t="shared" si="184"/>
        <v>0</v>
      </c>
      <c r="R166" s="2">
        <f t="shared" si="185"/>
        <v>0</v>
      </c>
      <c r="S166" s="2">
        <f t="shared" si="186"/>
        <v>2.1</v>
      </c>
      <c r="T166" s="2">
        <f t="shared" si="187"/>
        <v>0</v>
      </c>
      <c r="U166" s="2">
        <f t="shared" si="188"/>
        <v>0.20600000000000002</v>
      </c>
      <c r="V166" s="2">
        <f t="shared" si="189"/>
        <v>0</v>
      </c>
      <c r="W166" s="2">
        <f t="shared" si="190"/>
        <v>0</v>
      </c>
      <c r="X166" s="2">
        <f t="shared" si="191"/>
        <v>1.68</v>
      </c>
      <c r="Y166" s="2">
        <f t="shared" si="192"/>
        <v>1.26</v>
      </c>
      <c r="Z166" s="2"/>
      <c r="AA166" s="2">
        <v>39650536</v>
      </c>
      <c r="AB166" s="2">
        <f t="shared" si="193"/>
        <v>158.97</v>
      </c>
      <c r="AC166" s="2">
        <f t="shared" si="194"/>
        <v>53.81</v>
      </c>
      <c r="AD166" s="2">
        <f t="shared" si="217"/>
        <v>0</v>
      </c>
      <c r="AE166" s="2">
        <f t="shared" si="218"/>
        <v>0</v>
      </c>
      <c r="AF166" s="2">
        <f t="shared" si="219"/>
        <v>105.16</v>
      </c>
      <c r="AG166" s="2">
        <f t="shared" si="195"/>
        <v>0</v>
      </c>
      <c r="AH166" s="2">
        <f t="shared" si="220"/>
        <v>10.3</v>
      </c>
      <c r="AI166" s="2">
        <f t="shared" si="221"/>
        <v>0</v>
      </c>
      <c r="AJ166" s="2">
        <f t="shared" si="196"/>
        <v>0</v>
      </c>
      <c r="AK166" s="2">
        <v>158.97</v>
      </c>
      <c r="AL166" s="2">
        <v>53.81</v>
      </c>
      <c r="AM166" s="2">
        <v>0</v>
      </c>
      <c r="AN166" s="2">
        <v>0</v>
      </c>
      <c r="AO166" s="2">
        <v>105.16</v>
      </c>
      <c r="AP166" s="2">
        <v>0</v>
      </c>
      <c r="AQ166" s="2">
        <v>10.3</v>
      </c>
      <c r="AR166" s="2">
        <v>0</v>
      </c>
      <c r="AS166" s="2">
        <v>0</v>
      </c>
      <c r="AT166" s="2">
        <v>80</v>
      </c>
      <c r="AU166" s="2">
        <v>60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3</v>
      </c>
      <c r="BE166" s="2" t="s">
        <v>3</v>
      </c>
      <c r="BF166" s="2" t="s">
        <v>3</v>
      </c>
      <c r="BG166" s="2" t="s">
        <v>3</v>
      </c>
      <c r="BH166" s="2">
        <v>0</v>
      </c>
      <c r="BI166" s="2">
        <v>2</v>
      </c>
      <c r="BJ166" s="2" t="s">
        <v>317</v>
      </c>
      <c r="BK166" s="2"/>
      <c r="BL166" s="2"/>
      <c r="BM166" s="2">
        <v>111003</v>
      </c>
      <c r="BN166" s="2">
        <v>0</v>
      </c>
      <c r="BO166" s="2" t="s">
        <v>3</v>
      </c>
      <c r="BP166" s="2">
        <v>0</v>
      </c>
      <c r="BQ166" s="2">
        <v>3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3</v>
      </c>
      <c r="BZ166" s="2">
        <v>80</v>
      </c>
      <c r="CA166" s="2">
        <v>60</v>
      </c>
      <c r="CB166" s="2"/>
      <c r="CC166" s="2"/>
      <c r="CD166" s="2"/>
      <c r="CE166" s="2">
        <v>0</v>
      </c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3</v>
      </c>
      <c r="CO166" s="2">
        <v>0</v>
      </c>
      <c r="CP166" s="2">
        <f t="shared" si="197"/>
        <v>3.18</v>
      </c>
      <c r="CQ166" s="2">
        <f t="shared" si="198"/>
        <v>53.81</v>
      </c>
      <c r="CR166" s="2">
        <f t="shared" si="199"/>
        <v>0</v>
      </c>
      <c r="CS166" s="2">
        <f t="shared" si="200"/>
        <v>0</v>
      </c>
      <c r="CT166" s="2">
        <f t="shared" si="201"/>
        <v>105.16</v>
      </c>
      <c r="CU166" s="2">
        <f t="shared" si="202"/>
        <v>0</v>
      </c>
      <c r="CV166" s="2">
        <f t="shared" si="203"/>
        <v>10.3</v>
      </c>
      <c r="CW166" s="2">
        <f t="shared" si="204"/>
        <v>0</v>
      </c>
      <c r="CX166" s="2">
        <f t="shared" si="205"/>
        <v>0</v>
      </c>
      <c r="CY166" s="2">
        <f t="shared" si="206"/>
        <v>1.68</v>
      </c>
      <c r="CZ166" s="2">
        <f t="shared" si="207"/>
        <v>1.26</v>
      </c>
      <c r="DA166" s="2"/>
      <c r="DB166" s="2"/>
      <c r="DC166" s="2" t="s">
        <v>3</v>
      </c>
      <c r="DD166" s="2" t="s">
        <v>3</v>
      </c>
      <c r="DE166" s="2" t="s">
        <v>3</v>
      </c>
      <c r="DF166" s="2" t="s">
        <v>3</v>
      </c>
      <c r="DG166" s="2" t="s">
        <v>3</v>
      </c>
      <c r="DH166" s="2" t="s">
        <v>3</v>
      </c>
      <c r="DI166" s="2" t="s">
        <v>3</v>
      </c>
      <c r="DJ166" s="2" t="s">
        <v>3</v>
      </c>
      <c r="DK166" s="2" t="s">
        <v>3</v>
      </c>
      <c r="DL166" s="2" t="s">
        <v>3</v>
      </c>
      <c r="DM166" s="2" t="s">
        <v>3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1013</v>
      </c>
      <c r="DV166" s="2" t="s">
        <v>158</v>
      </c>
      <c r="DW166" s="2" t="s">
        <v>158</v>
      </c>
      <c r="DX166" s="2">
        <v>1</v>
      </c>
      <c r="DY166" s="2"/>
      <c r="DZ166" s="2"/>
      <c r="EA166" s="2"/>
      <c r="EB166" s="2"/>
      <c r="EC166" s="2"/>
      <c r="ED166" s="2"/>
      <c r="EE166" s="2">
        <v>39174394</v>
      </c>
      <c r="EF166" s="2">
        <v>3</v>
      </c>
      <c r="EG166" s="2" t="s">
        <v>20</v>
      </c>
      <c r="EH166" s="2">
        <v>0</v>
      </c>
      <c r="EI166" s="2" t="s">
        <v>3</v>
      </c>
      <c r="EJ166" s="2">
        <v>2</v>
      </c>
      <c r="EK166" s="2">
        <v>111003</v>
      </c>
      <c r="EL166" s="2" t="s">
        <v>318</v>
      </c>
      <c r="EM166" s="2" t="s">
        <v>319</v>
      </c>
      <c r="EN166" s="2"/>
      <c r="EO166" s="2" t="s">
        <v>3</v>
      </c>
      <c r="EP166" s="2"/>
      <c r="EQ166" s="2">
        <v>131072</v>
      </c>
      <c r="ER166" s="2">
        <v>158.97</v>
      </c>
      <c r="ES166" s="2">
        <v>53.81</v>
      </c>
      <c r="ET166" s="2">
        <v>0</v>
      </c>
      <c r="EU166" s="2">
        <v>0</v>
      </c>
      <c r="EV166" s="2">
        <v>105.16</v>
      </c>
      <c r="EW166" s="2">
        <v>10.3</v>
      </c>
      <c r="EX166" s="2">
        <v>0</v>
      </c>
      <c r="EY166" s="2">
        <v>0</v>
      </c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208"/>
        <v>0</v>
      </c>
      <c r="FS166" s="2">
        <v>0</v>
      </c>
      <c r="FT166" s="2"/>
      <c r="FU166" s="2"/>
      <c r="FV166" s="2"/>
      <c r="FW166" s="2"/>
      <c r="FX166" s="2">
        <v>80</v>
      </c>
      <c r="FY166" s="2">
        <v>60</v>
      </c>
      <c r="FZ166" s="2"/>
      <c r="GA166" s="2" t="s">
        <v>3</v>
      </c>
      <c r="GB166" s="2"/>
      <c r="GC166" s="2"/>
      <c r="GD166" s="2">
        <v>1</v>
      </c>
      <c r="GE166" s="2"/>
      <c r="GF166" s="2">
        <v>1343962270</v>
      </c>
      <c r="GG166" s="2">
        <v>1</v>
      </c>
      <c r="GH166" s="2">
        <v>1</v>
      </c>
      <c r="GI166" s="2">
        <v>-2</v>
      </c>
      <c r="GJ166" s="2">
        <v>0</v>
      </c>
      <c r="GK166" s="2">
        <v>0</v>
      </c>
      <c r="GL166" s="2">
        <f t="shared" si="209"/>
        <v>0</v>
      </c>
      <c r="GM166" s="2">
        <f t="shared" si="210"/>
        <v>6.12</v>
      </c>
      <c r="GN166" s="2">
        <f t="shared" si="211"/>
        <v>0</v>
      </c>
      <c r="GO166" s="2">
        <f t="shared" si="212"/>
        <v>6.12</v>
      </c>
      <c r="GP166" s="2">
        <f t="shared" si="213"/>
        <v>0</v>
      </c>
      <c r="GQ166" s="2"/>
      <c r="GR166" s="2">
        <v>0</v>
      </c>
      <c r="GS166" s="2">
        <v>3</v>
      </c>
      <c r="GT166" s="2">
        <v>0</v>
      </c>
      <c r="GU166" s="2" t="s">
        <v>3</v>
      </c>
      <c r="GV166" s="2">
        <f t="shared" si="214"/>
        <v>0</v>
      </c>
      <c r="GW166" s="2">
        <v>1</v>
      </c>
      <c r="GX166" s="2">
        <f t="shared" si="215"/>
        <v>0</v>
      </c>
      <c r="GY166" s="2"/>
      <c r="GZ166" s="2"/>
      <c r="HA166" s="2">
        <v>0</v>
      </c>
      <c r="HB166" s="2">
        <v>0</v>
      </c>
      <c r="HC166" s="2">
        <f t="shared" si="216"/>
        <v>0</v>
      </c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17</v>
      </c>
      <c r="B167">
        <v>1</v>
      </c>
      <c r="C167">
        <f>ROW(SmtRes!A494)</f>
        <v>494</v>
      </c>
      <c r="D167">
        <f>ROW(EtalonRes!A404)</f>
        <v>404</v>
      </c>
      <c r="E167" t="s">
        <v>314</v>
      </c>
      <c r="F167" t="s">
        <v>315</v>
      </c>
      <c r="G167" t="s">
        <v>316</v>
      </c>
      <c r="H167" t="s">
        <v>158</v>
      </c>
      <c r="I167">
        <f>ROUND(2/100,9)</f>
        <v>0.02</v>
      </c>
      <c r="J167">
        <v>0</v>
      </c>
      <c r="O167">
        <f t="shared" si="182"/>
        <v>21.53</v>
      </c>
      <c r="P167">
        <f t="shared" si="183"/>
        <v>7.29</v>
      </c>
      <c r="Q167">
        <f t="shared" si="184"/>
        <v>0</v>
      </c>
      <c r="R167">
        <f t="shared" si="185"/>
        <v>0</v>
      </c>
      <c r="S167">
        <f t="shared" si="186"/>
        <v>14.24</v>
      </c>
      <c r="T167">
        <f t="shared" si="187"/>
        <v>0</v>
      </c>
      <c r="U167">
        <f t="shared" si="188"/>
        <v>0.20600000000000002</v>
      </c>
      <c r="V167">
        <f t="shared" si="189"/>
        <v>0</v>
      </c>
      <c r="W167">
        <f t="shared" si="190"/>
        <v>0</v>
      </c>
      <c r="X167">
        <f t="shared" si="191"/>
        <v>11.39</v>
      </c>
      <c r="Y167">
        <f t="shared" si="192"/>
        <v>8.5399999999999991</v>
      </c>
      <c r="AA167">
        <v>39650538</v>
      </c>
      <c r="AB167">
        <f t="shared" si="193"/>
        <v>158.97</v>
      </c>
      <c r="AC167">
        <f t="shared" si="194"/>
        <v>53.81</v>
      </c>
      <c r="AD167">
        <f t="shared" si="217"/>
        <v>0</v>
      </c>
      <c r="AE167">
        <f t="shared" si="218"/>
        <v>0</v>
      </c>
      <c r="AF167">
        <f t="shared" si="219"/>
        <v>105.16</v>
      </c>
      <c r="AG167">
        <f t="shared" si="195"/>
        <v>0</v>
      </c>
      <c r="AH167">
        <f t="shared" si="220"/>
        <v>10.3</v>
      </c>
      <c r="AI167">
        <f t="shared" si="221"/>
        <v>0</v>
      </c>
      <c r="AJ167">
        <f t="shared" si="196"/>
        <v>0</v>
      </c>
      <c r="AK167">
        <v>158.97</v>
      </c>
      <c r="AL167">
        <v>53.81</v>
      </c>
      <c r="AM167">
        <v>0</v>
      </c>
      <c r="AN167">
        <v>0</v>
      </c>
      <c r="AO167">
        <v>105.16</v>
      </c>
      <c r="AP167">
        <v>0</v>
      </c>
      <c r="AQ167">
        <v>10.3</v>
      </c>
      <c r="AR167">
        <v>0</v>
      </c>
      <c r="AS167">
        <v>0</v>
      </c>
      <c r="AT167">
        <v>80</v>
      </c>
      <c r="AU167">
        <v>60</v>
      </c>
      <c r="AV167">
        <v>1</v>
      </c>
      <c r="AW167">
        <v>1</v>
      </c>
      <c r="AZ167">
        <v>6.77</v>
      </c>
      <c r="BA167">
        <v>6.77</v>
      </c>
      <c r="BB167">
        <v>6.77</v>
      </c>
      <c r="BC167">
        <v>6.77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2</v>
      </c>
      <c r="BJ167" t="s">
        <v>317</v>
      </c>
      <c r="BM167">
        <v>111003</v>
      </c>
      <c r="BN167">
        <v>0</v>
      </c>
      <c r="BO167" t="s">
        <v>3</v>
      </c>
      <c r="BP167">
        <v>0</v>
      </c>
      <c r="BQ167">
        <v>3</v>
      </c>
      <c r="BR167">
        <v>0</v>
      </c>
      <c r="BS167">
        <v>6.77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80</v>
      </c>
      <c r="CA167">
        <v>60</v>
      </c>
      <c r="CE167">
        <v>0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197"/>
        <v>21.53</v>
      </c>
      <c r="CQ167">
        <f t="shared" si="198"/>
        <v>364.2937</v>
      </c>
      <c r="CR167">
        <f t="shared" si="199"/>
        <v>0</v>
      </c>
      <c r="CS167">
        <f t="shared" si="200"/>
        <v>0</v>
      </c>
      <c r="CT167">
        <f t="shared" si="201"/>
        <v>711.93319999999994</v>
      </c>
      <c r="CU167">
        <f t="shared" si="202"/>
        <v>0</v>
      </c>
      <c r="CV167">
        <f t="shared" si="203"/>
        <v>10.3</v>
      </c>
      <c r="CW167">
        <f t="shared" si="204"/>
        <v>0</v>
      </c>
      <c r="CX167">
        <f t="shared" si="205"/>
        <v>0</v>
      </c>
      <c r="CY167">
        <f t="shared" si="206"/>
        <v>11.392000000000001</v>
      </c>
      <c r="CZ167">
        <f t="shared" si="207"/>
        <v>8.5440000000000005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158</v>
      </c>
      <c r="DW167" t="s">
        <v>158</v>
      </c>
      <c r="DX167">
        <v>1</v>
      </c>
      <c r="EE167">
        <v>39174394</v>
      </c>
      <c r="EF167">
        <v>3</v>
      </c>
      <c r="EG167" t="s">
        <v>20</v>
      </c>
      <c r="EH167">
        <v>0</v>
      </c>
      <c r="EI167" t="s">
        <v>3</v>
      </c>
      <c r="EJ167">
        <v>2</v>
      </c>
      <c r="EK167">
        <v>111003</v>
      </c>
      <c r="EL167" t="s">
        <v>318</v>
      </c>
      <c r="EM167" t="s">
        <v>319</v>
      </c>
      <c r="EO167" t="s">
        <v>3</v>
      </c>
      <c r="EQ167">
        <v>131072</v>
      </c>
      <c r="ER167">
        <v>158.97</v>
      </c>
      <c r="ES167">
        <v>53.81</v>
      </c>
      <c r="ET167">
        <v>0</v>
      </c>
      <c r="EU167">
        <v>0</v>
      </c>
      <c r="EV167">
        <v>105.16</v>
      </c>
      <c r="EW167">
        <v>10.3</v>
      </c>
      <c r="EX167">
        <v>0</v>
      </c>
      <c r="EY167">
        <v>0</v>
      </c>
      <c r="FQ167">
        <v>0</v>
      </c>
      <c r="FR167">
        <f t="shared" si="208"/>
        <v>0</v>
      </c>
      <c r="FS167">
        <v>0</v>
      </c>
      <c r="FX167">
        <v>80</v>
      </c>
      <c r="FY167">
        <v>60</v>
      </c>
      <c r="GA167" t="s">
        <v>3</v>
      </c>
      <c r="GD167">
        <v>1</v>
      </c>
      <c r="GF167">
        <v>1343962270</v>
      </c>
      <c r="GG167">
        <v>1</v>
      </c>
      <c r="GH167">
        <v>1</v>
      </c>
      <c r="GI167">
        <v>4</v>
      </c>
      <c r="GJ167">
        <v>0</v>
      </c>
      <c r="GK167">
        <v>0</v>
      </c>
      <c r="GL167">
        <f t="shared" si="209"/>
        <v>0</v>
      </c>
      <c r="GM167">
        <f t="shared" si="210"/>
        <v>41.46</v>
      </c>
      <c r="GN167">
        <f t="shared" si="211"/>
        <v>0</v>
      </c>
      <c r="GO167">
        <f t="shared" si="212"/>
        <v>41.46</v>
      </c>
      <c r="GP167">
        <f t="shared" si="213"/>
        <v>0</v>
      </c>
      <c r="GR167">
        <v>0</v>
      </c>
      <c r="GS167">
        <v>0</v>
      </c>
      <c r="GT167">
        <v>0</v>
      </c>
      <c r="GU167" t="s">
        <v>3</v>
      </c>
      <c r="GV167">
        <f t="shared" si="214"/>
        <v>0</v>
      </c>
      <c r="GW167">
        <v>1</v>
      </c>
      <c r="GX167">
        <f t="shared" si="215"/>
        <v>0</v>
      </c>
      <c r="HA167">
        <v>0</v>
      </c>
      <c r="HB167">
        <v>0</v>
      </c>
      <c r="HC167">
        <f t="shared" si="216"/>
        <v>0</v>
      </c>
      <c r="IK167">
        <v>0</v>
      </c>
    </row>
    <row r="168" spans="1:255" x14ac:dyDescent="0.2">
      <c r="A168" s="2">
        <v>18</v>
      </c>
      <c r="B168" s="2">
        <v>1</v>
      </c>
      <c r="C168" s="2">
        <v>479</v>
      </c>
      <c r="D168" s="2"/>
      <c r="E168" s="2" t="s">
        <v>320</v>
      </c>
      <c r="F168" s="2" t="s">
        <v>321</v>
      </c>
      <c r="G168" s="2" t="s">
        <v>322</v>
      </c>
      <c r="H168" s="2" t="s">
        <v>265</v>
      </c>
      <c r="I168" s="2">
        <f>I166*J168</f>
        <v>0.01</v>
      </c>
      <c r="J168" s="2">
        <v>0.5</v>
      </c>
      <c r="K168" s="2"/>
      <c r="L168" s="2"/>
      <c r="M168" s="2"/>
      <c r="N168" s="2"/>
      <c r="O168" s="2">
        <f t="shared" si="182"/>
        <v>0.18</v>
      </c>
      <c r="P168" s="2">
        <f t="shared" si="183"/>
        <v>0.18</v>
      </c>
      <c r="Q168" s="2">
        <f t="shared" si="184"/>
        <v>0</v>
      </c>
      <c r="R168" s="2">
        <f t="shared" si="185"/>
        <v>0</v>
      </c>
      <c r="S168" s="2">
        <f t="shared" si="186"/>
        <v>0</v>
      </c>
      <c r="T168" s="2">
        <f t="shared" si="187"/>
        <v>0</v>
      </c>
      <c r="U168" s="2">
        <f t="shared" si="188"/>
        <v>0</v>
      </c>
      <c r="V168" s="2">
        <f t="shared" si="189"/>
        <v>0</v>
      </c>
      <c r="W168" s="2">
        <f t="shared" si="190"/>
        <v>0</v>
      </c>
      <c r="X168" s="2">
        <f t="shared" si="191"/>
        <v>0</v>
      </c>
      <c r="Y168" s="2">
        <f t="shared" si="192"/>
        <v>0</v>
      </c>
      <c r="Z168" s="2"/>
      <c r="AA168" s="2">
        <v>39650536</v>
      </c>
      <c r="AB168" s="2">
        <f t="shared" si="193"/>
        <v>18</v>
      </c>
      <c r="AC168" s="2">
        <f t="shared" si="194"/>
        <v>18</v>
      </c>
      <c r="AD168" s="2">
        <f t="shared" si="217"/>
        <v>0</v>
      </c>
      <c r="AE168" s="2">
        <f t="shared" si="218"/>
        <v>0</v>
      </c>
      <c r="AF168" s="2">
        <f t="shared" si="219"/>
        <v>0</v>
      </c>
      <c r="AG168" s="2">
        <f t="shared" si="195"/>
        <v>0</v>
      </c>
      <c r="AH168" s="2">
        <f t="shared" si="220"/>
        <v>0</v>
      </c>
      <c r="AI168" s="2">
        <f t="shared" si="221"/>
        <v>0</v>
      </c>
      <c r="AJ168" s="2">
        <f t="shared" si="196"/>
        <v>0</v>
      </c>
      <c r="AK168" s="2">
        <v>18</v>
      </c>
      <c r="AL168" s="2">
        <v>18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95</v>
      </c>
      <c r="AU168" s="2">
        <v>65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3</v>
      </c>
      <c r="BE168" s="2" t="s">
        <v>3</v>
      </c>
      <c r="BF168" s="2" t="s">
        <v>3</v>
      </c>
      <c r="BG168" s="2" t="s">
        <v>3</v>
      </c>
      <c r="BH168" s="2">
        <v>3</v>
      </c>
      <c r="BI168" s="2">
        <v>2</v>
      </c>
      <c r="BJ168" s="2" t="s">
        <v>323</v>
      </c>
      <c r="BK168" s="2"/>
      <c r="BL168" s="2"/>
      <c r="BM168" s="2">
        <v>108001</v>
      </c>
      <c r="BN168" s="2">
        <v>0</v>
      </c>
      <c r="BO168" s="2" t="s">
        <v>3</v>
      </c>
      <c r="BP168" s="2">
        <v>0</v>
      </c>
      <c r="BQ168" s="2">
        <v>3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3</v>
      </c>
      <c r="BZ168" s="2">
        <v>95</v>
      </c>
      <c r="CA168" s="2">
        <v>65</v>
      </c>
      <c r="CB168" s="2"/>
      <c r="CC168" s="2"/>
      <c r="CD168" s="2"/>
      <c r="CE168" s="2">
        <v>0</v>
      </c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3</v>
      </c>
      <c r="CO168" s="2">
        <v>0</v>
      </c>
      <c r="CP168" s="2">
        <f t="shared" si="197"/>
        <v>0.18</v>
      </c>
      <c r="CQ168" s="2">
        <f t="shared" si="198"/>
        <v>18</v>
      </c>
      <c r="CR168" s="2">
        <f t="shared" si="199"/>
        <v>0</v>
      </c>
      <c r="CS168" s="2">
        <f t="shared" si="200"/>
        <v>0</v>
      </c>
      <c r="CT168" s="2">
        <f t="shared" si="201"/>
        <v>0</v>
      </c>
      <c r="CU168" s="2">
        <f t="shared" si="202"/>
        <v>0</v>
      </c>
      <c r="CV168" s="2">
        <f t="shared" si="203"/>
        <v>0</v>
      </c>
      <c r="CW168" s="2">
        <f t="shared" si="204"/>
        <v>0</v>
      </c>
      <c r="CX168" s="2">
        <f t="shared" si="205"/>
        <v>0</v>
      </c>
      <c r="CY168" s="2">
        <f t="shared" si="206"/>
        <v>0</v>
      </c>
      <c r="CZ168" s="2">
        <f t="shared" si="207"/>
        <v>0</v>
      </c>
      <c r="DA168" s="2"/>
      <c r="DB168" s="2"/>
      <c r="DC168" s="2" t="s">
        <v>3</v>
      </c>
      <c r="DD168" s="2" t="s">
        <v>3</v>
      </c>
      <c r="DE168" s="2" t="s">
        <v>3</v>
      </c>
      <c r="DF168" s="2" t="s">
        <v>3</v>
      </c>
      <c r="DG168" s="2" t="s">
        <v>3</v>
      </c>
      <c r="DH168" s="2" t="s">
        <v>3</v>
      </c>
      <c r="DI168" s="2" t="s">
        <v>3</v>
      </c>
      <c r="DJ168" s="2" t="s">
        <v>3</v>
      </c>
      <c r="DK168" s="2" t="s">
        <v>3</v>
      </c>
      <c r="DL168" s="2" t="s">
        <v>3</v>
      </c>
      <c r="DM168" s="2" t="s">
        <v>3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1010</v>
      </c>
      <c r="DV168" s="2" t="s">
        <v>265</v>
      </c>
      <c r="DW168" s="2" t="s">
        <v>265</v>
      </c>
      <c r="DX168" s="2">
        <v>100</v>
      </c>
      <c r="DY168" s="2"/>
      <c r="DZ168" s="2"/>
      <c r="EA168" s="2"/>
      <c r="EB168" s="2"/>
      <c r="EC168" s="2"/>
      <c r="ED168" s="2"/>
      <c r="EE168" s="2">
        <v>39174386</v>
      </c>
      <c r="EF168" s="2">
        <v>3</v>
      </c>
      <c r="EG168" s="2" t="s">
        <v>20</v>
      </c>
      <c r="EH168" s="2">
        <v>0</v>
      </c>
      <c r="EI168" s="2" t="s">
        <v>3</v>
      </c>
      <c r="EJ168" s="2">
        <v>2</v>
      </c>
      <c r="EK168" s="2">
        <v>108001</v>
      </c>
      <c r="EL168" s="2" t="s">
        <v>77</v>
      </c>
      <c r="EM168" s="2" t="s">
        <v>78</v>
      </c>
      <c r="EN168" s="2"/>
      <c r="EO168" s="2" t="s">
        <v>3</v>
      </c>
      <c r="EP168" s="2"/>
      <c r="EQ168" s="2">
        <v>0</v>
      </c>
      <c r="ER168" s="2">
        <v>18</v>
      </c>
      <c r="ES168" s="2">
        <v>18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208"/>
        <v>0</v>
      </c>
      <c r="FS168" s="2">
        <v>0</v>
      </c>
      <c r="FT168" s="2"/>
      <c r="FU168" s="2"/>
      <c r="FV168" s="2"/>
      <c r="FW168" s="2"/>
      <c r="FX168" s="2">
        <v>95</v>
      </c>
      <c r="FY168" s="2">
        <v>65</v>
      </c>
      <c r="FZ168" s="2"/>
      <c r="GA168" s="2" t="s">
        <v>3</v>
      </c>
      <c r="GB168" s="2"/>
      <c r="GC168" s="2"/>
      <c r="GD168" s="2">
        <v>1</v>
      </c>
      <c r="GE168" s="2"/>
      <c r="GF168" s="2">
        <v>205794047</v>
      </c>
      <c r="GG168" s="2">
        <v>1</v>
      </c>
      <c r="GH168" s="2">
        <v>1</v>
      </c>
      <c r="GI168" s="2">
        <v>-2</v>
      </c>
      <c r="GJ168" s="2">
        <v>0</v>
      </c>
      <c r="GK168" s="2">
        <v>0</v>
      </c>
      <c r="GL168" s="2">
        <f t="shared" si="209"/>
        <v>0</v>
      </c>
      <c r="GM168" s="2">
        <f t="shared" si="210"/>
        <v>0.18</v>
      </c>
      <c r="GN168" s="2">
        <f t="shared" si="211"/>
        <v>0</v>
      </c>
      <c r="GO168" s="2">
        <f t="shared" si="212"/>
        <v>0.18</v>
      </c>
      <c r="GP168" s="2">
        <f t="shared" si="213"/>
        <v>0</v>
      </c>
      <c r="GQ168" s="2"/>
      <c r="GR168" s="2">
        <v>0</v>
      </c>
      <c r="GS168" s="2">
        <v>3</v>
      </c>
      <c r="GT168" s="2">
        <v>0</v>
      </c>
      <c r="GU168" s="2" t="s">
        <v>3</v>
      </c>
      <c r="GV168" s="2">
        <f t="shared" si="214"/>
        <v>0</v>
      </c>
      <c r="GW168" s="2">
        <v>1</v>
      </c>
      <c r="GX168" s="2">
        <f t="shared" si="215"/>
        <v>0</v>
      </c>
      <c r="GY168" s="2"/>
      <c r="GZ168" s="2"/>
      <c r="HA168" s="2">
        <v>0</v>
      </c>
      <c r="HB168" s="2">
        <v>0</v>
      </c>
      <c r="HC168" s="2">
        <f t="shared" si="216"/>
        <v>0</v>
      </c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18</v>
      </c>
      <c r="B169">
        <v>1</v>
      </c>
      <c r="C169">
        <v>490</v>
      </c>
      <c r="E169" t="s">
        <v>320</v>
      </c>
      <c r="F169" t="s">
        <v>321</v>
      </c>
      <c r="G169" t="s">
        <v>322</v>
      </c>
      <c r="H169" t="s">
        <v>265</v>
      </c>
      <c r="I169">
        <f>I167*J169</f>
        <v>0.01</v>
      </c>
      <c r="J169">
        <v>0.5</v>
      </c>
      <c r="O169">
        <f t="shared" si="182"/>
        <v>1.22</v>
      </c>
      <c r="P169">
        <f t="shared" si="183"/>
        <v>1.22</v>
      </c>
      <c r="Q169">
        <f t="shared" si="184"/>
        <v>0</v>
      </c>
      <c r="R169">
        <f t="shared" si="185"/>
        <v>0</v>
      </c>
      <c r="S169">
        <f t="shared" si="186"/>
        <v>0</v>
      </c>
      <c r="T169">
        <f t="shared" si="187"/>
        <v>0</v>
      </c>
      <c r="U169">
        <f t="shared" si="188"/>
        <v>0</v>
      </c>
      <c r="V169">
        <f t="shared" si="189"/>
        <v>0</v>
      </c>
      <c r="W169">
        <f t="shared" si="190"/>
        <v>0</v>
      </c>
      <c r="X169">
        <f t="shared" si="191"/>
        <v>0</v>
      </c>
      <c r="Y169">
        <f t="shared" si="192"/>
        <v>0</v>
      </c>
      <c r="AA169">
        <v>39650538</v>
      </c>
      <c r="AB169">
        <f t="shared" si="193"/>
        <v>18</v>
      </c>
      <c r="AC169">
        <f t="shared" si="194"/>
        <v>18</v>
      </c>
      <c r="AD169">
        <f t="shared" si="217"/>
        <v>0</v>
      </c>
      <c r="AE169">
        <f t="shared" si="218"/>
        <v>0</v>
      </c>
      <c r="AF169">
        <f t="shared" si="219"/>
        <v>0</v>
      </c>
      <c r="AG169">
        <f t="shared" si="195"/>
        <v>0</v>
      </c>
      <c r="AH169">
        <f t="shared" si="220"/>
        <v>0</v>
      </c>
      <c r="AI169">
        <f t="shared" si="221"/>
        <v>0</v>
      </c>
      <c r="AJ169">
        <f t="shared" si="196"/>
        <v>0</v>
      </c>
      <c r="AK169">
        <v>18</v>
      </c>
      <c r="AL169">
        <v>18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6.77</v>
      </c>
      <c r="BA169">
        <v>1</v>
      </c>
      <c r="BB169">
        <v>1</v>
      </c>
      <c r="BC169">
        <v>6.77</v>
      </c>
      <c r="BD169" t="s">
        <v>3</v>
      </c>
      <c r="BE169" t="s">
        <v>3</v>
      </c>
      <c r="BF169" t="s">
        <v>3</v>
      </c>
      <c r="BG169" t="s">
        <v>3</v>
      </c>
      <c r="BH169">
        <v>3</v>
      </c>
      <c r="BI169">
        <v>2</v>
      </c>
      <c r="BJ169" t="s">
        <v>323</v>
      </c>
      <c r="BM169">
        <v>108001</v>
      </c>
      <c r="BN169">
        <v>0</v>
      </c>
      <c r="BO169" t="s">
        <v>3</v>
      </c>
      <c r="BP169">
        <v>0</v>
      </c>
      <c r="BQ169">
        <v>3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95</v>
      </c>
      <c r="CA169">
        <v>65</v>
      </c>
      <c r="CE169">
        <v>0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197"/>
        <v>1.22</v>
      </c>
      <c r="CQ169">
        <f t="shared" si="198"/>
        <v>121.85999999999999</v>
      </c>
      <c r="CR169">
        <f t="shared" si="199"/>
        <v>0</v>
      </c>
      <c r="CS169">
        <f t="shared" si="200"/>
        <v>0</v>
      </c>
      <c r="CT169">
        <f t="shared" si="201"/>
        <v>0</v>
      </c>
      <c r="CU169">
        <f t="shared" si="202"/>
        <v>0</v>
      </c>
      <c r="CV169">
        <f t="shared" si="203"/>
        <v>0</v>
      </c>
      <c r="CW169">
        <f t="shared" si="204"/>
        <v>0</v>
      </c>
      <c r="CX169">
        <f t="shared" si="205"/>
        <v>0</v>
      </c>
      <c r="CY169">
        <f t="shared" si="206"/>
        <v>0</v>
      </c>
      <c r="CZ169">
        <f t="shared" si="207"/>
        <v>0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1010</v>
      </c>
      <c r="DV169" t="s">
        <v>265</v>
      </c>
      <c r="DW169" t="s">
        <v>265</v>
      </c>
      <c r="DX169">
        <v>100</v>
      </c>
      <c r="EE169">
        <v>39174386</v>
      </c>
      <c r="EF169">
        <v>3</v>
      </c>
      <c r="EG169" t="s">
        <v>20</v>
      </c>
      <c r="EH169">
        <v>0</v>
      </c>
      <c r="EI169" t="s">
        <v>3</v>
      </c>
      <c r="EJ169">
        <v>2</v>
      </c>
      <c r="EK169">
        <v>108001</v>
      </c>
      <c r="EL169" t="s">
        <v>77</v>
      </c>
      <c r="EM169" t="s">
        <v>78</v>
      </c>
      <c r="EO169" t="s">
        <v>3</v>
      </c>
      <c r="EQ169">
        <v>0</v>
      </c>
      <c r="ER169">
        <v>18</v>
      </c>
      <c r="ES169">
        <v>18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208"/>
        <v>0</v>
      </c>
      <c r="FS169">
        <v>0</v>
      </c>
      <c r="FX169">
        <v>95</v>
      </c>
      <c r="FY169">
        <v>65</v>
      </c>
      <c r="GA169" t="s">
        <v>3</v>
      </c>
      <c r="GD169">
        <v>1</v>
      </c>
      <c r="GF169">
        <v>205794047</v>
      </c>
      <c r="GG169">
        <v>1</v>
      </c>
      <c r="GH169">
        <v>1</v>
      </c>
      <c r="GI169">
        <v>4</v>
      </c>
      <c r="GJ169">
        <v>0</v>
      </c>
      <c r="GK169">
        <v>0</v>
      </c>
      <c r="GL169">
        <f t="shared" si="209"/>
        <v>0</v>
      </c>
      <c r="GM169">
        <f t="shared" si="210"/>
        <v>1.22</v>
      </c>
      <c r="GN169">
        <f t="shared" si="211"/>
        <v>0</v>
      </c>
      <c r="GO169">
        <f t="shared" si="212"/>
        <v>1.22</v>
      </c>
      <c r="GP169">
        <f t="shared" si="213"/>
        <v>0</v>
      </c>
      <c r="GR169">
        <v>0</v>
      </c>
      <c r="GS169">
        <v>0</v>
      </c>
      <c r="GT169">
        <v>0</v>
      </c>
      <c r="GU169" t="s">
        <v>3</v>
      </c>
      <c r="GV169">
        <f t="shared" si="214"/>
        <v>0</v>
      </c>
      <c r="GW169">
        <v>1</v>
      </c>
      <c r="GX169">
        <f t="shared" si="215"/>
        <v>0</v>
      </c>
      <c r="HA169">
        <v>0</v>
      </c>
      <c r="HB169">
        <v>0</v>
      </c>
      <c r="HC169">
        <f t="shared" si="216"/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482</v>
      </c>
      <c r="D170" s="2"/>
      <c r="E170" s="2" t="s">
        <v>324</v>
      </c>
      <c r="F170" s="2" t="s">
        <v>325</v>
      </c>
      <c r="G170" s="2" t="s">
        <v>326</v>
      </c>
      <c r="H170" s="2" t="s">
        <v>95</v>
      </c>
      <c r="I170" s="2">
        <f>I166*J170</f>
        <v>0.1</v>
      </c>
      <c r="J170" s="2">
        <v>5</v>
      </c>
      <c r="K170" s="2"/>
      <c r="L170" s="2"/>
      <c r="M170" s="2"/>
      <c r="N170" s="2"/>
      <c r="O170" s="2">
        <f t="shared" si="182"/>
        <v>41.12</v>
      </c>
      <c r="P170" s="2">
        <f t="shared" si="183"/>
        <v>41.12</v>
      </c>
      <c r="Q170" s="2">
        <f t="shared" si="184"/>
        <v>0</v>
      </c>
      <c r="R170" s="2">
        <f t="shared" si="185"/>
        <v>0</v>
      </c>
      <c r="S170" s="2">
        <f t="shared" si="186"/>
        <v>0</v>
      </c>
      <c r="T170" s="2">
        <f t="shared" si="187"/>
        <v>0</v>
      </c>
      <c r="U170" s="2">
        <f t="shared" si="188"/>
        <v>0</v>
      </c>
      <c r="V170" s="2">
        <f t="shared" si="189"/>
        <v>0</v>
      </c>
      <c r="W170" s="2">
        <f t="shared" si="190"/>
        <v>0</v>
      </c>
      <c r="X170" s="2">
        <f t="shared" si="191"/>
        <v>0</v>
      </c>
      <c r="Y170" s="2">
        <f t="shared" si="192"/>
        <v>0</v>
      </c>
      <c r="Z170" s="2"/>
      <c r="AA170" s="2">
        <v>39650536</v>
      </c>
      <c r="AB170" s="2">
        <f t="shared" si="193"/>
        <v>411.2</v>
      </c>
      <c r="AC170" s="2">
        <f t="shared" si="194"/>
        <v>411.2</v>
      </c>
      <c r="AD170" s="2">
        <f t="shared" si="217"/>
        <v>0</v>
      </c>
      <c r="AE170" s="2">
        <f t="shared" si="218"/>
        <v>0</v>
      </c>
      <c r="AF170" s="2">
        <f t="shared" si="219"/>
        <v>0</v>
      </c>
      <c r="AG170" s="2">
        <f t="shared" si="195"/>
        <v>0</v>
      </c>
      <c r="AH170" s="2">
        <f t="shared" si="220"/>
        <v>0</v>
      </c>
      <c r="AI170" s="2">
        <f t="shared" si="221"/>
        <v>0</v>
      </c>
      <c r="AJ170" s="2">
        <f t="shared" si="196"/>
        <v>0</v>
      </c>
      <c r="AK170" s="2">
        <v>411.2</v>
      </c>
      <c r="AL170" s="2">
        <v>411.2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80</v>
      </c>
      <c r="AU170" s="2">
        <v>60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3</v>
      </c>
      <c r="BE170" s="2" t="s">
        <v>3</v>
      </c>
      <c r="BF170" s="2" t="s">
        <v>3</v>
      </c>
      <c r="BG170" s="2" t="s">
        <v>3</v>
      </c>
      <c r="BH170" s="2">
        <v>3</v>
      </c>
      <c r="BI170" s="2">
        <v>2</v>
      </c>
      <c r="BJ170" s="2" t="s">
        <v>327</v>
      </c>
      <c r="BK170" s="2"/>
      <c r="BL170" s="2"/>
      <c r="BM170" s="2">
        <v>111003</v>
      </c>
      <c r="BN170" s="2">
        <v>0</v>
      </c>
      <c r="BO170" s="2" t="s">
        <v>3</v>
      </c>
      <c r="BP170" s="2">
        <v>0</v>
      </c>
      <c r="BQ170" s="2">
        <v>3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3</v>
      </c>
      <c r="BZ170" s="2">
        <v>80</v>
      </c>
      <c r="CA170" s="2">
        <v>60</v>
      </c>
      <c r="CB170" s="2"/>
      <c r="CC170" s="2"/>
      <c r="CD170" s="2"/>
      <c r="CE170" s="2">
        <v>0</v>
      </c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3</v>
      </c>
      <c r="CO170" s="2">
        <v>0</v>
      </c>
      <c r="CP170" s="2">
        <f t="shared" si="197"/>
        <v>41.12</v>
      </c>
      <c r="CQ170" s="2">
        <f t="shared" si="198"/>
        <v>411.2</v>
      </c>
      <c r="CR170" s="2">
        <f t="shared" si="199"/>
        <v>0</v>
      </c>
      <c r="CS170" s="2">
        <f t="shared" si="200"/>
        <v>0</v>
      </c>
      <c r="CT170" s="2">
        <f t="shared" si="201"/>
        <v>0</v>
      </c>
      <c r="CU170" s="2">
        <f t="shared" si="202"/>
        <v>0</v>
      </c>
      <c r="CV170" s="2">
        <f t="shared" si="203"/>
        <v>0</v>
      </c>
      <c r="CW170" s="2">
        <f t="shared" si="204"/>
        <v>0</v>
      </c>
      <c r="CX170" s="2">
        <f t="shared" si="205"/>
        <v>0</v>
      </c>
      <c r="CY170" s="2">
        <f t="shared" si="206"/>
        <v>0</v>
      </c>
      <c r="CZ170" s="2">
        <f t="shared" si="207"/>
        <v>0</v>
      </c>
      <c r="DA170" s="2"/>
      <c r="DB170" s="2"/>
      <c r="DC170" s="2" t="s">
        <v>3</v>
      </c>
      <c r="DD170" s="2" t="s">
        <v>3</v>
      </c>
      <c r="DE170" s="2" t="s">
        <v>3</v>
      </c>
      <c r="DF170" s="2" t="s">
        <v>3</v>
      </c>
      <c r="DG170" s="2" t="s">
        <v>3</v>
      </c>
      <c r="DH170" s="2" t="s">
        <v>3</v>
      </c>
      <c r="DI170" s="2" t="s">
        <v>3</v>
      </c>
      <c r="DJ170" s="2" t="s">
        <v>3</v>
      </c>
      <c r="DK170" s="2" t="s">
        <v>3</v>
      </c>
      <c r="DL170" s="2" t="s">
        <v>3</v>
      </c>
      <c r="DM170" s="2" t="s">
        <v>3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1010</v>
      </c>
      <c r="DV170" s="2" t="s">
        <v>95</v>
      </c>
      <c r="DW170" s="2" t="s">
        <v>95</v>
      </c>
      <c r="DX170" s="2">
        <v>10</v>
      </c>
      <c r="DY170" s="2"/>
      <c r="DZ170" s="2"/>
      <c r="EA170" s="2"/>
      <c r="EB170" s="2"/>
      <c r="EC170" s="2"/>
      <c r="ED170" s="2"/>
      <c r="EE170" s="2">
        <v>39174394</v>
      </c>
      <c r="EF170" s="2">
        <v>3</v>
      </c>
      <c r="EG170" s="2" t="s">
        <v>20</v>
      </c>
      <c r="EH170" s="2">
        <v>0</v>
      </c>
      <c r="EI170" s="2" t="s">
        <v>3</v>
      </c>
      <c r="EJ170" s="2">
        <v>2</v>
      </c>
      <c r="EK170" s="2">
        <v>111003</v>
      </c>
      <c r="EL170" s="2" t="s">
        <v>318</v>
      </c>
      <c r="EM170" s="2" t="s">
        <v>319</v>
      </c>
      <c r="EN170" s="2"/>
      <c r="EO170" s="2" t="s">
        <v>3</v>
      </c>
      <c r="EP170" s="2"/>
      <c r="EQ170" s="2">
        <v>0</v>
      </c>
      <c r="ER170" s="2">
        <v>411.2</v>
      </c>
      <c r="ES170" s="2">
        <v>411.2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08"/>
        <v>0</v>
      </c>
      <c r="FS170" s="2">
        <v>0</v>
      </c>
      <c r="FT170" s="2"/>
      <c r="FU170" s="2"/>
      <c r="FV170" s="2"/>
      <c r="FW170" s="2"/>
      <c r="FX170" s="2">
        <v>80</v>
      </c>
      <c r="FY170" s="2">
        <v>60</v>
      </c>
      <c r="FZ170" s="2"/>
      <c r="GA170" s="2" t="s">
        <v>3</v>
      </c>
      <c r="GB170" s="2"/>
      <c r="GC170" s="2"/>
      <c r="GD170" s="2">
        <v>1</v>
      </c>
      <c r="GE170" s="2"/>
      <c r="GF170" s="2">
        <v>-1500888891</v>
      </c>
      <c r="GG170" s="2">
        <v>1</v>
      </c>
      <c r="GH170" s="2">
        <v>1</v>
      </c>
      <c r="GI170" s="2">
        <v>-2</v>
      </c>
      <c r="GJ170" s="2">
        <v>0</v>
      </c>
      <c r="GK170" s="2">
        <v>0</v>
      </c>
      <c r="GL170" s="2">
        <f t="shared" si="209"/>
        <v>0</v>
      </c>
      <c r="GM170" s="2">
        <f t="shared" si="210"/>
        <v>41.12</v>
      </c>
      <c r="GN170" s="2">
        <f t="shared" si="211"/>
        <v>0</v>
      </c>
      <c r="GO170" s="2">
        <f t="shared" si="212"/>
        <v>41.12</v>
      </c>
      <c r="GP170" s="2">
        <f t="shared" si="213"/>
        <v>0</v>
      </c>
      <c r="GQ170" s="2"/>
      <c r="GR170" s="2">
        <v>0</v>
      </c>
      <c r="GS170" s="2">
        <v>3</v>
      </c>
      <c r="GT170" s="2">
        <v>0</v>
      </c>
      <c r="GU170" s="2" t="s">
        <v>3</v>
      </c>
      <c r="GV170" s="2">
        <f t="shared" si="214"/>
        <v>0</v>
      </c>
      <c r="GW170" s="2">
        <v>1</v>
      </c>
      <c r="GX170" s="2">
        <f t="shared" si="215"/>
        <v>0</v>
      </c>
      <c r="GY170" s="2"/>
      <c r="GZ170" s="2"/>
      <c r="HA170" s="2">
        <v>0</v>
      </c>
      <c r="HB170" s="2">
        <v>0</v>
      </c>
      <c r="HC170" s="2">
        <f t="shared" si="216"/>
        <v>0</v>
      </c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493</v>
      </c>
      <c r="E171" t="s">
        <v>324</v>
      </c>
      <c r="F171" t="s">
        <v>325</v>
      </c>
      <c r="G171" t="s">
        <v>326</v>
      </c>
      <c r="H171" t="s">
        <v>95</v>
      </c>
      <c r="I171">
        <f>I167*J171</f>
        <v>0.1</v>
      </c>
      <c r="J171">
        <v>5</v>
      </c>
      <c r="O171">
        <f t="shared" si="182"/>
        <v>278.38</v>
      </c>
      <c r="P171">
        <f t="shared" si="183"/>
        <v>278.38</v>
      </c>
      <c r="Q171">
        <f t="shared" si="184"/>
        <v>0</v>
      </c>
      <c r="R171">
        <f t="shared" si="185"/>
        <v>0</v>
      </c>
      <c r="S171">
        <f t="shared" si="186"/>
        <v>0</v>
      </c>
      <c r="T171">
        <f t="shared" si="187"/>
        <v>0</v>
      </c>
      <c r="U171">
        <f t="shared" si="188"/>
        <v>0</v>
      </c>
      <c r="V171">
        <f t="shared" si="189"/>
        <v>0</v>
      </c>
      <c r="W171">
        <f t="shared" si="190"/>
        <v>0</v>
      </c>
      <c r="X171">
        <f t="shared" si="191"/>
        <v>0</v>
      </c>
      <c r="Y171">
        <f t="shared" si="192"/>
        <v>0</v>
      </c>
      <c r="AA171">
        <v>39650538</v>
      </c>
      <c r="AB171">
        <f t="shared" si="193"/>
        <v>411.2</v>
      </c>
      <c r="AC171">
        <f t="shared" si="194"/>
        <v>411.2</v>
      </c>
      <c r="AD171">
        <f t="shared" si="217"/>
        <v>0</v>
      </c>
      <c r="AE171">
        <f t="shared" si="218"/>
        <v>0</v>
      </c>
      <c r="AF171">
        <f t="shared" si="219"/>
        <v>0</v>
      </c>
      <c r="AG171">
        <f t="shared" si="195"/>
        <v>0</v>
      </c>
      <c r="AH171">
        <f t="shared" si="220"/>
        <v>0</v>
      </c>
      <c r="AI171">
        <f t="shared" si="221"/>
        <v>0</v>
      </c>
      <c r="AJ171">
        <f t="shared" si="196"/>
        <v>0</v>
      </c>
      <c r="AK171">
        <v>411.2</v>
      </c>
      <c r="AL171">
        <v>411.2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80</v>
      </c>
      <c r="AU171">
        <v>60</v>
      </c>
      <c r="AV171">
        <v>1</v>
      </c>
      <c r="AW171">
        <v>1</v>
      </c>
      <c r="AZ171">
        <v>6.77</v>
      </c>
      <c r="BA171">
        <v>1</v>
      </c>
      <c r="BB171">
        <v>1</v>
      </c>
      <c r="BC171">
        <v>6.77</v>
      </c>
      <c r="BD171" t="s">
        <v>3</v>
      </c>
      <c r="BE171" t="s">
        <v>3</v>
      </c>
      <c r="BF171" t="s">
        <v>3</v>
      </c>
      <c r="BG171" t="s">
        <v>3</v>
      </c>
      <c r="BH171">
        <v>3</v>
      </c>
      <c r="BI171">
        <v>2</v>
      </c>
      <c r="BJ171" t="s">
        <v>327</v>
      </c>
      <c r="BM171">
        <v>111003</v>
      </c>
      <c r="BN171">
        <v>0</v>
      </c>
      <c r="BO171" t="s">
        <v>3</v>
      </c>
      <c r="BP171">
        <v>0</v>
      </c>
      <c r="BQ171">
        <v>3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80</v>
      </c>
      <c r="CA171">
        <v>60</v>
      </c>
      <c r="CE171">
        <v>0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197"/>
        <v>278.38</v>
      </c>
      <c r="CQ171">
        <f t="shared" si="198"/>
        <v>2783.8239999999996</v>
      </c>
      <c r="CR171">
        <f t="shared" si="199"/>
        <v>0</v>
      </c>
      <c r="CS171">
        <f t="shared" si="200"/>
        <v>0</v>
      </c>
      <c r="CT171">
        <f t="shared" si="201"/>
        <v>0</v>
      </c>
      <c r="CU171">
        <f t="shared" si="202"/>
        <v>0</v>
      </c>
      <c r="CV171">
        <f t="shared" si="203"/>
        <v>0</v>
      </c>
      <c r="CW171">
        <f t="shared" si="204"/>
        <v>0</v>
      </c>
      <c r="CX171">
        <f t="shared" si="205"/>
        <v>0</v>
      </c>
      <c r="CY171">
        <f t="shared" si="206"/>
        <v>0</v>
      </c>
      <c r="CZ171">
        <f t="shared" si="207"/>
        <v>0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1010</v>
      </c>
      <c r="DV171" t="s">
        <v>95</v>
      </c>
      <c r="DW171" t="s">
        <v>95</v>
      </c>
      <c r="DX171">
        <v>10</v>
      </c>
      <c r="EE171">
        <v>39174394</v>
      </c>
      <c r="EF171">
        <v>3</v>
      </c>
      <c r="EG171" t="s">
        <v>20</v>
      </c>
      <c r="EH171">
        <v>0</v>
      </c>
      <c r="EI171" t="s">
        <v>3</v>
      </c>
      <c r="EJ171">
        <v>2</v>
      </c>
      <c r="EK171">
        <v>111003</v>
      </c>
      <c r="EL171" t="s">
        <v>318</v>
      </c>
      <c r="EM171" t="s">
        <v>319</v>
      </c>
      <c r="EO171" t="s">
        <v>3</v>
      </c>
      <c r="EQ171">
        <v>0</v>
      </c>
      <c r="ER171">
        <v>411.2</v>
      </c>
      <c r="ES171">
        <v>411.2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208"/>
        <v>0</v>
      </c>
      <c r="FS171">
        <v>0</v>
      </c>
      <c r="FX171">
        <v>80</v>
      </c>
      <c r="FY171">
        <v>60</v>
      </c>
      <c r="GA171" t="s">
        <v>3</v>
      </c>
      <c r="GD171">
        <v>1</v>
      </c>
      <c r="GF171">
        <v>-1500888891</v>
      </c>
      <c r="GG171">
        <v>1</v>
      </c>
      <c r="GH171">
        <v>1</v>
      </c>
      <c r="GI171">
        <v>4</v>
      </c>
      <c r="GJ171">
        <v>0</v>
      </c>
      <c r="GK171">
        <v>0</v>
      </c>
      <c r="GL171">
        <f t="shared" si="209"/>
        <v>0</v>
      </c>
      <c r="GM171">
        <f t="shared" si="210"/>
        <v>278.38</v>
      </c>
      <c r="GN171">
        <f t="shared" si="211"/>
        <v>0</v>
      </c>
      <c r="GO171">
        <f t="shared" si="212"/>
        <v>278.38</v>
      </c>
      <c r="GP171">
        <f t="shared" si="213"/>
        <v>0</v>
      </c>
      <c r="GR171">
        <v>0</v>
      </c>
      <c r="GS171">
        <v>0</v>
      </c>
      <c r="GT171">
        <v>0</v>
      </c>
      <c r="GU171" t="s">
        <v>3</v>
      </c>
      <c r="GV171">
        <f t="shared" si="214"/>
        <v>0</v>
      </c>
      <c r="GW171">
        <v>1</v>
      </c>
      <c r="GX171">
        <f t="shared" si="215"/>
        <v>0</v>
      </c>
      <c r="HA171">
        <v>0</v>
      </c>
      <c r="HB171">
        <v>0</v>
      </c>
      <c r="HC171">
        <f t="shared" si="216"/>
        <v>0</v>
      </c>
      <c r="IK171">
        <v>0</v>
      </c>
    </row>
    <row r="172" spans="1:255" x14ac:dyDescent="0.2">
      <c r="A172" s="2">
        <v>17</v>
      </c>
      <c r="B172" s="2">
        <v>1</v>
      </c>
      <c r="C172" s="2">
        <f>ROW(SmtRes!A507)</f>
        <v>507</v>
      </c>
      <c r="D172" s="2">
        <f>ROW(EtalonRes!A416)</f>
        <v>416</v>
      </c>
      <c r="E172" s="2" t="s">
        <v>328</v>
      </c>
      <c r="F172" s="2" t="s">
        <v>329</v>
      </c>
      <c r="G172" s="2" t="s">
        <v>330</v>
      </c>
      <c r="H172" s="2" t="s">
        <v>256</v>
      </c>
      <c r="I172" s="2">
        <f>ROUND(20/100,9)</f>
        <v>0.2</v>
      </c>
      <c r="J172" s="2">
        <v>0</v>
      </c>
      <c r="K172" s="2"/>
      <c r="L172" s="2"/>
      <c r="M172" s="2"/>
      <c r="N172" s="2"/>
      <c r="O172" s="2">
        <f t="shared" si="182"/>
        <v>116.53</v>
      </c>
      <c r="P172" s="2">
        <f t="shared" si="183"/>
        <v>81.510000000000005</v>
      </c>
      <c r="Q172" s="2">
        <f t="shared" si="184"/>
        <v>18.93</v>
      </c>
      <c r="R172" s="2">
        <f t="shared" si="185"/>
        <v>4.67</v>
      </c>
      <c r="S172" s="2">
        <f t="shared" si="186"/>
        <v>16.09</v>
      </c>
      <c r="T172" s="2">
        <f t="shared" si="187"/>
        <v>0</v>
      </c>
      <c r="U172" s="2">
        <f t="shared" si="188"/>
        <v>1.7120000000000002</v>
      </c>
      <c r="V172" s="2">
        <f t="shared" si="189"/>
        <v>0.45400000000000001</v>
      </c>
      <c r="W172" s="2">
        <f t="shared" si="190"/>
        <v>0</v>
      </c>
      <c r="X172" s="2">
        <f t="shared" si="191"/>
        <v>19.72</v>
      </c>
      <c r="Y172" s="2">
        <f t="shared" si="192"/>
        <v>13.49</v>
      </c>
      <c r="Z172" s="2"/>
      <c r="AA172" s="2">
        <v>39650536</v>
      </c>
      <c r="AB172" s="2">
        <f t="shared" si="193"/>
        <v>582.66</v>
      </c>
      <c r="AC172" s="2">
        <f t="shared" si="194"/>
        <v>407.53</v>
      </c>
      <c r="AD172" s="2">
        <f t="shared" si="217"/>
        <v>94.67</v>
      </c>
      <c r="AE172" s="2">
        <f t="shared" si="218"/>
        <v>23.33</v>
      </c>
      <c r="AF172" s="2">
        <f t="shared" si="219"/>
        <v>80.459999999999994</v>
      </c>
      <c r="AG172" s="2">
        <f t="shared" si="195"/>
        <v>0</v>
      </c>
      <c r="AH172" s="2">
        <f t="shared" si="220"/>
        <v>8.56</v>
      </c>
      <c r="AI172" s="2">
        <f t="shared" si="221"/>
        <v>2.27</v>
      </c>
      <c r="AJ172" s="2">
        <f t="shared" si="196"/>
        <v>0</v>
      </c>
      <c r="AK172" s="2">
        <v>582.66</v>
      </c>
      <c r="AL172" s="2">
        <v>407.53</v>
      </c>
      <c r="AM172" s="2">
        <v>94.67</v>
      </c>
      <c r="AN172" s="2">
        <v>23.33</v>
      </c>
      <c r="AO172" s="2">
        <v>80.459999999999994</v>
      </c>
      <c r="AP172" s="2">
        <v>0</v>
      </c>
      <c r="AQ172" s="2">
        <v>8.56</v>
      </c>
      <c r="AR172" s="2">
        <v>2.27</v>
      </c>
      <c r="AS172" s="2">
        <v>0</v>
      </c>
      <c r="AT172" s="2">
        <v>95</v>
      </c>
      <c r="AU172" s="2">
        <v>65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0</v>
      </c>
      <c r="BI172" s="2">
        <v>2</v>
      </c>
      <c r="BJ172" s="2" t="s">
        <v>331</v>
      </c>
      <c r="BK172" s="2"/>
      <c r="BL172" s="2"/>
      <c r="BM172" s="2">
        <v>108001</v>
      </c>
      <c r="BN172" s="2">
        <v>0</v>
      </c>
      <c r="BO172" s="2" t="s">
        <v>3</v>
      </c>
      <c r="BP172" s="2">
        <v>0</v>
      </c>
      <c r="BQ172" s="2">
        <v>3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95</v>
      </c>
      <c r="CA172" s="2">
        <v>65</v>
      </c>
      <c r="CB172" s="2"/>
      <c r="CC172" s="2"/>
      <c r="CD172" s="2"/>
      <c r="CE172" s="2">
        <v>0</v>
      </c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3</v>
      </c>
      <c r="CO172" s="2">
        <v>0</v>
      </c>
      <c r="CP172" s="2">
        <f t="shared" si="197"/>
        <v>116.53</v>
      </c>
      <c r="CQ172" s="2">
        <f t="shared" si="198"/>
        <v>407.53</v>
      </c>
      <c r="CR172" s="2">
        <f t="shared" si="199"/>
        <v>94.67</v>
      </c>
      <c r="CS172" s="2">
        <f t="shared" si="200"/>
        <v>23.33</v>
      </c>
      <c r="CT172" s="2">
        <f t="shared" si="201"/>
        <v>80.459999999999994</v>
      </c>
      <c r="CU172" s="2">
        <f t="shared" si="202"/>
        <v>0</v>
      </c>
      <c r="CV172" s="2">
        <f t="shared" si="203"/>
        <v>8.56</v>
      </c>
      <c r="CW172" s="2">
        <f t="shared" si="204"/>
        <v>2.27</v>
      </c>
      <c r="CX172" s="2">
        <f t="shared" si="205"/>
        <v>0</v>
      </c>
      <c r="CY172" s="2">
        <f t="shared" si="206"/>
        <v>19.721999999999998</v>
      </c>
      <c r="CZ172" s="2">
        <f t="shared" si="207"/>
        <v>13.493999999999998</v>
      </c>
      <c r="DA172" s="2"/>
      <c r="DB172" s="2"/>
      <c r="DC172" s="2" t="s">
        <v>3</v>
      </c>
      <c r="DD172" s="2" t="s">
        <v>3</v>
      </c>
      <c r="DE172" s="2" t="s">
        <v>3</v>
      </c>
      <c r="DF172" s="2" t="s">
        <v>3</v>
      </c>
      <c r="DG172" s="2" t="s">
        <v>3</v>
      </c>
      <c r="DH172" s="2" t="s">
        <v>3</v>
      </c>
      <c r="DI172" s="2" t="s">
        <v>3</v>
      </c>
      <c r="DJ172" s="2" t="s">
        <v>3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1003</v>
      </c>
      <c r="DV172" s="2" t="s">
        <v>256</v>
      </c>
      <c r="DW172" s="2" t="s">
        <v>256</v>
      </c>
      <c r="DX172" s="2">
        <v>100</v>
      </c>
      <c r="DY172" s="2"/>
      <c r="DZ172" s="2"/>
      <c r="EA172" s="2"/>
      <c r="EB172" s="2"/>
      <c r="EC172" s="2"/>
      <c r="ED172" s="2"/>
      <c r="EE172" s="2">
        <v>39174386</v>
      </c>
      <c r="EF172" s="2">
        <v>3</v>
      </c>
      <c r="EG172" s="2" t="s">
        <v>20</v>
      </c>
      <c r="EH172" s="2">
        <v>0</v>
      </c>
      <c r="EI172" s="2" t="s">
        <v>3</v>
      </c>
      <c r="EJ172" s="2">
        <v>2</v>
      </c>
      <c r="EK172" s="2">
        <v>108001</v>
      </c>
      <c r="EL172" s="2" t="s">
        <v>77</v>
      </c>
      <c r="EM172" s="2" t="s">
        <v>78</v>
      </c>
      <c r="EN172" s="2"/>
      <c r="EO172" s="2" t="s">
        <v>3</v>
      </c>
      <c r="EP172" s="2"/>
      <c r="EQ172" s="2">
        <v>131072</v>
      </c>
      <c r="ER172" s="2">
        <v>582.66</v>
      </c>
      <c r="ES172" s="2">
        <v>407.53</v>
      </c>
      <c r="ET172" s="2">
        <v>94.67</v>
      </c>
      <c r="EU172" s="2">
        <v>23.33</v>
      </c>
      <c r="EV172" s="2">
        <v>80.459999999999994</v>
      </c>
      <c r="EW172" s="2">
        <v>8.56</v>
      </c>
      <c r="EX172" s="2">
        <v>2.27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08"/>
        <v>0</v>
      </c>
      <c r="FS172" s="2">
        <v>0</v>
      </c>
      <c r="FT172" s="2"/>
      <c r="FU172" s="2"/>
      <c r="FV172" s="2"/>
      <c r="FW172" s="2"/>
      <c r="FX172" s="2">
        <v>95</v>
      </c>
      <c r="FY172" s="2">
        <v>65</v>
      </c>
      <c r="FZ172" s="2"/>
      <c r="GA172" s="2" t="s">
        <v>3</v>
      </c>
      <c r="GB172" s="2"/>
      <c r="GC172" s="2"/>
      <c r="GD172" s="2">
        <v>1</v>
      </c>
      <c r="GE172" s="2"/>
      <c r="GF172" s="2">
        <v>979273267</v>
      </c>
      <c r="GG172" s="2">
        <v>1</v>
      </c>
      <c r="GH172" s="2">
        <v>1</v>
      </c>
      <c r="GI172" s="2">
        <v>-2</v>
      </c>
      <c r="GJ172" s="2">
        <v>0</v>
      </c>
      <c r="GK172" s="2">
        <v>0</v>
      </c>
      <c r="GL172" s="2">
        <f t="shared" si="209"/>
        <v>0</v>
      </c>
      <c r="GM172" s="2">
        <f t="shared" si="210"/>
        <v>149.74</v>
      </c>
      <c r="GN172" s="2">
        <f t="shared" si="211"/>
        <v>0</v>
      </c>
      <c r="GO172" s="2">
        <f t="shared" si="212"/>
        <v>149.74</v>
      </c>
      <c r="GP172" s="2">
        <f t="shared" si="213"/>
        <v>0</v>
      </c>
      <c r="GQ172" s="2"/>
      <c r="GR172" s="2">
        <v>0</v>
      </c>
      <c r="GS172" s="2">
        <v>3</v>
      </c>
      <c r="GT172" s="2">
        <v>0</v>
      </c>
      <c r="GU172" s="2" t="s">
        <v>3</v>
      </c>
      <c r="GV172" s="2">
        <f t="shared" si="214"/>
        <v>0</v>
      </c>
      <c r="GW172" s="2">
        <v>1</v>
      </c>
      <c r="GX172" s="2">
        <f t="shared" si="215"/>
        <v>0</v>
      </c>
      <c r="GY172" s="2"/>
      <c r="GZ172" s="2"/>
      <c r="HA172" s="2">
        <v>0</v>
      </c>
      <c r="HB172" s="2">
        <v>0</v>
      </c>
      <c r="HC172" s="2">
        <f t="shared" si="216"/>
        <v>0</v>
      </c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ROW(SmtRes!A520)</f>
        <v>520</v>
      </c>
      <c r="D173">
        <f>ROW(EtalonRes!A428)</f>
        <v>428</v>
      </c>
      <c r="E173" t="s">
        <v>328</v>
      </c>
      <c r="F173" t="s">
        <v>329</v>
      </c>
      <c r="G173" t="s">
        <v>330</v>
      </c>
      <c r="H173" t="s">
        <v>256</v>
      </c>
      <c r="I173">
        <f>ROUND(20/100,9)</f>
        <v>0.2</v>
      </c>
      <c r="J173">
        <v>0</v>
      </c>
      <c r="O173">
        <f t="shared" si="182"/>
        <v>788.92</v>
      </c>
      <c r="P173">
        <f t="shared" si="183"/>
        <v>551.79999999999995</v>
      </c>
      <c r="Q173">
        <f t="shared" si="184"/>
        <v>128.18</v>
      </c>
      <c r="R173">
        <f t="shared" si="185"/>
        <v>31.59</v>
      </c>
      <c r="S173">
        <f t="shared" si="186"/>
        <v>108.94</v>
      </c>
      <c r="T173">
        <f t="shared" si="187"/>
        <v>0</v>
      </c>
      <c r="U173">
        <f t="shared" si="188"/>
        <v>1.7120000000000002</v>
      </c>
      <c r="V173">
        <f t="shared" si="189"/>
        <v>0.45400000000000001</v>
      </c>
      <c r="W173">
        <f t="shared" si="190"/>
        <v>0</v>
      </c>
      <c r="X173">
        <f t="shared" si="191"/>
        <v>133.5</v>
      </c>
      <c r="Y173">
        <f t="shared" si="192"/>
        <v>91.34</v>
      </c>
      <c r="AA173">
        <v>39650538</v>
      </c>
      <c r="AB173">
        <f t="shared" si="193"/>
        <v>582.66</v>
      </c>
      <c r="AC173">
        <f t="shared" si="194"/>
        <v>407.53</v>
      </c>
      <c r="AD173">
        <f t="shared" si="217"/>
        <v>94.67</v>
      </c>
      <c r="AE173">
        <f t="shared" si="218"/>
        <v>23.33</v>
      </c>
      <c r="AF173">
        <f t="shared" si="219"/>
        <v>80.459999999999994</v>
      </c>
      <c r="AG173">
        <f t="shared" si="195"/>
        <v>0</v>
      </c>
      <c r="AH173">
        <f t="shared" si="220"/>
        <v>8.56</v>
      </c>
      <c r="AI173">
        <f t="shared" si="221"/>
        <v>2.27</v>
      </c>
      <c r="AJ173">
        <f t="shared" si="196"/>
        <v>0</v>
      </c>
      <c r="AK173">
        <v>582.66</v>
      </c>
      <c r="AL173">
        <v>407.53</v>
      </c>
      <c r="AM173">
        <v>94.67</v>
      </c>
      <c r="AN173">
        <v>23.33</v>
      </c>
      <c r="AO173">
        <v>80.459999999999994</v>
      </c>
      <c r="AP173">
        <v>0</v>
      </c>
      <c r="AQ173">
        <v>8.56</v>
      </c>
      <c r="AR173">
        <v>2.27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6.77</v>
      </c>
      <c r="BA173">
        <v>6.77</v>
      </c>
      <c r="BB173">
        <v>6.77</v>
      </c>
      <c r="BC173">
        <v>6.77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2</v>
      </c>
      <c r="BJ173" t="s">
        <v>331</v>
      </c>
      <c r="BM173">
        <v>108001</v>
      </c>
      <c r="BN173">
        <v>0</v>
      </c>
      <c r="BO173" t="s">
        <v>3</v>
      </c>
      <c r="BP173">
        <v>0</v>
      </c>
      <c r="BQ173">
        <v>3</v>
      </c>
      <c r="BR173">
        <v>0</v>
      </c>
      <c r="BS173">
        <v>6.77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95</v>
      </c>
      <c r="CA173">
        <v>65</v>
      </c>
      <c r="CE173">
        <v>0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197"/>
        <v>788.92000000000007</v>
      </c>
      <c r="CQ173">
        <f t="shared" si="198"/>
        <v>2758.9780999999998</v>
      </c>
      <c r="CR173">
        <f t="shared" si="199"/>
        <v>640.91589999999997</v>
      </c>
      <c r="CS173">
        <f t="shared" si="200"/>
        <v>157.94409999999999</v>
      </c>
      <c r="CT173">
        <f t="shared" si="201"/>
        <v>544.71419999999989</v>
      </c>
      <c r="CU173">
        <f t="shared" si="202"/>
        <v>0</v>
      </c>
      <c r="CV173">
        <f t="shared" si="203"/>
        <v>8.56</v>
      </c>
      <c r="CW173">
        <f t="shared" si="204"/>
        <v>2.27</v>
      </c>
      <c r="CX173">
        <f t="shared" si="205"/>
        <v>0</v>
      </c>
      <c r="CY173">
        <f t="shared" si="206"/>
        <v>133.5035</v>
      </c>
      <c r="CZ173">
        <f t="shared" si="207"/>
        <v>91.344500000000011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256</v>
      </c>
      <c r="DW173" t="s">
        <v>256</v>
      </c>
      <c r="DX173">
        <v>100</v>
      </c>
      <c r="EE173">
        <v>39174386</v>
      </c>
      <c r="EF173">
        <v>3</v>
      </c>
      <c r="EG173" t="s">
        <v>20</v>
      </c>
      <c r="EH173">
        <v>0</v>
      </c>
      <c r="EI173" t="s">
        <v>3</v>
      </c>
      <c r="EJ173">
        <v>2</v>
      </c>
      <c r="EK173">
        <v>108001</v>
      </c>
      <c r="EL173" t="s">
        <v>77</v>
      </c>
      <c r="EM173" t="s">
        <v>78</v>
      </c>
      <c r="EO173" t="s">
        <v>3</v>
      </c>
      <c r="EQ173">
        <v>131072</v>
      </c>
      <c r="ER173">
        <v>582.66</v>
      </c>
      <c r="ES173">
        <v>407.53</v>
      </c>
      <c r="ET173">
        <v>94.67</v>
      </c>
      <c r="EU173">
        <v>23.33</v>
      </c>
      <c r="EV173">
        <v>80.459999999999994</v>
      </c>
      <c r="EW173">
        <v>8.56</v>
      </c>
      <c r="EX173">
        <v>2.27</v>
      </c>
      <c r="EY173">
        <v>0</v>
      </c>
      <c r="FQ173">
        <v>0</v>
      </c>
      <c r="FR173">
        <f t="shared" si="208"/>
        <v>0</v>
      </c>
      <c r="FS173">
        <v>0</v>
      </c>
      <c r="FX173">
        <v>95</v>
      </c>
      <c r="FY173">
        <v>65</v>
      </c>
      <c r="GA173" t="s">
        <v>3</v>
      </c>
      <c r="GD173">
        <v>1</v>
      </c>
      <c r="GF173">
        <v>979273267</v>
      </c>
      <c r="GG173">
        <v>1</v>
      </c>
      <c r="GH173">
        <v>1</v>
      </c>
      <c r="GI173">
        <v>4</v>
      </c>
      <c r="GJ173">
        <v>0</v>
      </c>
      <c r="GK173">
        <v>0</v>
      </c>
      <c r="GL173">
        <f t="shared" si="209"/>
        <v>0</v>
      </c>
      <c r="GM173">
        <f t="shared" si="210"/>
        <v>1013.76</v>
      </c>
      <c r="GN173">
        <f t="shared" si="211"/>
        <v>0</v>
      </c>
      <c r="GO173">
        <f t="shared" si="212"/>
        <v>1013.76</v>
      </c>
      <c r="GP173">
        <f t="shared" si="213"/>
        <v>0</v>
      </c>
      <c r="GR173">
        <v>0</v>
      </c>
      <c r="GS173">
        <v>0</v>
      </c>
      <c r="GT173">
        <v>0</v>
      </c>
      <c r="GU173" t="s">
        <v>3</v>
      </c>
      <c r="GV173">
        <f t="shared" si="214"/>
        <v>0</v>
      </c>
      <c r="GW173">
        <v>1</v>
      </c>
      <c r="GX173">
        <f t="shared" si="215"/>
        <v>0</v>
      </c>
      <c r="HA173">
        <v>0</v>
      </c>
      <c r="HB173">
        <v>0</v>
      </c>
      <c r="HC173">
        <f t="shared" si="216"/>
        <v>0</v>
      </c>
      <c r="IK173">
        <v>0</v>
      </c>
    </row>
    <row r="174" spans="1:255" x14ac:dyDescent="0.2">
      <c r="A174" s="2">
        <v>18</v>
      </c>
      <c r="B174" s="2">
        <v>1</v>
      </c>
      <c r="C174" s="2">
        <v>505</v>
      </c>
      <c r="D174" s="2"/>
      <c r="E174" s="2" t="s">
        <v>332</v>
      </c>
      <c r="F174" s="2" t="s">
        <v>333</v>
      </c>
      <c r="G174" s="2" t="s">
        <v>334</v>
      </c>
      <c r="H174" s="2" t="s">
        <v>335</v>
      </c>
      <c r="I174" s="2">
        <f>I172*J174</f>
        <v>20</v>
      </c>
      <c r="J174" s="2">
        <v>100</v>
      </c>
      <c r="K174" s="2"/>
      <c r="L174" s="2"/>
      <c r="M174" s="2"/>
      <c r="N174" s="2"/>
      <c r="O174" s="2">
        <f t="shared" si="182"/>
        <v>768.4</v>
      </c>
      <c r="P174" s="2">
        <f t="shared" si="183"/>
        <v>768.4</v>
      </c>
      <c r="Q174" s="2">
        <f t="shared" si="184"/>
        <v>0</v>
      </c>
      <c r="R174" s="2">
        <f t="shared" si="185"/>
        <v>0</v>
      </c>
      <c r="S174" s="2">
        <f t="shared" si="186"/>
        <v>0</v>
      </c>
      <c r="T174" s="2">
        <f t="shared" si="187"/>
        <v>0</v>
      </c>
      <c r="U174" s="2">
        <f t="shared" si="188"/>
        <v>0</v>
      </c>
      <c r="V174" s="2">
        <f t="shared" si="189"/>
        <v>0</v>
      </c>
      <c r="W174" s="2">
        <f t="shared" si="190"/>
        <v>0</v>
      </c>
      <c r="X174" s="2">
        <f t="shared" si="191"/>
        <v>0</v>
      </c>
      <c r="Y174" s="2">
        <f t="shared" si="192"/>
        <v>0</v>
      </c>
      <c r="Z174" s="2"/>
      <c r="AA174" s="2">
        <v>39650536</v>
      </c>
      <c r="AB174" s="2">
        <f t="shared" si="193"/>
        <v>38.42</v>
      </c>
      <c r="AC174" s="2">
        <f t="shared" si="194"/>
        <v>38.42</v>
      </c>
      <c r="AD174" s="2">
        <f t="shared" si="217"/>
        <v>0</v>
      </c>
      <c r="AE174" s="2">
        <f t="shared" si="218"/>
        <v>0</v>
      </c>
      <c r="AF174" s="2">
        <f t="shared" si="219"/>
        <v>0</v>
      </c>
      <c r="AG174" s="2">
        <f t="shared" si="195"/>
        <v>0</v>
      </c>
      <c r="AH174" s="2">
        <f t="shared" si="220"/>
        <v>0</v>
      </c>
      <c r="AI174" s="2">
        <f t="shared" si="221"/>
        <v>0</v>
      </c>
      <c r="AJ174" s="2">
        <f t="shared" si="196"/>
        <v>0</v>
      </c>
      <c r="AK174" s="2">
        <v>38.42</v>
      </c>
      <c r="AL174" s="2">
        <v>38.42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95</v>
      </c>
      <c r="AU174" s="2">
        <v>65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3</v>
      </c>
      <c r="BI174" s="2">
        <v>2</v>
      </c>
      <c r="BJ174" s="2" t="s">
        <v>336</v>
      </c>
      <c r="BK174" s="2"/>
      <c r="BL174" s="2"/>
      <c r="BM174" s="2">
        <v>108001</v>
      </c>
      <c r="BN174" s="2">
        <v>0</v>
      </c>
      <c r="BO174" s="2" t="s">
        <v>3</v>
      </c>
      <c r="BP174" s="2">
        <v>0</v>
      </c>
      <c r="BQ174" s="2">
        <v>3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95</v>
      </c>
      <c r="CA174" s="2">
        <v>65</v>
      </c>
      <c r="CB174" s="2"/>
      <c r="CC174" s="2"/>
      <c r="CD174" s="2"/>
      <c r="CE174" s="2">
        <v>0</v>
      </c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3</v>
      </c>
      <c r="CO174" s="2">
        <v>0</v>
      </c>
      <c r="CP174" s="2">
        <f t="shared" si="197"/>
        <v>768.4</v>
      </c>
      <c r="CQ174" s="2">
        <f t="shared" si="198"/>
        <v>38.42</v>
      </c>
      <c r="CR174" s="2">
        <f t="shared" si="199"/>
        <v>0</v>
      </c>
      <c r="CS174" s="2">
        <f t="shared" si="200"/>
        <v>0</v>
      </c>
      <c r="CT174" s="2">
        <f t="shared" si="201"/>
        <v>0</v>
      </c>
      <c r="CU174" s="2">
        <f t="shared" si="202"/>
        <v>0</v>
      </c>
      <c r="CV174" s="2">
        <f t="shared" si="203"/>
        <v>0</v>
      </c>
      <c r="CW174" s="2">
        <f t="shared" si="204"/>
        <v>0</v>
      </c>
      <c r="CX174" s="2">
        <f t="shared" si="205"/>
        <v>0</v>
      </c>
      <c r="CY174" s="2">
        <f t="shared" si="206"/>
        <v>0</v>
      </c>
      <c r="CZ174" s="2">
        <f t="shared" si="207"/>
        <v>0</v>
      </c>
      <c r="DA174" s="2"/>
      <c r="DB174" s="2"/>
      <c r="DC174" s="2" t="s">
        <v>3</v>
      </c>
      <c r="DD174" s="2" t="s">
        <v>3</v>
      </c>
      <c r="DE174" s="2" t="s">
        <v>3</v>
      </c>
      <c r="DF174" s="2" t="s">
        <v>3</v>
      </c>
      <c r="DG174" s="2" t="s">
        <v>3</v>
      </c>
      <c r="DH174" s="2" t="s">
        <v>3</v>
      </c>
      <c r="DI174" s="2" t="s">
        <v>3</v>
      </c>
      <c r="DJ174" s="2" t="s">
        <v>3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1003</v>
      </c>
      <c r="DV174" s="2" t="s">
        <v>335</v>
      </c>
      <c r="DW174" s="2" t="s">
        <v>335</v>
      </c>
      <c r="DX174" s="2">
        <v>1</v>
      </c>
      <c r="DY174" s="2"/>
      <c r="DZ174" s="2"/>
      <c r="EA174" s="2"/>
      <c r="EB174" s="2"/>
      <c r="EC174" s="2"/>
      <c r="ED174" s="2"/>
      <c r="EE174" s="2">
        <v>39174386</v>
      </c>
      <c r="EF174" s="2">
        <v>3</v>
      </c>
      <c r="EG174" s="2" t="s">
        <v>20</v>
      </c>
      <c r="EH174" s="2">
        <v>0</v>
      </c>
      <c r="EI174" s="2" t="s">
        <v>3</v>
      </c>
      <c r="EJ174" s="2">
        <v>2</v>
      </c>
      <c r="EK174" s="2">
        <v>108001</v>
      </c>
      <c r="EL174" s="2" t="s">
        <v>77</v>
      </c>
      <c r="EM174" s="2" t="s">
        <v>78</v>
      </c>
      <c r="EN174" s="2"/>
      <c r="EO174" s="2" t="s">
        <v>3</v>
      </c>
      <c r="EP174" s="2"/>
      <c r="EQ174" s="2">
        <v>0</v>
      </c>
      <c r="ER174" s="2">
        <v>38.42</v>
      </c>
      <c r="ES174" s="2">
        <v>38.42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08"/>
        <v>0</v>
      </c>
      <c r="FS174" s="2">
        <v>0</v>
      </c>
      <c r="FT174" s="2"/>
      <c r="FU174" s="2"/>
      <c r="FV174" s="2"/>
      <c r="FW174" s="2"/>
      <c r="FX174" s="2">
        <v>95</v>
      </c>
      <c r="FY174" s="2">
        <v>65</v>
      </c>
      <c r="FZ174" s="2"/>
      <c r="GA174" s="2" t="s">
        <v>3</v>
      </c>
      <c r="GB174" s="2"/>
      <c r="GC174" s="2"/>
      <c r="GD174" s="2">
        <v>1</v>
      </c>
      <c r="GE174" s="2"/>
      <c r="GF174" s="2">
        <v>794291276</v>
      </c>
      <c r="GG174" s="2">
        <v>1</v>
      </c>
      <c r="GH174" s="2">
        <v>1</v>
      </c>
      <c r="GI174" s="2">
        <v>-2</v>
      </c>
      <c r="GJ174" s="2">
        <v>0</v>
      </c>
      <c r="GK174" s="2">
        <v>0</v>
      </c>
      <c r="GL174" s="2">
        <f t="shared" si="209"/>
        <v>0</v>
      </c>
      <c r="GM174" s="2">
        <f t="shared" si="210"/>
        <v>768.4</v>
      </c>
      <c r="GN174" s="2">
        <f t="shared" si="211"/>
        <v>0</v>
      </c>
      <c r="GO174" s="2">
        <f t="shared" si="212"/>
        <v>768.4</v>
      </c>
      <c r="GP174" s="2">
        <f t="shared" si="213"/>
        <v>0</v>
      </c>
      <c r="GQ174" s="2"/>
      <c r="GR174" s="2">
        <v>0</v>
      </c>
      <c r="GS174" s="2">
        <v>3</v>
      </c>
      <c r="GT174" s="2">
        <v>0</v>
      </c>
      <c r="GU174" s="2" t="s">
        <v>3</v>
      </c>
      <c r="GV174" s="2">
        <f t="shared" si="214"/>
        <v>0</v>
      </c>
      <c r="GW174" s="2">
        <v>1</v>
      </c>
      <c r="GX174" s="2">
        <f t="shared" si="215"/>
        <v>0</v>
      </c>
      <c r="GY174" s="2"/>
      <c r="GZ174" s="2"/>
      <c r="HA174" s="2">
        <v>0</v>
      </c>
      <c r="HB174" s="2">
        <v>0</v>
      </c>
      <c r="HC174" s="2">
        <f t="shared" si="216"/>
        <v>0</v>
      </c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18</v>
      </c>
      <c r="B175">
        <v>1</v>
      </c>
      <c r="C175">
        <v>518</v>
      </c>
      <c r="E175" t="s">
        <v>332</v>
      </c>
      <c r="F175" t="s">
        <v>333</v>
      </c>
      <c r="G175" t="s">
        <v>334</v>
      </c>
      <c r="H175" t="s">
        <v>335</v>
      </c>
      <c r="I175">
        <f>I173*J175</f>
        <v>20</v>
      </c>
      <c r="J175">
        <v>100</v>
      </c>
      <c r="O175">
        <f t="shared" si="182"/>
        <v>5202.07</v>
      </c>
      <c r="P175">
        <f t="shared" si="183"/>
        <v>5202.07</v>
      </c>
      <c r="Q175">
        <f t="shared" si="184"/>
        <v>0</v>
      </c>
      <c r="R175">
        <f t="shared" si="185"/>
        <v>0</v>
      </c>
      <c r="S175">
        <f t="shared" si="186"/>
        <v>0</v>
      </c>
      <c r="T175">
        <f t="shared" si="187"/>
        <v>0</v>
      </c>
      <c r="U175">
        <f t="shared" si="188"/>
        <v>0</v>
      </c>
      <c r="V175">
        <f t="shared" si="189"/>
        <v>0</v>
      </c>
      <c r="W175">
        <f t="shared" si="190"/>
        <v>0</v>
      </c>
      <c r="X175">
        <f t="shared" si="191"/>
        <v>0</v>
      </c>
      <c r="Y175">
        <f t="shared" si="192"/>
        <v>0</v>
      </c>
      <c r="AA175">
        <v>39650538</v>
      </c>
      <c r="AB175">
        <f t="shared" si="193"/>
        <v>38.42</v>
      </c>
      <c r="AC175">
        <f t="shared" si="194"/>
        <v>38.42</v>
      </c>
      <c r="AD175">
        <f t="shared" si="217"/>
        <v>0</v>
      </c>
      <c r="AE175">
        <f t="shared" si="218"/>
        <v>0</v>
      </c>
      <c r="AF175">
        <f t="shared" si="219"/>
        <v>0</v>
      </c>
      <c r="AG175">
        <f t="shared" si="195"/>
        <v>0</v>
      </c>
      <c r="AH175">
        <f t="shared" si="220"/>
        <v>0</v>
      </c>
      <c r="AI175">
        <f t="shared" si="221"/>
        <v>0</v>
      </c>
      <c r="AJ175">
        <f t="shared" si="196"/>
        <v>0</v>
      </c>
      <c r="AK175">
        <v>38.42</v>
      </c>
      <c r="AL175">
        <v>38.42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95</v>
      </c>
      <c r="AU175">
        <v>65</v>
      </c>
      <c r="AV175">
        <v>1</v>
      </c>
      <c r="AW175">
        <v>1</v>
      </c>
      <c r="AZ175">
        <v>6.77</v>
      </c>
      <c r="BA175">
        <v>1</v>
      </c>
      <c r="BB175">
        <v>1</v>
      </c>
      <c r="BC175">
        <v>6.77</v>
      </c>
      <c r="BD175" t="s">
        <v>3</v>
      </c>
      <c r="BE175" t="s">
        <v>3</v>
      </c>
      <c r="BF175" t="s">
        <v>3</v>
      </c>
      <c r="BG175" t="s">
        <v>3</v>
      </c>
      <c r="BH175">
        <v>3</v>
      </c>
      <c r="BI175">
        <v>2</v>
      </c>
      <c r="BJ175" t="s">
        <v>336</v>
      </c>
      <c r="BM175">
        <v>108001</v>
      </c>
      <c r="BN175">
        <v>0</v>
      </c>
      <c r="BO175" t="s">
        <v>3</v>
      </c>
      <c r="BP175">
        <v>0</v>
      </c>
      <c r="BQ175">
        <v>3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95</v>
      </c>
      <c r="CA175">
        <v>65</v>
      </c>
      <c r="CE175">
        <v>0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197"/>
        <v>5202.07</v>
      </c>
      <c r="CQ175">
        <f t="shared" si="198"/>
        <v>260.10340000000002</v>
      </c>
      <c r="CR175">
        <f t="shared" si="199"/>
        <v>0</v>
      </c>
      <c r="CS175">
        <f t="shared" si="200"/>
        <v>0</v>
      </c>
      <c r="CT175">
        <f t="shared" si="201"/>
        <v>0</v>
      </c>
      <c r="CU175">
        <f t="shared" si="202"/>
        <v>0</v>
      </c>
      <c r="CV175">
        <f t="shared" si="203"/>
        <v>0</v>
      </c>
      <c r="CW175">
        <f t="shared" si="204"/>
        <v>0</v>
      </c>
      <c r="CX175">
        <f t="shared" si="205"/>
        <v>0</v>
      </c>
      <c r="CY175">
        <f t="shared" si="206"/>
        <v>0</v>
      </c>
      <c r="CZ175">
        <f t="shared" si="207"/>
        <v>0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1003</v>
      </c>
      <c r="DV175" t="s">
        <v>335</v>
      </c>
      <c r="DW175" t="s">
        <v>335</v>
      </c>
      <c r="DX175">
        <v>1</v>
      </c>
      <c r="EE175">
        <v>39174386</v>
      </c>
      <c r="EF175">
        <v>3</v>
      </c>
      <c r="EG175" t="s">
        <v>20</v>
      </c>
      <c r="EH175">
        <v>0</v>
      </c>
      <c r="EI175" t="s">
        <v>3</v>
      </c>
      <c r="EJ175">
        <v>2</v>
      </c>
      <c r="EK175">
        <v>108001</v>
      </c>
      <c r="EL175" t="s">
        <v>77</v>
      </c>
      <c r="EM175" t="s">
        <v>78</v>
      </c>
      <c r="EO175" t="s">
        <v>3</v>
      </c>
      <c r="EQ175">
        <v>0</v>
      </c>
      <c r="ER175">
        <v>38.42</v>
      </c>
      <c r="ES175">
        <v>38.42</v>
      </c>
      <c r="ET175">
        <v>0</v>
      </c>
      <c r="EU175">
        <v>0</v>
      </c>
      <c r="EV175">
        <v>0</v>
      </c>
      <c r="EW175">
        <v>0</v>
      </c>
      <c r="EX175">
        <v>0</v>
      </c>
      <c r="FQ175">
        <v>0</v>
      </c>
      <c r="FR175">
        <f t="shared" si="208"/>
        <v>0</v>
      </c>
      <c r="FS175">
        <v>0</v>
      </c>
      <c r="FX175">
        <v>95</v>
      </c>
      <c r="FY175">
        <v>65</v>
      </c>
      <c r="GA175" t="s">
        <v>3</v>
      </c>
      <c r="GD175">
        <v>1</v>
      </c>
      <c r="GF175">
        <v>794291276</v>
      </c>
      <c r="GG175">
        <v>1</v>
      </c>
      <c r="GH175">
        <v>1</v>
      </c>
      <c r="GI175">
        <v>4</v>
      </c>
      <c r="GJ175">
        <v>0</v>
      </c>
      <c r="GK175">
        <v>0</v>
      </c>
      <c r="GL175">
        <f t="shared" si="209"/>
        <v>0</v>
      </c>
      <c r="GM175">
        <f t="shared" si="210"/>
        <v>5202.07</v>
      </c>
      <c r="GN175">
        <f t="shared" si="211"/>
        <v>0</v>
      </c>
      <c r="GO175">
        <f t="shared" si="212"/>
        <v>5202.07</v>
      </c>
      <c r="GP175">
        <f t="shared" si="213"/>
        <v>0</v>
      </c>
      <c r="GR175">
        <v>0</v>
      </c>
      <c r="GS175">
        <v>0</v>
      </c>
      <c r="GT175">
        <v>0</v>
      </c>
      <c r="GU175" t="s">
        <v>3</v>
      </c>
      <c r="GV175">
        <f t="shared" si="214"/>
        <v>0</v>
      </c>
      <c r="GW175">
        <v>1</v>
      </c>
      <c r="GX175">
        <f t="shared" si="215"/>
        <v>0</v>
      </c>
      <c r="HA175">
        <v>0</v>
      </c>
      <c r="HB175">
        <v>0</v>
      </c>
      <c r="HC175">
        <f t="shared" si="216"/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ROW(SmtRes!A527)</f>
        <v>527</v>
      </c>
      <c r="D176" s="2">
        <f>ROW(EtalonRes!A433)</f>
        <v>433</v>
      </c>
      <c r="E176" s="2" t="s">
        <v>337</v>
      </c>
      <c r="F176" s="2" t="s">
        <v>122</v>
      </c>
      <c r="G176" s="2" t="s">
        <v>123</v>
      </c>
      <c r="H176" s="2" t="s">
        <v>17</v>
      </c>
      <c r="I176" s="2">
        <v>4</v>
      </c>
      <c r="J176" s="2">
        <v>0</v>
      </c>
      <c r="K176" s="2"/>
      <c r="L176" s="2"/>
      <c r="M176" s="2"/>
      <c r="N176" s="2"/>
      <c r="O176" s="2">
        <f t="shared" si="182"/>
        <v>21.16</v>
      </c>
      <c r="P176" s="2">
        <f t="shared" si="183"/>
        <v>1.64</v>
      </c>
      <c r="Q176" s="2">
        <f t="shared" si="184"/>
        <v>0</v>
      </c>
      <c r="R176" s="2">
        <f t="shared" si="185"/>
        <v>0</v>
      </c>
      <c r="S176" s="2">
        <f t="shared" si="186"/>
        <v>19.52</v>
      </c>
      <c r="T176" s="2">
        <f t="shared" si="187"/>
        <v>0</v>
      </c>
      <c r="U176" s="2">
        <f t="shared" si="188"/>
        <v>2</v>
      </c>
      <c r="V176" s="2">
        <f t="shared" si="189"/>
        <v>0</v>
      </c>
      <c r="W176" s="2">
        <f t="shared" si="190"/>
        <v>0</v>
      </c>
      <c r="X176" s="2">
        <f t="shared" si="191"/>
        <v>15.62</v>
      </c>
      <c r="Y176" s="2">
        <f t="shared" si="192"/>
        <v>11.71</v>
      </c>
      <c r="Z176" s="2"/>
      <c r="AA176" s="2">
        <v>39650536</v>
      </c>
      <c r="AB176" s="2">
        <f t="shared" si="193"/>
        <v>5.29</v>
      </c>
      <c r="AC176" s="2">
        <f t="shared" si="194"/>
        <v>0.41</v>
      </c>
      <c r="AD176" s="2">
        <f t="shared" si="217"/>
        <v>0</v>
      </c>
      <c r="AE176" s="2">
        <f t="shared" si="218"/>
        <v>0</v>
      </c>
      <c r="AF176" s="2">
        <f t="shared" si="219"/>
        <v>4.88</v>
      </c>
      <c r="AG176" s="2">
        <f t="shared" si="195"/>
        <v>0</v>
      </c>
      <c r="AH176" s="2">
        <f t="shared" si="220"/>
        <v>0.5</v>
      </c>
      <c r="AI176" s="2">
        <f t="shared" si="221"/>
        <v>0</v>
      </c>
      <c r="AJ176" s="2">
        <f t="shared" si="196"/>
        <v>0</v>
      </c>
      <c r="AK176" s="2">
        <v>5.29</v>
      </c>
      <c r="AL176" s="2">
        <v>0.41</v>
      </c>
      <c r="AM176" s="2">
        <v>0</v>
      </c>
      <c r="AN176" s="2">
        <v>0</v>
      </c>
      <c r="AO176" s="2">
        <v>4.88</v>
      </c>
      <c r="AP176" s="2">
        <v>0</v>
      </c>
      <c r="AQ176" s="2">
        <v>0.5</v>
      </c>
      <c r="AR176" s="2">
        <v>0</v>
      </c>
      <c r="AS176" s="2">
        <v>0</v>
      </c>
      <c r="AT176" s="2">
        <v>80</v>
      </c>
      <c r="AU176" s="2">
        <v>60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0</v>
      </c>
      <c r="BI176" s="2">
        <v>2</v>
      </c>
      <c r="BJ176" s="2" t="s">
        <v>124</v>
      </c>
      <c r="BK176" s="2"/>
      <c r="BL176" s="2"/>
      <c r="BM176" s="2">
        <v>110011</v>
      </c>
      <c r="BN176" s="2">
        <v>0</v>
      </c>
      <c r="BO176" s="2" t="s">
        <v>3</v>
      </c>
      <c r="BP176" s="2">
        <v>0</v>
      </c>
      <c r="BQ176" s="2">
        <v>3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80</v>
      </c>
      <c r="CA176" s="2">
        <v>60</v>
      </c>
      <c r="CB176" s="2"/>
      <c r="CC176" s="2"/>
      <c r="CD176" s="2"/>
      <c r="CE176" s="2">
        <v>0</v>
      </c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3</v>
      </c>
      <c r="CO176" s="2">
        <v>0</v>
      </c>
      <c r="CP176" s="2">
        <f t="shared" si="197"/>
        <v>21.16</v>
      </c>
      <c r="CQ176" s="2">
        <f t="shared" si="198"/>
        <v>0.41</v>
      </c>
      <c r="CR176" s="2">
        <f t="shared" si="199"/>
        <v>0</v>
      </c>
      <c r="CS176" s="2">
        <f t="shared" si="200"/>
        <v>0</v>
      </c>
      <c r="CT176" s="2">
        <f t="shared" si="201"/>
        <v>4.88</v>
      </c>
      <c r="CU176" s="2">
        <f t="shared" si="202"/>
        <v>0</v>
      </c>
      <c r="CV176" s="2">
        <f t="shared" si="203"/>
        <v>0.5</v>
      </c>
      <c r="CW176" s="2">
        <f t="shared" si="204"/>
        <v>0</v>
      </c>
      <c r="CX176" s="2">
        <f t="shared" si="205"/>
        <v>0</v>
      </c>
      <c r="CY176" s="2">
        <f t="shared" si="206"/>
        <v>15.616</v>
      </c>
      <c r="CZ176" s="2">
        <f t="shared" si="207"/>
        <v>11.712</v>
      </c>
      <c r="DA176" s="2"/>
      <c r="DB176" s="2"/>
      <c r="DC176" s="2" t="s">
        <v>3</v>
      </c>
      <c r="DD176" s="2" t="s">
        <v>3</v>
      </c>
      <c r="DE176" s="2" t="s">
        <v>3</v>
      </c>
      <c r="DF176" s="2" t="s">
        <v>3</v>
      </c>
      <c r="DG176" s="2" t="s">
        <v>3</v>
      </c>
      <c r="DH176" s="2" t="s">
        <v>3</v>
      </c>
      <c r="DI176" s="2" t="s">
        <v>3</v>
      </c>
      <c r="DJ176" s="2" t="s">
        <v>3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1013</v>
      </c>
      <c r="DV176" s="2" t="s">
        <v>17</v>
      </c>
      <c r="DW176" s="2" t="s">
        <v>17</v>
      </c>
      <c r="DX176" s="2">
        <v>1</v>
      </c>
      <c r="DY176" s="2"/>
      <c r="DZ176" s="2"/>
      <c r="EA176" s="2"/>
      <c r="EB176" s="2"/>
      <c r="EC176" s="2"/>
      <c r="ED176" s="2"/>
      <c r="EE176" s="2">
        <v>39174433</v>
      </c>
      <c r="EF176" s="2">
        <v>3</v>
      </c>
      <c r="EG176" s="2" t="s">
        <v>20</v>
      </c>
      <c r="EH176" s="2">
        <v>0</v>
      </c>
      <c r="EI176" s="2" t="s">
        <v>3</v>
      </c>
      <c r="EJ176" s="2">
        <v>2</v>
      </c>
      <c r="EK176" s="2">
        <v>110011</v>
      </c>
      <c r="EL176" s="2" t="s">
        <v>21</v>
      </c>
      <c r="EM176" s="2" t="s">
        <v>22</v>
      </c>
      <c r="EN176" s="2"/>
      <c r="EO176" s="2" t="s">
        <v>3</v>
      </c>
      <c r="EP176" s="2"/>
      <c r="EQ176" s="2">
        <v>0</v>
      </c>
      <c r="ER176" s="2">
        <v>5.29</v>
      </c>
      <c r="ES176" s="2">
        <v>0.41</v>
      </c>
      <c r="ET176" s="2">
        <v>0</v>
      </c>
      <c r="EU176" s="2">
        <v>0</v>
      </c>
      <c r="EV176" s="2">
        <v>4.88</v>
      </c>
      <c r="EW176" s="2">
        <v>0.5</v>
      </c>
      <c r="EX176" s="2">
        <v>0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08"/>
        <v>0</v>
      </c>
      <c r="FS176" s="2">
        <v>0</v>
      </c>
      <c r="FT176" s="2"/>
      <c r="FU176" s="2"/>
      <c r="FV176" s="2"/>
      <c r="FW176" s="2"/>
      <c r="FX176" s="2">
        <v>80</v>
      </c>
      <c r="FY176" s="2">
        <v>60</v>
      </c>
      <c r="FZ176" s="2"/>
      <c r="GA176" s="2" t="s">
        <v>3</v>
      </c>
      <c r="GB176" s="2"/>
      <c r="GC176" s="2"/>
      <c r="GD176" s="2">
        <v>1</v>
      </c>
      <c r="GE176" s="2"/>
      <c r="GF176" s="2">
        <v>287023441</v>
      </c>
      <c r="GG176" s="2">
        <v>2</v>
      </c>
      <c r="GH176" s="2">
        <v>1</v>
      </c>
      <c r="GI176" s="2">
        <v>-2</v>
      </c>
      <c r="GJ176" s="2">
        <v>0</v>
      </c>
      <c r="GK176" s="2">
        <v>0</v>
      </c>
      <c r="GL176" s="2">
        <f t="shared" si="209"/>
        <v>0</v>
      </c>
      <c r="GM176" s="2">
        <f t="shared" si="210"/>
        <v>48.49</v>
      </c>
      <c r="GN176" s="2">
        <f t="shared" si="211"/>
        <v>0</v>
      </c>
      <c r="GO176" s="2">
        <f t="shared" si="212"/>
        <v>48.49</v>
      </c>
      <c r="GP176" s="2">
        <f t="shared" si="213"/>
        <v>0</v>
      </c>
      <c r="GQ176" s="2"/>
      <c r="GR176" s="2">
        <v>0</v>
      </c>
      <c r="GS176" s="2">
        <v>3</v>
      </c>
      <c r="GT176" s="2">
        <v>0</v>
      </c>
      <c r="GU176" s="2" t="s">
        <v>3</v>
      </c>
      <c r="GV176" s="2">
        <f t="shared" si="214"/>
        <v>0</v>
      </c>
      <c r="GW176" s="2">
        <v>1</v>
      </c>
      <c r="GX176" s="2">
        <f t="shared" si="215"/>
        <v>0</v>
      </c>
      <c r="GY176" s="2"/>
      <c r="GZ176" s="2"/>
      <c r="HA176" s="2">
        <v>0</v>
      </c>
      <c r="HB176" s="2">
        <v>0</v>
      </c>
      <c r="HC176" s="2">
        <f t="shared" si="216"/>
        <v>0</v>
      </c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ROW(SmtRes!A534)</f>
        <v>534</v>
      </c>
      <c r="D177">
        <f>ROW(EtalonRes!A438)</f>
        <v>438</v>
      </c>
      <c r="E177" t="s">
        <v>337</v>
      </c>
      <c r="F177" t="s">
        <v>122</v>
      </c>
      <c r="G177" t="s">
        <v>123</v>
      </c>
      <c r="H177" t="s">
        <v>17</v>
      </c>
      <c r="I177">
        <v>4</v>
      </c>
      <c r="J177">
        <v>0</v>
      </c>
      <c r="O177">
        <f t="shared" si="182"/>
        <v>143.25</v>
      </c>
      <c r="P177">
        <f t="shared" si="183"/>
        <v>11.1</v>
      </c>
      <c r="Q177">
        <f t="shared" si="184"/>
        <v>0</v>
      </c>
      <c r="R177">
        <f t="shared" si="185"/>
        <v>0</v>
      </c>
      <c r="S177">
        <f t="shared" si="186"/>
        <v>132.15</v>
      </c>
      <c r="T177">
        <f t="shared" si="187"/>
        <v>0</v>
      </c>
      <c r="U177">
        <f t="shared" si="188"/>
        <v>2</v>
      </c>
      <c r="V177">
        <f t="shared" si="189"/>
        <v>0</v>
      </c>
      <c r="W177">
        <f t="shared" si="190"/>
        <v>0</v>
      </c>
      <c r="X177">
        <f t="shared" si="191"/>
        <v>105.72</v>
      </c>
      <c r="Y177">
        <f t="shared" si="192"/>
        <v>79.290000000000006</v>
      </c>
      <c r="AA177">
        <v>39650538</v>
      </c>
      <c r="AB177">
        <f t="shared" si="193"/>
        <v>5.29</v>
      </c>
      <c r="AC177">
        <f t="shared" si="194"/>
        <v>0.41</v>
      </c>
      <c r="AD177">
        <f t="shared" si="217"/>
        <v>0</v>
      </c>
      <c r="AE177">
        <f t="shared" si="218"/>
        <v>0</v>
      </c>
      <c r="AF177">
        <f t="shared" si="219"/>
        <v>4.88</v>
      </c>
      <c r="AG177">
        <f t="shared" si="195"/>
        <v>0</v>
      </c>
      <c r="AH177">
        <f t="shared" si="220"/>
        <v>0.5</v>
      </c>
      <c r="AI177">
        <f t="shared" si="221"/>
        <v>0</v>
      </c>
      <c r="AJ177">
        <f t="shared" si="196"/>
        <v>0</v>
      </c>
      <c r="AK177">
        <v>5.29</v>
      </c>
      <c r="AL177">
        <v>0.41</v>
      </c>
      <c r="AM177">
        <v>0</v>
      </c>
      <c r="AN177">
        <v>0</v>
      </c>
      <c r="AO177">
        <v>4.88</v>
      </c>
      <c r="AP177">
        <v>0</v>
      </c>
      <c r="AQ177">
        <v>0.5</v>
      </c>
      <c r="AR177">
        <v>0</v>
      </c>
      <c r="AS177">
        <v>0</v>
      </c>
      <c r="AT177">
        <v>80</v>
      </c>
      <c r="AU177">
        <v>60</v>
      </c>
      <c r="AV177">
        <v>1</v>
      </c>
      <c r="AW177">
        <v>1</v>
      </c>
      <c r="AZ177">
        <v>6.77</v>
      </c>
      <c r="BA177">
        <v>6.77</v>
      </c>
      <c r="BB177">
        <v>6.77</v>
      </c>
      <c r="BC177">
        <v>6.77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2</v>
      </c>
      <c r="BJ177" t="s">
        <v>124</v>
      </c>
      <c r="BM177">
        <v>110011</v>
      </c>
      <c r="BN177">
        <v>0</v>
      </c>
      <c r="BO177" t="s">
        <v>3</v>
      </c>
      <c r="BP177">
        <v>0</v>
      </c>
      <c r="BQ177">
        <v>3</v>
      </c>
      <c r="BR177">
        <v>0</v>
      </c>
      <c r="BS177">
        <v>6.77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80</v>
      </c>
      <c r="CA177">
        <v>60</v>
      </c>
      <c r="CE177">
        <v>0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97"/>
        <v>143.25</v>
      </c>
      <c r="CQ177">
        <f t="shared" si="198"/>
        <v>2.7756999999999996</v>
      </c>
      <c r="CR177">
        <f t="shared" si="199"/>
        <v>0</v>
      </c>
      <c r="CS177">
        <f t="shared" si="200"/>
        <v>0</v>
      </c>
      <c r="CT177">
        <f t="shared" si="201"/>
        <v>33.037599999999998</v>
      </c>
      <c r="CU177">
        <f t="shared" si="202"/>
        <v>0</v>
      </c>
      <c r="CV177">
        <f t="shared" si="203"/>
        <v>0.5</v>
      </c>
      <c r="CW177">
        <f t="shared" si="204"/>
        <v>0</v>
      </c>
      <c r="CX177">
        <f t="shared" si="205"/>
        <v>0</v>
      </c>
      <c r="CY177">
        <f t="shared" si="206"/>
        <v>105.72</v>
      </c>
      <c r="CZ177">
        <f t="shared" si="207"/>
        <v>79.290000000000006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17</v>
      </c>
      <c r="DW177" t="s">
        <v>17</v>
      </c>
      <c r="DX177">
        <v>1</v>
      </c>
      <c r="EE177">
        <v>39174433</v>
      </c>
      <c r="EF177">
        <v>3</v>
      </c>
      <c r="EG177" t="s">
        <v>20</v>
      </c>
      <c r="EH177">
        <v>0</v>
      </c>
      <c r="EI177" t="s">
        <v>3</v>
      </c>
      <c r="EJ177">
        <v>2</v>
      </c>
      <c r="EK177">
        <v>110011</v>
      </c>
      <c r="EL177" t="s">
        <v>21</v>
      </c>
      <c r="EM177" t="s">
        <v>22</v>
      </c>
      <c r="EO177" t="s">
        <v>3</v>
      </c>
      <c r="EQ177">
        <v>0</v>
      </c>
      <c r="ER177">
        <v>5.29</v>
      </c>
      <c r="ES177">
        <v>0.41</v>
      </c>
      <c r="ET177">
        <v>0</v>
      </c>
      <c r="EU177">
        <v>0</v>
      </c>
      <c r="EV177">
        <v>4.88</v>
      </c>
      <c r="EW177">
        <v>0.5</v>
      </c>
      <c r="EX177">
        <v>0</v>
      </c>
      <c r="EY177">
        <v>0</v>
      </c>
      <c r="FQ177">
        <v>0</v>
      </c>
      <c r="FR177">
        <f t="shared" si="208"/>
        <v>0</v>
      </c>
      <c r="FS177">
        <v>0</v>
      </c>
      <c r="FX177">
        <v>80</v>
      </c>
      <c r="FY177">
        <v>60</v>
      </c>
      <c r="GA177" t="s">
        <v>3</v>
      </c>
      <c r="GD177">
        <v>1</v>
      </c>
      <c r="GF177">
        <v>287023441</v>
      </c>
      <c r="GG177">
        <v>1</v>
      </c>
      <c r="GH177">
        <v>1</v>
      </c>
      <c r="GI177">
        <v>4</v>
      </c>
      <c r="GJ177">
        <v>0</v>
      </c>
      <c r="GK177">
        <v>0</v>
      </c>
      <c r="GL177">
        <f t="shared" si="209"/>
        <v>0</v>
      </c>
      <c r="GM177">
        <f t="shared" si="210"/>
        <v>328.26</v>
      </c>
      <c r="GN177">
        <f t="shared" si="211"/>
        <v>0</v>
      </c>
      <c r="GO177">
        <f t="shared" si="212"/>
        <v>328.26</v>
      </c>
      <c r="GP177">
        <f t="shared" si="213"/>
        <v>0</v>
      </c>
      <c r="GR177">
        <v>0</v>
      </c>
      <c r="GS177">
        <v>3</v>
      </c>
      <c r="GT177">
        <v>0</v>
      </c>
      <c r="GU177" t="s">
        <v>3</v>
      </c>
      <c r="GV177">
        <f t="shared" si="214"/>
        <v>0</v>
      </c>
      <c r="GW177">
        <v>1</v>
      </c>
      <c r="GX177">
        <f t="shared" si="215"/>
        <v>0</v>
      </c>
      <c r="HA177">
        <v>0</v>
      </c>
      <c r="HB177">
        <v>0</v>
      </c>
      <c r="HC177">
        <f t="shared" si="216"/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526</v>
      </c>
      <c r="D178" s="2"/>
      <c r="E178" s="2" t="s">
        <v>338</v>
      </c>
      <c r="F178" s="2" t="s">
        <v>339</v>
      </c>
      <c r="G178" s="2" t="s">
        <v>340</v>
      </c>
      <c r="H178" s="2" t="s">
        <v>27</v>
      </c>
      <c r="I178" s="2">
        <f>I176*J178</f>
        <v>2</v>
      </c>
      <c r="J178" s="2">
        <v>0.5</v>
      </c>
      <c r="K178" s="2"/>
      <c r="L178" s="2"/>
      <c r="M178" s="2"/>
      <c r="N178" s="2"/>
      <c r="O178" s="2">
        <f t="shared" si="182"/>
        <v>41.4</v>
      </c>
      <c r="P178" s="2">
        <f t="shared" si="183"/>
        <v>41.4</v>
      </c>
      <c r="Q178" s="2">
        <f t="shared" si="184"/>
        <v>0</v>
      </c>
      <c r="R178" s="2">
        <f t="shared" si="185"/>
        <v>0</v>
      </c>
      <c r="S178" s="2">
        <f t="shared" si="186"/>
        <v>0</v>
      </c>
      <c r="T178" s="2">
        <f t="shared" si="187"/>
        <v>0</v>
      </c>
      <c r="U178" s="2">
        <f t="shared" si="188"/>
        <v>0</v>
      </c>
      <c r="V178" s="2">
        <f t="shared" si="189"/>
        <v>0</v>
      </c>
      <c r="W178" s="2">
        <f t="shared" si="190"/>
        <v>0</v>
      </c>
      <c r="X178" s="2">
        <f t="shared" si="191"/>
        <v>0</v>
      </c>
      <c r="Y178" s="2">
        <f t="shared" si="192"/>
        <v>0</v>
      </c>
      <c r="Z178" s="2"/>
      <c r="AA178" s="2">
        <v>39650536</v>
      </c>
      <c r="AB178" s="2">
        <f t="shared" si="193"/>
        <v>20.7</v>
      </c>
      <c r="AC178" s="2">
        <f t="shared" si="194"/>
        <v>20.7</v>
      </c>
      <c r="AD178" s="2">
        <f t="shared" si="217"/>
        <v>0</v>
      </c>
      <c r="AE178" s="2">
        <f t="shared" si="218"/>
        <v>0</v>
      </c>
      <c r="AF178" s="2">
        <f t="shared" si="219"/>
        <v>0</v>
      </c>
      <c r="AG178" s="2">
        <f t="shared" si="195"/>
        <v>0</v>
      </c>
      <c r="AH178" s="2">
        <f t="shared" si="220"/>
        <v>0</v>
      </c>
      <c r="AI178" s="2">
        <f t="shared" si="221"/>
        <v>0</v>
      </c>
      <c r="AJ178" s="2">
        <f t="shared" si="196"/>
        <v>0</v>
      </c>
      <c r="AK178" s="2">
        <v>20.7</v>
      </c>
      <c r="AL178" s="2">
        <v>20.7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80</v>
      </c>
      <c r="AU178" s="2">
        <v>60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3</v>
      </c>
      <c r="BI178" s="2">
        <v>2</v>
      </c>
      <c r="BJ178" s="2" t="s">
        <v>341</v>
      </c>
      <c r="BK178" s="2"/>
      <c r="BL178" s="2"/>
      <c r="BM178" s="2">
        <v>110011</v>
      </c>
      <c r="BN178" s="2">
        <v>0</v>
      </c>
      <c r="BO178" s="2" t="s">
        <v>3</v>
      </c>
      <c r="BP178" s="2">
        <v>0</v>
      </c>
      <c r="BQ178" s="2">
        <v>3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80</v>
      </c>
      <c r="CA178" s="2">
        <v>60</v>
      </c>
      <c r="CB178" s="2"/>
      <c r="CC178" s="2"/>
      <c r="CD178" s="2"/>
      <c r="CE178" s="2">
        <v>0</v>
      </c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197"/>
        <v>41.4</v>
      </c>
      <c r="CQ178" s="2">
        <f t="shared" si="198"/>
        <v>20.7</v>
      </c>
      <c r="CR178" s="2">
        <f t="shared" si="199"/>
        <v>0</v>
      </c>
      <c r="CS178" s="2">
        <f t="shared" si="200"/>
        <v>0</v>
      </c>
      <c r="CT178" s="2">
        <f t="shared" si="201"/>
        <v>0</v>
      </c>
      <c r="CU178" s="2">
        <f t="shared" si="202"/>
        <v>0</v>
      </c>
      <c r="CV178" s="2">
        <f t="shared" si="203"/>
        <v>0</v>
      </c>
      <c r="CW178" s="2">
        <f t="shared" si="204"/>
        <v>0</v>
      </c>
      <c r="CX178" s="2">
        <f t="shared" si="205"/>
        <v>0</v>
      </c>
      <c r="CY178" s="2">
        <f t="shared" si="206"/>
        <v>0</v>
      </c>
      <c r="CZ178" s="2">
        <f t="shared" si="207"/>
        <v>0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1010</v>
      </c>
      <c r="DV178" s="2" t="s">
        <v>27</v>
      </c>
      <c r="DW178" s="2" t="s">
        <v>27</v>
      </c>
      <c r="DX178" s="2">
        <v>1</v>
      </c>
      <c r="DY178" s="2"/>
      <c r="DZ178" s="2"/>
      <c r="EA178" s="2"/>
      <c r="EB178" s="2"/>
      <c r="EC178" s="2"/>
      <c r="ED178" s="2"/>
      <c r="EE178" s="2">
        <v>39174433</v>
      </c>
      <c r="EF178" s="2">
        <v>3</v>
      </c>
      <c r="EG178" s="2" t="s">
        <v>20</v>
      </c>
      <c r="EH178" s="2">
        <v>0</v>
      </c>
      <c r="EI178" s="2" t="s">
        <v>3</v>
      </c>
      <c r="EJ178" s="2">
        <v>2</v>
      </c>
      <c r="EK178" s="2">
        <v>110011</v>
      </c>
      <c r="EL178" s="2" t="s">
        <v>21</v>
      </c>
      <c r="EM178" s="2" t="s">
        <v>22</v>
      </c>
      <c r="EN178" s="2"/>
      <c r="EO178" s="2" t="s">
        <v>3</v>
      </c>
      <c r="EP178" s="2"/>
      <c r="EQ178" s="2">
        <v>0</v>
      </c>
      <c r="ER178" s="2">
        <v>20.7</v>
      </c>
      <c r="ES178" s="2">
        <v>20.7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08"/>
        <v>0</v>
      </c>
      <c r="FS178" s="2">
        <v>0</v>
      </c>
      <c r="FT178" s="2"/>
      <c r="FU178" s="2"/>
      <c r="FV178" s="2"/>
      <c r="FW178" s="2"/>
      <c r="FX178" s="2">
        <v>80</v>
      </c>
      <c r="FY178" s="2">
        <v>60</v>
      </c>
      <c r="FZ178" s="2"/>
      <c r="GA178" s="2" t="s">
        <v>3</v>
      </c>
      <c r="GB178" s="2"/>
      <c r="GC178" s="2"/>
      <c r="GD178" s="2">
        <v>1</v>
      </c>
      <c r="GE178" s="2"/>
      <c r="GF178" s="2">
        <v>-967878269</v>
      </c>
      <c r="GG178" s="2">
        <v>2</v>
      </c>
      <c r="GH178" s="2">
        <v>1</v>
      </c>
      <c r="GI178" s="2">
        <v>-2</v>
      </c>
      <c r="GJ178" s="2">
        <v>0</v>
      </c>
      <c r="GK178" s="2">
        <v>0</v>
      </c>
      <c r="GL178" s="2">
        <f t="shared" si="209"/>
        <v>0</v>
      </c>
      <c r="GM178" s="2">
        <f t="shared" si="210"/>
        <v>41.4</v>
      </c>
      <c r="GN178" s="2">
        <f t="shared" si="211"/>
        <v>0</v>
      </c>
      <c r="GO178" s="2">
        <f t="shared" si="212"/>
        <v>41.4</v>
      </c>
      <c r="GP178" s="2">
        <f t="shared" si="213"/>
        <v>0</v>
      </c>
      <c r="GQ178" s="2"/>
      <c r="GR178" s="2">
        <v>0</v>
      </c>
      <c r="GS178" s="2">
        <v>3</v>
      </c>
      <c r="GT178" s="2">
        <v>0</v>
      </c>
      <c r="GU178" s="2" t="s">
        <v>3</v>
      </c>
      <c r="GV178" s="2">
        <f t="shared" si="214"/>
        <v>0</v>
      </c>
      <c r="GW178" s="2">
        <v>1</v>
      </c>
      <c r="GX178" s="2">
        <f t="shared" si="215"/>
        <v>0</v>
      </c>
      <c r="GY178" s="2"/>
      <c r="GZ178" s="2"/>
      <c r="HA178" s="2">
        <v>0</v>
      </c>
      <c r="HB178" s="2">
        <v>0</v>
      </c>
      <c r="HC178" s="2">
        <f t="shared" si="216"/>
        <v>0</v>
      </c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533</v>
      </c>
      <c r="E179" t="s">
        <v>338</v>
      </c>
      <c r="F179" t="s">
        <v>339</v>
      </c>
      <c r="G179" t="s">
        <v>340</v>
      </c>
      <c r="H179" t="s">
        <v>27</v>
      </c>
      <c r="I179">
        <f>I177*J179</f>
        <v>2</v>
      </c>
      <c r="J179">
        <v>0.5</v>
      </c>
      <c r="O179">
        <f t="shared" si="182"/>
        <v>280.27999999999997</v>
      </c>
      <c r="P179">
        <f t="shared" si="183"/>
        <v>280.27999999999997</v>
      </c>
      <c r="Q179">
        <f t="shared" si="184"/>
        <v>0</v>
      </c>
      <c r="R179">
        <f t="shared" si="185"/>
        <v>0</v>
      </c>
      <c r="S179">
        <f t="shared" si="186"/>
        <v>0</v>
      </c>
      <c r="T179">
        <f t="shared" si="187"/>
        <v>0</v>
      </c>
      <c r="U179">
        <f t="shared" si="188"/>
        <v>0</v>
      </c>
      <c r="V179">
        <f t="shared" si="189"/>
        <v>0</v>
      </c>
      <c r="W179">
        <f t="shared" si="190"/>
        <v>0</v>
      </c>
      <c r="X179">
        <f t="shared" si="191"/>
        <v>0</v>
      </c>
      <c r="Y179">
        <f t="shared" si="192"/>
        <v>0</v>
      </c>
      <c r="AA179">
        <v>39650538</v>
      </c>
      <c r="AB179">
        <f t="shared" si="193"/>
        <v>20.7</v>
      </c>
      <c r="AC179">
        <f t="shared" si="194"/>
        <v>20.7</v>
      </c>
      <c r="AD179">
        <f t="shared" si="217"/>
        <v>0</v>
      </c>
      <c r="AE179">
        <f t="shared" si="218"/>
        <v>0</v>
      </c>
      <c r="AF179">
        <f t="shared" si="219"/>
        <v>0</v>
      </c>
      <c r="AG179">
        <f t="shared" si="195"/>
        <v>0</v>
      </c>
      <c r="AH179">
        <f t="shared" si="220"/>
        <v>0</v>
      </c>
      <c r="AI179">
        <f t="shared" si="221"/>
        <v>0</v>
      </c>
      <c r="AJ179">
        <f t="shared" si="196"/>
        <v>0</v>
      </c>
      <c r="AK179">
        <v>20.7</v>
      </c>
      <c r="AL179">
        <v>20.7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80</v>
      </c>
      <c r="AU179">
        <v>60</v>
      </c>
      <c r="AV179">
        <v>1</v>
      </c>
      <c r="AW179">
        <v>1</v>
      </c>
      <c r="AZ179">
        <v>6.77</v>
      </c>
      <c r="BA179">
        <v>1</v>
      </c>
      <c r="BB179">
        <v>1</v>
      </c>
      <c r="BC179">
        <v>6.77</v>
      </c>
      <c r="BD179" t="s">
        <v>3</v>
      </c>
      <c r="BE179" t="s">
        <v>3</v>
      </c>
      <c r="BF179" t="s">
        <v>3</v>
      </c>
      <c r="BG179" t="s">
        <v>3</v>
      </c>
      <c r="BH179">
        <v>3</v>
      </c>
      <c r="BI179">
        <v>2</v>
      </c>
      <c r="BJ179" t="s">
        <v>341</v>
      </c>
      <c r="BM179">
        <v>110011</v>
      </c>
      <c r="BN179">
        <v>0</v>
      </c>
      <c r="BO179" t="s">
        <v>3</v>
      </c>
      <c r="BP179">
        <v>0</v>
      </c>
      <c r="BQ179">
        <v>3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80</v>
      </c>
      <c r="CA179">
        <v>60</v>
      </c>
      <c r="CE179">
        <v>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97"/>
        <v>280.27999999999997</v>
      </c>
      <c r="CQ179">
        <f t="shared" si="198"/>
        <v>140.13899999999998</v>
      </c>
      <c r="CR179">
        <f t="shared" si="199"/>
        <v>0</v>
      </c>
      <c r="CS179">
        <f t="shared" si="200"/>
        <v>0</v>
      </c>
      <c r="CT179">
        <f t="shared" si="201"/>
        <v>0</v>
      </c>
      <c r="CU179">
        <f t="shared" si="202"/>
        <v>0</v>
      </c>
      <c r="CV179">
        <f t="shared" si="203"/>
        <v>0</v>
      </c>
      <c r="CW179">
        <f t="shared" si="204"/>
        <v>0</v>
      </c>
      <c r="CX179">
        <f t="shared" si="205"/>
        <v>0</v>
      </c>
      <c r="CY179">
        <f t="shared" si="206"/>
        <v>0</v>
      </c>
      <c r="CZ179">
        <f t="shared" si="207"/>
        <v>0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1010</v>
      </c>
      <c r="DV179" t="s">
        <v>27</v>
      </c>
      <c r="DW179" t="s">
        <v>27</v>
      </c>
      <c r="DX179">
        <v>1</v>
      </c>
      <c r="EE179">
        <v>39174433</v>
      </c>
      <c r="EF179">
        <v>3</v>
      </c>
      <c r="EG179" t="s">
        <v>20</v>
      </c>
      <c r="EH179">
        <v>0</v>
      </c>
      <c r="EI179" t="s">
        <v>3</v>
      </c>
      <c r="EJ179">
        <v>2</v>
      </c>
      <c r="EK179">
        <v>110011</v>
      </c>
      <c r="EL179" t="s">
        <v>21</v>
      </c>
      <c r="EM179" t="s">
        <v>22</v>
      </c>
      <c r="EO179" t="s">
        <v>3</v>
      </c>
      <c r="EQ179">
        <v>0</v>
      </c>
      <c r="ER179">
        <v>20.7</v>
      </c>
      <c r="ES179">
        <v>20.7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08"/>
        <v>0</v>
      </c>
      <c r="FS179">
        <v>0</v>
      </c>
      <c r="FX179">
        <v>80</v>
      </c>
      <c r="FY179">
        <v>60</v>
      </c>
      <c r="GA179" t="s">
        <v>3</v>
      </c>
      <c r="GD179">
        <v>1</v>
      </c>
      <c r="GF179">
        <v>-967878269</v>
      </c>
      <c r="GG179">
        <v>1</v>
      </c>
      <c r="GH179">
        <v>1</v>
      </c>
      <c r="GI179">
        <v>4</v>
      </c>
      <c r="GJ179">
        <v>0</v>
      </c>
      <c r="GK179">
        <v>0</v>
      </c>
      <c r="GL179">
        <f t="shared" si="209"/>
        <v>0</v>
      </c>
      <c r="GM179">
        <f t="shared" si="210"/>
        <v>280.27999999999997</v>
      </c>
      <c r="GN179">
        <f t="shared" si="211"/>
        <v>0</v>
      </c>
      <c r="GO179">
        <f t="shared" si="212"/>
        <v>280.27999999999997</v>
      </c>
      <c r="GP179">
        <f t="shared" si="213"/>
        <v>0</v>
      </c>
      <c r="GR179">
        <v>0</v>
      </c>
      <c r="GS179">
        <v>3</v>
      </c>
      <c r="GT179">
        <v>0</v>
      </c>
      <c r="GU179" t="s">
        <v>3</v>
      </c>
      <c r="GV179">
        <f t="shared" si="214"/>
        <v>0</v>
      </c>
      <c r="GW179">
        <v>1</v>
      </c>
      <c r="GX179">
        <f t="shared" si="215"/>
        <v>0</v>
      </c>
      <c r="HA179">
        <v>0</v>
      </c>
      <c r="HB179">
        <v>0</v>
      </c>
      <c r="HC179">
        <f t="shared" si="216"/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525</v>
      </c>
      <c r="D180" s="2"/>
      <c r="E180" s="2" t="s">
        <v>342</v>
      </c>
      <c r="F180" s="2" t="s">
        <v>343</v>
      </c>
      <c r="G180" s="2" t="s">
        <v>344</v>
      </c>
      <c r="H180" s="2" t="s">
        <v>95</v>
      </c>
      <c r="I180" s="2">
        <f>I176*J180</f>
        <v>2</v>
      </c>
      <c r="J180" s="2">
        <v>0.5</v>
      </c>
      <c r="K180" s="2"/>
      <c r="L180" s="2"/>
      <c r="M180" s="2"/>
      <c r="N180" s="2"/>
      <c r="O180" s="2">
        <f t="shared" si="182"/>
        <v>96.7</v>
      </c>
      <c r="P180" s="2">
        <f t="shared" si="183"/>
        <v>96.7</v>
      </c>
      <c r="Q180" s="2">
        <f t="shared" si="184"/>
        <v>0</v>
      </c>
      <c r="R180" s="2">
        <f t="shared" si="185"/>
        <v>0</v>
      </c>
      <c r="S180" s="2">
        <f t="shared" si="186"/>
        <v>0</v>
      </c>
      <c r="T180" s="2">
        <f t="shared" si="187"/>
        <v>0</v>
      </c>
      <c r="U180" s="2">
        <f t="shared" si="188"/>
        <v>0</v>
      </c>
      <c r="V180" s="2">
        <f t="shared" si="189"/>
        <v>0</v>
      </c>
      <c r="W180" s="2">
        <f t="shared" si="190"/>
        <v>0</v>
      </c>
      <c r="X180" s="2">
        <f t="shared" si="191"/>
        <v>0</v>
      </c>
      <c r="Y180" s="2">
        <f t="shared" si="192"/>
        <v>0</v>
      </c>
      <c r="Z180" s="2"/>
      <c r="AA180" s="2">
        <v>39650536</v>
      </c>
      <c r="AB180" s="2">
        <f t="shared" si="193"/>
        <v>48.35</v>
      </c>
      <c r="AC180" s="2">
        <f t="shared" si="194"/>
        <v>48.35</v>
      </c>
      <c r="AD180" s="2">
        <f t="shared" si="217"/>
        <v>0</v>
      </c>
      <c r="AE180" s="2">
        <f t="shared" si="218"/>
        <v>0</v>
      </c>
      <c r="AF180" s="2">
        <f t="shared" si="219"/>
        <v>0</v>
      </c>
      <c r="AG180" s="2">
        <f t="shared" si="195"/>
        <v>0</v>
      </c>
      <c r="AH180" s="2">
        <f t="shared" si="220"/>
        <v>0</v>
      </c>
      <c r="AI180" s="2">
        <f t="shared" si="221"/>
        <v>0</v>
      </c>
      <c r="AJ180" s="2">
        <f t="shared" si="196"/>
        <v>0</v>
      </c>
      <c r="AK180" s="2">
        <v>48.35</v>
      </c>
      <c r="AL180" s="2">
        <v>48.35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80</v>
      </c>
      <c r="AU180" s="2">
        <v>60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2</v>
      </c>
      <c r="BJ180" s="2" t="s">
        <v>345</v>
      </c>
      <c r="BK180" s="2"/>
      <c r="BL180" s="2"/>
      <c r="BM180" s="2">
        <v>110011</v>
      </c>
      <c r="BN180" s="2">
        <v>0</v>
      </c>
      <c r="BO180" s="2" t="s">
        <v>3</v>
      </c>
      <c r="BP180" s="2">
        <v>0</v>
      </c>
      <c r="BQ180" s="2">
        <v>3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80</v>
      </c>
      <c r="CA180" s="2">
        <v>60</v>
      </c>
      <c r="CB180" s="2"/>
      <c r="CC180" s="2"/>
      <c r="CD180" s="2"/>
      <c r="CE180" s="2">
        <v>0</v>
      </c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197"/>
        <v>96.7</v>
      </c>
      <c r="CQ180" s="2">
        <f t="shared" si="198"/>
        <v>48.35</v>
      </c>
      <c r="CR180" s="2">
        <f t="shared" si="199"/>
        <v>0</v>
      </c>
      <c r="CS180" s="2">
        <f t="shared" si="200"/>
        <v>0</v>
      </c>
      <c r="CT180" s="2">
        <f t="shared" si="201"/>
        <v>0</v>
      </c>
      <c r="CU180" s="2">
        <f t="shared" si="202"/>
        <v>0</v>
      </c>
      <c r="CV180" s="2">
        <f t="shared" si="203"/>
        <v>0</v>
      </c>
      <c r="CW180" s="2">
        <f t="shared" si="204"/>
        <v>0</v>
      </c>
      <c r="CX180" s="2">
        <f t="shared" si="205"/>
        <v>0</v>
      </c>
      <c r="CY180" s="2">
        <f t="shared" si="206"/>
        <v>0</v>
      </c>
      <c r="CZ180" s="2">
        <f t="shared" si="207"/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1010</v>
      </c>
      <c r="DV180" s="2" t="s">
        <v>95</v>
      </c>
      <c r="DW180" s="2" t="s">
        <v>95</v>
      </c>
      <c r="DX180" s="2">
        <v>10</v>
      </c>
      <c r="DY180" s="2"/>
      <c r="DZ180" s="2"/>
      <c r="EA180" s="2"/>
      <c r="EB180" s="2"/>
      <c r="EC180" s="2"/>
      <c r="ED180" s="2"/>
      <c r="EE180" s="2">
        <v>39174433</v>
      </c>
      <c r="EF180" s="2">
        <v>3</v>
      </c>
      <c r="EG180" s="2" t="s">
        <v>20</v>
      </c>
      <c r="EH180" s="2">
        <v>0</v>
      </c>
      <c r="EI180" s="2" t="s">
        <v>3</v>
      </c>
      <c r="EJ180" s="2">
        <v>2</v>
      </c>
      <c r="EK180" s="2">
        <v>110011</v>
      </c>
      <c r="EL180" s="2" t="s">
        <v>21</v>
      </c>
      <c r="EM180" s="2" t="s">
        <v>22</v>
      </c>
      <c r="EN180" s="2"/>
      <c r="EO180" s="2" t="s">
        <v>3</v>
      </c>
      <c r="EP180" s="2"/>
      <c r="EQ180" s="2">
        <v>0</v>
      </c>
      <c r="ER180" s="2">
        <v>48.35</v>
      </c>
      <c r="ES180" s="2">
        <v>48.35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08"/>
        <v>0</v>
      </c>
      <c r="FS180" s="2">
        <v>0</v>
      </c>
      <c r="FT180" s="2"/>
      <c r="FU180" s="2"/>
      <c r="FV180" s="2"/>
      <c r="FW180" s="2"/>
      <c r="FX180" s="2">
        <v>80</v>
      </c>
      <c r="FY180" s="2">
        <v>60</v>
      </c>
      <c r="FZ180" s="2"/>
      <c r="GA180" s="2" t="s">
        <v>3</v>
      </c>
      <c r="GB180" s="2"/>
      <c r="GC180" s="2"/>
      <c r="GD180" s="2">
        <v>1</v>
      </c>
      <c r="GE180" s="2"/>
      <c r="GF180" s="2">
        <v>-548075973</v>
      </c>
      <c r="GG180" s="2">
        <v>2</v>
      </c>
      <c r="GH180" s="2">
        <v>1</v>
      </c>
      <c r="GI180" s="2">
        <v>-2</v>
      </c>
      <c r="GJ180" s="2">
        <v>0</v>
      </c>
      <c r="GK180" s="2">
        <v>0</v>
      </c>
      <c r="GL180" s="2">
        <f t="shared" si="209"/>
        <v>0</v>
      </c>
      <c r="GM180" s="2">
        <f t="shared" si="210"/>
        <v>96.7</v>
      </c>
      <c r="GN180" s="2">
        <f t="shared" si="211"/>
        <v>0</v>
      </c>
      <c r="GO180" s="2">
        <f t="shared" si="212"/>
        <v>96.7</v>
      </c>
      <c r="GP180" s="2">
        <f t="shared" si="213"/>
        <v>0</v>
      </c>
      <c r="GQ180" s="2"/>
      <c r="GR180" s="2">
        <v>0</v>
      </c>
      <c r="GS180" s="2">
        <v>3</v>
      </c>
      <c r="GT180" s="2">
        <v>0</v>
      </c>
      <c r="GU180" s="2" t="s">
        <v>3</v>
      </c>
      <c r="GV180" s="2">
        <f t="shared" si="214"/>
        <v>0</v>
      </c>
      <c r="GW180" s="2">
        <v>1</v>
      </c>
      <c r="GX180" s="2">
        <f t="shared" si="215"/>
        <v>0</v>
      </c>
      <c r="GY180" s="2"/>
      <c r="GZ180" s="2"/>
      <c r="HA180" s="2">
        <v>0</v>
      </c>
      <c r="HB180" s="2">
        <v>0</v>
      </c>
      <c r="HC180" s="2">
        <f t="shared" si="216"/>
        <v>0</v>
      </c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532</v>
      </c>
      <c r="E181" t="s">
        <v>342</v>
      </c>
      <c r="F181" t="s">
        <v>343</v>
      </c>
      <c r="G181" t="s">
        <v>344</v>
      </c>
      <c r="H181" t="s">
        <v>95</v>
      </c>
      <c r="I181">
        <f>I177*J181</f>
        <v>2</v>
      </c>
      <c r="J181">
        <v>0.5</v>
      </c>
      <c r="O181">
        <f t="shared" si="182"/>
        <v>654.66</v>
      </c>
      <c r="P181">
        <f t="shared" si="183"/>
        <v>654.66</v>
      </c>
      <c r="Q181">
        <f t="shared" si="184"/>
        <v>0</v>
      </c>
      <c r="R181">
        <f t="shared" si="185"/>
        <v>0</v>
      </c>
      <c r="S181">
        <f t="shared" si="186"/>
        <v>0</v>
      </c>
      <c r="T181">
        <f t="shared" si="187"/>
        <v>0</v>
      </c>
      <c r="U181">
        <f t="shared" si="188"/>
        <v>0</v>
      </c>
      <c r="V181">
        <f t="shared" si="189"/>
        <v>0</v>
      </c>
      <c r="W181">
        <f t="shared" si="190"/>
        <v>0</v>
      </c>
      <c r="X181">
        <f t="shared" si="191"/>
        <v>0</v>
      </c>
      <c r="Y181">
        <f t="shared" si="192"/>
        <v>0</v>
      </c>
      <c r="AA181">
        <v>39650538</v>
      </c>
      <c r="AB181">
        <f t="shared" si="193"/>
        <v>48.35</v>
      </c>
      <c r="AC181">
        <f t="shared" si="194"/>
        <v>48.35</v>
      </c>
      <c r="AD181">
        <f t="shared" si="217"/>
        <v>0</v>
      </c>
      <c r="AE181">
        <f t="shared" si="218"/>
        <v>0</v>
      </c>
      <c r="AF181">
        <f t="shared" si="219"/>
        <v>0</v>
      </c>
      <c r="AG181">
        <f t="shared" si="195"/>
        <v>0</v>
      </c>
      <c r="AH181">
        <f t="shared" si="220"/>
        <v>0</v>
      </c>
      <c r="AI181">
        <f t="shared" si="221"/>
        <v>0</v>
      </c>
      <c r="AJ181">
        <f t="shared" si="196"/>
        <v>0</v>
      </c>
      <c r="AK181">
        <v>48.35</v>
      </c>
      <c r="AL181">
        <v>48.35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80</v>
      </c>
      <c r="AU181">
        <v>60</v>
      </c>
      <c r="AV181">
        <v>1</v>
      </c>
      <c r="AW181">
        <v>1</v>
      </c>
      <c r="AZ181">
        <v>6.77</v>
      </c>
      <c r="BA181">
        <v>1</v>
      </c>
      <c r="BB181">
        <v>1</v>
      </c>
      <c r="BC181">
        <v>6.77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2</v>
      </c>
      <c r="BJ181" t="s">
        <v>345</v>
      </c>
      <c r="BM181">
        <v>110011</v>
      </c>
      <c r="BN181">
        <v>0</v>
      </c>
      <c r="BO181" t="s">
        <v>3</v>
      </c>
      <c r="BP181">
        <v>0</v>
      </c>
      <c r="BQ181">
        <v>3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80</v>
      </c>
      <c r="CA181">
        <v>60</v>
      </c>
      <c r="CE181">
        <v>0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197"/>
        <v>654.66</v>
      </c>
      <c r="CQ181">
        <f t="shared" si="198"/>
        <v>327.3295</v>
      </c>
      <c r="CR181">
        <f t="shared" si="199"/>
        <v>0</v>
      </c>
      <c r="CS181">
        <f t="shared" si="200"/>
        <v>0</v>
      </c>
      <c r="CT181">
        <f t="shared" si="201"/>
        <v>0</v>
      </c>
      <c r="CU181">
        <f t="shared" si="202"/>
        <v>0</v>
      </c>
      <c r="CV181">
        <f t="shared" si="203"/>
        <v>0</v>
      </c>
      <c r="CW181">
        <f t="shared" si="204"/>
        <v>0</v>
      </c>
      <c r="CX181">
        <f t="shared" si="205"/>
        <v>0</v>
      </c>
      <c r="CY181">
        <f t="shared" si="206"/>
        <v>0</v>
      </c>
      <c r="CZ181">
        <f t="shared" si="207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1010</v>
      </c>
      <c r="DV181" t="s">
        <v>95</v>
      </c>
      <c r="DW181" t="s">
        <v>95</v>
      </c>
      <c r="DX181">
        <v>10</v>
      </c>
      <c r="EE181">
        <v>39174433</v>
      </c>
      <c r="EF181">
        <v>3</v>
      </c>
      <c r="EG181" t="s">
        <v>20</v>
      </c>
      <c r="EH181">
        <v>0</v>
      </c>
      <c r="EI181" t="s">
        <v>3</v>
      </c>
      <c r="EJ181">
        <v>2</v>
      </c>
      <c r="EK181">
        <v>110011</v>
      </c>
      <c r="EL181" t="s">
        <v>21</v>
      </c>
      <c r="EM181" t="s">
        <v>22</v>
      </c>
      <c r="EO181" t="s">
        <v>3</v>
      </c>
      <c r="EQ181">
        <v>0</v>
      </c>
      <c r="ER181">
        <v>48.35</v>
      </c>
      <c r="ES181">
        <v>48.35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08"/>
        <v>0</v>
      </c>
      <c r="FS181">
        <v>0</v>
      </c>
      <c r="FX181">
        <v>80</v>
      </c>
      <c r="FY181">
        <v>60</v>
      </c>
      <c r="GA181" t="s">
        <v>3</v>
      </c>
      <c r="GD181">
        <v>1</v>
      </c>
      <c r="GF181">
        <v>-548075973</v>
      </c>
      <c r="GG181">
        <v>1</v>
      </c>
      <c r="GH181">
        <v>1</v>
      </c>
      <c r="GI181">
        <v>4</v>
      </c>
      <c r="GJ181">
        <v>0</v>
      </c>
      <c r="GK181">
        <v>0</v>
      </c>
      <c r="GL181">
        <f t="shared" si="209"/>
        <v>0</v>
      </c>
      <c r="GM181">
        <f t="shared" si="210"/>
        <v>654.66</v>
      </c>
      <c r="GN181">
        <f t="shared" si="211"/>
        <v>0</v>
      </c>
      <c r="GO181">
        <f t="shared" si="212"/>
        <v>654.66</v>
      </c>
      <c r="GP181">
        <f t="shared" si="213"/>
        <v>0</v>
      </c>
      <c r="GR181">
        <v>0</v>
      </c>
      <c r="GS181">
        <v>3</v>
      </c>
      <c r="GT181">
        <v>0</v>
      </c>
      <c r="GU181" t="s">
        <v>3</v>
      </c>
      <c r="GV181">
        <f t="shared" si="214"/>
        <v>0</v>
      </c>
      <c r="GW181">
        <v>1</v>
      </c>
      <c r="GX181">
        <f t="shared" si="215"/>
        <v>0</v>
      </c>
      <c r="HA181">
        <v>0</v>
      </c>
      <c r="HB181">
        <v>0</v>
      </c>
      <c r="HC181">
        <f t="shared" si="216"/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ROW(SmtRes!A539)</f>
        <v>539</v>
      </c>
      <c r="D182" s="2">
        <f>ROW(EtalonRes!A443)</f>
        <v>443</v>
      </c>
      <c r="E182" s="2" t="s">
        <v>346</v>
      </c>
      <c r="F182" s="2" t="s">
        <v>347</v>
      </c>
      <c r="G182" s="2" t="s">
        <v>348</v>
      </c>
      <c r="H182" s="2" t="s">
        <v>17</v>
      </c>
      <c r="I182" s="2">
        <v>6</v>
      </c>
      <c r="J182" s="2">
        <v>0</v>
      </c>
      <c r="K182" s="2"/>
      <c r="L182" s="2"/>
      <c r="M182" s="2"/>
      <c r="N182" s="2"/>
      <c r="O182" s="2">
        <f t="shared" si="182"/>
        <v>120.07</v>
      </c>
      <c r="P182" s="2">
        <f t="shared" si="183"/>
        <v>90.42</v>
      </c>
      <c r="Q182" s="2">
        <f t="shared" si="184"/>
        <v>0</v>
      </c>
      <c r="R182" s="2">
        <f t="shared" si="185"/>
        <v>0</v>
      </c>
      <c r="S182" s="2">
        <f t="shared" si="186"/>
        <v>29.65</v>
      </c>
      <c r="T182" s="2">
        <f t="shared" si="187"/>
        <v>0</v>
      </c>
      <c r="U182" s="2">
        <f t="shared" si="188"/>
        <v>3.0780000000000003</v>
      </c>
      <c r="V182" s="2">
        <f t="shared" si="189"/>
        <v>0</v>
      </c>
      <c r="W182" s="2">
        <f t="shared" si="190"/>
        <v>0</v>
      </c>
      <c r="X182" s="2">
        <f t="shared" si="191"/>
        <v>28.17</v>
      </c>
      <c r="Y182" s="2">
        <f t="shared" si="192"/>
        <v>19.27</v>
      </c>
      <c r="Z182" s="2"/>
      <c r="AA182" s="2">
        <v>39650536</v>
      </c>
      <c r="AB182" s="2">
        <f t="shared" si="193"/>
        <v>20.010999999999999</v>
      </c>
      <c r="AC182" s="2">
        <f t="shared" si="194"/>
        <v>15.07</v>
      </c>
      <c r="AD182" s="2">
        <f>ROUND(((((ET182*1.35))-((EU182*1.35)))+AE182),6)</f>
        <v>0</v>
      </c>
      <c r="AE182" s="2">
        <f>ROUND(((EU182*1.35)),6)</f>
        <v>0</v>
      </c>
      <c r="AF182" s="2">
        <f>ROUND(((EV182*1.35)),6)</f>
        <v>4.9409999999999998</v>
      </c>
      <c r="AG182" s="2">
        <f t="shared" si="195"/>
        <v>0</v>
      </c>
      <c r="AH182" s="2">
        <f>((EW182*1.35))</f>
        <v>0.51300000000000001</v>
      </c>
      <c r="AI182" s="2">
        <f>((EX182*1.35))</f>
        <v>0</v>
      </c>
      <c r="AJ182" s="2">
        <f t="shared" si="196"/>
        <v>0</v>
      </c>
      <c r="AK182" s="2">
        <v>18.73</v>
      </c>
      <c r="AL182" s="2">
        <v>15.07</v>
      </c>
      <c r="AM182" s="2">
        <v>0</v>
      </c>
      <c r="AN182" s="2">
        <v>0</v>
      </c>
      <c r="AO182" s="2">
        <v>3.66</v>
      </c>
      <c r="AP182" s="2">
        <v>0</v>
      </c>
      <c r="AQ182" s="2">
        <v>0.38</v>
      </c>
      <c r="AR182" s="2">
        <v>0</v>
      </c>
      <c r="AS182" s="2">
        <v>0</v>
      </c>
      <c r="AT182" s="2">
        <v>95</v>
      </c>
      <c r="AU182" s="2">
        <v>65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0</v>
      </c>
      <c r="BI182" s="2">
        <v>2</v>
      </c>
      <c r="BJ182" s="2" t="s">
        <v>349</v>
      </c>
      <c r="BK182" s="2"/>
      <c r="BL182" s="2"/>
      <c r="BM182" s="2">
        <v>108001</v>
      </c>
      <c r="BN182" s="2">
        <v>0</v>
      </c>
      <c r="BO182" s="2" t="s">
        <v>3</v>
      </c>
      <c r="BP182" s="2">
        <v>0</v>
      </c>
      <c r="BQ182" s="2">
        <v>3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95</v>
      </c>
      <c r="CA182" s="2">
        <v>65</v>
      </c>
      <c r="CB182" s="2"/>
      <c r="CC182" s="2"/>
      <c r="CD182" s="2"/>
      <c r="CE182" s="2">
        <v>0</v>
      </c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1296</v>
      </c>
      <c r="CO182" s="2">
        <v>0</v>
      </c>
      <c r="CP182" s="2">
        <f t="shared" si="197"/>
        <v>120.07</v>
      </c>
      <c r="CQ182" s="2">
        <f t="shared" si="198"/>
        <v>15.07</v>
      </c>
      <c r="CR182" s="2">
        <f t="shared" si="199"/>
        <v>0</v>
      </c>
      <c r="CS182" s="2">
        <f t="shared" si="200"/>
        <v>0</v>
      </c>
      <c r="CT182" s="2">
        <f t="shared" si="201"/>
        <v>4.9409999999999998</v>
      </c>
      <c r="CU182" s="2">
        <f t="shared" si="202"/>
        <v>0</v>
      </c>
      <c r="CV182" s="2">
        <f t="shared" si="203"/>
        <v>0.51300000000000001</v>
      </c>
      <c r="CW182" s="2">
        <f t="shared" si="204"/>
        <v>0</v>
      </c>
      <c r="CX182" s="2">
        <f t="shared" si="205"/>
        <v>0</v>
      </c>
      <c r="CY182" s="2">
        <f t="shared" si="206"/>
        <v>28.1675</v>
      </c>
      <c r="CZ182" s="2">
        <f t="shared" si="207"/>
        <v>19.272500000000001</v>
      </c>
      <c r="DA182" s="2"/>
      <c r="DB182" s="2"/>
      <c r="DC182" s="2" t="s">
        <v>3</v>
      </c>
      <c r="DD182" s="2" t="s">
        <v>3</v>
      </c>
      <c r="DE182" s="2" t="s">
        <v>19</v>
      </c>
      <c r="DF182" s="2" t="s">
        <v>19</v>
      </c>
      <c r="DG182" s="2" t="s">
        <v>19</v>
      </c>
      <c r="DH182" s="2" t="s">
        <v>3</v>
      </c>
      <c r="DI182" s="2" t="s">
        <v>19</v>
      </c>
      <c r="DJ182" s="2" t="s">
        <v>19</v>
      </c>
      <c r="DK182" s="2" t="s">
        <v>3</v>
      </c>
      <c r="DL182" s="2" t="s">
        <v>3</v>
      </c>
      <c r="DM182" s="2" t="s">
        <v>3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1013</v>
      </c>
      <c r="DV182" s="2" t="s">
        <v>17</v>
      </c>
      <c r="DW182" s="2" t="s">
        <v>17</v>
      </c>
      <c r="DX182" s="2">
        <v>1</v>
      </c>
      <c r="DY182" s="2"/>
      <c r="DZ182" s="2"/>
      <c r="EA182" s="2"/>
      <c r="EB182" s="2"/>
      <c r="EC182" s="2"/>
      <c r="ED182" s="2"/>
      <c r="EE182" s="2">
        <v>39174386</v>
      </c>
      <c r="EF182" s="2">
        <v>3</v>
      </c>
      <c r="EG182" s="2" t="s">
        <v>20</v>
      </c>
      <c r="EH182" s="2">
        <v>0</v>
      </c>
      <c r="EI182" s="2" t="s">
        <v>3</v>
      </c>
      <c r="EJ182" s="2">
        <v>2</v>
      </c>
      <c r="EK182" s="2">
        <v>108001</v>
      </c>
      <c r="EL182" s="2" t="s">
        <v>77</v>
      </c>
      <c r="EM182" s="2" t="s">
        <v>78</v>
      </c>
      <c r="EN182" s="2"/>
      <c r="EO182" s="2" t="s">
        <v>44</v>
      </c>
      <c r="EP182" s="2"/>
      <c r="EQ182" s="2">
        <v>131072</v>
      </c>
      <c r="ER182" s="2">
        <v>18.73</v>
      </c>
      <c r="ES182" s="2">
        <v>15.07</v>
      </c>
      <c r="ET182" s="2">
        <v>0</v>
      </c>
      <c r="EU182" s="2">
        <v>0</v>
      </c>
      <c r="EV182" s="2">
        <v>3.66</v>
      </c>
      <c r="EW182" s="2">
        <v>0.38</v>
      </c>
      <c r="EX182" s="2">
        <v>0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08"/>
        <v>0</v>
      </c>
      <c r="FS182" s="2">
        <v>0</v>
      </c>
      <c r="FT182" s="2"/>
      <c r="FU182" s="2"/>
      <c r="FV182" s="2"/>
      <c r="FW182" s="2"/>
      <c r="FX182" s="2">
        <v>95</v>
      </c>
      <c r="FY182" s="2">
        <v>65</v>
      </c>
      <c r="FZ182" s="2"/>
      <c r="GA182" s="2" t="s">
        <v>3</v>
      </c>
      <c r="GB182" s="2"/>
      <c r="GC182" s="2"/>
      <c r="GD182" s="2">
        <v>1</v>
      </c>
      <c r="GE182" s="2"/>
      <c r="GF182" s="2">
        <v>-720238610</v>
      </c>
      <c r="GG182" s="2">
        <v>1</v>
      </c>
      <c r="GH182" s="2">
        <v>1</v>
      </c>
      <c r="GI182" s="2">
        <v>-2</v>
      </c>
      <c r="GJ182" s="2">
        <v>0</v>
      </c>
      <c r="GK182" s="2">
        <v>0</v>
      </c>
      <c r="GL182" s="2">
        <f t="shared" si="209"/>
        <v>0</v>
      </c>
      <c r="GM182" s="2">
        <f t="shared" si="210"/>
        <v>167.51</v>
      </c>
      <c r="GN182" s="2">
        <f t="shared" si="211"/>
        <v>0</v>
      </c>
      <c r="GO182" s="2">
        <f t="shared" si="212"/>
        <v>167.51</v>
      </c>
      <c r="GP182" s="2">
        <f t="shared" si="213"/>
        <v>0</v>
      </c>
      <c r="GQ182" s="2"/>
      <c r="GR182" s="2">
        <v>0</v>
      </c>
      <c r="GS182" s="2">
        <v>3</v>
      </c>
      <c r="GT182" s="2">
        <v>0</v>
      </c>
      <c r="GU182" s="2" t="s">
        <v>3</v>
      </c>
      <c r="GV182" s="2">
        <f t="shared" si="214"/>
        <v>0</v>
      </c>
      <c r="GW182" s="2">
        <v>1</v>
      </c>
      <c r="GX182" s="2">
        <f t="shared" si="215"/>
        <v>0</v>
      </c>
      <c r="GY182" s="2"/>
      <c r="GZ182" s="2"/>
      <c r="HA182" s="2">
        <v>0</v>
      </c>
      <c r="HB182" s="2">
        <v>0</v>
      </c>
      <c r="HC182" s="2">
        <f t="shared" si="216"/>
        <v>0</v>
      </c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ROW(SmtRes!A544)</f>
        <v>544</v>
      </c>
      <c r="D183">
        <f>ROW(EtalonRes!A448)</f>
        <v>448</v>
      </c>
      <c r="E183" t="s">
        <v>346</v>
      </c>
      <c r="F183" t="s">
        <v>347</v>
      </c>
      <c r="G183" t="s">
        <v>348</v>
      </c>
      <c r="H183" t="s">
        <v>17</v>
      </c>
      <c r="I183">
        <v>6</v>
      </c>
      <c r="J183">
        <v>0</v>
      </c>
      <c r="O183">
        <f t="shared" si="182"/>
        <v>812.84</v>
      </c>
      <c r="P183">
        <f t="shared" si="183"/>
        <v>612.14</v>
      </c>
      <c r="Q183">
        <f t="shared" si="184"/>
        <v>0</v>
      </c>
      <c r="R183">
        <f t="shared" si="185"/>
        <v>0</v>
      </c>
      <c r="S183">
        <f t="shared" si="186"/>
        <v>200.7</v>
      </c>
      <c r="T183">
        <f t="shared" si="187"/>
        <v>0</v>
      </c>
      <c r="U183">
        <f t="shared" si="188"/>
        <v>3.0780000000000003</v>
      </c>
      <c r="V183">
        <f t="shared" si="189"/>
        <v>0</v>
      </c>
      <c r="W183">
        <f t="shared" si="190"/>
        <v>0</v>
      </c>
      <c r="X183">
        <f t="shared" si="191"/>
        <v>190.67</v>
      </c>
      <c r="Y183">
        <f t="shared" si="192"/>
        <v>130.46</v>
      </c>
      <c r="AA183">
        <v>39650538</v>
      </c>
      <c r="AB183">
        <f t="shared" si="193"/>
        <v>20.010999999999999</v>
      </c>
      <c r="AC183">
        <f t="shared" si="194"/>
        <v>15.07</v>
      </c>
      <c r="AD183">
        <f>ROUND(((((ET183*1.35))-((EU183*1.35)))+AE183),6)</f>
        <v>0</v>
      </c>
      <c r="AE183">
        <f>ROUND(((EU183*1.35)),6)</f>
        <v>0</v>
      </c>
      <c r="AF183">
        <f>ROUND(((EV183*1.35)),6)</f>
        <v>4.9409999999999998</v>
      </c>
      <c r="AG183">
        <f t="shared" si="195"/>
        <v>0</v>
      </c>
      <c r="AH183">
        <f>((EW183*1.35))</f>
        <v>0.51300000000000001</v>
      </c>
      <c r="AI183">
        <f>((EX183*1.35))</f>
        <v>0</v>
      </c>
      <c r="AJ183">
        <f t="shared" si="196"/>
        <v>0</v>
      </c>
      <c r="AK183">
        <v>18.73</v>
      </c>
      <c r="AL183">
        <v>15.07</v>
      </c>
      <c r="AM183">
        <v>0</v>
      </c>
      <c r="AN183">
        <v>0</v>
      </c>
      <c r="AO183">
        <v>3.66</v>
      </c>
      <c r="AP183">
        <v>0</v>
      </c>
      <c r="AQ183">
        <v>0.38</v>
      </c>
      <c r="AR183">
        <v>0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6.77</v>
      </c>
      <c r="BA183">
        <v>6.77</v>
      </c>
      <c r="BB183">
        <v>6.77</v>
      </c>
      <c r="BC183">
        <v>6.77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2</v>
      </c>
      <c r="BJ183" t="s">
        <v>349</v>
      </c>
      <c r="BM183">
        <v>108001</v>
      </c>
      <c r="BN183">
        <v>0</v>
      </c>
      <c r="BO183" t="s">
        <v>3</v>
      </c>
      <c r="BP183">
        <v>0</v>
      </c>
      <c r="BQ183">
        <v>3</v>
      </c>
      <c r="BR183">
        <v>0</v>
      </c>
      <c r="BS183">
        <v>6.77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95</v>
      </c>
      <c r="CA183">
        <v>65</v>
      </c>
      <c r="CE183">
        <v>0</v>
      </c>
      <c r="CF183">
        <v>0</v>
      </c>
      <c r="CG183">
        <v>0</v>
      </c>
      <c r="CM183">
        <v>0</v>
      </c>
      <c r="CN183" t="s">
        <v>1296</v>
      </c>
      <c r="CO183">
        <v>0</v>
      </c>
      <c r="CP183">
        <f t="shared" si="197"/>
        <v>812.83999999999992</v>
      </c>
      <c r="CQ183">
        <f t="shared" si="198"/>
        <v>102.0239</v>
      </c>
      <c r="CR183">
        <f t="shared" si="199"/>
        <v>0</v>
      </c>
      <c r="CS183">
        <f t="shared" si="200"/>
        <v>0</v>
      </c>
      <c r="CT183">
        <f t="shared" si="201"/>
        <v>33.450569999999999</v>
      </c>
      <c r="CU183">
        <f t="shared" si="202"/>
        <v>0</v>
      </c>
      <c r="CV183">
        <f t="shared" si="203"/>
        <v>0.51300000000000001</v>
      </c>
      <c r="CW183">
        <f t="shared" si="204"/>
        <v>0</v>
      </c>
      <c r="CX183">
        <f t="shared" si="205"/>
        <v>0</v>
      </c>
      <c r="CY183">
        <f t="shared" si="206"/>
        <v>190.66499999999999</v>
      </c>
      <c r="CZ183">
        <f t="shared" si="207"/>
        <v>130.45500000000001</v>
      </c>
      <c r="DC183" t="s">
        <v>3</v>
      </c>
      <c r="DD183" t="s">
        <v>3</v>
      </c>
      <c r="DE183" t="s">
        <v>19</v>
      </c>
      <c r="DF183" t="s">
        <v>19</v>
      </c>
      <c r="DG183" t="s">
        <v>19</v>
      </c>
      <c r="DH183" t="s">
        <v>3</v>
      </c>
      <c r="DI183" t="s">
        <v>19</v>
      </c>
      <c r="DJ183" t="s">
        <v>19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17</v>
      </c>
      <c r="DW183" t="s">
        <v>17</v>
      </c>
      <c r="DX183">
        <v>1</v>
      </c>
      <c r="EE183">
        <v>39174386</v>
      </c>
      <c r="EF183">
        <v>3</v>
      </c>
      <c r="EG183" t="s">
        <v>20</v>
      </c>
      <c r="EH183">
        <v>0</v>
      </c>
      <c r="EI183" t="s">
        <v>3</v>
      </c>
      <c r="EJ183">
        <v>2</v>
      </c>
      <c r="EK183">
        <v>108001</v>
      </c>
      <c r="EL183" t="s">
        <v>77</v>
      </c>
      <c r="EM183" t="s">
        <v>78</v>
      </c>
      <c r="EO183" t="s">
        <v>44</v>
      </c>
      <c r="EQ183">
        <v>131072</v>
      </c>
      <c r="ER183">
        <v>18.73</v>
      </c>
      <c r="ES183">
        <v>15.07</v>
      </c>
      <c r="ET183">
        <v>0</v>
      </c>
      <c r="EU183">
        <v>0</v>
      </c>
      <c r="EV183">
        <v>3.66</v>
      </c>
      <c r="EW183">
        <v>0.38</v>
      </c>
      <c r="EX183">
        <v>0</v>
      </c>
      <c r="EY183">
        <v>0</v>
      </c>
      <c r="FQ183">
        <v>0</v>
      </c>
      <c r="FR183">
        <f t="shared" si="208"/>
        <v>0</v>
      </c>
      <c r="FS183">
        <v>0</v>
      </c>
      <c r="FX183">
        <v>95</v>
      </c>
      <c r="FY183">
        <v>65</v>
      </c>
      <c r="GA183" t="s">
        <v>3</v>
      </c>
      <c r="GD183">
        <v>1</v>
      </c>
      <c r="GF183">
        <v>-720238610</v>
      </c>
      <c r="GG183">
        <v>1</v>
      </c>
      <c r="GH183">
        <v>1</v>
      </c>
      <c r="GI183">
        <v>4</v>
      </c>
      <c r="GJ183">
        <v>0</v>
      </c>
      <c r="GK183">
        <v>0</v>
      </c>
      <c r="GL183">
        <f t="shared" si="209"/>
        <v>0</v>
      </c>
      <c r="GM183">
        <f t="shared" si="210"/>
        <v>1133.97</v>
      </c>
      <c r="GN183">
        <f t="shared" si="211"/>
        <v>0</v>
      </c>
      <c r="GO183">
        <f t="shared" si="212"/>
        <v>1133.97</v>
      </c>
      <c r="GP183">
        <f t="shared" si="213"/>
        <v>0</v>
      </c>
      <c r="GR183">
        <v>0</v>
      </c>
      <c r="GS183">
        <v>0</v>
      </c>
      <c r="GT183">
        <v>0</v>
      </c>
      <c r="GU183" t="s">
        <v>3</v>
      </c>
      <c r="GV183">
        <f t="shared" si="214"/>
        <v>0</v>
      </c>
      <c r="GW183">
        <v>1</v>
      </c>
      <c r="GX183">
        <f t="shared" si="215"/>
        <v>0</v>
      </c>
      <c r="HA183">
        <v>0</v>
      </c>
      <c r="HB183">
        <v>0</v>
      </c>
      <c r="HC183">
        <f t="shared" si="216"/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ROW(SmtRes!A555)</f>
        <v>555</v>
      </c>
      <c r="D184" s="2">
        <f>ROW(EtalonRes!A456)</f>
        <v>456</v>
      </c>
      <c r="E184" s="2" t="s">
        <v>350</v>
      </c>
      <c r="F184" s="2" t="s">
        <v>351</v>
      </c>
      <c r="G184" s="2" t="s">
        <v>352</v>
      </c>
      <c r="H184" s="2" t="s">
        <v>158</v>
      </c>
      <c r="I184" s="2">
        <f>ROUND(3/100,9)</f>
        <v>0.03</v>
      </c>
      <c r="J184" s="2">
        <v>0</v>
      </c>
      <c r="K184" s="2"/>
      <c r="L184" s="2"/>
      <c r="M184" s="2"/>
      <c r="N184" s="2"/>
      <c r="O184" s="2">
        <f t="shared" si="182"/>
        <v>73.569999999999993</v>
      </c>
      <c r="P184" s="2">
        <f t="shared" si="183"/>
        <v>49</v>
      </c>
      <c r="Q184" s="2">
        <f t="shared" si="184"/>
        <v>6.49</v>
      </c>
      <c r="R184" s="2">
        <f t="shared" si="185"/>
        <v>1.56</v>
      </c>
      <c r="S184" s="2">
        <f t="shared" si="186"/>
        <v>18.079999999999998</v>
      </c>
      <c r="T184" s="2">
        <f t="shared" si="187"/>
        <v>0</v>
      </c>
      <c r="U184" s="2">
        <f t="shared" si="188"/>
        <v>2.2545000000000002</v>
      </c>
      <c r="V184" s="2">
        <f t="shared" si="189"/>
        <v>0.126</v>
      </c>
      <c r="W184" s="2">
        <f t="shared" si="190"/>
        <v>0</v>
      </c>
      <c r="X184" s="2">
        <f t="shared" si="191"/>
        <v>23.18</v>
      </c>
      <c r="Y184" s="2">
        <f t="shared" si="192"/>
        <v>12.37</v>
      </c>
      <c r="Z184" s="2"/>
      <c r="AA184" s="2">
        <v>39650536</v>
      </c>
      <c r="AB184" s="2">
        <f t="shared" si="193"/>
        <v>2452.44</v>
      </c>
      <c r="AC184" s="2">
        <f t="shared" si="194"/>
        <v>1633.36</v>
      </c>
      <c r="AD184" s="2">
        <f t="shared" ref="AD184:AD197" si="222">ROUND((((ET184)-(EU184))+AE184),6)</f>
        <v>216.38</v>
      </c>
      <c r="AE184" s="2">
        <f t="shared" ref="AE184:AE197" si="223">ROUND((EU184),6)</f>
        <v>52.01</v>
      </c>
      <c r="AF184" s="2">
        <f t="shared" ref="AF184:AF197" si="224">ROUND((EV184),6)</f>
        <v>602.70000000000005</v>
      </c>
      <c r="AG184" s="2">
        <f t="shared" si="195"/>
        <v>0</v>
      </c>
      <c r="AH184" s="2">
        <f t="shared" ref="AH184:AH197" si="225">(EW184)</f>
        <v>75.150000000000006</v>
      </c>
      <c r="AI184" s="2">
        <f t="shared" ref="AI184:AI197" si="226">(EX184)</f>
        <v>4.2</v>
      </c>
      <c r="AJ184" s="2">
        <f t="shared" si="196"/>
        <v>0</v>
      </c>
      <c r="AK184" s="2">
        <v>2452.44</v>
      </c>
      <c r="AL184" s="2">
        <v>1633.36</v>
      </c>
      <c r="AM184" s="2">
        <v>216.38</v>
      </c>
      <c r="AN184" s="2">
        <v>52.01</v>
      </c>
      <c r="AO184" s="2">
        <v>602.70000000000005</v>
      </c>
      <c r="AP184" s="2">
        <v>0</v>
      </c>
      <c r="AQ184" s="2">
        <v>75.150000000000006</v>
      </c>
      <c r="AR184" s="2">
        <v>4.2</v>
      </c>
      <c r="AS184" s="2">
        <v>0</v>
      </c>
      <c r="AT184" s="2">
        <v>118</v>
      </c>
      <c r="AU184" s="2">
        <v>63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0</v>
      </c>
      <c r="BI184" s="2">
        <v>1</v>
      </c>
      <c r="BJ184" s="2" t="s">
        <v>353</v>
      </c>
      <c r="BK184" s="2"/>
      <c r="BL184" s="2"/>
      <c r="BM184" s="2">
        <v>10001</v>
      </c>
      <c r="BN184" s="2">
        <v>0</v>
      </c>
      <c r="BO184" s="2" t="s">
        <v>3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118</v>
      </c>
      <c r="CA184" s="2">
        <v>63</v>
      </c>
      <c r="CB184" s="2"/>
      <c r="CC184" s="2"/>
      <c r="CD184" s="2"/>
      <c r="CE184" s="2">
        <v>0</v>
      </c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3</v>
      </c>
      <c r="CO184" s="2">
        <v>0</v>
      </c>
      <c r="CP184" s="2">
        <f t="shared" si="197"/>
        <v>73.569999999999993</v>
      </c>
      <c r="CQ184" s="2">
        <f t="shared" si="198"/>
        <v>1633.36</v>
      </c>
      <c r="CR184" s="2">
        <f t="shared" si="199"/>
        <v>216.38</v>
      </c>
      <c r="CS184" s="2">
        <f t="shared" si="200"/>
        <v>52.01</v>
      </c>
      <c r="CT184" s="2">
        <f t="shared" si="201"/>
        <v>602.70000000000005</v>
      </c>
      <c r="CU184" s="2">
        <f t="shared" si="202"/>
        <v>0</v>
      </c>
      <c r="CV184" s="2">
        <f t="shared" si="203"/>
        <v>75.150000000000006</v>
      </c>
      <c r="CW184" s="2">
        <f t="shared" si="204"/>
        <v>4.2</v>
      </c>
      <c r="CX184" s="2">
        <f t="shared" si="205"/>
        <v>0</v>
      </c>
      <c r="CY184" s="2">
        <f t="shared" si="206"/>
        <v>23.175199999999997</v>
      </c>
      <c r="CZ184" s="2">
        <f t="shared" si="207"/>
        <v>12.373199999999997</v>
      </c>
      <c r="DA184" s="2"/>
      <c r="DB184" s="2"/>
      <c r="DC184" s="2" t="s">
        <v>3</v>
      </c>
      <c r="DD184" s="2" t="s">
        <v>3</v>
      </c>
      <c r="DE184" s="2" t="s">
        <v>3</v>
      </c>
      <c r="DF184" s="2" t="s">
        <v>3</v>
      </c>
      <c r="DG184" s="2" t="s">
        <v>3</v>
      </c>
      <c r="DH184" s="2" t="s">
        <v>3</v>
      </c>
      <c r="DI184" s="2" t="s">
        <v>3</v>
      </c>
      <c r="DJ184" s="2" t="s">
        <v>3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1013</v>
      </c>
      <c r="DV184" s="2" t="s">
        <v>158</v>
      </c>
      <c r="DW184" s="2" t="s">
        <v>158</v>
      </c>
      <c r="DX184" s="2">
        <v>1</v>
      </c>
      <c r="DY184" s="2"/>
      <c r="DZ184" s="2"/>
      <c r="EA184" s="2"/>
      <c r="EB184" s="2"/>
      <c r="EC184" s="2"/>
      <c r="ED184" s="2"/>
      <c r="EE184" s="2">
        <v>39174503</v>
      </c>
      <c r="EF184" s="2">
        <v>2</v>
      </c>
      <c r="EG184" s="2" t="s">
        <v>354</v>
      </c>
      <c r="EH184" s="2">
        <v>0</v>
      </c>
      <c r="EI184" s="2" t="s">
        <v>3</v>
      </c>
      <c r="EJ184" s="2">
        <v>1</v>
      </c>
      <c r="EK184" s="2">
        <v>10001</v>
      </c>
      <c r="EL184" s="2" t="s">
        <v>355</v>
      </c>
      <c r="EM184" s="2" t="s">
        <v>356</v>
      </c>
      <c r="EN184" s="2"/>
      <c r="EO184" s="2" t="s">
        <v>3</v>
      </c>
      <c r="EP184" s="2"/>
      <c r="EQ184" s="2">
        <v>0</v>
      </c>
      <c r="ER184" s="2">
        <v>2452.44</v>
      </c>
      <c r="ES184" s="2">
        <v>1633.36</v>
      </c>
      <c r="ET184" s="2">
        <v>216.38</v>
      </c>
      <c r="EU184" s="2">
        <v>52.01</v>
      </c>
      <c r="EV184" s="2">
        <v>602.70000000000005</v>
      </c>
      <c r="EW184" s="2">
        <v>75.150000000000006</v>
      </c>
      <c r="EX184" s="2">
        <v>4.2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08"/>
        <v>0</v>
      </c>
      <c r="FS184" s="2">
        <v>0</v>
      </c>
      <c r="FT184" s="2"/>
      <c r="FU184" s="2"/>
      <c r="FV184" s="2"/>
      <c r="FW184" s="2"/>
      <c r="FX184" s="2">
        <v>118</v>
      </c>
      <c r="FY184" s="2">
        <v>63</v>
      </c>
      <c r="FZ184" s="2"/>
      <c r="GA184" s="2" t="s">
        <v>3</v>
      </c>
      <c r="GB184" s="2"/>
      <c r="GC184" s="2"/>
      <c r="GD184" s="2">
        <v>1</v>
      </c>
      <c r="GE184" s="2"/>
      <c r="GF184" s="2">
        <v>-564182290</v>
      </c>
      <c r="GG184" s="2">
        <v>2</v>
      </c>
      <c r="GH184" s="2">
        <v>1</v>
      </c>
      <c r="GI184" s="2">
        <v>-2</v>
      </c>
      <c r="GJ184" s="2">
        <v>0</v>
      </c>
      <c r="GK184" s="2">
        <v>0</v>
      </c>
      <c r="GL184" s="2">
        <f t="shared" si="209"/>
        <v>0</v>
      </c>
      <c r="GM184" s="2">
        <f t="shared" si="210"/>
        <v>109.12</v>
      </c>
      <c r="GN184" s="2">
        <f t="shared" si="211"/>
        <v>109.12</v>
      </c>
      <c r="GO184" s="2">
        <f t="shared" si="212"/>
        <v>0</v>
      </c>
      <c r="GP184" s="2">
        <f t="shared" si="213"/>
        <v>0</v>
      </c>
      <c r="GQ184" s="2"/>
      <c r="GR184" s="2">
        <v>0</v>
      </c>
      <c r="GS184" s="2">
        <v>3</v>
      </c>
      <c r="GT184" s="2">
        <v>0</v>
      </c>
      <c r="GU184" s="2" t="s">
        <v>3</v>
      </c>
      <c r="GV184" s="2">
        <f t="shared" si="214"/>
        <v>0</v>
      </c>
      <c r="GW184" s="2">
        <v>1</v>
      </c>
      <c r="GX184" s="2">
        <f t="shared" si="215"/>
        <v>0</v>
      </c>
      <c r="GY184" s="2"/>
      <c r="GZ184" s="2"/>
      <c r="HA184" s="2">
        <v>0</v>
      </c>
      <c r="HB184" s="2">
        <v>0</v>
      </c>
      <c r="HC184" s="2">
        <f t="shared" si="216"/>
        <v>0</v>
      </c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ROW(SmtRes!A566)</f>
        <v>566</v>
      </c>
      <c r="D185">
        <f>ROW(EtalonRes!A464)</f>
        <v>464</v>
      </c>
      <c r="E185" t="s">
        <v>350</v>
      </c>
      <c r="F185" t="s">
        <v>351</v>
      </c>
      <c r="G185" t="s">
        <v>352</v>
      </c>
      <c r="H185" t="s">
        <v>158</v>
      </c>
      <c r="I185">
        <f>ROUND(3/100,9)</f>
        <v>0.03</v>
      </c>
      <c r="J185">
        <v>0</v>
      </c>
      <c r="O185">
        <f t="shared" si="182"/>
        <v>498.1</v>
      </c>
      <c r="P185">
        <f t="shared" si="183"/>
        <v>331.74</v>
      </c>
      <c r="Q185">
        <f t="shared" si="184"/>
        <v>43.95</v>
      </c>
      <c r="R185">
        <f t="shared" si="185"/>
        <v>10.56</v>
      </c>
      <c r="S185">
        <f t="shared" si="186"/>
        <v>122.41</v>
      </c>
      <c r="T185">
        <f t="shared" si="187"/>
        <v>0</v>
      </c>
      <c r="U185">
        <f t="shared" si="188"/>
        <v>2.2545000000000002</v>
      </c>
      <c r="V185">
        <f t="shared" si="189"/>
        <v>0.126</v>
      </c>
      <c r="W185">
        <f t="shared" si="190"/>
        <v>0</v>
      </c>
      <c r="X185">
        <f t="shared" si="191"/>
        <v>156.9</v>
      </c>
      <c r="Y185">
        <f t="shared" si="192"/>
        <v>83.77</v>
      </c>
      <c r="AA185">
        <v>39650538</v>
      </c>
      <c r="AB185">
        <f t="shared" si="193"/>
        <v>2452.44</v>
      </c>
      <c r="AC185">
        <f t="shared" si="194"/>
        <v>1633.36</v>
      </c>
      <c r="AD185">
        <f t="shared" si="222"/>
        <v>216.38</v>
      </c>
      <c r="AE185">
        <f t="shared" si="223"/>
        <v>52.01</v>
      </c>
      <c r="AF185">
        <f t="shared" si="224"/>
        <v>602.70000000000005</v>
      </c>
      <c r="AG185">
        <f t="shared" si="195"/>
        <v>0</v>
      </c>
      <c r="AH185">
        <f t="shared" si="225"/>
        <v>75.150000000000006</v>
      </c>
      <c r="AI185">
        <f t="shared" si="226"/>
        <v>4.2</v>
      </c>
      <c r="AJ185">
        <f t="shared" si="196"/>
        <v>0</v>
      </c>
      <c r="AK185">
        <v>2452.44</v>
      </c>
      <c r="AL185">
        <v>1633.36</v>
      </c>
      <c r="AM185">
        <v>216.38</v>
      </c>
      <c r="AN185">
        <v>52.01</v>
      </c>
      <c r="AO185">
        <v>602.70000000000005</v>
      </c>
      <c r="AP185">
        <v>0</v>
      </c>
      <c r="AQ185">
        <v>75.150000000000006</v>
      </c>
      <c r="AR185">
        <v>4.2</v>
      </c>
      <c r="AS185">
        <v>0</v>
      </c>
      <c r="AT185">
        <v>118</v>
      </c>
      <c r="AU185">
        <v>63</v>
      </c>
      <c r="AV185">
        <v>1</v>
      </c>
      <c r="AW185">
        <v>1</v>
      </c>
      <c r="AZ185">
        <v>6.77</v>
      </c>
      <c r="BA185">
        <v>6.77</v>
      </c>
      <c r="BB185">
        <v>6.77</v>
      </c>
      <c r="BC185">
        <v>6.77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1</v>
      </c>
      <c r="BJ185" t="s">
        <v>353</v>
      </c>
      <c r="BM185">
        <v>10001</v>
      </c>
      <c r="BN185">
        <v>0</v>
      </c>
      <c r="BO185" t="s">
        <v>3</v>
      </c>
      <c r="BP185">
        <v>0</v>
      </c>
      <c r="BQ185">
        <v>2</v>
      </c>
      <c r="BR185">
        <v>0</v>
      </c>
      <c r="BS185">
        <v>6.77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118</v>
      </c>
      <c r="CA185">
        <v>63</v>
      </c>
      <c r="CE185">
        <v>0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97"/>
        <v>498.1</v>
      </c>
      <c r="CQ185">
        <f t="shared" si="198"/>
        <v>11057.847199999998</v>
      </c>
      <c r="CR185">
        <f t="shared" si="199"/>
        <v>1464.8925999999999</v>
      </c>
      <c r="CS185">
        <f t="shared" si="200"/>
        <v>352.10769999999997</v>
      </c>
      <c r="CT185">
        <f t="shared" si="201"/>
        <v>4080.279</v>
      </c>
      <c r="CU185">
        <f t="shared" si="202"/>
        <v>0</v>
      </c>
      <c r="CV185">
        <f t="shared" si="203"/>
        <v>75.150000000000006</v>
      </c>
      <c r="CW185">
        <f t="shared" si="204"/>
        <v>4.2</v>
      </c>
      <c r="CX185">
        <f t="shared" si="205"/>
        <v>0</v>
      </c>
      <c r="CY185">
        <f t="shared" si="206"/>
        <v>156.90459999999999</v>
      </c>
      <c r="CZ185">
        <f t="shared" si="207"/>
        <v>83.771100000000004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158</v>
      </c>
      <c r="DW185" t="s">
        <v>158</v>
      </c>
      <c r="DX185">
        <v>1</v>
      </c>
      <c r="EE185">
        <v>39174503</v>
      </c>
      <c r="EF185">
        <v>2</v>
      </c>
      <c r="EG185" t="s">
        <v>354</v>
      </c>
      <c r="EH185">
        <v>0</v>
      </c>
      <c r="EI185" t="s">
        <v>3</v>
      </c>
      <c r="EJ185">
        <v>1</v>
      </c>
      <c r="EK185">
        <v>10001</v>
      </c>
      <c r="EL185" t="s">
        <v>355</v>
      </c>
      <c r="EM185" t="s">
        <v>356</v>
      </c>
      <c r="EO185" t="s">
        <v>3</v>
      </c>
      <c r="EQ185">
        <v>0</v>
      </c>
      <c r="ER185">
        <v>2452.44</v>
      </c>
      <c r="ES185">
        <v>1633.36</v>
      </c>
      <c r="ET185">
        <v>216.38</v>
      </c>
      <c r="EU185">
        <v>52.01</v>
      </c>
      <c r="EV185">
        <v>602.70000000000005</v>
      </c>
      <c r="EW185">
        <v>75.150000000000006</v>
      </c>
      <c r="EX185">
        <v>4.2</v>
      </c>
      <c r="EY185">
        <v>0</v>
      </c>
      <c r="FQ185">
        <v>0</v>
      </c>
      <c r="FR185">
        <f t="shared" si="208"/>
        <v>0</v>
      </c>
      <c r="FS185">
        <v>0</v>
      </c>
      <c r="FX185">
        <v>118</v>
      </c>
      <c r="FY185">
        <v>63</v>
      </c>
      <c r="GA185" t="s">
        <v>3</v>
      </c>
      <c r="GD185">
        <v>1</v>
      </c>
      <c r="GF185">
        <v>-564182290</v>
      </c>
      <c r="GG185">
        <v>1</v>
      </c>
      <c r="GH185">
        <v>1</v>
      </c>
      <c r="GI185">
        <v>4</v>
      </c>
      <c r="GJ185">
        <v>0</v>
      </c>
      <c r="GK185">
        <v>0</v>
      </c>
      <c r="GL185">
        <f t="shared" si="209"/>
        <v>0</v>
      </c>
      <c r="GM185">
        <f t="shared" si="210"/>
        <v>738.77</v>
      </c>
      <c r="GN185">
        <f t="shared" si="211"/>
        <v>738.77</v>
      </c>
      <c r="GO185">
        <f t="shared" si="212"/>
        <v>0</v>
      </c>
      <c r="GP185">
        <f t="shared" si="213"/>
        <v>0</v>
      </c>
      <c r="GR185">
        <v>0</v>
      </c>
      <c r="GS185">
        <v>3</v>
      </c>
      <c r="GT185">
        <v>0</v>
      </c>
      <c r="GU185" t="s">
        <v>3</v>
      </c>
      <c r="GV185">
        <f t="shared" si="214"/>
        <v>0</v>
      </c>
      <c r="GW185">
        <v>1</v>
      </c>
      <c r="GX185">
        <f t="shared" si="215"/>
        <v>0</v>
      </c>
      <c r="HA185">
        <v>0</v>
      </c>
      <c r="HB185">
        <v>0</v>
      </c>
      <c r="HC185">
        <f t="shared" si="216"/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552</v>
      </c>
      <c r="D186" s="2"/>
      <c r="E186" s="2" t="s">
        <v>357</v>
      </c>
      <c r="F186" s="2" t="s">
        <v>358</v>
      </c>
      <c r="G186" s="2" t="s">
        <v>359</v>
      </c>
      <c r="H186" s="2" t="s">
        <v>27</v>
      </c>
      <c r="I186" s="2">
        <f>I184*J186</f>
        <v>2</v>
      </c>
      <c r="J186" s="2">
        <v>66.666666666666671</v>
      </c>
      <c r="K186" s="2"/>
      <c r="L186" s="2"/>
      <c r="M186" s="2"/>
      <c r="N186" s="2"/>
      <c r="O186" s="2">
        <f t="shared" si="182"/>
        <v>935.64</v>
      </c>
      <c r="P186" s="2">
        <f t="shared" si="183"/>
        <v>935.64</v>
      </c>
      <c r="Q186" s="2">
        <f t="shared" si="184"/>
        <v>0</v>
      </c>
      <c r="R186" s="2">
        <f t="shared" si="185"/>
        <v>0</v>
      </c>
      <c r="S186" s="2">
        <f t="shared" si="186"/>
        <v>0</v>
      </c>
      <c r="T186" s="2">
        <f t="shared" si="187"/>
        <v>0</v>
      </c>
      <c r="U186" s="2">
        <f t="shared" si="188"/>
        <v>0</v>
      </c>
      <c r="V186" s="2">
        <f t="shared" si="189"/>
        <v>0</v>
      </c>
      <c r="W186" s="2">
        <f t="shared" si="190"/>
        <v>0</v>
      </c>
      <c r="X186" s="2">
        <f t="shared" si="191"/>
        <v>0</v>
      </c>
      <c r="Y186" s="2">
        <f t="shared" si="192"/>
        <v>0</v>
      </c>
      <c r="Z186" s="2"/>
      <c r="AA186" s="2">
        <v>39650536</v>
      </c>
      <c r="AB186" s="2">
        <f t="shared" si="193"/>
        <v>467.82</v>
      </c>
      <c r="AC186" s="2">
        <f t="shared" si="194"/>
        <v>467.82</v>
      </c>
      <c r="AD186" s="2">
        <f t="shared" si="222"/>
        <v>0</v>
      </c>
      <c r="AE186" s="2">
        <f t="shared" si="223"/>
        <v>0</v>
      </c>
      <c r="AF186" s="2">
        <f t="shared" si="224"/>
        <v>0</v>
      </c>
      <c r="AG186" s="2">
        <f t="shared" si="195"/>
        <v>0</v>
      </c>
      <c r="AH186" s="2">
        <f t="shared" si="225"/>
        <v>0</v>
      </c>
      <c r="AI186" s="2">
        <f t="shared" si="226"/>
        <v>0</v>
      </c>
      <c r="AJ186" s="2">
        <f t="shared" si="196"/>
        <v>0</v>
      </c>
      <c r="AK186" s="2">
        <v>467.82</v>
      </c>
      <c r="AL186" s="2">
        <v>467.82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95</v>
      </c>
      <c r="AU186" s="2">
        <v>65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3</v>
      </c>
      <c r="BI186" s="2">
        <v>2</v>
      </c>
      <c r="BJ186" s="2" t="s">
        <v>360</v>
      </c>
      <c r="BK186" s="2"/>
      <c r="BL186" s="2"/>
      <c r="BM186" s="2">
        <v>108001</v>
      </c>
      <c r="BN186" s="2">
        <v>0</v>
      </c>
      <c r="BO186" s="2" t="s">
        <v>3</v>
      </c>
      <c r="BP186" s="2">
        <v>0</v>
      </c>
      <c r="BQ186" s="2">
        <v>3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95</v>
      </c>
      <c r="CA186" s="2">
        <v>65</v>
      </c>
      <c r="CB186" s="2"/>
      <c r="CC186" s="2"/>
      <c r="CD186" s="2"/>
      <c r="CE186" s="2">
        <v>0</v>
      </c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3</v>
      </c>
      <c r="CO186" s="2">
        <v>0</v>
      </c>
      <c r="CP186" s="2">
        <f t="shared" si="197"/>
        <v>935.64</v>
      </c>
      <c r="CQ186" s="2">
        <f t="shared" si="198"/>
        <v>467.82</v>
      </c>
      <c r="CR186" s="2">
        <f t="shared" si="199"/>
        <v>0</v>
      </c>
      <c r="CS186" s="2">
        <f t="shared" si="200"/>
        <v>0</v>
      </c>
      <c r="CT186" s="2">
        <f t="shared" si="201"/>
        <v>0</v>
      </c>
      <c r="CU186" s="2">
        <f t="shared" si="202"/>
        <v>0</v>
      </c>
      <c r="CV186" s="2">
        <f t="shared" si="203"/>
        <v>0</v>
      </c>
      <c r="CW186" s="2">
        <f t="shared" si="204"/>
        <v>0</v>
      </c>
      <c r="CX186" s="2">
        <f t="shared" si="205"/>
        <v>0</v>
      </c>
      <c r="CY186" s="2">
        <f t="shared" si="206"/>
        <v>0</v>
      </c>
      <c r="CZ186" s="2">
        <f t="shared" si="207"/>
        <v>0</v>
      </c>
      <c r="DA186" s="2"/>
      <c r="DB186" s="2"/>
      <c r="DC186" s="2" t="s">
        <v>3</v>
      </c>
      <c r="DD186" s="2" t="s">
        <v>3</v>
      </c>
      <c r="DE186" s="2" t="s">
        <v>3</v>
      </c>
      <c r="DF186" s="2" t="s">
        <v>3</v>
      </c>
      <c r="DG186" s="2" t="s">
        <v>3</v>
      </c>
      <c r="DH186" s="2" t="s">
        <v>3</v>
      </c>
      <c r="DI186" s="2" t="s">
        <v>3</v>
      </c>
      <c r="DJ186" s="2" t="s">
        <v>3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1010</v>
      </c>
      <c r="DV186" s="2" t="s">
        <v>27</v>
      </c>
      <c r="DW186" s="2" t="s">
        <v>27</v>
      </c>
      <c r="DX186" s="2">
        <v>1</v>
      </c>
      <c r="DY186" s="2"/>
      <c r="DZ186" s="2"/>
      <c r="EA186" s="2"/>
      <c r="EB186" s="2"/>
      <c r="EC186" s="2"/>
      <c r="ED186" s="2"/>
      <c r="EE186" s="2">
        <v>39174386</v>
      </c>
      <c r="EF186" s="2">
        <v>3</v>
      </c>
      <c r="EG186" s="2" t="s">
        <v>20</v>
      </c>
      <c r="EH186" s="2">
        <v>0</v>
      </c>
      <c r="EI186" s="2" t="s">
        <v>3</v>
      </c>
      <c r="EJ186" s="2">
        <v>2</v>
      </c>
      <c r="EK186" s="2">
        <v>108001</v>
      </c>
      <c r="EL186" s="2" t="s">
        <v>77</v>
      </c>
      <c r="EM186" s="2" t="s">
        <v>78</v>
      </c>
      <c r="EN186" s="2"/>
      <c r="EO186" s="2" t="s">
        <v>3</v>
      </c>
      <c r="EP186" s="2"/>
      <c r="EQ186" s="2">
        <v>0</v>
      </c>
      <c r="ER186" s="2">
        <v>467.82</v>
      </c>
      <c r="ES186" s="2">
        <v>467.82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08"/>
        <v>0</v>
      </c>
      <c r="FS186" s="2">
        <v>0</v>
      </c>
      <c r="FT186" s="2"/>
      <c r="FU186" s="2"/>
      <c r="FV186" s="2"/>
      <c r="FW186" s="2"/>
      <c r="FX186" s="2">
        <v>95</v>
      </c>
      <c r="FY186" s="2">
        <v>65</v>
      </c>
      <c r="FZ186" s="2"/>
      <c r="GA186" s="2" t="s">
        <v>3</v>
      </c>
      <c r="GB186" s="2"/>
      <c r="GC186" s="2"/>
      <c r="GD186" s="2">
        <v>1</v>
      </c>
      <c r="GE186" s="2"/>
      <c r="GF186" s="2">
        <v>1648277408</v>
      </c>
      <c r="GG186" s="2">
        <v>1</v>
      </c>
      <c r="GH186" s="2">
        <v>1</v>
      </c>
      <c r="GI186" s="2">
        <v>-2</v>
      </c>
      <c r="GJ186" s="2">
        <v>0</v>
      </c>
      <c r="GK186" s="2">
        <v>0</v>
      </c>
      <c r="GL186" s="2">
        <f t="shared" si="209"/>
        <v>0</v>
      </c>
      <c r="GM186" s="2">
        <f t="shared" si="210"/>
        <v>935.64</v>
      </c>
      <c r="GN186" s="2">
        <f t="shared" si="211"/>
        <v>0</v>
      </c>
      <c r="GO186" s="2">
        <f t="shared" si="212"/>
        <v>935.64</v>
      </c>
      <c r="GP186" s="2">
        <f t="shared" si="213"/>
        <v>0</v>
      </c>
      <c r="GQ186" s="2"/>
      <c r="GR186" s="2">
        <v>0</v>
      </c>
      <c r="GS186" s="2">
        <v>3</v>
      </c>
      <c r="GT186" s="2">
        <v>0</v>
      </c>
      <c r="GU186" s="2" t="s">
        <v>3</v>
      </c>
      <c r="GV186" s="2">
        <f t="shared" si="214"/>
        <v>0</v>
      </c>
      <c r="GW186" s="2">
        <v>1</v>
      </c>
      <c r="GX186" s="2">
        <f t="shared" si="215"/>
        <v>0</v>
      </c>
      <c r="GY186" s="2"/>
      <c r="GZ186" s="2"/>
      <c r="HA186" s="2">
        <v>0</v>
      </c>
      <c r="HB186" s="2">
        <v>0</v>
      </c>
      <c r="HC186" s="2">
        <f t="shared" si="216"/>
        <v>0</v>
      </c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563</v>
      </c>
      <c r="E187" t="s">
        <v>357</v>
      </c>
      <c r="F187" t="s">
        <v>358</v>
      </c>
      <c r="G187" t="s">
        <v>359</v>
      </c>
      <c r="H187" t="s">
        <v>27</v>
      </c>
      <c r="I187">
        <f>I185*J187</f>
        <v>2</v>
      </c>
      <c r="J187">
        <v>66.666666666666671</v>
      </c>
      <c r="O187">
        <f t="shared" si="182"/>
        <v>6334.28</v>
      </c>
      <c r="P187">
        <f t="shared" si="183"/>
        <v>6334.28</v>
      </c>
      <c r="Q187">
        <f t="shared" si="184"/>
        <v>0</v>
      </c>
      <c r="R187">
        <f t="shared" si="185"/>
        <v>0</v>
      </c>
      <c r="S187">
        <f t="shared" si="186"/>
        <v>0</v>
      </c>
      <c r="T187">
        <f t="shared" si="187"/>
        <v>0</v>
      </c>
      <c r="U187">
        <f t="shared" si="188"/>
        <v>0</v>
      </c>
      <c r="V187">
        <f t="shared" si="189"/>
        <v>0</v>
      </c>
      <c r="W187">
        <f t="shared" si="190"/>
        <v>0</v>
      </c>
      <c r="X187">
        <f t="shared" si="191"/>
        <v>0</v>
      </c>
      <c r="Y187">
        <f t="shared" si="192"/>
        <v>0</v>
      </c>
      <c r="AA187">
        <v>39650538</v>
      </c>
      <c r="AB187">
        <f t="shared" si="193"/>
        <v>467.82</v>
      </c>
      <c r="AC187">
        <f t="shared" si="194"/>
        <v>467.82</v>
      </c>
      <c r="AD187">
        <f t="shared" si="222"/>
        <v>0</v>
      </c>
      <c r="AE187">
        <f t="shared" si="223"/>
        <v>0</v>
      </c>
      <c r="AF187">
        <f t="shared" si="224"/>
        <v>0</v>
      </c>
      <c r="AG187">
        <f t="shared" si="195"/>
        <v>0</v>
      </c>
      <c r="AH187">
        <f t="shared" si="225"/>
        <v>0</v>
      </c>
      <c r="AI187">
        <f t="shared" si="226"/>
        <v>0</v>
      </c>
      <c r="AJ187">
        <f t="shared" si="196"/>
        <v>0</v>
      </c>
      <c r="AK187">
        <v>467.82</v>
      </c>
      <c r="AL187">
        <v>467.82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6.77</v>
      </c>
      <c r="BA187">
        <v>1</v>
      </c>
      <c r="BB187">
        <v>1</v>
      </c>
      <c r="BC187">
        <v>6.77</v>
      </c>
      <c r="BD187" t="s">
        <v>3</v>
      </c>
      <c r="BE187" t="s">
        <v>3</v>
      </c>
      <c r="BF187" t="s">
        <v>3</v>
      </c>
      <c r="BG187" t="s">
        <v>3</v>
      </c>
      <c r="BH187">
        <v>3</v>
      </c>
      <c r="BI187">
        <v>2</v>
      </c>
      <c r="BJ187" t="s">
        <v>360</v>
      </c>
      <c r="BM187">
        <v>108001</v>
      </c>
      <c r="BN187">
        <v>0</v>
      </c>
      <c r="BO187" t="s">
        <v>3</v>
      </c>
      <c r="BP187">
        <v>0</v>
      </c>
      <c r="BQ187">
        <v>3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95</v>
      </c>
      <c r="CA187">
        <v>65</v>
      </c>
      <c r="CE187">
        <v>0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97"/>
        <v>6334.28</v>
      </c>
      <c r="CQ187">
        <f t="shared" si="198"/>
        <v>3167.1414</v>
      </c>
      <c r="CR187">
        <f t="shared" si="199"/>
        <v>0</v>
      </c>
      <c r="CS187">
        <f t="shared" si="200"/>
        <v>0</v>
      </c>
      <c r="CT187">
        <f t="shared" si="201"/>
        <v>0</v>
      </c>
      <c r="CU187">
        <f t="shared" si="202"/>
        <v>0</v>
      </c>
      <c r="CV187">
        <f t="shared" si="203"/>
        <v>0</v>
      </c>
      <c r="CW187">
        <f t="shared" si="204"/>
        <v>0</v>
      </c>
      <c r="CX187">
        <f t="shared" si="205"/>
        <v>0</v>
      </c>
      <c r="CY187">
        <f t="shared" si="206"/>
        <v>0</v>
      </c>
      <c r="CZ187">
        <f t="shared" si="207"/>
        <v>0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1010</v>
      </c>
      <c r="DV187" t="s">
        <v>27</v>
      </c>
      <c r="DW187" t="s">
        <v>27</v>
      </c>
      <c r="DX187">
        <v>1</v>
      </c>
      <c r="EE187">
        <v>39174386</v>
      </c>
      <c r="EF187">
        <v>3</v>
      </c>
      <c r="EG187" t="s">
        <v>20</v>
      </c>
      <c r="EH187">
        <v>0</v>
      </c>
      <c r="EI187" t="s">
        <v>3</v>
      </c>
      <c r="EJ187">
        <v>2</v>
      </c>
      <c r="EK187">
        <v>108001</v>
      </c>
      <c r="EL187" t="s">
        <v>77</v>
      </c>
      <c r="EM187" t="s">
        <v>78</v>
      </c>
      <c r="EO187" t="s">
        <v>3</v>
      </c>
      <c r="EQ187">
        <v>0</v>
      </c>
      <c r="ER187">
        <v>467.82</v>
      </c>
      <c r="ES187">
        <v>467.82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08"/>
        <v>0</v>
      </c>
      <c r="FS187">
        <v>0</v>
      </c>
      <c r="FX187">
        <v>95</v>
      </c>
      <c r="FY187">
        <v>65</v>
      </c>
      <c r="GA187" t="s">
        <v>3</v>
      </c>
      <c r="GD187">
        <v>1</v>
      </c>
      <c r="GF187">
        <v>1648277408</v>
      </c>
      <c r="GG187">
        <v>1</v>
      </c>
      <c r="GH187">
        <v>1</v>
      </c>
      <c r="GI187">
        <v>4</v>
      </c>
      <c r="GJ187">
        <v>0</v>
      </c>
      <c r="GK187">
        <v>0</v>
      </c>
      <c r="GL187">
        <f t="shared" si="209"/>
        <v>0</v>
      </c>
      <c r="GM187">
        <f t="shared" si="210"/>
        <v>6334.28</v>
      </c>
      <c r="GN187">
        <f t="shared" si="211"/>
        <v>0</v>
      </c>
      <c r="GO187">
        <f t="shared" si="212"/>
        <v>6334.28</v>
      </c>
      <c r="GP187">
        <f t="shared" si="213"/>
        <v>0</v>
      </c>
      <c r="GR187">
        <v>0</v>
      </c>
      <c r="GS187">
        <v>0</v>
      </c>
      <c r="GT187">
        <v>0</v>
      </c>
      <c r="GU187" t="s">
        <v>3</v>
      </c>
      <c r="GV187">
        <f t="shared" si="214"/>
        <v>0</v>
      </c>
      <c r="GW187">
        <v>1</v>
      </c>
      <c r="GX187">
        <f t="shared" si="215"/>
        <v>0</v>
      </c>
      <c r="HA187">
        <v>0</v>
      </c>
      <c r="HB187">
        <v>0</v>
      </c>
      <c r="HC187">
        <f t="shared" si="216"/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553</v>
      </c>
      <c r="D188" s="2"/>
      <c r="E188" s="2" t="s">
        <v>361</v>
      </c>
      <c r="F188" s="2" t="s">
        <v>362</v>
      </c>
      <c r="G188" s="2" t="s">
        <v>363</v>
      </c>
      <c r="H188" s="2" t="s">
        <v>27</v>
      </c>
      <c r="I188" s="2">
        <f>I184*J188</f>
        <v>1</v>
      </c>
      <c r="J188" s="2">
        <v>33.333333333333336</v>
      </c>
      <c r="K188" s="2"/>
      <c r="L188" s="2"/>
      <c r="M188" s="2"/>
      <c r="N188" s="2"/>
      <c r="O188" s="2">
        <f t="shared" ref="O188:O217" si="227">ROUND(CP188,2)</f>
        <v>1592.32</v>
      </c>
      <c r="P188" s="2">
        <f t="shared" ref="P188:P217" si="228">ROUND(CQ188*I188,2)</f>
        <v>1592.32</v>
      </c>
      <c r="Q188" s="2">
        <f t="shared" ref="Q188:Q217" si="229">ROUND(CR188*I188,2)</f>
        <v>0</v>
      </c>
      <c r="R188" s="2">
        <f t="shared" ref="R188:R217" si="230">ROUND(CS188*I188,2)</f>
        <v>0</v>
      </c>
      <c r="S188" s="2">
        <f t="shared" ref="S188:S217" si="231">ROUND(CT188*I188,2)</f>
        <v>0</v>
      </c>
      <c r="T188" s="2">
        <f t="shared" ref="T188:T217" si="232">ROUND(CU188*I188,2)</f>
        <v>0</v>
      </c>
      <c r="U188" s="2">
        <f t="shared" ref="U188:U217" si="233">CV188*I188</f>
        <v>0</v>
      </c>
      <c r="V188" s="2">
        <f t="shared" ref="V188:V217" si="234">CW188*I188</f>
        <v>0</v>
      </c>
      <c r="W188" s="2">
        <f t="shared" ref="W188:W217" si="235">ROUND(CX188*I188,2)</f>
        <v>0</v>
      </c>
      <c r="X188" s="2">
        <f t="shared" ref="X188:X217" si="236">ROUND(CY188,2)</f>
        <v>0</v>
      </c>
      <c r="Y188" s="2">
        <f t="shared" ref="Y188:Y217" si="237">ROUND(CZ188,2)</f>
        <v>0</v>
      </c>
      <c r="Z188" s="2"/>
      <c r="AA188" s="2">
        <v>39650536</v>
      </c>
      <c r="AB188" s="2">
        <f t="shared" ref="AB188:AB217" si="238">ROUND((AC188+AD188+AF188),6)</f>
        <v>1592.32</v>
      </c>
      <c r="AC188" s="2">
        <f t="shared" ref="AC188:AC217" si="239">ROUND((ES188),6)</f>
        <v>1592.32</v>
      </c>
      <c r="AD188" s="2">
        <f t="shared" si="222"/>
        <v>0</v>
      </c>
      <c r="AE188" s="2">
        <f t="shared" si="223"/>
        <v>0</v>
      </c>
      <c r="AF188" s="2">
        <f t="shared" si="224"/>
        <v>0</v>
      </c>
      <c r="AG188" s="2">
        <f t="shared" ref="AG188:AG217" si="240">ROUND((AP188),6)</f>
        <v>0</v>
      </c>
      <c r="AH188" s="2">
        <f t="shared" si="225"/>
        <v>0</v>
      </c>
      <c r="AI188" s="2">
        <f t="shared" si="226"/>
        <v>0</v>
      </c>
      <c r="AJ188" s="2">
        <f t="shared" ref="AJ188:AJ217" si="241">(AS188)</f>
        <v>0</v>
      </c>
      <c r="AK188" s="2">
        <v>1592.32</v>
      </c>
      <c r="AL188" s="2">
        <v>1592.32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95</v>
      </c>
      <c r="AU188" s="2">
        <v>65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3</v>
      </c>
      <c r="BI188" s="2">
        <v>2</v>
      </c>
      <c r="BJ188" s="2" t="s">
        <v>364</v>
      </c>
      <c r="BK188" s="2"/>
      <c r="BL188" s="2"/>
      <c r="BM188" s="2">
        <v>108001</v>
      </c>
      <c r="BN188" s="2">
        <v>0</v>
      </c>
      <c r="BO188" s="2" t="s">
        <v>3</v>
      </c>
      <c r="BP188" s="2">
        <v>0</v>
      </c>
      <c r="BQ188" s="2">
        <v>3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95</v>
      </c>
      <c r="CA188" s="2">
        <v>65</v>
      </c>
      <c r="CB188" s="2"/>
      <c r="CC188" s="2"/>
      <c r="CD188" s="2"/>
      <c r="CE188" s="2">
        <v>0</v>
      </c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</v>
      </c>
      <c r="CO188" s="2">
        <v>0</v>
      </c>
      <c r="CP188" s="2">
        <f t="shared" ref="CP188:CP217" si="242">(P188+Q188+S188)</f>
        <v>1592.32</v>
      </c>
      <c r="CQ188" s="2">
        <f t="shared" ref="CQ188:CQ217" si="243">AC188*BC188</f>
        <v>1592.32</v>
      </c>
      <c r="CR188" s="2">
        <f t="shared" ref="CR188:CR217" si="244">AD188*BB188</f>
        <v>0</v>
      </c>
      <c r="CS188" s="2">
        <f t="shared" ref="CS188:CS217" si="245">AE188*BS188</f>
        <v>0</v>
      </c>
      <c r="CT188" s="2">
        <f t="shared" ref="CT188:CT217" si="246">AF188*BA188</f>
        <v>0</v>
      </c>
      <c r="CU188" s="2">
        <f t="shared" ref="CU188:CU217" si="247">AG188</f>
        <v>0</v>
      </c>
      <c r="CV188" s="2">
        <f t="shared" ref="CV188:CV217" si="248">AH188</f>
        <v>0</v>
      </c>
      <c r="CW188" s="2">
        <f t="shared" ref="CW188:CW217" si="249">AI188</f>
        <v>0</v>
      </c>
      <c r="CX188" s="2">
        <f t="shared" ref="CX188:CX217" si="250">AJ188</f>
        <v>0</v>
      </c>
      <c r="CY188" s="2">
        <f t="shared" ref="CY188:CY217" si="251">(((S188+R188)*AT188)/100)</f>
        <v>0</v>
      </c>
      <c r="CZ188" s="2">
        <f t="shared" ref="CZ188:CZ217" si="252">(((S188+R188)*AU188)/100)</f>
        <v>0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3</v>
      </c>
      <c r="DH188" s="2" t="s">
        <v>3</v>
      </c>
      <c r="DI188" s="2" t="s">
        <v>3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1010</v>
      </c>
      <c r="DV188" s="2" t="s">
        <v>27</v>
      </c>
      <c r="DW188" s="2" t="s">
        <v>27</v>
      </c>
      <c r="DX188" s="2">
        <v>1</v>
      </c>
      <c r="DY188" s="2"/>
      <c r="DZ188" s="2"/>
      <c r="EA188" s="2"/>
      <c r="EB188" s="2"/>
      <c r="EC188" s="2"/>
      <c r="ED188" s="2"/>
      <c r="EE188" s="2">
        <v>39174386</v>
      </c>
      <c r="EF188" s="2">
        <v>3</v>
      </c>
      <c r="EG188" s="2" t="s">
        <v>20</v>
      </c>
      <c r="EH188" s="2">
        <v>0</v>
      </c>
      <c r="EI188" s="2" t="s">
        <v>3</v>
      </c>
      <c r="EJ188" s="2">
        <v>2</v>
      </c>
      <c r="EK188" s="2">
        <v>108001</v>
      </c>
      <c r="EL188" s="2" t="s">
        <v>77</v>
      </c>
      <c r="EM188" s="2" t="s">
        <v>78</v>
      </c>
      <c r="EN188" s="2"/>
      <c r="EO188" s="2" t="s">
        <v>3</v>
      </c>
      <c r="EP188" s="2"/>
      <c r="EQ188" s="2">
        <v>0</v>
      </c>
      <c r="ER188" s="2">
        <v>1592.32</v>
      </c>
      <c r="ES188" s="2">
        <v>1592.32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ref="FR188:FR217" si="253">ROUND(IF(AND(BH188=3,BI188=3),P188,0),2)</f>
        <v>0</v>
      </c>
      <c r="FS188" s="2">
        <v>0</v>
      </c>
      <c r="FT188" s="2"/>
      <c r="FU188" s="2"/>
      <c r="FV188" s="2"/>
      <c r="FW188" s="2"/>
      <c r="FX188" s="2">
        <v>95</v>
      </c>
      <c r="FY188" s="2">
        <v>65</v>
      </c>
      <c r="FZ188" s="2"/>
      <c r="GA188" s="2" t="s">
        <v>3</v>
      </c>
      <c r="GB188" s="2"/>
      <c r="GC188" s="2"/>
      <c r="GD188" s="2">
        <v>1</v>
      </c>
      <c r="GE188" s="2"/>
      <c r="GF188" s="2">
        <v>-350950407</v>
      </c>
      <c r="GG188" s="2">
        <v>1</v>
      </c>
      <c r="GH188" s="2">
        <v>1</v>
      </c>
      <c r="GI188" s="2">
        <v>-2</v>
      </c>
      <c r="GJ188" s="2">
        <v>0</v>
      </c>
      <c r="GK188" s="2">
        <v>0</v>
      </c>
      <c r="GL188" s="2">
        <f t="shared" ref="GL188:GL217" si="254">ROUND(IF(AND(BH188=3,BI188=3,FS188&lt;&gt;0),P188,0),2)</f>
        <v>0</v>
      </c>
      <c r="GM188" s="2">
        <f t="shared" ref="GM188:GM217" si="255">ROUND(O188+X188+Y188,2)+GX188</f>
        <v>1592.32</v>
      </c>
      <c r="GN188" s="2">
        <f t="shared" ref="GN188:GN217" si="256">IF(OR(BI188=0,BI188=1),ROUND(O188+X188+Y188,2),0)</f>
        <v>0</v>
      </c>
      <c r="GO188" s="2">
        <f t="shared" ref="GO188:GO217" si="257">IF(BI188=2,ROUND(O188+X188+Y188,2),0)</f>
        <v>1592.32</v>
      </c>
      <c r="GP188" s="2">
        <f t="shared" ref="GP188:GP217" si="258">IF(BI188=4,ROUND(O188+X188+Y188,2)+GX188,0)</f>
        <v>0</v>
      </c>
      <c r="GQ188" s="2"/>
      <c r="GR188" s="2">
        <v>0</v>
      </c>
      <c r="GS188" s="2">
        <v>3</v>
      </c>
      <c r="GT188" s="2">
        <v>0</v>
      </c>
      <c r="GU188" s="2" t="s">
        <v>3</v>
      </c>
      <c r="GV188" s="2">
        <f t="shared" ref="GV188:GV217" si="259">ROUND((GT188),6)</f>
        <v>0</v>
      </c>
      <c r="GW188" s="2">
        <v>1</v>
      </c>
      <c r="GX188" s="2">
        <f t="shared" ref="GX188:GX217" si="260">ROUND(HC188*I188,2)</f>
        <v>0</v>
      </c>
      <c r="GY188" s="2"/>
      <c r="GZ188" s="2"/>
      <c r="HA188" s="2">
        <v>0</v>
      </c>
      <c r="HB188" s="2">
        <v>0</v>
      </c>
      <c r="HC188" s="2">
        <f t="shared" ref="HC188:HC217" si="261">GV188*GW188</f>
        <v>0</v>
      </c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564</v>
      </c>
      <c r="E189" t="s">
        <v>361</v>
      </c>
      <c r="F189" t="s">
        <v>362</v>
      </c>
      <c r="G189" t="s">
        <v>363</v>
      </c>
      <c r="H189" t="s">
        <v>27</v>
      </c>
      <c r="I189">
        <f>I185*J189</f>
        <v>1</v>
      </c>
      <c r="J189">
        <v>33.333333333333336</v>
      </c>
      <c r="O189">
        <f t="shared" si="227"/>
        <v>10780.01</v>
      </c>
      <c r="P189">
        <f t="shared" si="228"/>
        <v>10780.01</v>
      </c>
      <c r="Q189">
        <f t="shared" si="229"/>
        <v>0</v>
      </c>
      <c r="R189">
        <f t="shared" si="230"/>
        <v>0</v>
      </c>
      <c r="S189">
        <f t="shared" si="231"/>
        <v>0</v>
      </c>
      <c r="T189">
        <f t="shared" si="232"/>
        <v>0</v>
      </c>
      <c r="U189">
        <f t="shared" si="233"/>
        <v>0</v>
      </c>
      <c r="V189">
        <f t="shared" si="234"/>
        <v>0</v>
      </c>
      <c r="W189">
        <f t="shared" si="235"/>
        <v>0</v>
      </c>
      <c r="X189">
        <f t="shared" si="236"/>
        <v>0</v>
      </c>
      <c r="Y189">
        <f t="shared" si="237"/>
        <v>0</v>
      </c>
      <c r="AA189">
        <v>39650538</v>
      </c>
      <c r="AB189">
        <f t="shared" si="238"/>
        <v>1592.32</v>
      </c>
      <c r="AC189">
        <f t="shared" si="239"/>
        <v>1592.32</v>
      </c>
      <c r="AD189">
        <f t="shared" si="222"/>
        <v>0</v>
      </c>
      <c r="AE189">
        <f t="shared" si="223"/>
        <v>0</v>
      </c>
      <c r="AF189">
        <f t="shared" si="224"/>
        <v>0</v>
      </c>
      <c r="AG189">
        <f t="shared" si="240"/>
        <v>0</v>
      </c>
      <c r="AH189">
        <f t="shared" si="225"/>
        <v>0</v>
      </c>
      <c r="AI189">
        <f t="shared" si="226"/>
        <v>0</v>
      </c>
      <c r="AJ189">
        <f t="shared" si="241"/>
        <v>0</v>
      </c>
      <c r="AK189">
        <v>1592.32</v>
      </c>
      <c r="AL189">
        <v>1592.32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6.77</v>
      </c>
      <c r="BA189">
        <v>1</v>
      </c>
      <c r="BB189">
        <v>1</v>
      </c>
      <c r="BC189">
        <v>6.77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2</v>
      </c>
      <c r="BJ189" t="s">
        <v>364</v>
      </c>
      <c r="BM189">
        <v>108001</v>
      </c>
      <c r="BN189">
        <v>0</v>
      </c>
      <c r="BO189" t="s">
        <v>3</v>
      </c>
      <c r="BP189">
        <v>0</v>
      </c>
      <c r="BQ189">
        <v>3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95</v>
      </c>
      <c r="CA189">
        <v>65</v>
      </c>
      <c r="CE189">
        <v>0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42"/>
        <v>10780.01</v>
      </c>
      <c r="CQ189">
        <f t="shared" si="243"/>
        <v>10780.006399999998</v>
      </c>
      <c r="CR189">
        <f t="shared" si="244"/>
        <v>0</v>
      </c>
      <c r="CS189">
        <f t="shared" si="245"/>
        <v>0</v>
      </c>
      <c r="CT189">
        <f t="shared" si="246"/>
        <v>0</v>
      </c>
      <c r="CU189">
        <f t="shared" si="247"/>
        <v>0</v>
      </c>
      <c r="CV189">
        <f t="shared" si="248"/>
        <v>0</v>
      </c>
      <c r="CW189">
        <f t="shared" si="249"/>
        <v>0</v>
      </c>
      <c r="CX189">
        <f t="shared" si="250"/>
        <v>0</v>
      </c>
      <c r="CY189">
        <f t="shared" si="251"/>
        <v>0</v>
      </c>
      <c r="CZ189">
        <f t="shared" si="252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27</v>
      </c>
      <c r="DW189" t="s">
        <v>27</v>
      </c>
      <c r="DX189">
        <v>1</v>
      </c>
      <c r="EE189">
        <v>39174386</v>
      </c>
      <c r="EF189">
        <v>3</v>
      </c>
      <c r="EG189" t="s">
        <v>20</v>
      </c>
      <c r="EH189">
        <v>0</v>
      </c>
      <c r="EI189" t="s">
        <v>3</v>
      </c>
      <c r="EJ189">
        <v>2</v>
      </c>
      <c r="EK189">
        <v>108001</v>
      </c>
      <c r="EL189" t="s">
        <v>77</v>
      </c>
      <c r="EM189" t="s">
        <v>78</v>
      </c>
      <c r="EO189" t="s">
        <v>3</v>
      </c>
      <c r="EQ189">
        <v>0</v>
      </c>
      <c r="ER189">
        <v>1592.32</v>
      </c>
      <c r="ES189">
        <v>1592.32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53"/>
        <v>0</v>
      </c>
      <c r="FS189">
        <v>0</v>
      </c>
      <c r="FX189">
        <v>95</v>
      </c>
      <c r="FY189">
        <v>65</v>
      </c>
      <c r="GA189" t="s">
        <v>3</v>
      </c>
      <c r="GD189">
        <v>1</v>
      </c>
      <c r="GF189">
        <v>-350950407</v>
      </c>
      <c r="GG189">
        <v>1</v>
      </c>
      <c r="GH189">
        <v>1</v>
      </c>
      <c r="GI189">
        <v>4</v>
      </c>
      <c r="GJ189">
        <v>0</v>
      </c>
      <c r="GK189">
        <v>0</v>
      </c>
      <c r="GL189">
        <f t="shared" si="254"/>
        <v>0</v>
      </c>
      <c r="GM189">
        <f t="shared" si="255"/>
        <v>10780.01</v>
      </c>
      <c r="GN189">
        <f t="shared" si="256"/>
        <v>0</v>
      </c>
      <c r="GO189">
        <f t="shared" si="257"/>
        <v>10780.01</v>
      </c>
      <c r="GP189">
        <f t="shared" si="258"/>
        <v>0</v>
      </c>
      <c r="GR189">
        <v>0</v>
      </c>
      <c r="GS189">
        <v>0</v>
      </c>
      <c r="GT189">
        <v>0</v>
      </c>
      <c r="GU189" t="s">
        <v>3</v>
      </c>
      <c r="GV189">
        <f t="shared" si="259"/>
        <v>0</v>
      </c>
      <c r="GW189">
        <v>1</v>
      </c>
      <c r="GX189">
        <f t="shared" si="260"/>
        <v>0</v>
      </c>
      <c r="HA189">
        <v>0</v>
      </c>
      <c r="HB189">
        <v>0</v>
      </c>
      <c r="HC189">
        <f t="shared" si="261"/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554</v>
      </c>
      <c r="D190" s="2"/>
      <c r="E190" s="2" t="s">
        <v>365</v>
      </c>
      <c r="F190" s="2" t="s">
        <v>366</v>
      </c>
      <c r="G190" s="2" t="s">
        <v>367</v>
      </c>
      <c r="H190" s="2" t="s">
        <v>17</v>
      </c>
      <c r="I190" s="2">
        <f>I184*J190</f>
        <v>1</v>
      </c>
      <c r="J190" s="2">
        <v>33.333333333333336</v>
      </c>
      <c r="K190" s="2"/>
      <c r="L190" s="2"/>
      <c r="M190" s="2"/>
      <c r="N190" s="2"/>
      <c r="O190" s="2">
        <f t="shared" si="227"/>
        <v>0</v>
      </c>
      <c r="P190" s="2">
        <f t="shared" si="228"/>
        <v>0</v>
      </c>
      <c r="Q190" s="2">
        <f t="shared" si="229"/>
        <v>0</v>
      </c>
      <c r="R190" s="2">
        <f t="shared" si="230"/>
        <v>0</v>
      </c>
      <c r="S190" s="2">
        <f t="shared" si="231"/>
        <v>0</v>
      </c>
      <c r="T190" s="2">
        <f t="shared" si="232"/>
        <v>0</v>
      </c>
      <c r="U190" s="2">
        <f t="shared" si="233"/>
        <v>0</v>
      </c>
      <c r="V190" s="2">
        <f t="shared" si="234"/>
        <v>0</v>
      </c>
      <c r="W190" s="2">
        <f t="shared" si="235"/>
        <v>0</v>
      </c>
      <c r="X190" s="2">
        <f t="shared" si="236"/>
        <v>0</v>
      </c>
      <c r="Y190" s="2">
        <f t="shared" si="237"/>
        <v>0</v>
      </c>
      <c r="Z190" s="2"/>
      <c r="AA190" s="2">
        <v>39650536</v>
      </c>
      <c r="AB190" s="2">
        <f t="shared" si="238"/>
        <v>0</v>
      </c>
      <c r="AC190" s="2">
        <f t="shared" si="239"/>
        <v>0</v>
      </c>
      <c r="AD190" s="2">
        <f t="shared" si="222"/>
        <v>0</v>
      </c>
      <c r="AE190" s="2">
        <f t="shared" si="223"/>
        <v>0</v>
      </c>
      <c r="AF190" s="2">
        <f t="shared" si="224"/>
        <v>0</v>
      </c>
      <c r="AG190" s="2">
        <f t="shared" si="240"/>
        <v>0</v>
      </c>
      <c r="AH190" s="2">
        <f t="shared" si="225"/>
        <v>0</v>
      </c>
      <c r="AI190" s="2">
        <f t="shared" si="226"/>
        <v>0</v>
      </c>
      <c r="AJ190" s="2">
        <f t="shared" si="241"/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118</v>
      </c>
      <c r="AU190" s="2">
        <v>63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3</v>
      </c>
      <c r="BI190" s="2">
        <v>1</v>
      </c>
      <c r="BJ190" s="2" t="s">
        <v>3</v>
      </c>
      <c r="BK190" s="2"/>
      <c r="BL190" s="2"/>
      <c r="BM190" s="2">
        <v>10001</v>
      </c>
      <c r="BN190" s="2">
        <v>0</v>
      </c>
      <c r="BO190" s="2" t="s">
        <v>3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118</v>
      </c>
      <c r="CA190" s="2">
        <v>63</v>
      </c>
      <c r="CB190" s="2"/>
      <c r="CC190" s="2"/>
      <c r="CD190" s="2"/>
      <c r="CE190" s="2">
        <v>0</v>
      </c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242"/>
        <v>0</v>
      </c>
      <c r="CQ190" s="2">
        <f t="shared" si="243"/>
        <v>0</v>
      </c>
      <c r="CR190" s="2">
        <f t="shared" si="244"/>
        <v>0</v>
      </c>
      <c r="CS190" s="2">
        <f t="shared" si="245"/>
        <v>0</v>
      </c>
      <c r="CT190" s="2">
        <f t="shared" si="246"/>
        <v>0</v>
      </c>
      <c r="CU190" s="2">
        <f t="shared" si="247"/>
        <v>0</v>
      </c>
      <c r="CV190" s="2">
        <f t="shared" si="248"/>
        <v>0</v>
      </c>
      <c r="CW190" s="2">
        <f t="shared" si="249"/>
        <v>0</v>
      </c>
      <c r="CX190" s="2">
        <f t="shared" si="250"/>
        <v>0</v>
      </c>
      <c r="CY190" s="2">
        <f t="shared" si="251"/>
        <v>0</v>
      </c>
      <c r="CZ190" s="2">
        <f t="shared" si="252"/>
        <v>0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1013</v>
      </c>
      <c r="DV190" s="2" t="s">
        <v>17</v>
      </c>
      <c r="DW190" s="2" t="s">
        <v>17</v>
      </c>
      <c r="DX190" s="2">
        <v>1</v>
      </c>
      <c r="DY190" s="2"/>
      <c r="DZ190" s="2"/>
      <c r="EA190" s="2"/>
      <c r="EB190" s="2"/>
      <c r="EC190" s="2"/>
      <c r="ED190" s="2"/>
      <c r="EE190" s="2">
        <v>39174503</v>
      </c>
      <c r="EF190" s="2">
        <v>2</v>
      </c>
      <c r="EG190" s="2" t="s">
        <v>354</v>
      </c>
      <c r="EH190" s="2">
        <v>0</v>
      </c>
      <c r="EI190" s="2" t="s">
        <v>3</v>
      </c>
      <c r="EJ190" s="2">
        <v>1</v>
      </c>
      <c r="EK190" s="2">
        <v>10001</v>
      </c>
      <c r="EL190" s="2" t="s">
        <v>355</v>
      </c>
      <c r="EM190" s="2" t="s">
        <v>356</v>
      </c>
      <c r="EN190" s="2"/>
      <c r="EO190" s="2" t="s">
        <v>3</v>
      </c>
      <c r="EP190" s="2"/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53"/>
        <v>0</v>
      </c>
      <c r="FS190" s="2">
        <v>0</v>
      </c>
      <c r="FT190" s="2"/>
      <c r="FU190" s="2"/>
      <c r="FV190" s="2"/>
      <c r="FW190" s="2"/>
      <c r="FX190" s="2">
        <v>118</v>
      </c>
      <c r="FY190" s="2">
        <v>63</v>
      </c>
      <c r="FZ190" s="2"/>
      <c r="GA190" s="2" t="s">
        <v>3</v>
      </c>
      <c r="GB190" s="2"/>
      <c r="GC190" s="2"/>
      <c r="GD190" s="2">
        <v>1</v>
      </c>
      <c r="GE190" s="2"/>
      <c r="GF190" s="2">
        <v>-1487852648</v>
      </c>
      <c r="GG190" s="2">
        <v>2</v>
      </c>
      <c r="GH190" s="2">
        <v>0</v>
      </c>
      <c r="GI190" s="2">
        <v>-2</v>
      </c>
      <c r="GJ190" s="2">
        <v>0</v>
      </c>
      <c r="GK190" s="2">
        <v>0</v>
      </c>
      <c r="GL190" s="2">
        <f t="shared" si="254"/>
        <v>0</v>
      </c>
      <c r="GM190" s="2">
        <f t="shared" si="255"/>
        <v>0</v>
      </c>
      <c r="GN190" s="2">
        <f t="shared" si="256"/>
        <v>0</v>
      </c>
      <c r="GO190" s="2">
        <f t="shared" si="257"/>
        <v>0</v>
      </c>
      <c r="GP190" s="2">
        <f t="shared" si="258"/>
        <v>0</v>
      </c>
      <c r="GQ190" s="2"/>
      <c r="GR190" s="2">
        <v>0</v>
      </c>
      <c r="GS190" s="2">
        <v>3</v>
      </c>
      <c r="GT190" s="2">
        <v>0</v>
      </c>
      <c r="GU190" s="2" t="s">
        <v>3</v>
      </c>
      <c r="GV190" s="2">
        <f t="shared" si="259"/>
        <v>0</v>
      </c>
      <c r="GW190" s="2">
        <v>1</v>
      </c>
      <c r="GX190" s="2">
        <f t="shared" si="260"/>
        <v>0</v>
      </c>
      <c r="GY190" s="2"/>
      <c r="GZ190" s="2"/>
      <c r="HA190" s="2">
        <v>0</v>
      </c>
      <c r="HB190" s="2">
        <v>0</v>
      </c>
      <c r="HC190" s="2">
        <f t="shared" si="261"/>
        <v>0</v>
      </c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565</v>
      </c>
      <c r="E191" t="s">
        <v>365</v>
      </c>
      <c r="F191" t="s">
        <v>366</v>
      </c>
      <c r="G191" t="s">
        <v>367</v>
      </c>
      <c r="H191" t="s">
        <v>17</v>
      </c>
      <c r="I191">
        <f>I185*J191</f>
        <v>1</v>
      </c>
      <c r="J191">
        <v>33.333333333333336</v>
      </c>
      <c r="O191">
        <f t="shared" si="227"/>
        <v>4406.8</v>
      </c>
      <c r="P191">
        <f t="shared" si="228"/>
        <v>4406.8</v>
      </c>
      <c r="Q191">
        <f t="shared" si="229"/>
        <v>0</v>
      </c>
      <c r="R191">
        <f t="shared" si="230"/>
        <v>0</v>
      </c>
      <c r="S191">
        <f t="shared" si="231"/>
        <v>0</v>
      </c>
      <c r="T191">
        <f t="shared" si="232"/>
        <v>0</v>
      </c>
      <c r="U191">
        <f t="shared" si="233"/>
        <v>0</v>
      </c>
      <c r="V191">
        <f t="shared" si="234"/>
        <v>0</v>
      </c>
      <c r="W191">
        <f t="shared" si="235"/>
        <v>0</v>
      </c>
      <c r="X191">
        <f t="shared" si="236"/>
        <v>0</v>
      </c>
      <c r="Y191">
        <f t="shared" si="237"/>
        <v>0</v>
      </c>
      <c r="AA191">
        <v>39650538</v>
      </c>
      <c r="AB191">
        <f t="shared" si="238"/>
        <v>650.92999999999995</v>
      </c>
      <c r="AC191">
        <f t="shared" si="239"/>
        <v>650.92999999999995</v>
      </c>
      <c r="AD191">
        <f t="shared" si="222"/>
        <v>0</v>
      </c>
      <c r="AE191">
        <f t="shared" si="223"/>
        <v>0</v>
      </c>
      <c r="AF191">
        <f t="shared" si="224"/>
        <v>0</v>
      </c>
      <c r="AG191">
        <f t="shared" si="240"/>
        <v>0</v>
      </c>
      <c r="AH191">
        <f t="shared" si="225"/>
        <v>0</v>
      </c>
      <c r="AI191">
        <f t="shared" si="226"/>
        <v>0</v>
      </c>
      <c r="AJ191">
        <f t="shared" si="241"/>
        <v>0</v>
      </c>
      <c r="AK191">
        <v>650.92999999999995</v>
      </c>
      <c r="AL191">
        <v>650.92999999999995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118</v>
      </c>
      <c r="AU191">
        <v>63</v>
      </c>
      <c r="AV191">
        <v>1</v>
      </c>
      <c r="AW191">
        <v>1</v>
      </c>
      <c r="AZ191">
        <v>6.77</v>
      </c>
      <c r="BA191">
        <v>1</v>
      </c>
      <c r="BB191">
        <v>1</v>
      </c>
      <c r="BC191">
        <v>6.77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1</v>
      </c>
      <c r="BJ191" t="s">
        <v>3</v>
      </c>
      <c r="BM191">
        <v>10001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118</v>
      </c>
      <c r="CA191">
        <v>63</v>
      </c>
      <c r="CE191">
        <v>0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42"/>
        <v>4406.8</v>
      </c>
      <c r="CQ191">
        <f t="shared" si="243"/>
        <v>4406.7960999999996</v>
      </c>
      <c r="CR191">
        <f t="shared" si="244"/>
        <v>0</v>
      </c>
      <c r="CS191">
        <f t="shared" si="245"/>
        <v>0</v>
      </c>
      <c r="CT191">
        <f t="shared" si="246"/>
        <v>0</v>
      </c>
      <c r="CU191">
        <f t="shared" si="247"/>
        <v>0</v>
      </c>
      <c r="CV191">
        <f t="shared" si="248"/>
        <v>0</v>
      </c>
      <c r="CW191">
        <f t="shared" si="249"/>
        <v>0</v>
      </c>
      <c r="CX191">
        <f t="shared" si="250"/>
        <v>0</v>
      </c>
      <c r="CY191">
        <f t="shared" si="251"/>
        <v>0</v>
      </c>
      <c r="CZ191">
        <f t="shared" si="252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17</v>
      </c>
      <c r="DW191" t="s">
        <v>17</v>
      </c>
      <c r="DX191">
        <v>1</v>
      </c>
      <c r="EE191">
        <v>39174503</v>
      </c>
      <c r="EF191">
        <v>2</v>
      </c>
      <c r="EG191" t="s">
        <v>354</v>
      </c>
      <c r="EH191">
        <v>0</v>
      </c>
      <c r="EI191" t="s">
        <v>3</v>
      </c>
      <c r="EJ191">
        <v>1</v>
      </c>
      <c r="EK191">
        <v>10001</v>
      </c>
      <c r="EL191" t="s">
        <v>355</v>
      </c>
      <c r="EM191" t="s">
        <v>356</v>
      </c>
      <c r="EO191" t="s">
        <v>3</v>
      </c>
      <c r="EQ191">
        <v>0</v>
      </c>
      <c r="ER191">
        <v>650.92999999999995</v>
      </c>
      <c r="ES191">
        <v>650.92999999999995</v>
      </c>
      <c r="ET191">
        <v>0</v>
      </c>
      <c r="EU191">
        <v>0</v>
      </c>
      <c r="EV191">
        <v>0</v>
      </c>
      <c r="EW191">
        <v>0</v>
      </c>
      <c r="EX191">
        <v>0</v>
      </c>
      <c r="EZ191">
        <v>5</v>
      </c>
      <c r="FC191">
        <v>1</v>
      </c>
      <c r="FD191">
        <v>18</v>
      </c>
      <c r="FF191">
        <v>5200</v>
      </c>
      <c r="FQ191">
        <v>0</v>
      </c>
      <c r="FR191">
        <f t="shared" si="253"/>
        <v>0</v>
      </c>
      <c r="FS191">
        <v>0</v>
      </c>
      <c r="FX191">
        <v>118</v>
      </c>
      <c r="FY191">
        <v>63</v>
      </c>
      <c r="GA191" t="s">
        <v>368</v>
      </c>
      <c r="GD191">
        <v>1</v>
      </c>
      <c r="GF191">
        <v>-1487852648</v>
      </c>
      <c r="GG191">
        <v>1</v>
      </c>
      <c r="GH191">
        <v>3</v>
      </c>
      <c r="GI191">
        <v>4</v>
      </c>
      <c r="GJ191">
        <v>0</v>
      </c>
      <c r="GK191">
        <v>0</v>
      </c>
      <c r="GL191">
        <f t="shared" si="254"/>
        <v>0</v>
      </c>
      <c r="GM191">
        <f t="shared" si="255"/>
        <v>4406.8</v>
      </c>
      <c r="GN191">
        <f t="shared" si="256"/>
        <v>4406.8</v>
      </c>
      <c r="GO191">
        <f t="shared" si="257"/>
        <v>0</v>
      </c>
      <c r="GP191">
        <f t="shared" si="258"/>
        <v>0</v>
      </c>
      <c r="GR191">
        <v>1</v>
      </c>
      <c r="GS191">
        <v>1</v>
      </c>
      <c r="GT191">
        <v>0</v>
      </c>
      <c r="GU191" t="s">
        <v>3</v>
      </c>
      <c r="GV191">
        <f t="shared" si="259"/>
        <v>0</v>
      </c>
      <c r="GW191">
        <v>1</v>
      </c>
      <c r="GX191">
        <f t="shared" si="260"/>
        <v>0</v>
      </c>
      <c r="HA191">
        <v>0</v>
      </c>
      <c r="HB191">
        <v>0</v>
      </c>
      <c r="HC191">
        <f t="shared" si="261"/>
        <v>0</v>
      </c>
      <c r="IK191">
        <v>0</v>
      </c>
    </row>
    <row r="192" spans="1:255" x14ac:dyDescent="0.2">
      <c r="A192" s="2">
        <v>18</v>
      </c>
      <c r="B192" s="2">
        <v>1</v>
      </c>
      <c r="C192" s="2">
        <v>555</v>
      </c>
      <c r="D192" s="2"/>
      <c r="E192" s="2" t="s">
        <v>369</v>
      </c>
      <c r="F192" s="2" t="s">
        <v>366</v>
      </c>
      <c r="G192" s="2" t="s">
        <v>370</v>
      </c>
      <c r="H192" s="2" t="s">
        <v>17</v>
      </c>
      <c r="I192" s="2">
        <f>I184*J192</f>
        <v>4</v>
      </c>
      <c r="J192" s="2">
        <v>133.33333333333334</v>
      </c>
      <c r="K192" s="2"/>
      <c r="L192" s="2"/>
      <c r="M192" s="2"/>
      <c r="N192" s="2"/>
      <c r="O192" s="2">
        <f t="shared" si="227"/>
        <v>0</v>
      </c>
      <c r="P192" s="2">
        <f t="shared" si="228"/>
        <v>0</v>
      </c>
      <c r="Q192" s="2">
        <f t="shared" si="229"/>
        <v>0</v>
      </c>
      <c r="R192" s="2">
        <f t="shared" si="230"/>
        <v>0</v>
      </c>
      <c r="S192" s="2">
        <f t="shared" si="231"/>
        <v>0</v>
      </c>
      <c r="T192" s="2">
        <f t="shared" si="232"/>
        <v>0</v>
      </c>
      <c r="U192" s="2">
        <f t="shared" si="233"/>
        <v>0</v>
      </c>
      <c r="V192" s="2">
        <f t="shared" si="234"/>
        <v>0</v>
      </c>
      <c r="W192" s="2">
        <f t="shared" si="235"/>
        <v>0</v>
      </c>
      <c r="X192" s="2">
        <f t="shared" si="236"/>
        <v>0</v>
      </c>
      <c r="Y192" s="2">
        <f t="shared" si="237"/>
        <v>0</v>
      </c>
      <c r="Z192" s="2"/>
      <c r="AA192" s="2">
        <v>39650536</v>
      </c>
      <c r="AB192" s="2">
        <f t="shared" si="238"/>
        <v>0</v>
      </c>
      <c r="AC192" s="2">
        <f t="shared" si="239"/>
        <v>0</v>
      </c>
      <c r="AD192" s="2">
        <f t="shared" si="222"/>
        <v>0</v>
      </c>
      <c r="AE192" s="2">
        <f t="shared" si="223"/>
        <v>0</v>
      </c>
      <c r="AF192" s="2">
        <f t="shared" si="224"/>
        <v>0</v>
      </c>
      <c r="AG192" s="2">
        <f t="shared" si="240"/>
        <v>0</v>
      </c>
      <c r="AH192" s="2">
        <f t="shared" si="225"/>
        <v>0</v>
      </c>
      <c r="AI192" s="2">
        <f t="shared" si="226"/>
        <v>0</v>
      </c>
      <c r="AJ192" s="2">
        <f t="shared" si="241"/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118</v>
      </c>
      <c r="AU192" s="2">
        <v>63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3</v>
      </c>
      <c r="BE192" s="2" t="s">
        <v>3</v>
      </c>
      <c r="BF192" s="2" t="s">
        <v>3</v>
      </c>
      <c r="BG192" s="2" t="s">
        <v>3</v>
      </c>
      <c r="BH192" s="2">
        <v>3</v>
      </c>
      <c r="BI192" s="2">
        <v>1</v>
      </c>
      <c r="BJ192" s="2" t="s">
        <v>3</v>
      </c>
      <c r="BK192" s="2"/>
      <c r="BL192" s="2"/>
      <c r="BM192" s="2">
        <v>10001</v>
      </c>
      <c r="BN192" s="2">
        <v>0</v>
      </c>
      <c r="BO192" s="2" t="s">
        <v>3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3</v>
      </c>
      <c r="BZ192" s="2">
        <v>118</v>
      </c>
      <c r="CA192" s="2">
        <v>63</v>
      </c>
      <c r="CB192" s="2"/>
      <c r="CC192" s="2"/>
      <c r="CD192" s="2"/>
      <c r="CE192" s="2">
        <v>0</v>
      </c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3</v>
      </c>
      <c r="CO192" s="2">
        <v>0</v>
      </c>
      <c r="CP192" s="2">
        <f t="shared" si="242"/>
        <v>0</v>
      </c>
      <c r="CQ192" s="2">
        <f t="shared" si="243"/>
        <v>0</v>
      </c>
      <c r="CR192" s="2">
        <f t="shared" si="244"/>
        <v>0</v>
      </c>
      <c r="CS192" s="2">
        <f t="shared" si="245"/>
        <v>0</v>
      </c>
      <c r="CT192" s="2">
        <f t="shared" si="246"/>
        <v>0</v>
      </c>
      <c r="CU192" s="2">
        <f t="shared" si="247"/>
        <v>0</v>
      </c>
      <c r="CV192" s="2">
        <f t="shared" si="248"/>
        <v>0</v>
      </c>
      <c r="CW192" s="2">
        <f t="shared" si="249"/>
        <v>0</v>
      </c>
      <c r="CX192" s="2">
        <f t="shared" si="250"/>
        <v>0</v>
      </c>
      <c r="CY192" s="2">
        <f t="shared" si="251"/>
        <v>0</v>
      </c>
      <c r="CZ192" s="2">
        <f t="shared" si="252"/>
        <v>0</v>
      </c>
      <c r="DA192" s="2"/>
      <c r="DB192" s="2"/>
      <c r="DC192" s="2" t="s">
        <v>3</v>
      </c>
      <c r="DD192" s="2" t="s">
        <v>3</v>
      </c>
      <c r="DE192" s="2" t="s">
        <v>3</v>
      </c>
      <c r="DF192" s="2" t="s">
        <v>3</v>
      </c>
      <c r="DG192" s="2" t="s">
        <v>3</v>
      </c>
      <c r="DH192" s="2" t="s">
        <v>3</v>
      </c>
      <c r="DI192" s="2" t="s">
        <v>3</v>
      </c>
      <c r="DJ192" s="2" t="s">
        <v>3</v>
      </c>
      <c r="DK192" s="2" t="s">
        <v>3</v>
      </c>
      <c r="DL192" s="2" t="s">
        <v>3</v>
      </c>
      <c r="DM192" s="2" t="s">
        <v>3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1013</v>
      </c>
      <c r="DV192" s="2" t="s">
        <v>17</v>
      </c>
      <c r="DW192" s="2" t="s">
        <v>17</v>
      </c>
      <c r="DX192" s="2">
        <v>1</v>
      </c>
      <c r="DY192" s="2"/>
      <c r="DZ192" s="2"/>
      <c r="EA192" s="2"/>
      <c r="EB192" s="2"/>
      <c r="EC192" s="2"/>
      <c r="ED192" s="2"/>
      <c r="EE192" s="2">
        <v>39174503</v>
      </c>
      <c r="EF192" s="2">
        <v>2</v>
      </c>
      <c r="EG192" s="2" t="s">
        <v>354</v>
      </c>
      <c r="EH192" s="2">
        <v>0</v>
      </c>
      <c r="EI192" s="2" t="s">
        <v>3</v>
      </c>
      <c r="EJ192" s="2">
        <v>1</v>
      </c>
      <c r="EK192" s="2">
        <v>10001</v>
      </c>
      <c r="EL192" s="2" t="s">
        <v>355</v>
      </c>
      <c r="EM192" s="2" t="s">
        <v>356</v>
      </c>
      <c r="EN192" s="2"/>
      <c r="EO192" s="2" t="s">
        <v>3</v>
      </c>
      <c r="EP192" s="2"/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53"/>
        <v>0</v>
      </c>
      <c r="FS192" s="2">
        <v>0</v>
      </c>
      <c r="FT192" s="2"/>
      <c r="FU192" s="2"/>
      <c r="FV192" s="2"/>
      <c r="FW192" s="2"/>
      <c r="FX192" s="2">
        <v>118</v>
      </c>
      <c r="FY192" s="2">
        <v>63</v>
      </c>
      <c r="FZ192" s="2"/>
      <c r="GA192" s="2" t="s">
        <v>3</v>
      </c>
      <c r="GB192" s="2"/>
      <c r="GC192" s="2"/>
      <c r="GD192" s="2">
        <v>1</v>
      </c>
      <c r="GE192" s="2"/>
      <c r="GF192" s="2">
        <v>1646828297</v>
      </c>
      <c r="GG192" s="2">
        <v>2</v>
      </c>
      <c r="GH192" s="2">
        <v>0</v>
      </c>
      <c r="GI192" s="2">
        <v>-2</v>
      </c>
      <c r="GJ192" s="2">
        <v>0</v>
      </c>
      <c r="GK192" s="2">
        <v>0</v>
      </c>
      <c r="GL192" s="2">
        <f t="shared" si="254"/>
        <v>0</v>
      </c>
      <c r="GM192" s="2">
        <f t="shared" si="255"/>
        <v>0</v>
      </c>
      <c r="GN192" s="2">
        <f t="shared" si="256"/>
        <v>0</v>
      </c>
      <c r="GO192" s="2">
        <f t="shared" si="257"/>
        <v>0</v>
      </c>
      <c r="GP192" s="2">
        <f t="shared" si="258"/>
        <v>0</v>
      </c>
      <c r="GQ192" s="2"/>
      <c r="GR192" s="2">
        <v>0</v>
      </c>
      <c r="GS192" s="2">
        <v>3</v>
      </c>
      <c r="GT192" s="2">
        <v>0</v>
      </c>
      <c r="GU192" s="2" t="s">
        <v>3</v>
      </c>
      <c r="GV192" s="2">
        <f t="shared" si="259"/>
        <v>0</v>
      </c>
      <c r="GW192" s="2">
        <v>1</v>
      </c>
      <c r="GX192" s="2">
        <f t="shared" si="260"/>
        <v>0</v>
      </c>
      <c r="GY192" s="2"/>
      <c r="GZ192" s="2"/>
      <c r="HA192" s="2">
        <v>0</v>
      </c>
      <c r="HB192" s="2">
        <v>0</v>
      </c>
      <c r="HC192" s="2">
        <f t="shared" si="261"/>
        <v>0</v>
      </c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18</v>
      </c>
      <c r="B193">
        <v>1</v>
      </c>
      <c r="C193">
        <v>566</v>
      </c>
      <c r="E193" t="s">
        <v>369</v>
      </c>
      <c r="F193" t="s">
        <v>366</v>
      </c>
      <c r="G193" t="s">
        <v>370</v>
      </c>
      <c r="H193" t="s">
        <v>17</v>
      </c>
      <c r="I193">
        <f>I185*J193</f>
        <v>4</v>
      </c>
      <c r="J193">
        <v>133.33333333333334</v>
      </c>
      <c r="O193">
        <f t="shared" si="227"/>
        <v>16440.810000000001</v>
      </c>
      <c r="P193">
        <f t="shared" si="228"/>
        <v>16440.810000000001</v>
      </c>
      <c r="Q193">
        <f t="shared" si="229"/>
        <v>0</v>
      </c>
      <c r="R193">
        <f t="shared" si="230"/>
        <v>0</v>
      </c>
      <c r="S193">
        <f t="shared" si="231"/>
        <v>0</v>
      </c>
      <c r="T193">
        <f t="shared" si="232"/>
        <v>0</v>
      </c>
      <c r="U193">
        <f t="shared" si="233"/>
        <v>0</v>
      </c>
      <c r="V193">
        <f t="shared" si="234"/>
        <v>0</v>
      </c>
      <c r="W193">
        <f t="shared" si="235"/>
        <v>0</v>
      </c>
      <c r="X193">
        <f t="shared" si="236"/>
        <v>0</v>
      </c>
      <c r="Y193">
        <f t="shared" si="237"/>
        <v>0</v>
      </c>
      <c r="AA193">
        <v>39650538</v>
      </c>
      <c r="AB193">
        <f t="shared" si="238"/>
        <v>607.12</v>
      </c>
      <c r="AC193">
        <f t="shared" si="239"/>
        <v>607.12</v>
      </c>
      <c r="AD193">
        <f t="shared" si="222"/>
        <v>0</v>
      </c>
      <c r="AE193">
        <f t="shared" si="223"/>
        <v>0</v>
      </c>
      <c r="AF193">
        <f t="shared" si="224"/>
        <v>0</v>
      </c>
      <c r="AG193">
        <f t="shared" si="240"/>
        <v>0</v>
      </c>
      <c r="AH193">
        <f t="shared" si="225"/>
        <v>0</v>
      </c>
      <c r="AI193">
        <f t="shared" si="226"/>
        <v>0</v>
      </c>
      <c r="AJ193">
        <f t="shared" si="241"/>
        <v>0</v>
      </c>
      <c r="AK193">
        <v>607.12</v>
      </c>
      <c r="AL193">
        <v>607.12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118</v>
      </c>
      <c r="AU193">
        <v>63</v>
      </c>
      <c r="AV193">
        <v>1</v>
      </c>
      <c r="AW193">
        <v>1</v>
      </c>
      <c r="AZ193">
        <v>6.77</v>
      </c>
      <c r="BA193">
        <v>1</v>
      </c>
      <c r="BB193">
        <v>1</v>
      </c>
      <c r="BC193">
        <v>6.77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1</v>
      </c>
      <c r="BJ193" t="s">
        <v>3</v>
      </c>
      <c r="BM193">
        <v>10001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118</v>
      </c>
      <c r="CA193">
        <v>63</v>
      </c>
      <c r="CE193">
        <v>0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242"/>
        <v>16440.810000000001</v>
      </c>
      <c r="CQ193">
        <f t="shared" si="243"/>
        <v>4110.2024000000001</v>
      </c>
      <c r="CR193">
        <f t="shared" si="244"/>
        <v>0</v>
      </c>
      <c r="CS193">
        <f t="shared" si="245"/>
        <v>0</v>
      </c>
      <c r="CT193">
        <f t="shared" si="246"/>
        <v>0</v>
      </c>
      <c r="CU193">
        <f t="shared" si="247"/>
        <v>0</v>
      </c>
      <c r="CV193">
        <f t="shared" si="248"/>
        <v>0</v>
      </c>
      <c r="CW193">
        <f t="shared" si="249"/>
        <v>0</v>
      </c>
      <c r="CX193">
        <f t="shared" si="250"/>
        <v>0</v>
      </c>
      <c r="CY193">
        <f t="shared" si="251"/>
        <v>0</v>
      </c>
      <c r="CZ193">
        <f t="shared" si="252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1013</v>
      </c>
      <c r="DV193" t="s">
        <v>17</v>
      </c>
      <c r="DW193" t="s">
        <v>17</v>
      </c>
      <c r="DX193">
        <v>1</v>
      </c>
      <c r="EE193">
        <v>39174503</v>
      </c>
      <c r="EF193">
        <v>2</v>
      </c>
      <c r="EG193" t="s">
        <v>354</v>
      </c>
      <c r="EH193">
        <v>0</v>
      </c>
      <c r="EI193" t="s">
        <v>3</v>
      </c>
      <c r="EJ193">
        <v>1</v>
      </c>
      <c r="EK193">
        <v>10001</v>
      </c>
      <c r="EL193" t="s">
        <v>355</v>
      </c>
      <c r="EM193" t="s">
        <v>356</v>
      </c>
      <c r="EO193" t="s">
        <v>3</v>
      </c>
      <c r="EQ193">
        <v>0</v>
      </c>
      <c r="ER193">
        <v>607.12</v>
      </c>
      <c r="ES193">
        <v>607.12</v>
      </c>
      <c r="ET193">
        <v>0</v>
      </c>
      <c r="EU193">
        <v>0</v>
      </c>
      <c r="EV193">
        <v>0</v>
      </c>
      <c r="EW193">
        <v>0</v>
      </c>
      <c r="EX193">
        <v>0</v>
      </c>
      <c r="EZ193">
        <v>5</v>
      </c>
      <c r="FC193">
        <v>1</v>
      </c>
      <c r="FD193">
        <v>18</v>
      </c>
      <c r="FF193">
        <v>4850</v>
      </c>
      <c r="FQ193">
        <v>0</v>
      </c>
      <c r="FR193">
        <f t="shared" si="253"/>
        <v>0</v>
      </c>
      <c r="FS193">
        <v>0</v>
      </c>
      <c r="FX193">
        <v>118</v>
      </c>
      <c r="FY193">
        <v>63</v>
      </c>
      <c r="GA193" t="s">
        <v>371</v>
      </c>
      <c r="GD193">
        <v>1</v>
      </c>
      <c r="GF193">
        <v>1646828297</v>
      </c>
      <c r="GG193">
        <v>1</v>
      </c>
      <c r="GH193">
        <v>3</v>
      </c>
      <c r="GI193">
        <v>4</v>
      </c>
      <c r="GJ193">
        <v>0</v>
      </c>
      <c r="GK193">
        <v>0</v>
      </c>
      <c r="GL193">
        <f t="shared" si="254"/>
        <v>0</v>
      </c>
      <c r="GM193">
        <f t="shared" si="255"/>
        <v>16440.810000000001</v>
      </c>
      <c r="GN193">
        <f t="shared" si="256"/>
        <v>16440.810000000001</v>
      </c>
      <c r="GO193">
        <f t="shared" si="257"/>
        <v>0</v>
      </c>
      <c r="GP193">
        <f t="shared" si="258"/>
        <v>0</v>
      </c>
      <c r="GR193">
        <v>1</v>
      </c>
      <c r="GS193">
        <v>1</v>
      </c>
      <c r="GT193">
        <v>0</v>
      </c>
      <c r="GU193" t="s">
        <v>3</v>
      </c>
      <c r="GV193">
        <f t="shared" si="259"/>
        <v>0</v>
      </c>
      <c r="GW193">
        <v>1</v>
      </c>
      <c r="GX193">
        <f t="shared" si="260"/>
        <v>0</v>
      </c>
      <c r="HA193">
        <v>0</v>
      </c>
      <c r="HB193">
        <v>0</v>
      </c>
      <c r="HC193">
        <f t="shared" si="261"/>
        <v>0</v>
      </c>
      <c r="IK193">
        <v>0</v>
      </c>
    </row>
    <row r="194" spans="1:255" x14ac:dyDescent="0.2">
      <c r="A194" s="2">
        <v>17</v>
      </c>
      <c r="B194" s="2">
        <v>1</v>
      </c>
      <c r="C194" s="2">
        <f>ROW(SmtRes!A574)</f>
        <v>574</v>
      </c>
      <c r="D194" s="2">
        <f>ROW(EtalonRes!A472)</f>
        <v>472</v>
      </c>
      <c r="E194" s="2" t="s">
        <v>372</v>
      </c>
      <c r="F194" s="2" t="s">
        <v>373</v>
      </c>
      <c r="G194" s="2" t="s">
        <v>374</v>
      </c>
      <c r="H194" s="2" t="s">
        <v>375</v>
      </c>
      <c r="I194" s="2">
        <v>9</v>
      </c>
      <c r="J194" s="2">
        <v>0</v>
      </c>
      <c r="K194" s="2"/>
      <c r="L194" s="2"/>
      <c r="M194" s="2"/>
      <c r="N194" s="2"/>
      <c r="O194" s="2">
        <f t="shared" si="227"/>
        <v>784.26</v>
      </c>
      <c r="P194" s="2">
        <f t="shared" si="228"/>
        <v>467.55</v>
      </c>
      <c r="Q194" s="2">
        <f t="shared" si="229"/>
        <v>64.98</v>
      </c>
      <c r="R194" s="2">
        <f t="shared" si="230"/>
        <v>2.0699999999999998</v>
      </c>
      <c r="S194" s="2">
        <f t="shared" si="231"/>
        <v>251.73</v>
      </c>
      <c r="T194" s="2">
        <f t="shared" si="232"/>
        <v>0</v>
      </c>
      <c r="U194" s="2">
        <f t="shared" si="233"/>
        <v>25.02</v>
      </c>
      <c r="V194" s="2">
        <f t="shared" si="234"/>
        <v>0.18</v>
      </c>
      <c r="W194" s="2">
        <f t="shared" si="235"/>
        <v>0</v>
      </c>
      <c r="X194" s="2">
        <f t="shared" si="236"/>
        <v>228.42</v>
      </c>
      <c r="Y194" s="2">
        <f t="shared" si="237"/>
        <v>215.73</v>
      </c>
      <c r="Z194" s="2"/>
      <c r="AA194" s="2">
        <v>39650536</v>
      </c>
      <c r="AB194" s="2">
        <f t="shared" si="238"/>
        <v>87.14</v>
      </c>
      <c r="AC194" s="2">
        <f t="shared" si="239"/>
        <v>51.95</v>
      </c>
      <c r="AD194" s="2">
        <f t="shared" si="222"/>
        <v>7.22</v>
      </c>
      <c r="AE194" s="2">
        <f t="shared" si="223"/>
        <v>0.23</v>
      </c>
      <c r="AF194" s="2">
        <f t="shared" si="224"/>
        <v>27.97</v>
      </c>
      <c r="AG194" s="2">
        <f t="shared" si="240"/>
        <v>0</v>
      </c>
      <c r="AH194" s="2">
        <f t="shared" si="225"/>
        <v>2.78</v>
      </c>
      <c r="AI194" s="2">
        <f t="shared" si="226"/>
        <v>0.02</v>
      </c>
      <c r="AJ194" s="2">
        <f t="shared" si="241"/>
        <v>0</v>
      </c>
      <c r="AK194" s="2">
        <v>87.14</v>
      </c>
      <c r="AL194" s="2">
        <v>51.95</v>
      </c>
      <c r="AM194" s="2">
        <v>7.22</v>
      </c>
      <c r="AN194" s="2">
        <v>0.23</v>
      </c>
      <c r="AO194" s="2">
        <v>27.97</v>
      </c>
      <c r="AP194" s="2">
        <v>0</v>
      </c>
      <c r="AQ194" s="2">
        <v>2.78</v>
      </c>
      <c r="AR194" s="2">
        <v>0.02</v>
      </c>
      <c r="AS194" s="2">
        <v>0</v>
      </c>
      <c r="AT194" s="2">
        <v>90</v>
      </c>
      <c r="AU194" s="2">
        <v>85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3</v>
      </c>
      <c r="BE194" s="2" t="s">
        <v>3</v>
      </c>
      <c r="BF194" s="2" t="s">
        <v>3</v>
      </c>
      <c r="BG194" s="2" t="s">
        <v>3</v>
      </c>
      <c r="BH194" s="2">
        <v>0</v>
      </c>
      <c r="BI194" s="2">
        <v>1</v>
      </c>
      <c r="BJ194" s="2" t="s">
        <v>376</v>
      </c>
      <c r="BK194" s="2"/>
      <c r="BL194" s="2"/>
      <c r="BM194" s="2">
        <v>9001</v>
      </c>
      <c r="BN194" s="2">
        <v>0</v>
      </c>
      <c r="BO194" s="2" t="s">
        <v>3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3</v>
      </c>
      <c r="BZ194" s="2">
        <v>90</v>
      </c>
      <c r="CA194" s="2">
        <v>85</v>
      </c>
      <c r="CB194" s="2"/>
      <c r="CC194" s="2"/>
      <c r="CD194" s="2"/>
      <c r="CE194" s="2">
        <v>0</v>
      </c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3</v>
      </c>
      <c r="CO194" s="2">
        <v>0</v>
      </c>
      <c r="CP194" s="2">
        <f t="shared" si="242"/>
        <v>784.26</v>
      </c>
      <c r="CQ194" s="2">
        <f t="shared" si="243"/>
        <v>51.95</v>
      </c>
      <c r="CR194" s="2">
        <f t="shared" si="244"/>
        <v>7.22</v>
      </c>
      <c r="CS194" s="2">
        <f t="shared" si="245"/>
        <v>0.23</v>
      </c>
      <c r="CT194" s="2">
        <f t="shared" si="246"/>
        <v>27.97</v>
      </c>
      <c r="CU194" s="2">
        <f t="shared" si="247"/>
        <v>0</v>
      </c>
      <c r="CV194" s="2">
        <f t="shared" si="248"/>
        <v>2.78</v>
      </c>
      <c r="CW194" s="2">
        <f t="shared" si="249"/>
        <v>0.02</v>
      </c>
      <c r="CX194" s="2">
        <f t="shared" si="250"/>
        <v>0</v>
      </c>
      <c r="CY194" s="2">
        <f t="shared" si="251"/>
        <v>228.42</v>
      </c>
      <c r="CZ194" s="2">
        <f t="shared" si="252"/>
        <v>215.73</v>
      </c>
      <c r="DA194" s="2"/>
      <c r="DB194" s="2"/>
      <c r="DC194" s="2" t="s">
        <v>3</v>
      </c>
      <c r="DD194" s="2" t="s">
        <v>3</v>
      </c>
      <c r="DE194" s="2" t="s">
        <v>3</v>
      </c>
      <c r="DF194" s="2" t="s">
        <v>3</v>
      </c>
      <c r="DG194" s="2" t="s">
        <v>3</v>
      </c>
      <c r="DH194" s="2" t="s">
        <v>3</v>
      </c>
      <c r="DI194" s="2" t="s">
        <v>3</v>
      </c>
      <c r="DJ194" s="2" t="s">
        <v>3</v>
      </c>
      <c r="DK194" s="2" t="s">
        <v>3</v>
      </c>
      <c r="DL194" s="2" t="s">
        <v>3</v>
      </c>
      <c r="DM194" s="2" t="s">
        <v>3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1005</v>
      </c>
      <c r="DV194" s="2" t="s">
        <v>375</v>
      </c>
      <c r="DW194" s="2" t="s">
        <v>375</v>
      </c>
      <c r="DX194" s="2">
        <v>1</v>
      </c>
      <c r="DY194" s="2"/>
      <c r="DZ194" s="2"/>
      <c r="EA194" s="2"/>
      <c r="EB194" s="2"/>
      <c r="EC194" s="2"/>
      <c r="ED194" s="2"/>
      <c r="EE194" s="2">
        <v>39174502</v>
      </c>
      <c r="EF194" s="2">
        <v>2</v>
      </c>
      <c r="EG194" s="2" t="s">
        <v>354</v>
      </c>
      <c r="EH194" s="2">
        <v>0</v>
      </c>
      <c r="EI194" s="2" t="s">
        <v>3</v>
      </c>
      <c r="EJ194" s="2">
        <v>1</v>
      </c>
      <c r="EK194" s="2">
        <v>9001</v>
      </c>
      <c r="EL194" s="2" t="s">
        <v>377</v>
      </c>
      <c r="EM194" s="2" t="s">
        <v>378</v>
      </c>
      <c r="EN194" s="2"/>
      <c r="EO194" s="2" t="s">
        <v>3</v>
      </c>
      <c r="EP194" s="2"/>
      <c r="EQ194" s="2">
        <v>0</v>
      </c>
      <c r="ER194" s="2">
        <v>87.14</v>
      </c>
      <c r="ES194" s="2">
        <v>51.95</v>
      </c>
      <c r="ET194" s="2">
        <v>7.22</v>
      </c>
      <c r="EU194" s="2">
        <v>0.23</v>
      </c>
      <c r="EV194" s="2">
        <v>27.97</v>
      </c>
      <c r="EW194" s="2">
        <v>2.78</v>
      </c>
      <c r="EX194" s="2">
        <v>0.02</v>
      </c>
      <c r="EY194" s="2">
        <v>0</v>
      </c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53"/>
        <v>0</v>
      </c>
      <c r="FS194" s="2">
        <v>0</v>
      </c>
      <c r="FT194" s="2"/>
      <c r="FU194" s="2"/>
      <c r="FV194" s="2"/>
      <c r="FW194" s="2"/>
      <c r="FX194" s="2">
        <v>90</v>
      </c>
      <c r="FY194" s="2">
        <v>85</v>
      </c>
      <c r="FZ194" s="2"/>
      <c r="GA194" s="2" t="s">
        <v>3</v>
      </c>
      <c r="GB194" s="2"/>
      <c r="GC194" s="2"/>
      <c r="GD194" s="2">
        <v>1</v>
      </c>
      <c r="GE194" s="2"/>
      <c r="GF194" s="2">
        <v>-1683231783</v>
      </c>
      <c r="GG194" s="2">
        <v>2</v>
      </c>
      <c r="GH194" s="2">
        <v>1</v>
      </c>
      <c r="GI194" s="2">
        <v>-2</v>
      </c>
      <c r="GJ194" s="2">
        <v>0</v>
      </c>
      <c r="GK194" s="2">
        <v>0</v>
      </c>
      <c r="GL194" s="2">
        <f t="shared" si="254"/>
        <v>0</v>
      </c>
      <c r="GM194" s="2">
        <f t="shared" si="255"/>
        <v>1228.4100000000001</v>
      </c>
      <c r="GN194" s="2">
        <f t="shared" si="256"/>
        <v>1228.4100000000001</v>
      </c>
      <c r="GO194" s="2">
        <f t="shared" si="257"/>
        <v>0</v>
      </c>
      <c r="GP194" s="2">
        <f t="shared" si="258"/>
        <v>0</v>
      </c>
      <c r="GQ194" s="2"/>
      <c r="GR194" s="2">
        <v>0</v>
      </c>
      <c r="GS194" s="2">
        <v>3</v>
      </c>
      <c r="GT194" s="2">
        <v>0</v>
      </c>
      <c r="GU194" s="2" t="s">
        <v>3</v>
      </c>
      <c r="GV194" s="2">
        <f t="shared" si="259"/>
        <v>0</v>
      </c>
      <c r="GW194" s="2">
        <v>1</v>
      </c>
      <c r="GX194" s="2">
        <f t="shared" si="260"/>
        <v>0</v>
      </c>
      <c r="GY194" s="2"/>
      <c r="GZ194" s="2"/>
      <c r="HA194" s="2">
        <v>0</v>
      </c>
      <c r="HB194" s="2">
        <v>0</v>
      </c>
      <c r="HC194" s="2">
        <f t="shared" si="261"/>
        <v>0</v>
      </c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17</v>
      </c>
      <c r="B195">
        <v>1</v>
      </c>
      <c r="C195">
        <f>ROW(SmtRes!A582)</f>
        <v>582</v>
      </c>
      <c r="D195">
        <f>ROW(EtalonRes!A480)</f>
        <v>480</v>
      </c>
      <c r="E195" t="s">
        <v>372</v>
      </c>
      <c r="F195" t="s">
        <v>373</v>
      </c>
      <c r="G195" t="s">
        <v>374</v>
      </c>
      <c r="H195" t="s">
        <v>375</v>
      </c>
      <c r="I195">
        <v>9</v>
      </c>
      <c r="J195">
        <v>0</v>
      </c>
      <c r="O195">
        <f t="shared" si="227"/>
        <v>5309.43</v>
      </c>
      <c r="P195">
        <f t="shared" si="228"/>
        <v>3165.31</v>
      </c>
      <c r="Q195">
        <f t="shared" si="229"/>
        <v>439.91</v>
      </c>
      <c r="R195">
        <f t="shared" si="230"/>
        <v>14.01</v>
      </c>
      <c r="S195">
        <f t="shared" si="231"/>
        <v>1704.21</v>
      </c>
      <c r="T195">
        <f t="shared" si="232"/>
        <v>0</v>
      </c>
      <c r="U195">
        <f t="shared" si="233"/>
        <v>25.02</v>
      </c>
      <c r="V195">
        <f t="shared" si="234"/>
        <v>0.18</v>
      </c>
      <c r="W195">
        <f t="shared" si="235"/>
        <v>0</v>
      </c>
      <c r="X195">
        <f t="shared" si="236"/>
        <v>1546.4</v>
      </c>
      <c r="Y195">
        <f t="shared" si="237"/>
        <v>1460.49</v>
      </c>
      <c r="AA195">
        <v>39650538</v>
      </c>
      <c r="AB195">
        <f t="shared" si="238"/>
        <v>87.14</v>
      </c>
      <c r="AC195">
        <f t="shared" si="239"/>
        <v>51.95</v>
      </c>
      <c r="AD195">
        <f t="shared" si="222"/>
        <v>7.22</v>
      </c>
      <c r="AE195">
        <f t="shared" si="223"/>
        <v>0.23</v>
      </c>
      <c r="AF195">
        <f t="shared" si="224"/>
        <v>27.97</v>
      </c>
      <c r="AG195">
        <f t="shared" si="240"/>
        <v>0</v>
      </c>
      <c r="AH195">
        <f t="shared" si="225"/>
        <v>2.78</v>
      </c>
      <c r="AI195">
        <f t="shared" si="226"/>
        <v>0.02</v>
      </c>
      <c r="AJ195">
        <f t="shared" si="241"/>
        <v>0</v>
      </c>
      <c r="AK195">
        <v>87.14</v>
      </c>
      <c r="AL195">
        <v>51.95</v>
      </c>
      <c r="AM195">
        <v>7.22</v>
      </c>
      <c r="AN195">
        <v>0.23</v>
      </c>
      <c r="AO195">
        <v>27.97</v>
      </c>
      <c r="AP195">
        <v>0</v>
      </c>
      <c r="AQ195">
        <v>2.78</v>
      </c>
      <c r="AR195">
        <v>0.02</v>
      </c>
      <c r="AS195">
        <v>0</v>
      </c>
      <c r="AT195">
        <v>90</v>
      </c>
      <c r="AU195">
        <v>85</v>
      </c>
      <c r="AV195">
        <v>1</v>
      </c>
      <c r="AW195">
        <v>1</v>
      </c>
      <c r="AZ195">
        <v>6.77</v>
      </c>
      <c r="BA195">
        <v>6.77</v>
      </c>
      <c r="BB195">
        <v>6.77</v>
      </c>
      <c r="BC195">
        <v>6.77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1</v>
      </c>
      <c r="BJ195" t="s">
        <v>376</v>
      </c>
      <c r="BM195">
        <v>9001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6.77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90</v>
      </c>
      <c r="CA195">
        <v>85</v>
      </c>
      <c r="CE195">
        <v>0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242"/>
        <v>5309.43</v>
      </c>
      <c r="CQ195">
        <f t="shared" si="243"/>
        <v>351.70150000000001</v>
      </c>
      <c r="CR195">
        <f t="shared" si="244"/>
        <v>48.879399999999997</v>
      </c>
      <c r="CS195">
        <f t="shared" si="245"/>
        <v>1.5570999999999999</v>
      </c>
      <c r="CT195">
        <f t="shared" si="246"/>
        <v>189.35689999999997</v>
      </c>
      <c r="CU195">
        <f t="shared" si="247"/>
        <v>0</v>
      </c>
      <c r="CV195">
        <f t="shared" si="248"/>
        <v>2.78</v>
      </c>
      <c r="CW195">
        <f t="shared" si="249"/>
        <v>0.02</v>
      </c>
      <c r="CX195">
        <f t="shared" si="250"/>
        <v>0</v>
      </c>
      <c r="CY195">
        <f t="shared" si="251"/>
        <v>1546.3979999999999</v>
      </c>
      <c r="CZ195">
        <f t="shared" si="252"/>
        <v>1460.4870000000001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1005</v>
      </c>
      <c r="DV195" t="s">
        <v>375</v>
      </c>
      <c r="DW195" t="s">
        <v>375</v>
      </c>
      <c r="DX195">
        <v>1</v>
      </c>
      <c r="EE195">
        <v>39174502</v>
      </c>
      <c r="EF195">
        <v>2</v>
      </c>
      <c r="EG195" t="s">
        <v>354</v>
      </c>
      <c r="EH195">
        <v>0</v>
      </c>
      <c r="EI195" t="s">
        <v>3</v>
      </c>
      <c r="EJ195">
        <v>1</v>
      </c>
      <c r="EK195">
        <v>9001</v>
      </c>
      <c r="EL195" t="s">
        <v>377</v>
      </c>
      <c r="EM195" t="s">
        <v>378</v>
      </c>
      <c r="EO195" t="s">
        <v>3</v>
      </c>
      <c r="EQ195">
        <v>0</v>
      </c>
      <c r="ER195">
        <v>87.14</v>
      </c>
      <c r="ES195">
        <v>51.95</v>
      </c>
      <c r="ET195">
        <v>7.22</v>
      </c>
      <c r="EU195">
        <v>0.23</v>
      </c>
      <c r="EV195">
        <v>27.97</v>
      </c>
      <c r="EW195">
        <v>2.78</v>
      </c>
      <c r="EX195">
        <v>0.02</v>
      </c>
      <c r="EY195">
        <v>0</v>
      </c>
      <c r="FQ195">
        <v>0</v>
      </c>
      <c r="FR195">
        <f t="shared" si="253"/>
        <v>0</v>
      </c>
      <c r="FS195">
        <v>0</v>
      </c>
      <c r="FX195">
        <v>90</v>
      </c>
      <c r="FY195">
        <v>85</v>
      </c>
      <c r="GA195" t="s">
        <v>3</v>
      </c>
      <c r="GD195">
        <v>1</v>
      </c>
      <c r="GF195">
        <v>-1683231783</v>
      </c>
      <c r="GG195">
        <v>1</v>
      </c>
      <c r="GH195">
        <v>1</v>
      </c>
      <c r="GI195">
        <v>4</v>
      </c>
      <c r="GJ195">
        <v>0</v>
      </c>
      <c r="GK195">
        <v>0</v>
      </c>
      <c r="GL195">
        <f t="shared" si="254"/>
        <v>0</v>
      </c>
      <c r="GM195">
        <f t="shared" si="255"/>
        <v>8316.32</v>
      </c>
      <c r="GN195">
        <f t="shared" si="256"/>
        <v>8316.32</v>
      </c>
      <c r="GO195">
        <f t="shared" si="257"/>
        <v>0</v>
      </c>
      <c r="GP195">
        <f t="shared" si="258"/>
        <v>0</v>
      </c>
      <c r="GR195">
        <v>0</v>
      </c>
      <c r="GS195">
        <v>3</v>
      </c>
      <c r="GT195">
        <v>0</v>
      </c>
      <c r="GU195" t="s">
        <v>3</v>
      </c>
      <c r="GV195">
        <f t="shared" si="259"/>
        <v>0</v>
      </c>
      <c r="GW195">
        <v>1</v>
      </c>
      <c r="GX195">
        <f t="shared" si="260"/>
        <v>0</v>
      </c>
      <c r="HA195">
        <v>0</v>
      </c>
      <c r="HB195">
        <v>0</v>
      </c>
      <c r="HC195">
        <f t="shared" si="261"/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573</v>
      </c>
      <c r="D196" s="2"/>
      <c r="E196" s="2" t="s">
        <v>379</v>
      </c>
      <c r="F196" s="2" t="s">
        <v>380</v>
      </c>
      <c r="G196" s="2" t="s">
        <v>381</v>
      </c>
      <c r="H196" s="2" t="s">
        <v>27</v>
      </c>
      <c r="I196" s="2">
        <f>I194*J196</f>
        <v>3</v>
      </c>
      <c r="J196" s="2">
        <v>0.33333333333333331</v>
      </c>
      <c r="K196" s="2"/>
      <c r="L196" s="2"/>
      <c r="M196" s="2"/>
      <c r="N196" s="2"/>
      <c r="O196" s="2">
        <f t="shared" si="227"/>
        <v>16353.63</v>
      </c>
      <c r="P196" s="2">
        <f t="shared" si="228"/>
        <v>16353.63</v>
      </c>
      <c r="Q196" s="2">
        <f t="shared" si="229"/>
        <v>0</v>
      </c>
      <c r="R196" s="2">
        <f t="shared" si="230"/>
        <v>0</v>
      </c>
      <c r="S196" s="2">
        <f t="shared" si="231"/>
        <v>0</v>
      </c>
      <c r="T196" s="2">
        <f t="shared" si="232"/>
        <v>0</v>
      </c>
      <c r="U196" s="2">
        <f t="shared" si="233"/>
        <v>0</v>
      </c>
      <c r="V196" s="2">
        <f t="shared" si="234"/>
        <v>0</v>
      </c>
      <c r="W196" s="2">
        <f t="shared" si="235"/>
        <v>0</v>
      </c>
      <c r="X196" s="2">
        <f t="shared" si="236"/>
        <v>0</v>
      </c>
      <c r="Y196" s="2">
        <f t="shared" si="237"/>
        <v>0</v>
      </c>
      <c r="Z196" s="2"/>
      <c r="AA196" s="2">
        <v>39650536</v>
      </c>
      <c r="AB196" s="2">
        <f t="shared" si="238"/>
        <v>5451.21</v>
      </c>
      <c r="AC196" s="2">
        <f t="shared" si="239"/>
        <v>5451.21</v>
      </c>
      <c r="AD196" s="2">
        <f t="shared" si="222"/>
        <v>0</v>
      </c>
      <c r="AE196" s="2">
        <f t="shared" si="223"/>
        <v>0</v>
      </c>
      <c r="AF196" s="2">
        <f t="shared" si="224"/>
        <v>0</v>
      </c>
      <c r="AG196" s="2">
        <f t="shared" si="240"/>
        <v>0</v>
      </c>
      <c r="AH196" s="2">
        <f t="shared" si="225"/>
        <v>0</v>
      </c>
      <c r="AI196" s="2">
        <f t="shared" si="226"/>
        <v>0</v>
      </c>
      <c r="AJ196" s="2">
        <f t="shared" si="241"/>
        <v>0</v>
      </c>
      <c r="AK196" s="2">
        <v>5451.21</v>
      </c>
      <c r="AL196" s="2">
        <v>5451.21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90</v>
      </c>
      <c r="AU196" s="2">
        <v>85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3</v>
      </c>
      <c r="BE196" s="2" t="s">
        <v>3</v>
      </c>
      <c r="BF196" s="2" t="s">
        <v>3</v>
      </c>
      <c r="BG196" s="2" t="s">
        <v>3</v>
      </c>
      <c r="BH196" s="2">
        <v>3</v>
      </c>
      <c r="BI196" s="2">
        <v>1</v>
      </c>
      <c r="BJ196" s="2" t="s">
        <v>382</v>
      </c>
      <c r="BK196" s="2"/>
      <c r="BL196" s="2"/>
      <c r="BM196" s="2">
        <v>9001</v>
      </c>
      <c r="BN196" s="2">
        <v>0</v>
      </c>
      <c r="BO196" s="2" t="s">
        <v>3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3</v>
      </c>
      <c r="BZ196" s="2">
        <v>90</v>
      </c>
      <c r="CA196" s="2">
        <v>85</v>
      </c>
      <c r="CB196" s="2"/>
      <c r="CC196" s="2"/>
      <c r="CD196" s="2"/>
      <c r="CE196" s="2">
        <v>0</v>
      </c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3</v>
      </c>
      <c r="CO196" s="2">
        <v>0</v>
      </c>
      <c r="CP196" s="2">
        <f t="shared" si="242"/>
        <v>16353.63</v>
      </c>
      <c r="CQ196" s="2">
        <f t="shared" si="243"/>
        <v>5451.21</v>
      </c>
      <c r="CR196" s="2">
        <f t="shared" si="244"/>
        <v>0</v>
      </c>
      <c r="CS196" s="2">
        <f t="shared" si="245"/>
        <v>0</v>
      </c>
      <c r="CT196" s="2">
        <f t="shared" si="246"/>
        <v>0</v>
      </c>
      <c r="CU196" s="2">
        <f t="shared" si="247"/>
        <v>0</v>
      </c>
      <c r="CV196" s="2">
        <f t="shared" si="248"/>
        <v>0</v>
      </c>
      <c r="CW196" s="2">
        <f t="shared" si="249"/>
        <v>0</v>
      </c>
      <c r="CX196" s="2">
        <f t="shared" si="250"/>
        <v>0</v>
      </c>
      <c r="CY196" s="2">
        <f t="shared" si="251"/>
        <v>0</v>
      </c>
      <c r="CZ196" s="2">
        <f t="shared" si="252"/>
        <v>0</v>
      </c>
      <c r="DA196" s="2"/>
      <c r="DB196" s="2"/>
      <c r="DC196" s="2" t="s">
        <v>3</v>
      </c>
      <c r="DD196" s="2" t="s">
        <v>3</v>
      </c>
      <c r="DE196" s="2" t="s">
        <v>3</v>
      </c>
      <c r="DF196" s="2" t="s">
        <v>3</v>
      </c>
      <c r="DG196" s="2" t="s">
        <v>3</v>
      </c>
      <c r="DH196" s="2" t="s">
        <v>3</v>
      </c>
      <c r="DI196" s="2" t="s">
        <v>3</v>
      </c>
      <c r="DJ196" s="2" t="s">
        <v>3</v>
      </c>
      <c r="DK196" s="2" t="s">
        <v>3</v>
      </c>
      <c r="DL196" s="2" t="s">
        <v>3</v>
      </c>
      <c r="DM196" s="2" t="s">
        <v>3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1010</v>
      </c>
      <c r="DV196" s="2" t="s">
        <v>27</v>
      </c>
      <c r="DW196" s="2" t="s">
        <v>27</v>
      </c>
      <c r="DX196" s="2">
        <v>1</v>
      </c>
      <c r="DY196" s="2"/>
      <c r="DZ196" s="2"/>
      <c r="EA196" s="2"/>
      <c r="EB196" s="2"/>
      <c r="EC196" s="2"/>
      <c r="ED196" s="2"/>
      <c r="EE196" s="2">
        <v>39174502</v>
      </c>
      <c r="EF196" s="2">
        <v>2</v>
      </c>
      <c r="EG196" s="2" t="s">
        <v>354</v>
      </c>
      <c r="EH196" s="2">
        <v>0</v>
      </c>
      <c r="EI196" s="2" t="s">
        <v>3</v>
      </c>
      <c r="EJ196" s="2">
        <v>1</v>
      </c>
      <c r="EK196" s="2">
        <v>9001</v>
      </c>
      <c r="EL196" s="2" t="s">
        <v>377</v>
      </c>
      <c r="EM196" s="2" t="s">
        <v>378</v>
      </c>
      <c r="EN196" s="2"/>
      <c r="EO196" s="2" t="s">
        <v>3</v>
      </c>
      <c r="EP196" s="2"/>
      <c r="EQ196" s="2">
        <v>0</v>
      </c>
      <c r="ER196" s="2">
        <v>5451.21</v>
      </c>
      <c r="ES196" s="2">
        <v>5451.21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53"/>
        <v>0</v>
      </c>
      <c r="FS196" s="2">
        <v>0</v>
      </c>
      <c r="FT196" s="2"/>
      <c r="FU196" s="2"/>
      <c r="FV196" s="2"/>
      <c r="FW196" s="2"/>
      <c r="FX196" s="2">
        <v>90</v>
      </c>
      <c r="FY196" s="2">
        <v>85</v>
      </c>
      <c r="FZ196" s="2"/>
      <c r="GA196" s="2" t="s">
        <v>3</v>
      </c>
      <c r="GB196" s="2"/>
      <c r="GC196" s="2"/>
      <c r="GD196" s="2">
        <v>1</v>
      </c>
      <c r="GE196" s="2"/>
      <c r="GF196" s="2">
        <v>-1264758112</v>
      </c>
      <c r="GG196" s="2">
        <v>1</v>
      </c>
      <c r="GH196" s="2">
        <v>1</v>
      </c>
      <c r="GI196" s="2">
        <v>-2</v>
      </c>
      <c r="GJ196" s="2">
        <v>0</v>
      </c>
      <c r="GK196" s="2">
        <v>0</v>
      </c>
      <c r="GL196" s="2">
        <f t="shared" si="254"/>
        <v>0</v>
      </c>
      <c r="GM196" s="2">
        <f t="shared" si="255"/>
        <v>16353.63</v>
      </c>
      <c r="GN196" s="2">
        <f t="shared" si="256"/>
        <v>16353.63</v>
      </c>
      <c r="GO196" s="2">
        <f t="shared" si="257"/>
        <v>0</v>
      </c>
      <c r="GP196" s="2">
        <f t="shared" si="258"/>
        <v>0</v>
      </c>
      <c r="GQ196" s="2"/>
      <c r="GR196" s="2">
        <v>0</v>
      </c>
      <c r="GS196" s="2">
        <v>3</v>
      </c>
      <c r="GT196" s="2">
        <v>0</v>
      </c>
      <c r="GU196" s="2" t="s">
        <v>3</v>
      </c>
      <c r="GV196" s="2">
        <f t="shared" si="259"/>
        <v>0</v>
      </c>
      <c r="GW196" s="2">
        <v>1</v>
      </c>
      <c r="GX196" s="2">
        <f t="shared" si="260"/>
        <v>0</v>
      </c>
      <c r="GY196" s="2"/>
      <c r="GZ196" s="2"/>
      <c r="HA196" s="2">
        <v>0</v>
      </c>
      <c r="HB196" s="2">
        <v>0</v>
      </c>
      <c r="HC196" s="2">
        <f t="shared" si="261"/>
        <v>0</v>
      </c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581</v>
      </c>
      <c r="E197" t="s">
        <v>379</v>
      </c>
      <c r="F197" t="s">
        <v>380</v>
      </c>
      <c r="G197" t="s">
        <v>381</v>
      </c>
      <c r="H197" t="s">
        <v>27</v>
      </c>
      <c r="I197">
        <f>I195*J197</f>
        <v>3</v>
      </c>
      <c r="J197">
        <v>0.33333333333333331</v>
      </c>
      <c r="O197">
        <f t="shared" si="227"/>
        <v>110714.08</v>
      </c>
      <c r="P197">
        <f t="shared" si="228"/>
        <v>110714.08</v>
      </c>
      <c r="Q197">
        <f t="shared" si="229"/>
        <v>0</v>
      </c>
      <c r="R197">
        <f t="shared" si="230"/>
        <v>0</v>
      </c>
      <c r="S197">
        <f t="shared" si="231"/>
        <v>0</v>
      </c>
      <c r="T197">
        <f t="shared" si="232"/>
        <v>0</v>
      </c>
      <c r="U197">
        <f t="shared" si="233"/>
        <v>0</v>
      </c>
      <c r="V197">
        <f t="shared" si="234"/>
        <v>0</v>
      </c>
      <c r="W197">
        <f t="shared" si="235"/>
        <v>0</v>
      </c>
      <c r="X197">
        <f t="shared" si="236"/>
        <v>0</v>
      </c>
      <c r="Y197">
        <f t="shared" si="237"/>
        <v>0</v>
      </c>
      <c r="AA197">
        <v>39650538</v>
      </c>
      <c r="AB197">
        <f t="shared" si="238"/>
        <v>5451.21</v>
      </c>
      <c r="AC197">
        <f t="shared" si="239"/>
        <v>5451.21</v>
      </c>
      <c r="AD197">
        <f t="shared" si="222"/>
        <v>0</v>
      </c>
      <c r="AE197">
        <f t="shared" si="223"/>
        <v>0</v>
      </c>
      <c r="AF197">
        <f t="shared" si="224"/>
        <v>0</v>
      </c>
      <c r="AG197">
        <f t="shared" si="240"/>
        <v>0</v>
      </c>
      <c r="AH197">
        <f t="shared" si="225"/>
        <v>0</v>
      </c>
      <c r="AI197">
        <f t="shared" si="226"/>
        <v>0</v>
      </c>
      <c r="AJ197">
        <f t="shared" si="241"/>
        <v>0</v>
      </c>
      <c r="AK197">
        <v>5451.21</v>
      </c>
      <c r="AL197">
        <v>5451.21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90</v>
      </c>
      <c r="AU197">
        <v>85</v>
      </c>
      <c r="AV197">
        <v>1</v>
      </c>
      <c r="AW197">
        <v>1</v>
      </c>
      <c r="AZ197">
        <v>6.77</v>
      </c>
      <c r="BA197">
        <v>1</v>
      </c>
      <c r="BB197">
        <v>1</v>
      </c>
      <c r="BC197">
        <v>6.77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382</v>
      </c>
      <c r="BM197">
        <v>9001</v>
      </c>
      <c r="BN197">
        <v>0</v>
      </c>
      <c r="BO197" t="s">
        <v>3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90</v>
      </c>
      <c r="CA197">
        <v>85</v>
      </c>
      <c r="CE197">
        <v>0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42"/>
        <v>110714.08</v>
      </c>
      <c r="CQ197">
        <f t="shared" si="243"/>
        <v>36904.691699999996</v>
      </c>
      <c r="CR197">
        <f t="shared" si="244"/>
        <v>0</v>
      </c>
      <c r="CS197">
        <f t="shared" si="245"/>
        <v>0</v>
      </c>
      <c r="CT197">
        <f t="shared" si="246"/>
        <v>0</v>
      </c>
      <c r="CU197">
        <f t="shared" si="247"/>
        <v>0</v>
      </c>
      <c r="CV197">
        <f t="shared" si="248"/>
        <v>0</v>
      </c>
      <c r="CW197">
        <f t="shared" si="249"/>
        <v>0</v>
      </c>
      <c r="CX197">
        <f t="shared" si="250"/>
        <v>0</v>
      </c>
      <c r="CY197">
        <f t="shared" si="251"/>
        <v>0</v>
      </c>
      <c r="CZ197">
        <f t="shared" si="252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1010</v>
      </c>
      <c r="DV197" t="s">
        <v>27</v>
      </c>
      <c r="DW197" t="s">
        <v>27</v>
      </c>
      <c r="DX197">
        <v>1</v>
      </c>
      <c r="EE197">
        <v>39174502</v>
      </c>
      <c r="EF197">
        <v>2</v>
      </c>
      <c r="EG197" t="s">
        <v>354</v>
      </c>
      <c r="EH197">
        <v>0</v>
      </c>
      <c r="EI197" t="s">
        <v>3</v>
      </c>
      <c r="EJ197">
        <v>1</v>
      </c>
      <c r="EK197">
        <v>9001</v>
      </c>
      <c r="EL197" t="s">
        <v>377</v>
      </c>
      <c r="EM197" t="s">
        <v>378</v>
      </c>
      <c r="EO197" t="s">
        <v>3</v>
      </c>
      <c r="EQ197">
        <v>0</v>
      </c>
      <c r="ER197">
        <v>5451.21</v>
      </c>
      <c r="ES197">
        <v>5451.21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53"/>
        <v>0</v>
      </c>
      <c r="FS197">
        <v>0</v>
      </c>
      <c r="FX197">
        <v>90</v>
      </c>
      <c r="FY197">
        <v>85</v>
      </c>
      <c r="GA197" t="s">
        <v>3</v>
      </c>
      <c r="GD197">
        <v>1</v>
      </c>
      <c r="GF197">
        <v>-1264758112</v>
      </c>
      <c r="GG197">
        <v>1</v>
      </c>
      <c r="GH197">
        <v>1</v>
      </c>
      <c r="GI197">
        <v>4</v>
      </c>
      <c r="GJ197">
        <v>0</v>
      </c>
      <c r="GK197">
        <v>0</v>
      </c>
      <c r="GL197">
        <f t="shared" si="254"/>
        <v>0</v>
      </c>
      <c r="GM197">
        <f t="shared" si="255"/>
        <v>110714.08</v>
      </c>
      <c r="GN197">
        <f t="shared" si="256"/>
        <v>110714.08</v>
      </c>
      <c r="GO197">
        <f t="shared" si="257"/>
        <v>0</v>
      </c>
      <c r="GP197">
        <f t="shared" si="258"/>
        <v>0</v>
      </c>
      <c r="GR197">
        <v>0</v>
      </c>
      <c r="GS197">
        <v>0</v>
      </c>
      <c r="GT197">
        <v>0</v>
      </c>
      <c r="GU197" t="s">
        <v>3</v>
      </c>
      <c r="GV197">
        <f t="shared" si="259"/>
        <v>0</v>
      </c>
      <c r="GW197">
        <v>1</v>
      </c>
      <c r="GX197">
        <f t="shared" si="260"/>
        <v>0</v>
      </c>
      <c r="HA197">
        <v>0</v>
      </c>
      <c r="HB197">
        <v>0</v>
      </c>
      <c r="HC197">
        <f t="shared" si="261"/>
        <v>0</v>
      </c>
      <c r="IK197">
        <v>0</v>
      </c>
    </row>
    <row r="198" spans="1:255" x14ac:dyDescent="0.2">
      <c r="A198" s="2">
        <v>17</v>
      </c>
      <c r="B198" s="2">
        <v>1</v>
      </c>
      <c r="C198" s="2">
        <f>ROW(SmtRes!A588)</f>
        <v>588</v>
      </c>
      <c r="D198" s="2">
        <f>ROW(EtalonRes!A485)</f>
        <v>485</v>
      </c>
      <c r="E198" s="2" t="s">
        <v>383</v>
      </c>
      <c r="F198" s="2" t="s">
        <v>384</v>
      </c>
      <c r="G198" s="2" t="s">
        <v>385</v>
      </c>
      <c r="H198" s="2" t="s">
        <v>17</v>
      </c>
      <c r="I198" s="2">
        <v>3</v>
      </c>
      <c r="J198" s="2">
        <v>0</v>
      </c>
      <c r="K198" s="2"/>
      <c r="L198" s="2"/>
      <c r="M198" s="2"/>
      <c r="N198" s="2"/>
      <c r="O198" s="2">
        <f t="shared" si="227"/>
        <v>64.12</v>
      </c>
      <c r="P198" s="2">
        <f t="shared" si="228"/>
        <v>2.16</v>
      </c>
      <c r="Q198" s="2">
        <f t="shared" si="229"/>
        <v>10.68</v>
      </c>
      <c r="R198" s="2">
        <f t="shared" si="230"/>
        <v>0</v>
      </c>
      <c r="S198" s="2">
        <f t="shared" si="231"/>
        <v>51.28</v>
      </c>
      <c r="T198" s="2">
        <f t="shared" si="232"/>
        <v>0</v>
      </c>
      <c r="U198" s="2">
        <f t="shared" si="233"/>
        <v>5.1698250000000003</v>
      </c>
      <c r="V198" s="2">
        <f t="shared" si="234"/>
        <v>0</v>
      </c>
      <c r="W198" s="2">
        <f t="shared" si="235"/>
        <v>0</v>
      </c>
      <c r="X198" s="2">
        <f t="shared" si="236"/>
        <v>46.15</v>
      </c>
      <c r="Y198" s="2">
        <f t="shared" si="237"/>
        <v>43.59</v>
      </c>
      <c r="Z198" s="2"/>
      <c r="AA198" s="2">
        <v>39650536</v>
      </c>
      <c r="AB198" s="2">
        <f t="shared" si="238"/>
        <v>21.373650000000001</v>
      </c>
      <c r="AC198" s="2">
        <f t="shared" si="239"/>
        <v>0.72</v>
      </c>
      <c r="AD198" s="2">
        <f>ROUND((((((ET198*1.25)*1.35))-(((EU198*1.25)*1.35)))+AE198),6)</f>
        <v>3.5606249999999999</v>
      </c>
      <c r="AE198" s="2">
        <f>ROUND((((EU198*1.25)*1.35)),6)</f>
        <v>0</v>
      </c>
      <c r="AF198" s="2">
        <f>ROUND((((EV198*1.15)*1.35)),6)</f>
        <v>17.093025000000001</v>
      </c>
      <c r="AG198" s="2">
        <f t="shared" si="240"/>
        <v>0</v>
      </c>
      <c r="AH198" s="2">
        <f>(((EW198*1.15)*1.35))</f>
        <v>1.7232750000000001</v>
      </c>
      <c r="AI198" s="2">
        <f>(((EX198*1.25)*1.35))</f>
        <v>0</v>
      </c>
      <c r="AJ198" s="2">
        <f t="shared" si="241"/>
        <v>0</v>
      </c>
      <c r="AK198" s="2">
        <v>13.84</v>
      </c>
      <c r="AL198" s="2">
        <v>0.72</v>
      </c>
      <c r="AM198" s="2">
        <v>2.11</v>
      </c>
      <c r="AN198" s="2">
        <v>0</v>
      </c>
      <c r="AO198" s="2">
        <v>11.01</v>
      </c>
      <c r="AP198" s="2">
        <v>0</v>
      </c>
      <c r="AQ198" s="2">
        <v>1.1100000000000001</v>
      </c>
      <c r="AR198" s="2">
        <v>0</v>
      </c>
      <c r="AS198" s="2">
        <v>0</v>
      </c>
      <c r="AT198" s="2">
        <v>90</v>
      </c>
      <c r="AU198" s="2">
        <v>85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3</v>
      </c>
      <c r="BE198" s="2" t="s">
        <v>3</v>
      </c>
      <c r="BF198" s="2" t="s">
        <v>3</v>
      </c>
      <c r="BG198" s="2" t="s">
        <v>3</v>
      </c>
      <c r="BH198" s="2">
        <v>0</v>
      </c>
      <c r="BI198" s="2">
        <v>1</v>
      </c>
      <c r="BJ198" s="2" t="s">
        <v>386</v>
      </c>
      <c r="BK198" s="2"/>
      <c r="BL198" s="2"/>
      <c r="BM198" s="2">
        <v>9001</v>
      </c>
      <c r="BN198" s="2">
        <v>0</v>
      </c>
      <c r="BO198" s="2" t="s">
        <v>3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3</v>
      </c>
      <c r="BZ198" s="2">
        <v>90</v>
      </c>
      <c r="CA198" s="2">
        <v>85</v>
      </c>
      <c r="CB198" s="2"/>
      <c r="CC198" s="2"/>
      <c r="CD198" s="2"/>
      <c r="CE198" s="2">
        <v>0</v>
      </c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1297</v>
      </c>
      <c r="CO198" s="2">
        <v>0</v>
      </c>
      <c r="CP198" s="2">
        <f t="shared" si="242"/>
        <v>64.12</v>
      </c>
      <c r="CQ198" s="2">
        <f t="shared" si="243"/>
        <v>0.72</v>
      </c>
      <c r="CR198" s="2">
        <f t="shared" si="244"/>
        <v>3.5606249999999999</v>
      </c>
      <c r="CS198" s="2">
        <f t="shared" si="245"/>
        <v>0</v>
      </c>
      <c r="CT198" s="2">
        <f t="shared" si="246"/>
        <v>17.093025000000001</v>
      </c>
      <c r="CU198" s="2">
        <f t="shared" si="247"/>
        <v>0</v>
      </c>
      <c r="CV198" s="2">
        <f t="shared" si="248"/>
        <v>1.7232750000000001</v>
      </c>
      <c r="CW198" s="2">
        <f t="shared" si="249"/>
        <v>0</v>
      </c>
      <c r="CX198" s="2">
        <f t="shared" si="250"/>
        <v>0</v>
      </c>
      <c r="CY198" s="2">
        <f t="shared" si="251"/>
        <v>46.152000000000001</v>
      </c>
      <c r="CZ198" s="2">
        <f t="shared" si="252"/>
        <v>43.588000000000001</v>
      </c>
      <c r="DA198" s="2"/>
      <c r="DB198" s="2"/>
      <c r="DC198" s="2" t="s">
        <v>3</v>
      </c>
      <c r="DD198" s="2" t="s">
        <v>3</v>
      </c>
      <c r="DE198" s="2" t="s">
        <v>387</v>
      </c>
      <c r="DF198" s="2" t="s">
        <v>387</v>
      </c>
      <c r="DG198" s="2" t="s">
        <v>388</v>
      </c>
      <c r="DH198" s="2" t="s">
        <v>3</v>
      </c>
      <c r="DI198" s="2" t="s">
        <v>388</v>
      </c>
      <c r="DJ198" s="2" t="s">
        <v>387</v>
      </c>
      <c r="DK198" s="2" t="s">
        <v>3</v>
      </c>
      <c r="DL198" s="2" t="s">
        <v>3</v>
      </c>
      <c r="DM198" s="2" t="s">
        <v>3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1013</v>
      </c>
      <c r="DV198" s="2" t="s">
        <v>17</v>
      </c>
      <c r="DW198" s="2" t="s">
        <v>17</v>
      </c>
      <c r="DX198" s="2">
        <v>1</v>
      </c>
      <c r="DY198" s="2"/>
      <c r="DZ198" s="2"/>
      <c r="EA198" s="2"/>
      <c r="EB198" s="2"/>
      <c r="EC198" s="2"/>
      <c r="ED198" s="2"/>
      <c r="EE198" s="2">
        <v>39174502</v>
      </c>
      <c r="EF198" s="2">
        <v>2</v>
      </c>
      <c r="EG198" s="2" t="s">
        <v>354</v>
      </c>
      <c r="EH198" s="2">
        <v>0</v>
      </c>
      <c r="EI198" s="2" t="s">
        <v>3</v>
      </c>
      <c r="EJ198" s="2">
        <v>1</v>
      </c>
      <c r="EK198" s="2">
        <v>9001</v>
      </c>
      <c r="EL198" s="2" t="s">
        <v>377</v>
      </c>
      <c r="EM198" s="2" t="s">
        <v>378</v>
      </c>
      <c r="EN198" s="2"/>
      <c r="EO198" s="2" t="s">
        <v>389</v>
      </c>
      <c r="EP198" s="2"/>
      <c r="EQ198" s="2">
        <v>131072</v>
      </c>
      <c r="ER198" s="2">
        <v>13.84</v>
      </c>
      <c r="ES198" s="2">
        <v>0.72</v>
      </c>
      <c r="ET198" s="2">
        <v>2.11</v>
      </c>
      <c r="EU198" s="2">
        <v>0</v>
      </c>
      <c r="EV198" s="2">
        <v>11.01</v>
      </c>
      <c r="EW198" s="2">
        <v>1.1100000000000001</v>
      </c>
      <c r="EX198" s="2">
        <v>0</v>
      </c>
      <c r="EY198" s="2">
        <v>0</v>
      </c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53"/>
        <v>0</v>
      </c>
      <c r="FS198" s="2">
        <v>0</v>
      </c>
      <c r="FT198" s="2"/>
      <c r="FU198" s="2"/>
      <c r="FV198" s="2"/>
      <c r="FW198" s="2"/>
      <c r="FX198" s="2">
        <v>90</v>
      </c>
      <c r="FY198" s="2">
        <v>85</v>
      </c>
      <c r="FZ198" s="2"/>
      <c r="GA198" s="2" t="s">
        <v>3</v>
      </c>
      <c r="GB198" s="2"/>
      <c r="GC198" s="2"/>
      <c r="GD198" s="2">
        <v>1</v>
      </c>
      <c r="GE198" s="2"/>
      <c r="GF198" s="2">
        <v>-418508909</v>
      </c>
      <c r="GG198" s="2">
        <v>1</v>
      </c>
      <c r="GH198" s="2">
        <v>1</v>
      </c>
      <c r="GI198" s="2">
        <v>-2</v>
      </c>
      <c r="GJ198" s="2">
        <v>0</v>
      </c>
      <c r="GK198" s="2">
        <v>0</v>
      </c>
      <c r="GL198" s="2">
        <f t="shared" si="254"/>
        <v>0</v>
      </c>
      <c r="GM198" s="2">
        <f t="shared" si="255"/>
        <v>153.86000000000001</v>
      </c>
      <c r="GN198" s="2">
        <f t="shared" si="256"/>
        <v>153.86000000000001</v>
      </c>
      <c r="GO198" s="2">
        <f t="shared" si="257"/>
        <v>0</v>
      </c>
      <c r="GP198" s="2">
        <f t="shared" si="258"/>
        <v>0</v>
      </c>
      <c r="GQ198" s="2"/>
      <c r="GR198" s="2">
        <v>0</v>
      </c>
      <c r="GS198" s="2">
        <v>3</v>
      </c>
      <c r="GT198" s="2">
        <v>0</v>
      </c>
      <c r="GU198" s="2" t="s">
        <v>3</v>
      </c>
      <c r="GV198" s="2">
        <f t="shared" si="259"/>
        <v>0</v>
      </c>
      <c r="GW198" s="2">
        <v>1</v>
      </c>
      <c r="GX198" s="2">
        <f t="shared" si="260"/>
        <v>0</v>
      </c>
      <c r="GY198" s="2"/>
      <c r="GZ198" s="2"/>
      <c r="HA198" s="2">
        <v>0</v>
      </c>
      <c r="HB198" s="2">
        <v>0</v>
      </c>
      <c r="HC198" s="2">
        <f t="shared" si="261"/>
        <v>0</v>
      </c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17</v>
      </c>
      <c r="B199">
        <v>1</v>
      </c>
      <c r="C199">
        <f>ROW(SmtRes!A594)</f>
        <v>594</v>
      </c>
      <c r="D199">
        <f>ROW(EtalonRes!A490)</f>
        <v>490</v>
      </c>
      <c r="E199" t="s">
        <v>383</v>
      </c>
      <c r="F199" t="s">
        <v>384</v>
      </c>
      <c r="G199" t="s">
        <v>385</v>
      </c>
      <c r="H199" t="s">
        <v>17</v>
      </c>
      <c r="I199">
        <v>3</v>
      </c>
      <c r="J199">
        <v>0</v>
      </c>
      <c r="O199">
        <f t="shared" si="227"/>
        <v>434.1</v>
      </c>
      <c r="P199">
        <f t="shared" si="228"/>
        <v>14.62</v>
      </c>
      <c r="Q199">
        <f t="shared" si="229"/>
        <v>72.319999999999993</v>
      </c>
      <c r="R199">
        <f t="shared" si="230"/>
        <v>0</v>
      </c>
      <c r="S199">
        <f t="shared" si="231"/>
        <v>347.16</v>
      </c>
      <c r="T199">
        <f t="shared" si="232"/>
        <v>0</v>
      </c>
      <c r="U199">
        <f t="shared" si="233"/>
        <v>5.1698250000000003</v>
      </c>
      <c r="V199">
        <f t="shared" si="234"/>
        <v>0</v>
      </c>
      <c r="W199">
        <f t="shared" si="235"/>
        <v>0</v>
      </c>
      <c r="X199">
        <f t="shared" si="236"/>
        <v>312.44</v>
      </c>
      <c r="Y199">
        <f t="shared" si="237"/>
        <v>295.08999999999997</v>
      </c>
      <c r="AA199">
        <v>39650538</v>
      </c>
      <c r="AB199">
        <f t="shared" si="238"/>
        <v>21.373650000000001</v>
      </c>
      <c r="AC199">
        <f t="shared" si="239"/>
        <v>0.72</v>
      </c>
      <c r="AD199">
        <f>ROUND((((((ET199*1.25)*1.35))-(((EU199*1.25)*1.35)))+AE199),6)</f>
        <v>3.5606249999999999</v>
      </c>
      <c r="AE199">
        <f>ROUND((((EU199*1.25)*1.35)),6)</f>
        <v>0</v>
      </c>
      <c r="AF199">
        <f>ROUND((((EV199*1.15)*1.35)),6)</f>
        <v>17.093025000000001</v>
      </c>
      <c r="AG199">
        <f t="shared" si="240"/>
        <v>0</v>
      </c>
      <c r="AH199">
        <f>(((EW199*1.15)*1.35))</f>
        <v>1.7232750000000001</v>
      </c>
      <c r="AI199">
        <f>(((EX199*1.25)*1.35))</f>
        <v>0</v>
      </c>
      <c r="AJ199">
        <f t="shared" si="241"/>
        <v>0</v>
      </c>
      <c r="AK199">
        <v>13.84</v>
      </c>
      <c r="AL199">
        <v>0.72</v>
      </c>
      <c r="AM199">
        <v>2.11</v>
      </c>
      <c r="AN199">
        <v>0</v>
      </c>
      <c r="AO199">
        <v>11.01</v>
      </c>
      <c r="AP199">
        <v>0</v>
      </c>
      <c r="AQ199">
        <v>1.1100000000000001</v>
      </c>
      <c r="AR199">
        <v>0</v>
      </c>
      <c r="AS199">
        <v>0</v>
      </c>
      <c r="AT199">
        <v>90</v>
      </c>
      <c r="AU199">
        <v>85</v>
      </c>
      <c r="AV199">
        <v>1</v>
      </c>
      <c r="AW199">
        <v>1</v>
      </c>
      <c r="AZ199">
        <v>6.77</v>
      </c>
      <c r="BA199">
        <v>6.77</v>
      </c>
      <c r="BB199">
        <v>6.77</v>
      </c>
      <c r="BC199">
        <v>6.77</v>
      </c>
      <c r="BD199" t="s">
        <v>3</v>
      </c>
      <c r="BE199" t="s">
        <v>3</v>
      </c>
      <c r="BF199" t="s">
        <v>3</v>
      </c>
      <c r="BG199" t="s">
        <v>3</v>
      </c>
      <c r="BH199">
        <v>0</v>
      </c>
      <c r="BI199">
        <v>1</v>
      </c>
      <c r="BJ199" t="s">
        <v>386</v>
      </c>
      <c r="BM199">
        <v>9001</v>
      </c>
      <c r="BN199">
        <v>0</v>
      </c>
      <c r="BO199" t="s">
        <v>3</v>
      </c>
      <c r="BP199">
        <v>0</v>
      </c>
      <c r="BQ199">
        <v>2</v>
      </c>
      <c r="BR199">
        <v>0</v>
      </c>
      <c r="BS199">
        <v>6.77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90</v>
      </c>
      <c r="CA199">
        <v>85</v>
      </c>
      <c r="CE199">
        <v>0</v>
      </c>
      <c r="CF199">
        <v>0</v>
      </c>
      <c r="CG199">
        <v>0</v>
      </c>
      <c r="CM199">
        <v>0</v>
      </c>
      <c r="CN199" t="s">
        <v>1297</v>
      </c>
      <c r="CO199">
        <v>0</v>
      </c>
      <c r="CP199">
        <f t="shared" si="242"/>
        <v>434.1</v>
      </c>
      <c r="CQ199">
        <f t="shared" si="243"/>
        <v>4.8743999999999996</v>
      </c>
      <c r="CR199">
        <f t="shared" si="244"/>
        <v>24.105431249999999</v>
      </c>
      <c r="CS199">
        <f t="shared" si="245"/>
        <v>0</v>
      </c>
      <c r="CT199">
        <f t="shared" si="246"/>
        <v>115.71977925</v>
      </c>
      <c r="CU199">
        <f t="shared" si="247"/>
        <v>0</v>
      </c>
      <c r="CV199">
        <f t="shared" si="248"/>
        <v>1.7232750000000001</v>
      </c>
      <c r="CW199">
        <f t="shared" si="249"/>
        <v>0</v>
      </c>
      <c r="CX199">
        <f t="shared" si="250"/>
        <v>0</v>
      </c>
      <c r="CY199">
        <f t="shared" si="251"/>
        <v>312.44400000000002</v>
      </c>
      <c r="CZ199">
        <f t="shared" si="252"/>
        <v>295.08600000000001</v>
      </c>
      <c r="DC199" t="s">
        <v>3</v>
      </c>
      <c r="DD199" t="s">
        <v>3</v>
      </c>
      <c r="DE199" t="s">
        <v>387</v>
      </c>
      <c r="DF199" t="s">
        <v>387</v>
      </c>
      <c r="DG199" t="s">
        <v>388</v>
      </c>
      <c r="DH199" t="s">
        <v>3</v>
      </c>
      <c r="DI199" t="s">
        <v>388</v>
      </c>
      <c r="DJ199" t="s">
        <v>387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17</v>
      </c>
      <c r="DW199" t="s">
        <v>17</v>
      </c>
      <c r="DX199">
        <v>1</v>
      </c>
      <c r="EE199">
        <v>39174502</v>
      </c>
      <c r="EF199">
        <v>2</v>
      </c>
      <c r="EG199" t="s">
        <v>354</v>
      </c>
      <c r="EH199">
        <v>0</v>
      </c>
      <c r="EI199" t="s">
        <v>3</v>
      </c>
      <c r="EJ199">
        <v>1</v>
      </c>
      <c r="EK199">
        <v>9001</v>
      </c>
      <c r="EL199" t="s">
        <v>377</v>
      </c>
      <c r="EM199" t="s">
        <v>378</v>
      </c>
      <c r="EO199" t="s">
        <v>389</v>
      </c>
      <c r="EQ199">
        <v>131072</v>
      </c>
      <c r="ER199">
        <v>13.84</v>
      </c>
      <c r="ES199">
        <v>0.72</v>
      </c>
      <c r="ET199">
        <v>2.11</v>
      </c>
      <c r="EU199">
        <v>0</v>
      </c>
      <c r="EV199">
        <v>11.01</v>
      </c>
      <c r="EW199">
        <v>1.1100000000000001</v>
      </c>
      <c r="EX199">
        <v>0</v>
      </c>
      <c r="EY199">
        <v>0</v>
      </c>
      <c r="FQ199">
        <v>0</v>
      </c>
      <c r="FR199">
        <f t="shared" si="253"/>
        <v>0</v>
      </c>
      <c r="FS199">
        <v>0</v>
      </c>
      <c r="FX199">
        <v>90</v>
      </c>
      <c r="FY199">
        <v>85</v>
      </c>
      <c r="GA199" t="s">
        <v>3</v>
      </c>
      <c r="GD199">
        <v>1</v>
      </c>
      <c r="GF199">
        <v>-418508909</v>
      </c>
      <c r="GG199">
        <v>1</v>
      </c>
      <c r="GH199">
        <v>1</v>
      </c>
      <c r="GI199">
        <v>4</v>
      </c>
      <c r="GJ199">
        <v>0</v>
      </c>
      <c r="GK199">
        <v>0</v>
      </c>
      <c r="GL199">
        <f t="shared" si="254"/>
        <v>0</v>
      </c>
      <c r="GM199">
        <f t="shared" si="255"/>
        <v>1041.6300000000001</v>
      </c>
      <c r="GN199">
        <f t="shared" si="256"/>
        <v>1041.6300000000001</v>
      </c>
      <c r="GO199">
        <f t="shared" si="257"/>
        <v>0</v>
      </c>
      <c r="GP199">
        <f t="shared" si="258"/>
        <v>0</v>
      </c>
      <c r="GR199">
        <v>0</v>
      </c>
      <c r="GS199">
        <v>0</v>
      </c>
      <c r="GT199">
        <v>0</v>
      </c>
      <c r="GU199" t="s">
        <v>3</v>
      </c>
      <c r="GV199">
        <f t="shared" si="259"/>
        <v>0</v>
      </c>
      <c r="GW199">
        <v>1</v>
      </c>
      <c r="GX199">
        <f t="shared" si="260"/>
        <v>0</v>
      </c>
      <c r="HA199">
        <v>0</v>
      </c>
      <c r="HB199">
        <v>0</v>
      </c>
      <c r="HC199">
        <f t="shared" si="261"/>
        <v>0</v>
      </c>
      <c r="IK199">
        <v>0</v>
      </c>
    </row>
    <row r="200" spans="1:255" x14ac:dyDescent="0.2">
      <c r="A200" s="2">
        <v>18</v>
      </c>
      <c r="B200" s="2">
        <v>1</v>
      </c>
      <c r="C200" s="2">
        <v>585</v>
      </c>
      <c r="D200" s="2"/>
      <c r="E200" s="2" t="s">
        <v>390</v>
      </c>
      <c r="F200" s="2" t="s">
        <v>391</v>
      </c>
      <c r="G200" s="2" t="s">
        <v>392</v>
      </c>
      <c r="H200" s="2" t="s">
        <v>27</v>
      </c>
      <c r="I200" s="2">
        <f>I198*J200</f>
        <v>3</v>
      </c>
      <c r="J200" s="2">
        <v>1</v>
      </c>
      <c r="K200" s="2"/>
      <c r="L200" s="2"/>
      <c r="M200" s="2"/>
      <c r="N200" s="2"/>
      <c r="O200" s="2">
        <f t="shared" si="227"/>
        <v>816.66</v>
      </c>
      <c r="P200" s="2">
        <f t="shared" si="228"/>
        <v>816.66</v>
      </c>
      <c r="Q200" s="2">
        <f t="shared" si="229"/>
        <v>0</v>
      </c>
      <c r="R200" s="2">
        <f t="shared" si="230"/>
        <v>0</v>
      </c>
      <c r="S200" s="2">
        <f t="shared" si="231"/>
        <v>0</v>
      </c>
      <c r="T200" s="2">
        <f t="shared" si="232"/>
        <v>0</v>
      </c>
      <c r="U200" s="2">
        <f t="shared" si="233"/>
        <v>0</v>
      </c>
      <c r="V200" s="2">
        <f t="shared" si="234"/>
        <v>0</v>
      </c>
      <c r="W200" s="2">
        <f t="shared" si="235"/>
        <v>0</v>
      </c>
      <c r="X200" s="2">
        <f t="shared" si="236"/>
        <v>0</v>
      </c>
      <c r="Y200" s="2">
        <f t="shared" si="237"/>
        <v>0</v>
      </c>
      <c r="Z200" s="2"/>
      <c r="AA200" s="2">
        <v>39650536</v>
      </c>
      <c r="AB200" s="2">
        <f t="shared" si="238"/>
        <v>272.22000000000003</v>
      </c>
      <c r="AC200" s="2">
        <f t="shared" si="239"/>
        <v>272.22000000000003</v>
      </c>
      <c r="AD200" s="2">
        <f t="shared" ref="AD200:AD207" si="262">ROUND((((ET200)-(EU200))+AE200),6)</f>
        <v>0</v>
      </c>
      <c r="AE200" s="2">
        <f t="shared" ref="AE200:AF207" si="263">ROUND((EU200),6)</f>
        <v>0</v>
      </c>
      <c r="AF200" s="2">
        <f t="shared" si="263"/>
        <v>0</v>
      </c>
      <c r="AG200" s="2">
        <f t="shared" si="240"/>
        <v>0</v>
      </c>
      <c r="AH200" s="2">
        <f t="shared" ref="AH200:AI207" si="264">(EW200)</f>
        <v>0</v>
      </c>
      <c r="AI200" s="2">
        <f t="shared" si="264"/>
        <v>0</v>
      </c>
      <c r="AJ200" s="2">
        <f t="shared" si="241"/>
        <v>0</v>
      </c>
      <c r="AK200" s="2">
        <v>272.22000000000003</v>
      </c>
      <c r="AL200" s="2">
        <v>272.22000000000003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90</v>
      </c>
      <c r="AU200" s="2">
        <v>85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3</v>
      </c>
      <c r="BE200" s="2" t="s">
        <v>3</v>
      </c>
      <c r="BF200" s="2" t="s">
        <v>3</v>
      </c>
      <c r="BG200" s="2" t="s">
        <v>3</v>
      </c>
      <c r="BH200" s="2">
        <v>3</v>
      </c>
      <c r="BI200" s="2">
        <v>1</v>
      </c>
      <c r="BJ200" s="2" t="s">
        <v>393</v>
      </c>
      <c r="BK200" s="2"/>
      <c r="BL200" s="2"/>
      <c r="BM200" s="2">
        <v>9001</v>
      </c>
      <c r="BN200" s="2">
        <v>0</v>
      </c>
      <c r="BO200" s="2" t="s">
        <v>3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3</v>
      </c>
      <c r="BZ200" s="2">
        <v>90</v>
      </c>
      <c r="CA200" s="2">
        <v>85</v>
      </c>
      <c r="CB200" s="2"/>
      <c r="CC200" s="2"/>
      <c r="CD200" s="2"/>
      <c r="CE200" s="2">
        <v>0</v>
      </c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3</v>
      </c>
      <c r="CO200" s="2">
        <v>0</v>
      </c>
      <c r="CP200" s="2">
        <f t="shared" si="242"/>
        <v>816.66</v>
      </c>
      <c r="CQ200" s="2">
        <f t="shared" si="243"/>
        <v>272.22000000000003</v>
      </c>
      <c r="CR200" s="2">
        <f t="shared" si="244"/>
        <v>0</v>
      </c>
      <c r="CS200" s="2">
        <f t="shared" si="245"/>
        <v>0</v>
      </c>
      <c r="CT200" s="2">
        <f t="shared" si="246"/>
        <v>0</v>
      </c>
      <c r="CU200" s="2">
        <f t="shared" si="247"/>
        <v>0</v>
      </c>
      <c r="CV200" s="2">
        <f t="shared" si="248"/>
        <v>0</v>
      </c>
      <c r="CW200" s="2">
        <f t="shared" si="249"/>
        <v>0</v>
      </c>
      <c r="CX200" s="2">
        <f t="shared" si="250"/>
        <v>0</v>
      </c>
      <c r="CY200" s="2">
        <f t="shared" si="251"/>
        <v>0</v>
      </c>
      <c r="CZ200" s="2">
        <f t="shared" si="252"/>
        <v>0</v>
      </c>
      <c r="DA200" s="2"/>
      <c r="DB200" s="2"/>
      <c r="DC200" s="2" t="s">
        <v>3</v>
      </c>
      <c r="DD200" s="2" t="s">
        <v>3</v>
      </c>
      <c r="DE200" s="2" t="s">
        <v>3</v>
      </c>
      <c r="DF200" s="2" t="s">
        <v>3</v>
      </c>
      <c r="DG200" s="2" t="s">
        <v>3</v>
      </c>
      <c r="DH200" s="2" t="s">
        <v>3</v>
      </c>
      <c r="DI200" s="2" t="s">
        <v>3</v>
      </c>
      <c r="DJ200" s="2" t="s">
        <v>3</v>
      </c>
      <c r="DK200" s="2" t="s">
        <v>3</v>
      </c>
      <c r="DL200" s="2" t="s">
        <v>3</v>
      </c>
      <c r="DM200" s="2" t="s">
        <v>3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1010</v>
      </c>
      <c r="DV200" s="2" t="s">
        <v>27</v>
      </c>
      <c r="DW200" s="2" t="s">
        <v>27</v>
      </c>
      <c r="DX200" s="2">
        <v>1</v>
      </c>
      <c r="DY200" s="2"/>
      <c r="DZ200" s="2"/>
      <c r="EA200" s="2"/>
      <c r="EB200" s="2"/>
      <c r="EC200" s="2"/>
      <c r="ED200" s="2"/>
      <c r="EE200" s="2">
        <v>39174502</v>
      </c>
      <c r="EF200" s="2">
        <v>2</v>
      </c>
      <c r="EG200" s="2" t="s">
        <v>354</v>
      </c>
      <c r="EH200" s="2">
        <v>0</v>
      </c>
      <c r="EI200" s="2" t="s">
        <v>3</v>
      </c>
      <c r="EJ200" s="2">
        <v>1</v>
      </c>
      <c r="EK200" s="2">
        <v>9001</v>
      </c>
      <c r="EL200" s="2" t="s">
        <v>377</v>
      </c>
      <c r="EM200" s="2" t="s">
        <v>378</v>
      </c>
      <c r="EN200" s="2"/>
      <c r="EO200" s="2" t="s">
        <v>3</v>
      </c>
      <c r="EP200" s="2"/>
      <c r="EQ200" s="2">
        <v>0</v>
      </c>
      <c r="ER200" s="2">
        <v>272.22000000000003</v>
      </c>
      <c r="ES200" s="2">
        <v>272.22000000000003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53"/>
        <v>0</v>
      </c>
      <c r="FS200" s="2">
        <v>0</v>
      </c>
      <c r="FT200" s="2"/>
      <c r="FU200" s="2"/>
      <c r="FV200" s="2"/>
      <c r="FW200" s="2"/>
      <c r="FX200" s="2">
        <v>90</v>
      </c>
      <c r="FY200" s="2">
        <v>85</v>
      </c>
      <c r="FZ200" s="2"/>
      <c r="GA200" s="2" t="s">
        <v>3</v>
      </c>
      <c r="GB200" s="2"/>
      <c r="GC200" s="2"/>
      <c r="GD200" s="2">
        <v>1</v>
      </c>
      <c r="GE200" s="2"/>
      <c r="GF200" s="2">
        <v>735354979</v>
      </c>
      <c r="GG200" s="2">
        <v>1</v>
      </c>
      <c r="GH200" s="2">
        <v>1</v>
      </c>
      <c r="GI200" s="2">
        <v>-2</v>
      </c>
      <c r="GJ200" s="2">
        <v>0</v>
      </c>
      <c r="GK200" s="2">
        <v>0</v>
      </c>
      <c r="GL200" s="2">
        <f t="shared" si="254"/>
        <v>0</v>
      </c>
      <c r="GM200" s="2">
        <f t="shared" si="255"/>
        <v>816.66</v>
      </c>
      <c r="GN200" s="2">
        <f t="shared" si="256"/>
        <v>816.66</v>
      </c>
      <c r="GO200" s="2">
        <f t="shared" si="257"/>
        <v>0</v>
      </c>
      <c r="GP200" s="2">
        <f t="shared" si="258"/>
        <v>0</v>
      </c>
      <c r="GQ200" s="2"/>
      <c r="GR200" s="2">
        <v>0</v>
      </c>
      <c r="GS200" s="2">
        <v>3</v>
      </c>
      <c r="GT200" s="2">
        <v>0</v>
      </c>
      <c r="GU200" s="2" t="s">
        <v>3</v>
      </c>
      <c r="GV200" s="2">
        <f t="shared" si="259"/>
        <v>0</v>
      </c>
      <c r="GW200" s="2">
        <v>1</v>
      </c>
      <c r="GX200" s="2">
        <f t="shared" si="260"/>
        <v>0</v>
      </c>
      <c r="GY200" s="2"/>
      <c r="GZ200" s="2"/>
      <c r="HA200" s="2">
        <v>0</v>
      </c>
      <c r="HB200" s="2">
        <v>0</v>
      </c>
      <c r="HC200" s="2">
        <f t="shared" si="261"/>
        <v>0</v>
      </c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18</v>
      </c>
      <c r="B201">
        <v>1</v>
      </c>
      <c r="C201">
        <v>591</v>
      </c>
      <c r="E201" t="s">
        <v>390</v>
      </c>
      <c r="F201" t="s">
        <v>391</v>
      </c>
      <c r="G201" t="s">
        <v>392</v>
      </c>
      <c r="H201" t="s">
        <v>27</v>
      </c>
      <c r="I201">
        <f>I199*J201</f>
        <v>3</v>
      </c>
      <c r="J201">
        <v>1</v>
      </c>
      <c r="O201">
        <f t="shared" si="227"/>
        <v>5528.79</v>
      </c>
      <c r="P201">
        <f t="shared" si="228"/>
        <v>5528.79</v>
      </c>
      <c r="Q201">
        <f t="shared" si="229"/>
        <v>0</v>
      </c>
      <c r="R201">
        <f t="shared" si="230"/>
        <v>0</v>
      </c>
      <c r="S201">
        <f t="shared" si="231"/>
        <v>0</v>
      </c>
      <c r="T201">
        <f t="shared" si="232"/>
        <v>0</v>
      </c>
      <c r="U201">
        <f t="shared" si="233"/>
        <v>0</v>
      </c>
      <c r="V201">
        <f t="shared" si="234"/>
        <v>0</v>
      </c>
      <c r="W201">
        <f t="shared" si="235"/>
        <v>0</v>
      </c>
      <c r="X201">
        <f t="shared" si="236"/>
        <v>0</v>
      </c>
      <c r="Y201">
        <f t="shared" si="237"/>
        <v>0</v>
      </c>
      <c r="AA201">
        <v>39650538</v>
      </c>
      <c r="AB201">
        <f t="shared" si="238"/>
        <v>272.22000000000003</v>
      </c>
      <c r="AC201">
        <f t="shared" si="239"/>
        <v>272.22000000000003</v>
      </c>
      <c r="AD201">
        <f t="shared" si="262"/>
        <v>0</v>
      </c>
      <c r="AE201">
        <f t="shared" si="263"/>
        <v>0</v>
      </c>
      <c r="AF201">
        <f t="shared" si="263"/>
        <v>0</v>
      </c>
      <c r="AG201">
        <f t="shared" si="240"/>
        <v>0</v>
      </c>
      <c r="AH201">
        <f t="shared" si="264"/>
        <v>0</v>
      </c>
      <c r="AI201">
        <f t="shared" si="264"/>
        <v>0</v>
      </c>
      <c r="AJ201">
        <f t="shared" si="241"/>
        <v>0</v>
      </c>
      <c r="AK201">
        <v>272.22000000000003</v>
      </c>
      <c r="AL201">
        <v>272.22000000000003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90</v>
      </c>
      <c r="AU201">
        <v>85</v>
      </c>
      <c r="AV201">
        <v>1</v>
      </c>
      <c r="AW201">
        <v>1</v>
      </c>
      <c r="AZ201">
        <v>6.77</v>
      </c>
      <c r="BA201">
        <v>1</v>
      </c>
      <c r="BB201">
        <v>1</v>
      </c>
      <c r="BC201">
        <v>6.77</v>
      </c>
      <c r="BD201" t="s">
        <v>3</v>
      </c>
      <c r="BE201" t="s">
        <v>3</v>
      </c>
      <c r="BF201" t="s">
        <v>3</v>
      </c>
      <c r="BG201" t="s">
        <v>3</v>
      </c>
      <c r="BH201">
        <v>3</v>
      </c>
      <c r="BI201">
        <v>1</v>
      </c>
      <c r="BJ201" t="s">
        <v>393</v>
      </c>
      <c r="BM201">
        <v>9001</v>
      </c>
      <c r="BN201">
        <v>0</v>
      </c>
      <c r="BO201" t="s">
        <v>3</v>
      </c>
      <c r="BP201">
        <v>0</v>
      </c>
      <c r="BQ201">
        <v>2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90</v>
      </c>
      <c r="CA201">
        <v>85</v>
      </c>
      <c r="CE201">
        <v>0</v>
      </c>
      <c r="CF201">
        <v>0</v>
      </c>
      <c r="CG201">
        <v>0</v>
      </c>
      <c r="CM201">
        <v>0</v>
      </c>
      <c r="CN201" t="s">
        <v>3</v>
      </c>
      <c r="CO201">
        <v>0</v>
      </c>
      <c r="CP201">
        <f t="shared" si="242"/>
        <v>5528.79</v>
      </c>
      <c r="CQ201">
        <f t="shared" si="243"/>
        <v>1842.9294</v>
      </c>
      <c r="CR201">
        <f t="shared" si="244"/>
        <v>0</v>
      </c>
      <c r="CS201">
        <f t="shared" si="245"/>
        <v>0</v>
      </c>
      <c r="CT201">
        <f t="shared" si="246"/>
        <v>0</v>
      </c>
      <c r="CU201">
        <f t="shared" si="247"/>
        <v>0</v>
      </c>
      <c r="CV201">
        <f t="shared" si="248"/>
        <v>0</v>
      </c>
      <c r="CW201">
        <f t="shared" si="249"/>
        <v>0</v>
      </c>
      <c r="CX201">
        <f t="shared" si="250"/>
        <v>0</v>
      </c>
      <c r="CY201">
        <f t="shared" si="251"/>
        <v>0</v>
      </c>
      <c r="CZ201">
        <f t="shared" si="252"/>
        <v>0</v>
      </c>
      <c r="DC201" t="s">
        <v>3</v>
      </c>
      <c r="DD201" t="s">
        <v>3</v>
      </c>
      <c r="DE201" t="s">
        <v>3</v>
      </c>
      <c r="DF201" t="s">
        <v>3</v>
      </c>
      <c r="DG201" t="s">
        <v>3</v>
      </c>
      <c r="DH201" t="s">
        <v>3</v>
      </c>
      <c r="DI201" t="s">
        <v>3</v>
      </c>
      <c r="DJ201" t="s">
        <v>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1010</v>
      </c>
      <c r="DV201" t="s">
        <v>27</v>
      </c>
      <c r="DW201" t="s">
        <v>27</v>
      </c>
      <c r="DX201">
        <v>1</v>
      </c>
      <c r="EE201">
        <v>39174502</v>
      </c>
      <c r="EF201">
        <v>2</v>
      </c>
      <c r="EG201" t="s">
        <v>354</v>
      </c>
      <c r="EH201">
        <v>0</v>
      </c>
      <c r="EI201" t="s">
        <v>3</v>
      </c>
      <c r="EJ201">
        <v>1</v>
      </c>
      <c r="EK201">
        <v>9001</v>
      </c>
      <c r="EL201" t="s">
        <v>377</v>
      </c>
      <c r="EM201" t="s">
        <v>378</v>
      </c>
      <c r="EO201" t="s">
        <v>3</v>
      </c>
      <c r="EQ201">
        <v>0</v>
      </c>
      <c r="ER201">
        <v>272.22000000000003</v>
      </c>
      <c r="ES201">
        <v>272.22000000000003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53"/>
        <v>0</v>
      </c>
      <c r="FS201">
        <v>0</v>
      </c>
      <c r="FX201">
        <v>90</v>
      </c>
      <c r="FY201">
        <v>85</v>
      </c>
      <c r="GA201" t="s">
        <v>3</v>
      </c>
      <c r="GD201">
        <v>1</v>
      </c>
      <c r="GF201">
        <v>735354979</v>
      </c>
      <c r="GG201">
        <v>1</v>
      </c>
      <c r="GH201">
        <v>1</v>
      </c>
      <c r="GI201">
        <v>4</v>
      </c>
      <c r="GJ201">
        <v>0</v>
      </c>
      <c r="GK201">
        <v>0</v>
      </c>
      <c r="GL201">
        <f t="shared" si="254"/>
        <v>0</v>
      </c>
      <c r="GM201">
        <f t="shared" si="255"/>
        <v>5528.79</v>
      </c>
      <c r="GN201">
        <f t="shared" si="256"/>
        <v>5528.79</v>
      </c>
      <c r="GO201">
        <f t="shared" si="257"/>
        <v>0</v>
      </c>
      <c r="GP201">
        <f t="shared" si="258"/>
        <v>0</v>
      </c>
      <c r="GR201">
        <v>0</v>
      </c>
      <c r="GS201">
        <v>0</v>
      </c>
      <c r="GT201">
        <v>0</v>
      </c>
      <c r="GU201" t="s">
        <v>3</v>
      </c>
      <c r="GV201">
        <f t="shared" si="259"/>
        <v>0</v>
      </c>
      <c r="GW201">
        <v>1</v>
      </c>
      <c r="GX201">
        <f t="shared" si="260"/>
        <v>0</v>
      </c>
      <c r="HA201">
        <v>0</v>
      </c>
      <c r="HB201">
        <v>0</v>
      </c>
      <c r="HC201">
        <f t="shared" si="261"/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586</v>
      </c>
      <c r="D202" s="2"/>
      <c r="E202" s="2" t="s">
        <v>394</v>
      </c>
      <c r="F202" s="2" t="s">
        <v>395</v>
      </c>
      <c r="G202" s="2" t="s">
        <v>396</v>
      </c>
      <c r="H202" s="2" t="s">
        <v>177</v>
      </c>
      <c r="I202" s="2">
        <f>I198*J202</f>
        <v>3</v>
      </c>
      <c r="J202" s="2">
        <v>1</v>
      </c>
      <c r="K202" s="2"/>
      <c r="L202" s="2"/>
      <c r="M202" s="2"/>
      <c r="N202" s="2"/>
      <c r="O202" s="2">
        <f t="shared" si="227"/>
        <v>284.04000000000002</v>
      </c>
      <c r="P202" s="2">
        <f t="shared" si="228"/>
        <v>284.04000000000002</v>
      </c>
      <c r="Q202" s="2">
        <f t="shared" si="229"/>
        <v>0</v>
      </c>
      <c r="R202" s="2">
        <f t="shared" si="230"/>
        <v>0</v>
      </c>
      <c r="S202" s="2">
        <f t="shared" si="231"/>
        <v>0</v>
      </c>
      <c r="T202" s="2">
        <f t="shared" si="232"/>
        <v>0</v>
      </c>
      <c r="U202" s="2">
        <f t="shared" si="233"/>
        <v>0</v>
      </c>
      <c r="V202" s="2">
        <f t="shared" si="234"/>
        <v>0</v>
      </c>
      <c r="W202" s="2">
        <f t="shared" si="235"/>
        <v>0</v>
      </c>
      <c r="X202" s="2">
        <f t="shared" si="236"/>
        <v>0</v>
      </c>
      <c r="Y202" s="2">
        <f t="shared" si="237"/>
        <v>0</v>
      </c>
      <c r="Z202" s="2"/>
      <c r="AA202" s="2">
        <v>39650536</v>
      </c>
      <c r="AB202" s="2">
        <f t="shared" si="238"/>
        <v>94.68</v>
      </c>
      <c r="AC202" s="2">
        <f t="shared" si="239"/>
        <v>94.68</v>
      </c>
      <c r="AD202" s="2">
        <f t="shared" si="262"/>
        <v>0</v>
      </c>
      <c r="AE202" s="2">
        <f t="shared" si="263"/>
        <v>0</v>
      </c>
      <c r="AF202" s="2">
        <f t="shared" si="263"/>
        <v>0</v>
      </c>
      <c r="AG202" s="2">
        <f t="shared" si="240"/>
        <v>0</v>
      </c>
      <c r="AH202" s="2">
        <f t="shared" si="264"/>
        <v>0</v>
      </c>
      <c r="AI202" s="2">
        <f t="shared" si="264"/>
        <v>0</v>
      </c>
      <c r="AJ202" s="2">
        <f t="shared" si="241"/>
        <v>0</v>
      </c>
      <c r="AK202" s="2">
        <v>94.68</v>
      </c>
      <c r="AL202" s="2">
        <v>94.68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90</v>
      </c>
      <c r="AU202" s="2">
        <v>85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3</v>
      </c>
      <c r="BI202" s="2">
        <v>1</v>
      </c>
      <c r="BJ202" s="2" t="s">
        <v>397</v>
      </c>
      <c r="BK202" s="2"/>
      <c r="BL202" s="2"/>
      <c r="BM202" s="2">
        <v>9001</v>
      </c>
      <c r="BN202" s="2">
        <v>0</v>
      </c>
      <c r="BO202" s="2" t="s">
        <v>3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90</v>
      </c>
      <c r="CA202" s="2">
        <v>85</v>
      </c>
      <c r="CB202" s="2"/>
      <c r="CC202" s="2"/>
      <c r="CD202" s="2"/>
      <c r="CE202" s="2">
        <v>0</v>
      </c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3</v>
      </c>
      <c r="CO202" s="2">
        <v>0</v>
      </c>
      <c r="CP202" s="2">
        <f t="shared" si="242"/>
        <v>284.04000000000002</v>
      </c>
      <c r="CQ202" s="2">
        <f t="shared" si="243"/>
        <v>94.68</v>
      </c>
      <c r="CR202" s="2">
        <f t="shared" si="244"/>
        <v>0</v>
      </c>
      <c r="CS202" s="2">
        <f t="shared" si="245"/>
        <v>0</v>
      </c>
      <c r="CT202" s="2">
        <f t="shared" si="246"/>
        <v>0</v>
      </c>
      <c r="CU202" s="2">
        <f t="shared" si="247"/>
        <v>0</v>
      </c>
      <c r="CV202" s="2">
        <f t="shared" si="248"/>
        <v>0</v>
      </c>
      <c r="CW202" s="2">
        <f t="shared" si="249"/>
        <v>0</v>
      </c>
      <c r="CX202" s="2">
        <f t="shared" si="250"/>
        <v>0</v>
      </c>
      <c r="CY202" s="2">
        <f t="shared" si="251"/>
        <v>0</v>
      </c>
      <c r="CZ202" s="2">
        <f t="shared" si="252"/>
        <v>0</v>
      </c>
      <c r="DA202" s="2"/>
      <c r="DB202" s="2"/>
      <c r="DC202" s="2" t="s">
        <v>3</v>
      </c>
      <c r="DD202" s="2" t="s">
        <v>3</v>
      </c>
      <c r="DE202" s="2" t="s">
        <v>3</v>
      </c>
      <c r="DF202" s="2" t="s">
        <v>3</v>
      </c>
      <c r="DG202" s="2" t="s">
        <v>3</v>
      </c>
      <c r="DH202" s="2" t="s">
        <v>3</v>
      </c>
      <c r="DI202" s="2" t="s">
        <v>3</v>
      </c>
      <c r="DJ202" s="2" t="s">
        <v>3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1013</v>
      </c>
      <c r="DV202" s="2" t="s">
        <v>177</v>
      </c>
      <c r="DW202" s="2" t="s">
        <v>177</v>
      </c>
      <c r="DX202" s="2">
        <v>1</v>
      </c>
      <c r="DY202" s="2"/>
      <c r="DZ202" s="2"/>
      <c r="EA202" s="2"/>
      <c r="EB202" s="2"/>
      <c r="EC202" s="2"/>
      <c r="ED202" s="2"/>
      <c r="EE202" s="2">
        <v>39174502</v>
      </c>
      <c r="EF202" s="2">
        <v>2</v>
      </c>
      <c r="EG202" s="2" t="s">
        <v>354</v>
      </c>
      <c r="EH202" s="2">
        <v>0</v>
      </c>
      <c r="EI202" s="2" t="s">
        <v>3</v>
      </c>
      <c r="EJ202" s="2">
        <v>1</v>
      </c>
      <c r="EK202" s="2">
        <v>9001</v>
      </c>
      <c r="EL202" s="2" t="s">
        <v>377</v>
      </c>
      <c r="EM202" s="2" t="s">
        <v>378</v>
      </c>
      <c r="EN202" s="2"/>
      <c r="EO202" s="2" t="s">
        <v>3</v>
      </c>
      <c r="EP202" s="2"/>
      <c r="EQ202" s="2">
        <v>0</v>
      </c>
      <c r="ER202" s="2">
        <v>94.68</v>
      </c>
      <c r="ES202" s="2">
        <v>94.68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53"/>
        <v>0</v>
      </c>
      <c r="FS202" s="2">
        <v>0</v>
      </c>
      <c r="FT202" s="2"/>
      <c r="FU202" s="2"/>
      <c r="FV202" s="2"/>
      <c r="FW202" s="2"/>
      <c r="FX202" s="2">
        <v>90</v>
      </c>
      <c r="FY202" s="2">
        <v>85</v>
      </c>
      <c r="FZ202" s="2"/>
      <c r="GA202" s="2" t="s">
        <v>3</v>
      </c>
      <c r="GB202" s="2"/>
      <c r="GC202" s="2"/>
      <c r="GD202" s="2">
        <v>1</v>
      </c>
      <c r="GE202" s="2"/>
      <c r="GF202" s="2">
        <v>-2137607551</v>
      </c>
      <c r="GG202" s="2">
        <v>1</v>
      </c>
      <c r="GH202" s="2">
        <v>1</v>
      </c>
      <c r="GI202" s="2">
        <v>-2</v>
      </c>
      <c r="GJ202" s="2">
        <v>0</v>
      </c>
      <c r="GK202" s="2">
        <v>0</v>
      </c>
      <c r="GL202" s="2">
        <f t="shared" si="254"/>
        <v>0</v>
      </c>
      <c r="GM202" s="2">
        <f t="shared" si="255"/>
        <v>284.04000000000002</v>
      </c>
      <c r="GN202" s="2">
        <f t="shared" si="256"/>
        <v>284.04000000000002</v>
      </c>
      <c r="GO202" s="2">
        <f t="shared" si="257"/>
        <v>0</v>
      </c>
      <c r="GP202" s="2">
        <f t="shared" si="258"/>
        <v>0</v>
      </c>
      <c r="GQ202" s="2"/>
      <c r="GR202" s="2">
        <v>0</v>
      </c>
      <c r="GS202" s="2">
        <v>3</v>
      </c>
      <c r="GT202" s="2">
        <v>0</v>
      </c>
      <c r="GU202" s="2" t="s">
        <v>3</v>
      </c>
      <c r="GV202" s="2">
        <f t="shared" si="259"/>
        <v>0</v>
      </c>
      <c r="GW202" s="2">
        <v>1</v>
      </c>
      <c r="GX202" s="2">
        <f t="shared" si="260"/>
        <v>0</v>
      </c>
      <c r="GY202" s="2"/>
      <c r="GZ202" s="2"/>
      <c r="HA202" s="2">
        <v>0</v>
      </c>
      <c r="HB202" s="2">
        <v>0</v>
      </c>
      <c r="HC202" s="2">
        <f t="shared" si="261"/>
        <v>0</v>
      </c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592</v>
      </c>
      <c r="E203" t="s">
        <v>394</v>
      </c>
      <c r="F203" t="s">
        <v>395</v>
      </c>
      <c r="G203" t="s">
        <v>396</v>
      </c>
      <c r="H203" t="s">
        <v>177</v>
      </c>
      <c r="I203">
        <f>I199*J203</f>
        <v>3</v>
      </c>
      <c r="J203">
        <v>1</v>
      </c>
      <c r="O203">
        <f t="shared" si="227"/>
        <v>1922.95</v>
      </c>
      <c r="P203">
        <f t="shared" si="228"/>
        <v>1922.95</v>
      </c>
      <c r="Q203">
        <f t="shared" si="229"/>
        <v>0</v>
      </c>
      <c r="R203">
        <f t="shared" si="230"/>
        <v>0</v>
      </c>
      <c r="S203">
        <f t="shared" si="231"/>
        <v>0</v>
      </c>
      <c r="T203">
        <f t="shared" si="232"/>
        <v>0</v>
      </c>
      <c r="U203">
        <f t="shared" si="233"/>
        <v>0</v>
      </c>
      <c r="V203">
        <f t="shared" si="234"/>
        <v>0</v>
      </c>
      <c r="W203">
        <f t="shared" si="235"/>
        <v>0</v>
      </c>
      <c r="X203">
        <f t="shared" si="236"/>
        <v>0</v>
      </c>
      <c r="Y203">
        <f t="shared" si="237"/>
        <v>0</v>
      </c>
      <c r="AA203">
        <v>39650538</v>
      </c>
      <c r="AB203">
        <f t="shared" si="238"/>
        <v>94.68</v>
      </c>
      <c r="AC203">
        <f t="shared" si="239"/>
        <v>94.68</v>
      </c>
      <c r="AD203">
        <f t="shared" si="262"/>
        <v>0</v>
      </c>
      <c r="AE203">
        <f t="shared" si="263"/>
        <v>0</v>
      </c>
      <c r="AF203">
        <f t="shared" si="263"/>
        <v>0</v>
      </c>
      <c r="AG203">
        <f t="shared" si="240"/>
        <v>0</v>
      </c>
      <c r="AH203">
        <f t="shared" si="264"/>
        <v>0</v>
      </c>
      <c r="AI203">
        <f t="shared" si="264"/>
        <v>0</v>
      </c>
      <c r="AJ203">
        <f t="shared" si="241"/>
        <v>0</v>
      </c>
      <c r="AK203">
        <v>94.68</v>
      </c>
      <c r="AL203">
        <v>94.68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90</v>
      </c>
      <c r="AU203">
        <v>85</v>
      </c>
      <c r="AV203">
        <v>1</v>
      </c>
      <c r="AW203">
        <v>1</v>
      </c>
      <c r="AZ203">
        <v>6.77</v>
      </c>
      <c r="BA203">
        <v>1</v>
      </c>
      <c r="BB203">
        <v>1</v>
      </c>
      <c r="BC203">
        <v>6.77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1</v>
      </c>
      <c r="BJ203" t="s">
        <v>397</v>
      </c>
      <c r="BM203">
        <v>9001</v>
      </c>
      <c r="BN203">
        <v>0</v>
      </c>
      <c r="BO203" t="s">
        <v>3</v>
      </c>
      <c r="BP203">
        <v>0</v>
      </c>
      <c r="BQ203">
        <v>2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90</v>
      </c>
      <c r="CA203">
        <v>85</v>
      </c>
      <c r="CE203">
        <v>0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42"/>
        <v>1922.95</v>
      </c>
      <c r="CQ203">
        <f t="shared" si="243"/>
        <v>640.98360000000002</v>
      </c>
      <c r="CR203">
        <f t="shared" si="244"/>
        <v>0</v>
      </c>
      <c r="CS203">
        <f t="shared" si="245"/>
        <v>0</v>
      </c>
      <c r="CT203">
        <f t="shared" si="246"/>
        <v>0</v>
      </c>
      <c r="CU203">
        <f t="shared" si="247"/>
        <v>0</v>
      </c>
      <c r="CV203">
        <f t="shared" si="248"/>
        <v>0</v>
      </c>
      <c r="CW203">
        <f t="shared" si="249"/>
        <v>0</v>
      </c>
      <c r="CX203">
        <f t="shared" si="250"/>
        <v>0</v>
      </c>
      <c r="CY203">
        <f t="shared" si="251"/>
        <v>0</v>
      </c>
      <c r="CZ203">
        <f t="shared" si="252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177</v>
      </c>
      <c r="DW203" t="s">
        <v>177</v>
      </c>
      <c r="DX203">
        <v>1</v>
      </c>
      <c r="EE203">
        <v>39174502</v>
      </c>
      <c r="EF203">
        <v>2</v>
      </c>
      <c r="EG203" t="s">
        <v>354</v>
      </c>
      <c r="EH203">
        <v>0</v>
      </c>
      <c r="EI203" t="s">
        <v>3</v>
      </c>
      <c r="EJ203">
        <v>1</v>
      </c>
      <c r="EK203">
        <v>9001</v>
      </c>
      <c r="EL203" t="s">
        <v>377</v>
      </c>
      <c r="EM203" t="s">
        <v>378</v>
      </c>
      <c r="EO203" t="s">
        <v>3</v>
      </c>
      <c r="EQ203">
        <v>0</v>
      </c>
      <c r="ER203">
        <v>94.68</v>
      </c>
      <c r="ES203">
        <v>94.68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53"/>
        <v>0</v>
      </c>
      <c r="FS203">
        <v>0</v>
      </c>
      <c r="FX203">
        <v>90</v>
      </c>
      <c r="FY203">
        <v>85</v>
      </c>
      <c r="GA203" t="s">
        <v>3</v>
      </c>
      <c r="GD203">
        <v>1</v>
      </c>
      <c r="GF203">
        <v>-2137607551</v>
      </c>
      <c r="GG203">
        <v>1</v>
      </c>
      <c r="GH203">
        <v>1</v>
      </c>
      <c r="GI203">
        <v>4</v>
      </c>
      <c r="GJ203">
        <v>0</v>
      </c>
      <c r="GK203">
        <v>0</v>
      </c>
      <c r="GL203">
        <f t="shared" si="254"/>
        <v>0</v>
      </c>
      <c r="GM203">
        <f t="shared" si="255"/>
        <v>1922.95</v>
      </c>
      <c r="GN203">
        <f t="shared" si="256"/>
        <v>1922.95</v>
      </c>
      <c r="GO203">
        <f t="shared" si="257"/>
        <v>0</v>
      </c>
      <c r="GP203">
        <f t="shared" si="258"/>
        <v>0</v>
      </c>
      <c r="GR203">
        <v>0</v>
      </c>
      <c r="GS203">
        <v>0</v>
      </c>
      <c r="GT203">
        <v>0</v>
      </c>
      <c r="GU203" t="s">
        <v>3</v>
      </c>
      <c r="GV203">
        <f t="shared" si="259"/>
        <v>0</v>
      </c>
      <c r="GW203">
        <v>1</v>
      </c>
      <c r="GX203">
        <f t="shared" si="260"/>
        <v>0</v>
      </c>
      <c r="HA203">
        <v>0</v>
      </c>
      <c r="HB203">
        <v>0</v>
      </c>
      <c r="HC203">
        <f t="shared" si="261"/>
        <v>0</v>
      </c>
      <c r="IK203">
        <v>0</v>
      </c>
    </row>
    <row r="204" spans="1:255" x14ac:dyDescent="0.2">
      <c r="A204" s="2">
        <v>17</v>
      </c>
      <c r="B204" s="2">
        <v>1</v>
      </c>
      <c r="C204" s="2">
        <f>ROW(SmtRes!A601)</f>
        <v>601</v>
      </c>
      <c r="D204" s="2">
        <f>ROW(EtalonRes!A496)</f>
        <v>496</v>
      </c>
      <c r="E204" s="2" t="s">
        <v>398</v>
      </c>
      <c r="F204" s="2" t="s">
        <v>399</v>
      </c>
      <c r="G204" s="2" t="s">
        <v>400</v>
      </c>
      <c r="H204" s="2" t="s">
        <v>17</v>
      </c>
      <c r="I204" s="2">
        <v>6</v>
      </c>
      <c r="J204" s="2">
        <v>0</v>
      </c>
      <c r="K204" s="2"/>
      <c r="L204" s="2"/>
      <c r="M204" s="2"/>
      <c r="N204" s="2"/>
      <c r="O204" s="2">
        <f t="shared" si="227"/>
        <v>93.36</v>
      </c>
      <c r="P204" s="2">
        <f t="shared" si="228"/>
        <v>19.86</v>
      </c>
      <c r="Q204" s="2">
        <f t="shared" si="229"/>
        <v>0</v>
      </c>
      <c r="R204" s="2">
        <f t="shared" si="230"/>
        <v>0</v>
      </c>
      <c r="S204" s="2">
        <f t="shared" si="231"/>
        <v>73.5</v>
      </c>
      <c r="T204" s="2">
        <f t="shared" si="232"/>
        <v>0</v>
      </c>
      <c r="U204" s="2">
        <f t="shared" si="233"/>
        <v>7.1999999999999993</v>
      </c>
      <c r="V204" s="2">
        <f t="shared" si="234"/>
        <v>0</v>
      </c>
      <c r="W204" s="2">
        <f t="shared" si="235"/>
        <v>0</v>
      </c>
      <c r="X204" s="2">
        <f t="shared" si="236"/>
        <v>58.8</v>
      </c>
      <c r="Y204" s="2">
        <f t="shared" si="237"/>
        <v>44.1</v>
      </c>
      <c r="Z204" s="2"/>
      <c r="AA204" s="2">
        <v>39650536</v>
      </c>
      <c r="AB204" s="2">
        <f t="shared" si="238"/>
        <v>15.56</v>
      </c>
      <c r="AC204" s="2">
        <f t="shared" si="239"/>
        <v>3.31</v>
      </c>
      <c r="AD204" s="2">
        <f t="shared" si="262"/>
        <v>0</v>
      </c>
      <c r="AE204" s="2">
        <f t="shared" si="263"/>
        <v>0</v>
      </c>
      <c r="AF204" s="2">
        <f t="shared" si="263"/>
        <v>12.25</v>
      </c>
      <c r="AG204" s="2">
        <f t="shared" si="240"/>
        <v>0</v>
      </c>
      <c r="AH204" s="2">
        <f t="shared" si="264"/>
        <v>1.2</v>
      </c>
      <c r="AI204" s="2">
        <f t="shared" si="264"/>
        <v>0</v>
      </c>
      <c r="AJ204" s="2">
        <f t="shared" si="241"/>
        <v>0</v>
      </c>
      <c r="AK204" s="2">
        <v>15.56</v>
      </c>
      <c r="AL204" s="2">
        <v>3.31</v>
      </c>
      <c r="AM204" s="2">
        <v>0</v>
      </c>
      <c r="AN204" s="2">
        <v>0</v>
      </c>
      <c r="AO204" s="2">
        <v>12.25</v>
      </c>
      <c r="AP204" s="2">
        <v>0</v>
      </c>
      <c r="AQ204" s="2">
        <v>1.2</v>
      </c>
      <c r="AR204" s="2">
        <v>0</v>
      </c>
      <c r="AS204" s="2">
        <v>0</v>
      </c>
      <c r="AT204" s="2">
        <v>80</v>
      </c>
      <c r="AU204" s="2">
        <v>60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3</v>
      </c>
      <c r="BE204" s="2" t="s">
        <v>3</v>
      </c>
      <c r="BF204" s="2" t="s">
        <v>3</v>
      </c>
      <c r="BG204" s="2" t="s">
        <v>3</v>
      </c>
      <c r="BH204" s="2">
        <v>0</v>
      </c>
      <c r="BI204" s="2">
        <v>2</v>
      </c>
      <c r="BJ204" s="2" t="s">
        <v>401</v>
      </c>
      <c r="BK204" s="2"/>
      <c r="BL204" s="2"/>
      <c r="BM204" s="2">
        <v>110011</v>
      </c>
      <c r="BN204" s="2">
        <v>0</v>
      </c>
      <c r="BO204" s="2" t="s">
        <v>3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3</v>
      </c>
      <c r="BZ204" s="2">
        <v>80</v>
      </c>
      <c r="CA204" s="2">
        <v>60</v>
      </c>
      <c r="CB204" s="2"/>
      <c r="CC204" s="2"/>
      <c r="CD204" s="2"/>
      <c r="CE204" s="2">
        <v>0</v>
      </c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3</v>
      </c>
      <c r="CO204" s="2">
        <v>0</v>
      </c>
      <c r="CP204" s="2">
        <f t="shared" si="242"/>
        <v>93.36</v>
      </c>
      <c r="CQ204" s="2">
        <f t="shared" si="243"/>
        <v>3.31</v>
      </c>
      <c r="CR204" s="2">
        <f t="shared" si="244"/>
        <v>0</v>
      </c>
      <c r="CS204" s="2">
        <f t="shared" si="245"/>
        <v>0</v>
      </c>
      <c r="CT204" s="2">
        <f t="shared" si="246"/>
        <v>12.25</v>
      </c>
      <c r="CU204" s="2">
        <f t="shared" si="247"/>
        <v>0</v>
      </c>
      <c r="CV204" s="2">
        <f t="shared" si="248"/>
        <v>1.2</v>
      </c>
      <c r="CW204" s="2">
        <f t="shared" si="249"/>
        <v>0</v>
      </c>
      <c r="CX204" s="2">
        <f t="shared" si="250"/>
        <v>0</v>
      </c>
      <c r="CY204" s="2">
        <f t="shared" si="251"/>
        <v>58.8</v>
      </c>
      <c r="CZ204" s="2">
        <f t="shared" si="252"/>
        <v>44.1</v>
      </c>
      <c r="DA204" s="2"/>
      <c r="DB204" s="2"/>
      <c r="DC204" s="2" t="s">
        <v>3</v>
      </c>
      <c r="DD204" s="2" t="s">
        <v>3</v>
      </c>
      <c r="DE204" s="2" t="s">
        <v>3</v>
      </c>
      <c r="DF204" s="2" t="s">
        <v>3</v>
      </c>
      <c r="DG204" s="2" t="s">
        <v>3</v>
      </c>
      <c r="DH204" s="2" t="s">
        <v>3</v>
      </c>
      <c r="DI204" s="2" t="s">
        <v>3</v>
      </c>
      <c r="DJ204" s="2" t="s">
        <v>3</v>
      </c>
      <c r="DK204" s="2" t="s">
        <v>3</v>
      </c>
      <c r="DL204" s="2" t="s">
        <v>3</v>
      </c>
      <c r="DM204" s="2" t="s">
        <v>3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1013</v>
      </c>
      <c r="DV204" s="2" t="s">
        <v>17</v>
      </c>
      <c r="DW204" s="2" t="s">
        <v>17</v>
      </c>
      <c r="DX204" s="2">
        <v>1</v>
      </c>
      <c r="DY204" s="2"/>
      <c r="DZ204" s="2"/>
      <c r="EA204" s="2"/>
      <c r="EB204" s="2"/>
      <c r="EC204" s="2"/>
      <c r="ED204" s="2"/>
      <c r="EE204" s="2">
        <v>39174433</v>
      </c>
      <c r="EF204" s="2">
        <v>3</v>
      </c>
      <c r="EG204" s="2" t="s">
        <v>20</v>
      </c>
      <c r="EH204" s="2">
        <v>0</v>
      </c>
      <c r="EI204" s="2" t="s">
        <v>3</v>
      </c>
      <c r="EJ204" s="2">
        <v>2</v>
      </c>
      <c r="EK204" s="2">
        <v>110011</v>
      </c>
      <c r="EL204" s="2" t="s">
        <v>21</v>
      </c>
      <c r="EM204" s="2" t="s">
        <v>22</v>
      </c>
      <c r="EN204" s="2"/>
      <c r="EO204" s="2" t="s">
        <v>3</v>
      </c>
      <c r="EP204" s="2"/>
      <c r="EQ204" s="2">
        <v>0</v>
      </c>
      <c r="ER204" s="2">
        <v>15.56</v>
      </c>
      <c r="ES204" s="2">
        <v>3.31</v>
      </c>
      <c r="ET204" s="2">
        <v>0</v>
      </c>
      <c r="EU204" s="2">
        <v>0</v>
      </c>
      <c r="EV204" s="2">
        <v>12.25</v>
      </c>
      <c r="EW204" s="2">
        <v>1.2</v>
      </c>
      <c r="EX204" s="2">
        <v>0</v>
      </c>
      <c r="EY204" s="2">
        <v>0</v>
      </c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53"/>
        <v>0</v>
      </c>
      <c r="FS204" s="2">
        <v>0</v>
      </c>
      <c r="FT204" s="2"/>
      <c r="FU204" s="2"/>
      <c r="FV204" s="2"/>
      <c r="FW204" s="2"/>
      <c r="FX204" s="2">
        <v>80</v>
      </c>
      <c r="FY204" s="2">
        <v>60</v>
      </c>
      <c r="FZ204" s="2"/>
      <c r="GA204" s="2" t="s">
        <v>3</v>
      </c>
      <c r="GB204" s="2"/>
      <c r="GC204" s="2"/>
      <c r="GD204" s="2">
        <v>1</v>
      </c>
      <c r="GE204" s="2"/>
      <c r="GF204" s="2">
        <v>-781781349</v>
      </c>
      <c r="GG204" s="2">
        <v>2</v>
      </c>
      <c r="GH204" s="2">
        <v>1</v>
      </c>
      <c r="GI204" s="2">
        <v>-2</v>
      </c>
      <c r="GJ204" s="2">
        <v>0</v>
      </c>
      <c r="GK204" s="2">
        <v>0</v>
      </c>
      <c r="GL204" s="2">
        <f t="shared" si="254"/>
        <v>0</v>
      </c>
      <c r="GM204" s="2">
        <f t="shared" si="255"/>
        <v>196.26</v>
      </c>
      <c r="GN204" s="2">
        <f t="shared" si="256"/>
        <v>0</v>
      </c>
      <c r="GO204" s="2">
        <f t="shared" si="257"/>
        <v>196.26</v>
      </c>
      <c r="GP204" s="2">
        <f t="shared" si="258"/>
        <v>0</v>
      </c>
      <c r="GQ204" s="2"/>
      <c r="GR204" s="2">
        <v>0</v>
      </c>
      <c r="GS204" s="2">
        <v>3</v>
      </c>
      <c r="GT204" s="2">
        <v>0</v>
      </c>
      <c r="GU204" s="2" t="s">
        <v>3</v>
      </c>
      <c r="GV204" s="2">
        <f t="shared" si="259"/>
        <v>0</v>
      </c>
      <c r="GW204" s="2">
        <v>1</v>
      </c>
      <c r="GX204" s="2">
        <f t="shared" si="260"/>
        <v>0</v>
      </c>
      <c r="GY204" s="2"/>
      <c r="GZ204" s="2"/>
      <c r="HA204" s="2">
        <v>0</v>
      </c>
      <c r="HB204" s="2">
        <v>0</v>
      </c>
      <c r="HC204" s="2">
        <f t="shared" si="261"/>
        <v>0</v>
      </c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17</v>
      </c>
      <c r="B205">
        <v>1</v>
      </c>
      <c r="C205">
        <f>ROW(SmtRes!A608)</f>
        <v>608</v>
      </c>
      <c r="D205">
        <f>ROW(EtalonRes!A502)</f>
        <v>502</v>
      </c>
      <c r="E205" t="s">
        <v>398</v>
      </c>
      <c r="F205" t="s">
        <v>399</v>
      </c>
      <c r="G205" t="s">
        <v>400</v>
      </c>
      <c r="H205" t="s">
        <v>17</v>
      </c>
      <c r="I205">
        <v>6</v>
      </c>
      <c r="J205">
        <v>0</v>
      </c>
      <c r="O205">
        <f t="shared" si="227"/>
        <v>632.04999999999995</v>
      </c>
      <c r="P205">
        <f t="shared" si="228"/>
        <v>134.44999999999999</v>
      </c>
      <c r="Q205">
        <f t="shared" si="229"/>
        <v>0</v>
      </c>
      <c r="R205">
        <f t="shared" si="230"/>
        <v>0</v>
      </c>
      <c r="S205">
        <f t="shared" si="231"/>
        <v>497.6</v>
      </c>
      <c r="T205">
        <f t="shared" si="232"/>
        <v>0</v>
      </c>
      <c r="U205">
        <f t="shared" si="233"/>
        <v>7.1999999999999993</v>
      </c>
      <c r="V205">
        <f t="shared" si="234"/>
        <v>0</v>
      </c>
      <c r="W205">
        <f t="shared" si="235"/>
        <v>0</v>
      </c>
      <c r="X205">
        <f t="shared" si="236"/>
        <v>398.08</v>
      </c>
      <c r="Y205">
        <f t="shared" si="237"/>
        <v>298.56</v>
      </c>
      <c r="AA205">
        <v>39650538</v>
      </c>
      <c r="AB205">
        <f t="shared" si="238"/>
        <v>15.56</v>
      </c>
      <c r="AC205">
        <f t="shared" si="239"/>
        <v>3.31</v>
      </c>
      <c r="AD205">
        <f t="shared" si="262"/>
        <v>0</v>
      </c>
      <c r="AE205">
        <f t="shared" si="263"/>
        <v>0</v>
      </c>
      <c r="AF205">
        <f t="shared" si="263"/>
        <v>12.25</v>
      </c>
      <c r="AG205">
        <f t="shared" si="240"/>
        <v>0</v>
      </c>
      <c r="AH205">
        <f t="shared" si="264"/>
        <v>1.2</v>
      </c>
      <c r="AI205">
        <f t="shared" si="264"/>
        <v>0</v>
      </c>
      <c r="AJ205">
        <f t="shared" si="241"/>
        <v>0</v>
      </c>
      <c r="AK205">
        <v>15.56</v>
      </c>
      <c r="AL205">
        <v>3.31</v>
      </c>
      <c r="AM205">
        <v>0</v>
      </c>
      <c r="AN205">
        <v>0</v>
      </c>
      <c r="AO205">
        <v>12.25</v>
      </c>
      <c r="AP205">
        <v>0</v>
      </c>
      <c r="AQ205">
        <v>1.2</v>
      </c>
      <c r="AR205">
        <v>0</v>
      </c>
      <c r="AS205">
        <v>0</v>
      </c>
      <c r="AT205">
        <v>80</v>
      </c>
      <c r="AU205">
        <v>60</v>
      </c>
      <c r="AV205">
        <v>1</v>
      </c>
      <c r="AW205">
        <v>1</v>
      </c>
      <c r="AZ205">
        <v>6.77</v>
      </c>
      <c r="BA205">
        <v>6.77</v>
      </c>
      <c r="BB205">
        <v>6.77</v>
      </c>
      <c r="BC205">
        <v>6.77</v>
      </c>
      <c r="BD205" t="s">
        <v>3</v>
      </c>
      <c r="BE205" t="s">
        <v>3</v>
      </c>
      <c r="BF205" t="s">
        <v>3</v>
      </c>
      <c r="BG205" t="s">
        <v>3</v>
      </c>
      <c r="BH205">
        <v>0</v>
      </c>
      <c r="BI205">
        <v>2</v>
      </c>
      <c r="BJ205" t="s">
        <v>401</v>
      </c>
      <c r="BM205">
        <v>110011</v>
      </c>
      <c r="BN205">
        <v>0</v>
      </c>
      <c r="BO205" t="s">
        <v>3</v>
      </c>
      <c r="BP205">
        <v>0</v>
      </c>
      <c r="BQ205">
        <v>3</v>
      </c>
      <c r="BR205">
        <v>0</v>
      </c>
      <c r="BS205">
        <v>6.77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80</v>
      </c>
      <c r="CA205">
        <v>60</v>
      </c>
      <c r="CE205">
        <v>0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42"/>
        <v>632.04999999999995</v>
      </c>
      <c r="CQ205">
        <f t="shared" si="243"/>
        <v>22.4087</v>
      </c>
      <c r="CR205">
        <f t="shared" si="244"/>
        <v>0</v>
      </c>
      <c r="CS205">
        <f t="shared" si="245"/>
        <v>0</v>
      </c>
      <c r="CT205">
        <f t="shared" si="246"/>
        <v>82.93249999999999</v>
      </c>
      <c r="CU205">
        <f t="shared" si="247"/>
        <v>0</v>
      </c>
      <c r="CV205">
        <f t="shared" si="248"/>
        <v>1.2</v>
      </c>
      <c r="CW205">
        <f t="shared" si="249"/>
        <v>0</v>
      </c>
      <c r="CX205">
        <f t="shared" si="250"/>
        <v>0</v>
      </c>
      <c r="CY205">
        <f t="shared" si="251"/>
        <v>398.08</v>
      </c>
      <c r="CZ205">
        <f t="shared" si="252"/>
        <v>298.56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1013</v>
      </c>
      <c r="DV205" t="s">
        <v>17</v>
      </c>
      <c r="DW205" t="s">
        <v>17</v>
      </c>
      <c r="DX205">
        <v>1</v>
      </c>
      <c r="EE205">
        <v>39174433</v>
      </c>
      <c r="EF205">
        <v>3</v>
      </c>
      <c r="EG205" t="s">
        <v>20</v>
      </c>
      <c r="EH205">
        <v>0</v>
      </c>
      <c r="EI205" t="s">
        <v>3</v>
      </c>
      <c r="EJ205">
        <v>2</v>
      </c>
      <c r="EK205">
        <v>110011</v>
      </c>
      <c r="EL205" t="s">
        <v>21</v>
      </c>
      <c r="EM205" t="s">
        <v>22</v>
      </c>
      <c r="EO205" t="s">
        <v>3</v>
      </c>
      <c r="EQ205">
        <v>0</v>
      </c>
      <c r="ER205">
        <v>15.56</v>
      </c>
      <c r="ES205">
        <v>3.31</v>
      </c>
      <c r="ET205">
        <v>0</v>
      </c>
      <c r="EU205">
        <v>0</v>
      </c>
      <c r="EV205">
        <v>12.25</v>
      </c>
      <c r="EW205">
        <v>1.2</v>
      </c>
      <c r="EX205">
        <v>0</v>
      </c>
      <c r="EY205">
        <v>0</v>
      </c>
      <c r="FQ205">
        <v>0</v>
      </c>
      <c r="FR205">
        <f t="shared" si="253"/>
        <v>0</v>
      </c>
      <c r="FS205">
        <v>0</v>
      </c>
      <c r="FX205">
        <v>80</v>
      </c>
      <c r="FY205">
        <v>60</v>
      </c>
      <c r="GA205" t="s">
        <v>3</v>
      </c>
      <c r="GD205">
        <v>1</v>
      </c>
      <c r="GF205">
        <v>-781781349</v>
      </c>
      <c r="GG205">
        <v>1</v>
      </c>
      <c r="GH205">
        <v>1</v>
      </c>
      <c r="GI205">
        <v>4</v>
      </c>
      <c r="GJ205">
        <v>0</v>
      </c>
      <c r="GK205">
        <v>0</v>
      </c>
      <c r="GL205">
        <f t="shared" si="254"/>
        <v>0</v>
      </c>
      <c r="GM205">
        <f t="shared" si="255"/>
        <v>1328.69</v>
      </c>
      <c r="GN205">
        <f t="shared" si="256"/>
        <v>0</v>
      </c>
      <c r="GO205">
        <f t="shared" si="257"/>
        <v>1328.69</v>
      </c>
      <c r="GP205">
        <f t="shared" si="258"/>
        <v>0</v>
      </c>
      <c r="GR205">
        <v>0</v>
      </c>
      <c r="GS205">
        <v>3</v>
      </c>
      <c r="GT205">
        <v>0</v>
      </c>
      <c r="GU205" t="s">
        <v>3</v>
      </c>
      <c r="GV205">
        <f t="shared" si="259"/>
        <v>0</v>
      </c>
      <c r="GW205">
        <v>1</v>
      </c>
      <c r="GX205">
        <f t="shared" si="260"/>
        <v>0</v>
      </c>
      <c r="HA205">
        <v>0</v>
      </c>
      <c r="HB205">
        <v>0</v>
      </c>
      <c r="HC205">
        <f t="shared" si="261"/>
        <v>0</v>
      </c>
      <c r="IK205">
        <v>0</v>
      </c>
    </row>
    <row r="206" spans="1:255" x14ac:dyDescent="0.2">
      <c r="A206" s="2">
        <v>18</v>
      </c>
      <c r="B206" s="2">
        <v>1</v>
      </c>
      <c r="C206" s="2">
        <v>600</v>
      </c>
      <c r="D206" s="2"/>
      <c r="E206" s="2" t="s">
        <v>402</v>
      </c>
      <c r="F206" s="2" t="s">
        <v>143</v>
      </c>
      <c r="G206" s="2" t="s">
        <v>403</v>
      </c>
      <c r="H206" s="2" t="s">
        <v>27</v>
      </c>
      <c r="I206" s="2">
        <f>I204*J206</f>
        <v>6</v>
      </c>
      <c r="J206" s="2">
        <v>1</v>
      </c>
      <c r="K206" s="2"/>
      <c r="L206" s="2"/>
      <c r="M206" s="2"/>
      <c r="N206" s="2"/>
      <c r="O206" s="2">
        <f t="shared" si="227"/>
        <v>347.52</v>
      </c>
      <c r="P206" s="2">
        <f t="shared" si="228"/>
        <v>347.52</v>
      </c>
      <c r="Q206" s="2">
        <f t="shared" si="229"/>
        <v>0</v>
      </c>
      <c r="R206" s="2">
        <f t="shared" si="230"/>
        <v>0</v>
      </c>
      <c r="S206" s="2">
        <f t="shared" si="231"/>
        <v>0</v>
      </c>
      <c r="T206" s="2">
        <f t="shared" si="232"/>
        <v>0</v>
      </c>
      <c r="U206" s="2">
        <f t="shared" si="233"/>
        <v>0</v>
      </c>
      <c r="V206" s="2">
        <f t="shared" si="234"/>
        <v>0</v>
      </c>
      <c r="W206" s="2">
        <f t="shared" si="235"/>
        <v>0</v>
      </c>
      <c r="X206" s="2">
        <f t="shared" si="236"/>
        <v>0</v>
      </c>
      <c r="Y206" s="2">
        <f t="shared" si="237"/>
        <v>0</v>
      </c>
      <c r="Z206" s="2"/>
      <c r="AA206" s="2">
        <v>39650536</v>
      </c>
      <c r="AB206" s="2">
        <f t="shared" si="238"/>
        <v>57.92</v>
      </c>
      <c r="AC206" s="2">
        <f t="shared" si="239"/>
        <v>57.92</v>
      </c>
      <c r="AD206" s="2">
        <f t="shared" si="262"/>
        <v>0</v>
      </c>
      <c r="AE206" s="2">
        <f t="shared" si="263"/>
        <v>0</v>
      </c>
      <c r="AF206" s="2">
        <f t="shared" si="263"/>
        <v>0</v>
      </c>
      <c r="AG206" s="2">
        <f t="shared" si="240"/>
        <v>0</v>
      </c>
      <c r="AH206" s="2">
        <f t="shared" si="264"/>
        <v>0</v>
      </c>
      <c r="AI206" s="2">
        <f t="shared" si="264"/>
        <v>0</v>
      </c>
      <c r="AJ206" s="2">
        <f t="shared" si="241"/>
        <v>0</v>
      </c>
      <c r="AK206" s="2">
        <v>57.92</v>
      </c>
      <c r="AL206" s="2">
        <v>57.92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80</v>
      </c>
      <c r="AU206" s="2">
        <v>60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3</v>
      </c>
      <c r="BE206" s="2" t="s">
        <v>3</v>
      </c>
      <c r="BF206" s="2" t="s">
        <v>3</v>
      </c>
      <c r="BG206" s="2" t="s">
        <v>3</v>
      </c>
      <c r="BH206" s="2">
        <v>3</v>
      </c>
      <c r="BI206" s="2">
        <v>2</v>
      </c>
      <c r="BJ206" s="2" t="s">
        <v>145</v>
      </c>
      <c r="BK206" s="2"/>
      <c r="BL206" s="2"/>
      <c r="BM206" s="2">
        <v>110011</v>
      </c>
      <c r="BN206" s="2">
        <v>0</v>
      </c>
      <c r="BO206" s="2" t="s">
        <v>3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3</v>
      </c>
      <c r="BZ206" s="2">
        <v>80</v>
      </c>
      <c r="CA206" s="2">
        <v>60</v>
      </c>
      <c r="CB206" s="2"/>
      <c r="CC206" s="2"/>
      <c r="CD206" s="2"/>
      <c r="CE206" s="2">
        <v>0</v>
      </c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3</v>
      </c>
      <c r="CO206" s="2">
        <v>0</v>
      </c>
      <c r="CP206" s="2">
        <f t="shared" si="242"/>
        <v>347.52</v>
      </c>
      <c r="CQ206" s="2">
        <f t="shared" si="243"/>
        <v>57.92</v>
      </c>
      <c r="CR206" s="2">
        <f t="shared" si="244"/>
        <v>0</v>
      </c>
      <c r="CS206" s="2">
        <f t="shared" si="245"/>
        <v>0</v>
      </c>
      <c r="CT206" s="2">
        <f t="shared" si="246"/>
        <v>0</v>
      </c>
      <c r="CU206" s="2">
        <f t="shared" si="247"/>
        <v>0</v>
      </c>
      <c r="CV206" s="2">
        <f t="shared" si="248"/>
        <v>0</v>
      </c>
      <c r="CW206" s="2">
        <f t="shared" si="249"/>
        <v>0</v>
      </c>
      <c r="CX206" s="2">
        <f t="shared" si="250"/>
        <v>0</v>
      </c>
      <c r="CY206" s="2">
        <f t="shared" si="251"/>
        <v>0</v>
      </c>
      <c r="CZ206" s="2">
        <f t="shared" si="252"/>
        <v>0</v>
      </c>
      <c r="DA206" s="2"/>
      <c r="DB206" s="2"/>
      <c r="DC206" s="2" t="s">
        <v>3</v>
      </c>
      <c r="DD206" s="2" t="s">
        <v>3</v>
      </c>
      <c r="DE206" s="2" t="s">
        <v>3</v>
      </c>
      <c r="DF206" s="2" t="s">
        <v>3</v>
      </c>
      <c r="DG206" s="2" t="s">
        <v>3</v>
      </c>
      <c r="DH206" s="2" t="s">
        <v>3</v>
      </c>
      <c r="DI206" s="2" t="s">
        <v>3</v>
      </c>
      <c r="DJ206" s="2" t="s">
        <v>3</v>
      </c>
      <c r="DK206" s="2" t="s">
        <v>3</v>
      </c>
      <c r="DL206" s="2" t="s">
        <v>3</v>
      </c>
      <c r="DM206" s="2" t="s">
        <v>3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1010</v>
      </c>
      <c r="DV206" s="2" t="s">
        <v>27</v>
      </c>
      <c r="DW206" s="2" t="s">
        <v>27</v>
      </c>
      <c r="DX206" s="2">
        <v>1</v>
      </c>
      <c r="DY206" s="2"/>
      <c r="DZ206" s="2"/>
      <c r="EA206" s="2"/>
      <c r="EB206" s="2"/>
      <c r="EC206" s="2"/>
      <c r="ED206" s="2"/>
      <c r="EE206" s="2">
        <v>39174433</v>
      </c>
      <c r="EF206" s="2">
        <v>3</v>
      </c>
      <c r="EG206" s="2" t="s">
        <v>20</v>
      </c>
      <c r="EH206" s="2">
        <v>0</v>
      </c>
      <c r="EI206" s="2" t="s">
        <v>3</v>
      </c>
      <c r="EJ206" s="2">
        <v>2</v>
      </c>
      <c r="EK206" s="2">
        <v>110011</v>
      </c>
      <c r="EL206" s="2" t="s">
        <v>21</v>
      </c>
      <c r="EM206" s="2" t="s">
        <v>22</v>
      </c>
      <c r="EN206" s="2"/>
      <c r="EO206" s="2" t="s">
        <v>3</v>
      </c>
      <c r="EP206" s="2"/>
      <c r="EQ206" s="2">
        <v>0</v>
      </c>
      <c r="ER206" s="2">
        <v>57.92</v>
      </c>
      <c r="ES206" s="2">
        <v>57.92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53"/>
        <v>0</v>
      </c>
      <c r="FS206" s="2">
        <v>0</v>
      </c>
      <c r="FT206" s="2"/>
      <c r="FU206" s="2"/>
      <c r="FV206" s="2"/>
      <c r="FW206" s="2"/>
      <c r="FX206" s="2">
        <v>80</v>
      </c>
      <c r="FY206" s="2">
        <v>60</v>
      </c>
      <c r="FZ206" s="2"/>
      <c r="GA206" s="2" t="s">
        <v>3</v>
      </c>
      <c r="GB206" s="2"/>
      <c r="GC206" s="2"/>
      <c r="GD206" s="2">
        <v>1</v>
      </c>
      <c r="GE206" s="2"/>
      <c r="GF206" s="2">
        <v>798534644</v>
      </c>
      <c r="GG206" s="2">
        <v>2</v>
      </c>
      <c r="GH206" s="2">
        <v>1</v>
      </c>
      <c r="GI206" s="2">
        <v>-2</v>
      </c>
      <c r="GJ206" s="2">
        <v>0</v>
      </c>
      <c r="GK206" s="2">
        <v>0</v>
      </c>
      <c r="GL206" s="2">
        <f t="shared" si="254"/>
        <v>0</v>
      </c>
      <c r="GM206" s="2">
        <f t="shared" si="255"/>
        <v>347.52</v>
      </c>
      <c r="GN206" s="2">
        <f t="shared" si="256"/>
        <v>0</v>
      </c>
      <c r="GO206" s="2">
        <f t="shared" si="257"/>
        <v>347.52</v>
      </c>
      <c r="GP206" s="2">
        <f t="shared" si="258"/>
        <v>0</v>
      </c>
      <c r="GQ206" s="2"/>
      <c r="GR206" s="2">
        <v>0</v>
      </c>
      <c r="GS206" s="2">
        <v>3</v>
      </c>
      <c r="GT206" s="2">
        <v>0</v>
      </c>
      <c r="GU206" s="2" t="s">
        <v>3</v>
      </c>
      <c r="GV206" s="2">
        <f t="shared" si="259"/>
        <v>0</v>
      </c>
      <c r="GW206" s="2">
        <v>1</v>
      </c>
      <c r="GX206" s="2">
        <f t="shared" si="260"/>
        <v>0</v>
      </c>
      <c r="GY206" s="2"/>
      <c r="GZ206" s="2"/>
      <c r="HA206" s="2">
        <v>0</v>
      </c>
      <c r="HB206" s="2">
        <v>0</v>
      </c>
      <c r="HC206" s="2">
        <f t="shared" si="261"/>
        <v>0</v>
      </c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18</v>
      </c>
      <c r="B207">
        <v>1</v>
      </c>
      <c r="C207">
        <v>607</v>
      </c>
      <c r="E207" t="s">
        <v>402</v>
      </c>
      <c r="F207" t="s">
        <v>143</v>
      </c>
      <c r="G207" t="s">
        <v>403</v>
      </c>
      <c r="H207" t="s">
        <v>27</v>
      </c>
      <c r="I207">
        <f>I205*J207</f>
        <v>6</v>
      </c>
      <c r="J207">
        <v>1</v>
      </c>
      <c r="O207">
        <f t="shared" si="227"/>
        <v>2352.71</v>
      </c>
      <c r="P207">
        <f t="shared" si="228"/>
        <v>2352.71</v>
      </c>
      <c r="Q207">
        <f t="shared" si="229"/>
        <v>0</v>
      </c>
      <c r="R207">
        <f t="shared" si="230"/>
        <v>0</v>
      </c>
      <c r="S207">
        <f t="shared" si="231"/>
        <v>0</v>
      </c>
      <c r="T207">
        <f t="shared" si="232"/>
        <v>0</v>
      </c>
      <c r="U207">
        <f t="shared" si="233"/>
        <v>0</v>
      </c>
      <c r="V207">
        <f t="shared" si="234"/>
        <v>0</v>
      </c>
      <c r="W207">
        <f t="shared" si="235"/>
        <v>0</v>
      </c>
      <c r="X207">
        <f t="shared" si="236"/>
        <v>0</v>
      </c>
      <c r="Y207">
        <f t="shared" si="237"/>
        <v>0</v>
      </c>
      <c r="AA207">
        <v>39650538</v>
      </c>
      <c r="AB207">
        <f t="shared" si="238"/>
        <v>57.92</v>
      </c>
      <c r="AC207">
        <f t="shared" si="239"/>
        <v>57.92</v>
      </c>
      <c r="AD207">
        <f t="shared" si="262"/>
        <v>0</v>
      </c>
      <c r="AE207">
        <f t="shared" si="263"/>
        <v>0</v>
      </c>
      <c r="AF207">
        <f t="shared" si="263"/>
        <v>0</v>
      </c>
      <c r="AG207">
        <f t="shared" si="240"/>
        <v>0</v>
      </c>
      <c r="AH207">
        <f t="shared" si="264"/>
        <v>0</v>
      </c>
      <c r="AI207">
        <f t="shared" si="264"/>
        <v>0</v>
      </c>
      <c r="AJ207">
        <f t="shared" si="241"/>
        <v>0</v>
      </c>
      <c r="AK207">
        <v>57.92</v>
      </c>
      <c r="AL207">
        <v>57.92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80</v>
      </c>
      <c r="AU207">
        <v>60</v>
      </c>
      <c r="AV207">
        <v>1</v>
      </c>
      <c r="AW207">
        <v>1</v>
      </c>
      <c r="AZ207">
        <v>6.77</v>
      </c>
      <c r="BA207">
        <v>1</v>
      </c>
      <c r="BB207">
        <v>1</v>
      </c>
      <c r="BC207">
        <v>6.77</v>
      </c>
      <c r="BD207" t="s">
        <v>3</v>
      </c>
      <c r="BE207" t="s">
        <v>3</v>
      </c>
      <c r="BF207" t="s">
        <v>3</v>
      </c>
      <c r="BG207" t="s">
        <v>3</v>
      </c>
      <c r="BH207">
        <v>3</v>
      </c>
      <c r="BI207">
        <v>2</v>
      </c>
      <c r="BJ207" t="s">
        <v>145</v>
      </c>
      <c r="BM207">
        <v>110011</v>
      </c>
      <c r="BN207">
        <v>0</v>
      </c>
      <c r="BO207" t="s">
        <v>3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80</v>
      </c>
      <c r="CA207">
        <v>60</v>
      </c>
      <c r="CE207">
        <v>0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42"/>
        <v>2352.71</v>
      </c>
      <c r="CQ207">
        <f t="shared" si="243"/>
        <v>392.11840000000001</v>
      </c>
      <c r="CR207">
        <f t="shared" si="244"/>
        <v>0</v>
      </c>
      <c r="CS207">
        <f t="shared" si="245"/>
        <v>0</v>
      </c>
      <c r="CT207">
        <f t="shared" si="246"/>
        <v>0</v>
      </c>
      <c r="CU207">
        <f t="shared" si="247"/>
        <v>0</v>
      </c>
      <c r="CV207">
        <f t="shared" si="248"/>
        <v>0</v>
      </c>
      <c r="CW207">
        <f t="shared" si="249"/>
        <v>0</v>
      </c>
      <c r="CX207">
        <f t="shared" si="250"/>
        <v>0</v>
      </c>
      <c r="CY207">
        <f t="shared" si="251"/>
        <v>0</v>
      </c>
      <c r="CZ207">
        <f t="shared" si="252"/>
        <v>0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1010</v>
      </c>
      <c r="DV207" t="s">
        <v>27</v>
      </c>
      <c r="DW207" t="s">
        <v>27</v>
      </c>
      <c r="DX207">
        <v>1</v>
      </c>
      <c r="EE207">
        <v>39174433</v>
      </c>
      <c r="EF207">
        <v>3</v>
      </c>
      <c r="EG207" t="s">
        <v>20</v>
      </c>
      <c r="EH207">
        <v>0</v>
      </c>
      <c r="EI207" t="s">
        <v>3</v>
      </c>
      <c r="EJ207">
        <v>2</v>
      </c>
      <c r="EK207">
        <v>110011</v>
      </c>
      <c r="EL207" t="s">
        <v>21</v>
      </c>
      <c r="EM207" t="s">
        <v>22</v>
      </c>
      <c r="EO207" t="s">
        <v>3</v>
      </c>
      <c r="EQ207">
        <v>0</v>
      </c>
      <c r="ER207">
        <v>57.92</v>
      </c>
      <c r="ES207">
        <v>57.92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53"/>
        <v>0</v>
      </c>
      <c r="FS207">
        <v>0</v>
      </c>
      <c r="FX207">
        <v>80</v>
      </c>
      <c r="FY207">
        <v>60</v>
      </c>
      <c r="GA207" t="s">
        <v>3</v>
      </c>
      <c r="GD207">
        <v>1</v>
      </c>
      <c r="GF207">
        <v>798534644</v>
      </c>
      <c r="GG207">
        <v>1</v>
      </c>
      <c r="GH207">
        <v>1</v>
      </c>
      <c r="GI207">
        <v>4</v>
      </c>
      <c r="GJ207">
        <v>0</v>
      </c>
      <c r="GK207">
        <v>0</v>
      </c>
      <c r="GL207">
        <f t="shared" si="254"/>
        <v>0</v>
      </c>
      <c r="GM207">
        <f t="shared" si="255"/>
        <v>2352.71</v>
      </c>
      <c r="GN207">
        <f t="shared" si="256"/>
        <v>0</v>
      </c>
      <c r="GO207">
        <f t="shared" si="257"/>
        <v>2352.71</v>
      </c>
      <c r="GP207">
        <f t="shared" si="258"/>
        <v>0</v>
      </c>
      <c r="GR207">
        <v>0</v>
      </c>
      <c r="GS207">
        <v>3</v>
      </c>
      <c r="GT207">
        <v>0</v>
      </c>
      <c r="GU207" t="s">
        <v>3</v>
      </c>
      <c r="GV207">
        <f t="shared" si="259"/>
        <v>0</v>
      </c>
      <c r="GW207">
        <v>1</v>
      </c>
      <c r="GX207">
        <f t="shared" si="260"/>
        <v>0</v>
      </c>
      <c r="HA207">
        <v>0</v>
      </c>
      <c r="HB207">
        <v>0</v>
      </c>
      <c r="HC207">
        <f t="shared" si="261"/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ROW(SmtRes!A616)</f>
        <v>616</v>
      </c>
      <c r="D208" s="2">
        <f>ROW(EtalonRes!A509)</f>
        <v>509</v>
      </c>
      <c r="E208" s="2" t="s">
        <v>404</v>
      </c>
      <c r="F208" s="2" t="s">
        <v>405</v>
      </c>
      <c r="G208" s="2" t="s">
        <v>406</v>
      </c>
      <c r="H208" s="2" t="s">
        <v>256</v>
      </c>
      <c r="I208" s="2">
        <f>ROUND(20/100,9)</f>
        <v>0.2</v>
      </c>
      <c r="J208" s="2">
        <v>0</v>
      </c>
      <c r="K208" s="2"/>
      <c r="L208" s="2"/>
      <c r="M208" s="2"/>
      <c r="N208" s="2"/>
      <c r="O208" s="2">
        <f t="shared" si="227"/>
        <v>120.17</v>
      </c>
      <c r="P208" s="2">
        <f t="shared" si="228"/>
        <v>37.11</v>
      </c>
      <c r="Q208" s="2">
        <f t="shared" si="229"/>
        <v>1.44</v>
      </c>
      <c r="R208" s="2">
        <f t="shared" si="230"/>
        <v>0.21</v>
      </c>
      <c r="S208" s="2">
        <f t="shared" si="231"/>
        <v>81.62</v>
      </c>
      <c r="T208" s="2">
        <f t="shared" si="232"/>
        <v>0</v>
      </c>
      <c r="U208" s="2">
        <f t="shared" si="233"/>
        <v>8.6831999999999994</v>
      </c>
      <c r="V208" s="2">
        <f t="shared" si="234"/>
        <v>1.6200000000000003E-2</v>
      </c>
      <c r="W208" s="2">
        <f t="shared" si="235"/>
        <v>0</v>
      </c>
      <c r="X208" s="2">
        <f t="shared" si="236"/>
        <v>77.739999999999995</v>
      </c>
      <c r="Y208" s="2">
        <f t="shared" si="237"/>
        <v>53.19</v>
      </c>
      <c r="Z208" s="2"/>
      <c r="AA208" s="2">
        <v>39650536</v>
      </c>
      <c r="AB208" s="2">
        <f t="shared" si="238"/>
        <v>600.87049999999999</v>
      </c>
      <c r="AC208" s="2">
        <f t="shared" si="239"/>
        <v>185.57</v>
      </c>
      <c r="AD208" s="2">
        <f>ROUND(((((ET208*1.35))-((EU208*1.35)))+AE208),6)</f>
        <v>7.1955</v>
      </c>
      <c r="AE208" s="2">
        <f>ROUND(((EU208*1.35)),6)</f>
        <v>1.026</v>
      </c>
      <c r="AF208" s="2">
        <f>ROUND(((EV208*1.35)),6)</f>
        <v>408.10500000000002</v>
      </c>
      <c r="AG208" s="2">
        <f t="shared" si="240"/>
        <v>0</v>
      </c>
      <c r="AH208" s="2">
        <f>((EW208*1.35))</f>
        <v>43.415999999999997</v>
      </c>
      <c r="AI208" s="2">
        <f>((EX208*1.35))</f>
        <v>8.1000000000000003E-2</v>
      </c>
      <c r="AJ208" s="2">
        <f t="shared" si="241"/>
        <v>0</v>
      </c>
      <c r="AK208" s="2">
        <v>493.2</v>
      </c>
      <c r="AL208" s="2">
        <v>185.57</v>
      </c>
      <c r="AM208" s="2">
        <v>5.33</v>
      </c>
      <c r="AN208" s="2">
        <v>0.76</v>
      </c>
      <c r="AO208" s="2">
        <v>302.3</v>
      </c>
      <c r="AP208" s="2">
        <v>0</v>
      </c>
      <c r="AQ208" s="2">
        <v>32.159999999999997</v>
      </c>
      <c r="AR208" s="2">
        <v>0.06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0</v>
      </c>
      <c r="BI208" s="2">
        <v>2</v>
      </c>
      <c r="BJ208" s="2" t="s">
        <v>407</v>
      </c>
      <c r="BK208" s="2"/>
      <c r="BL208" s="2"/>
      <c r="BM208" s="2">
        <v>108001</v>
      </c>
      <c r="BN208" s="2">
        <v>0</v>
      </c>
      <c r="BO208" s="2" t="s">
        <v>3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95</v>
      </c>
      <c r="CA208" s="2">
        <v>65</v>
      </c>
      <c r="CB208" s="2"/>
      <c r="CC208" s="2"/>
      <c r="CD208" s="2"/>
      <c r="CE208" s="2">
        <v>0</v>
      </c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1296</v>
      </c>
      <c r="CO208" s="2">
        <v>0</v>
      </c>
      <c r="CP208" s="2">
        <f t="shared" si="242"/>
        <v>120.17</v>
      </c>
      <c r="CQ208" s="2">
        <f t="shared" si="243"/>
        <v>185.57</v>
      </c>
      <c r="CR208" s="2">
        <f t="shared" si="244"/>
        <v>7.1955</v>
      </c>
      <c r="CS208" s="2">
        <f t="shared" si="245"/>
        <v>1.026</v>
      </c>
      <c r="CT208" s="2">
        <f t="shared" si="246"/>
        <v>408.10500000000002</v>
      </c>
      <c r="CU208" s="2">
        <f t="shared" si="247"/>
        <v>0</v>
      </c>
      <c r="CV208" s="2">
        <f t="shared" si="248"/>
        <v>43.415999999999997</v>
      </c>
      <c r="CW208" s="2">
        <f t="shared" si="249"/>
        <v>8.1000000000000003E-2</v>
      </c>
      <c r="CX208" s="2">
        <f t="shared" si="250"/>
        <v>0</v>
      </c>
      <c r="CY208" s="2">
        <f t="shared" si="251"/>
        <v>77.738499999999988</v>
      </c>
      <c r="CZ208" s="2">
        <f t="shared" si="252"/>
        <v>53.189499999999995</v>
      </c>
      <c r="DA208" s="2"/>
      <c r="DB208" s="2"/>
      <c r="DC208" s="2" t="s">
        <v>3</v>
      </c>
      <c r="DD208" s="2" t="s">
        <v>3</v>
      </c>
      <c r="DE208" s="2" t="s">
        <v>19</v>
      </c>
      <c r="DF208" s="2" t="s">
        <v>19</v>
      </c>
      <c r="DG208" s="2" t="s">
        <v>19</v>
      </c>
      <c r="DH208" s="2" t="s">
        <v>3</v>
      </c>
      <c r="DI208" s="2" t="s">
        <v>19</v>
      </c>
      <c r="DJ208" s="2" t="s">
        <v>19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1003</v>
      </c>
      <c r="DV208" s="2" t="s">
        <v>256</v>
      </c>
      <c r="DW208" s="2" t="s">
        <v>256</v>
      </c>
      <c r="DX208" s="2">
        <v>100</v>
      </c>
      <c r="DY208" s="2"/>
      <c r="DZ208" s="2"/>
      <c r="EA208" s="2"/>
      <c r="EB208" s="2"/>
      <c r="EC208" s="2"/>
      <c r="ED208" s="2"/>
      <c r="EE208" s="2">
        <v>39174386</v>
      </c>
      <c r="EF208" s="2">
        <v>3</v>
      </c>
      <c r="EG208" s="2" t="s">
        <v>20</v>
      </c>
      <c r="EH208" s="2">
        <v>0</v>
      </c>
      <c r="EI208" s="2" t="s">
        <v>3</v>
      </c>
      <c r="EJ208" s="2">
        <v>2</v>
      </c>
      <c r="EK208" s="2">
        <v>108001</v>
      </c>
      <c r="EL208" s="2" t="s">
        <v>77</v>
      </c>
      <c r="EM208" s="2" t="s">
        <v>78</v>
      </c>
      <c r="EN208" s="2"/>
      <c r="EO208" s="2" t="s">
        <v>44</v>
      </c>
      <c r="EP208" s="2"/>
      <c r="EQ208" s="2">
        <v>131072</v>
      </c>
      <c r="ER208" s="2">
        <v>493.2</v>
      </c>
      <c r="ES208" s="2">
        <v>185.57</v>
      </c>
      <c r="ET208" s="2">
        <v>5.33</v>
      </c>
      <c r="EU208" s="2">
        <v>0.76</v>
      </c>
      <c r="EV208" s="2">
        <v>302.3</v>
      </c>
      <c r="EW208" s="2">
        <v>32.159999999999997</v>
      </c>
      <c r="EX208" s="2">
        <v>0.06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53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3</v>
      </c>
      <c r="GB208" s="2"/>
      <c r="GC208" s="2"/>
      <c r="GD208" s="2">
        <v>1</v>
      </c>
      <c r="GE208" s="2"/>
      <c r="GF208" s="2">
        <v>-334489603</v>
      </c>
      <c r="GG208" s="2">
        <v>1</v>
      </c>
      <c r="GH208" s="2">
        <v>1</v>
      </c>
      <c r="GI208" s="2">
        <v>-2</v>
      </c>
      <c r="GJ208" s="2">
        <v>0</v>
      </c>
      <c r="GK208" s="2">
        <v>0</v>
      </c>
      <c r="GL208" s="2">
        <f t="shared" si="254"/>
        <v>0</v>
      </c>
      <c r="GM208" s="2">
        <f t="shared" si="255"/>
        <v>251.1</v>
      </c>
      <c r="GN208" s="2">
        <f t="shared" si="256"/>
        <v>0</v>
      </c>
      <c r="GO208" s="2">
        <f t="shared" si="257"/>
        <v>251.1</v>
      </c>
      <c r="GP208" s="2">
        <f t="shared" si="258"/>
        <v>0</v>
      </c>
      <c r="GQ208" s="2"/>
      <c r="GR208" s="2">
        <v>0</v>
      </c>
      <c r="GS208" s="2">
        <v>3</v>
      </c>
      <c r="GT208" s="2">
        <v>0</v>
      </c>
      <c r="GU208" s="2" t="s">
        <v>3</v>
      </c>
      <c r="GV208" s="2">
        <f t="shared" si="259"/>
        <v>0</v>
      </c>
      <c r="GW208" s="2">
        <v>1</v>
      </c>
      <c r="GX208" s="2">
        <f t="shared" si="260"/>
        <v>0</v>
      </c>
      <c r="GY208" s="2"/>
      <c r="GZ208" s="2"/>
      <c r="HA208" s="2">
        <v>0</v>
      </c>
      <c r="HB208" s="2">
        <v>0</v>
      </c>
      <c r="HC208" s="2">
        <f t="shared" si="261"/>
        <v>0</v>
      </c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ROW(SmtRes!A624)</f>
        <v>624</v>
      </c>
      <c r="D209">
        <f>ROW(EtalonRes!A516)</f>
        <v>516</v>
      </c>
      <c r="E209" t="s">
        <v>404</v>
      </c>
      <c r="F209" t="s">
        <v>405</v>
      </c>
      <c r="G209" t="s">
        <v>406</v>
      </c>
      <c r="H209" t="s">
        <v>256</v>
      </c>
      <c r="I209">
        <f>ROUND(20/100,9)</f>
        <v>0.2</v>
      </c>
      <c r="J209">
        <v>0</v>
      </c>
      <c r="O209">
        <f t="shared" si="227"/>
        <v>813.57</v>
      </c>
      <c r="P209">
        <f t="shared" si="228"/>
        <v>251.26</v>
      </c>
      <c r="Q209">
        <f t="shared" si="229"/>
        <v>9.74</v>
      </c>
      <c r="R209">
        <f t="shared" si="230"/>
        <v>1.39</v>
      </c>
      <c r="S209">
        <f t="shared" si="231"/>
        <v>552.57000000000005</v>
      </c>
      <c r="T209">
        <f t="shared" si="232"/>
        <v>0</v>
      </c>
      <c r="U209">
        <f t="shared" si="233"/>
        <v>8.6831999999999994</v>
      </c>
      <c r="V209">
        <f t="shared" si="234"/>
        <v>1.6200000000000003E-2</v>
      </c>
      <c r="W209">
        <f t="shared" si="235"/>
        <v>0</v>
      </c>
      <c r="X209">
        <f t="shared" si="236"/>
        <v>526.26</v>
      </c>
      <c r="Y209">
        <f t="shared" si="237"/>
        <v>360.07</v>
      </c>
      <c r="AA209">
        <v>39650538</v>
      </c>
      <c r="AB209">
        <f t="shared" si="238"/>
        <v>600.87049999999999</v>
      </c>
      <c r="AC209">
        <f t="shared" si="239"/>
        <v>185.57</v>
      </c>
      <c r="AD209">
        <f>ROUND(((((ET209*1.35))-((EU209*1.35)))+AE209),6)</f>
        <v>7.1955</v>
      </c>
      <c r="AE209">
        <f>ROUND(((EU209*1.35)),6)</f>
        <v>1.026</v>
      </c>
      <c r="AF209">
        <f>ROUND(((EV209*1.35)),6)</f>
        <v>408.10500000000002</v>
      </c>
      <c r="AG209">
        <f t="shared" si="240"/>
        <v>0</v>
      </c>
      <c r="AH209">
        <f>((EW209*1.35))</f>
        <v>43.415999999999997</v>
      </c>
      <c r="AI209">
        <f>((EX209*1.35))</f>
        <v>8.1000000000000003E-2</v>
      </c>
      <c r="AJ209">
        <f t="shared" si="241"/>
        <v>0</v>
      </c>
      <c r="AK209">
        <v>493.2</v>
      </c>
      <c r="AL209">
        <v>185.57</v>
      </c>
      <c r="AM209">
        <v>5.33</v>
      </c>
      <c r="AN209">
        <v>0.76</v>
      </c>
      <c r="AO209">
        <v>302.3</v>
      </c>
      <c r="AP209">
        <v>0</v>
      </c>
      <c r="AQ209">
        <v>32.159999999999997</v>
      </c>
      <c r="AR209">
        <v>0.06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6.77</v>
      </c>
      <c r="BA209">
        <v>6.77</v>
      </c>
      <c r="BB209">
        <v>6.77</v>
      </c>
      <c r="BC209">
        <v>6.77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2</v>
      </c>
      <c r="BJ209" t="s">
        <v>407</v>
      </c>
      <c r="BM209">
        <v>108001</v>
      </c>
      <c r="BN209">
        <v>0</v>
      </c>
      <c r="BO209" t="s">
        <v>3</v>
      </c>
      <c r="BP209">
        <v>0</v>
      </c>
      <c r="BQ209">
        <v>3</v>
      </c>
      <c r="BR209">
        <v>0</v>
      </c>
      <c r="BS209">
        <v>6.77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95</v>
      </c>
      <c r="CA209">
        <v>65</v>
      </c>
      <c r="CE209">
        <v>0</v>
      </c>
      <c r="CF209">
        <v>0</v>
      </c>
      <c r="CG209">
        <v>0</v>
      </c>
      <c r="CM209">
        <v>0</v>
      </c>
      <c r="CN209" t="s">
        <v>1296</v>
      </c>
      <c r="CO209">
        <v>0</v>
      </c>
      <c r="CP209">
        <f t="shared" si="242"/>
        <v>813.57</v>
      </c>
      <c r="CQ209">
        <f t="shared" si="243"/>
        <v>1256.3088999999998</v>
      </c>
      <c r="CR209">
        <f t="shared" si="244"/>
        <v>48.713535</v>
      </c>
      <c r="CS209">
        <f t="shared" si="245"/>
        <v>6.9460199999999999</v>
      </c>
      <c r="CT209">
        <f t="shared" si="246"/>
        <v>2762.8708499999998</v>
      </c>
      <c r="CU209">
        <f t="shared" si="247"/>
        <v>0</v>
      </c>
      <c r="CV209">
        <f t="shared" si="248"/>
        <v>43.415999999999997</v>
      </c>
      <c r="CW209">
        <f t="shared" si="249"/>
        <v>8.1000000000000003E-2</v>
      </c>
      <c r="CX209">
        <f t="shared" si="250"/>
        <v>0</v>
      </c>
      <c r="CY209">
        <f t="shared" si="251"/>
        <v>526.26200000000006</v>
      </c>
      <c r="CZ209">
        <f t="shared" si="252"/>
        <v>360.07400000000001</v>
      </c>
      <c r="DC209" t="s">
        <v>3</v>
      </c>
      <c r="DD209" t="s">
        <v>3</v>
      </c>
      <c r="DE209" t="s">
        <v>19</v>
      </c>
      <c r="DF209" t="s">
        <v>19</v>
      </c>
      <c r="DG209" t="s">
        <v>19</v>
      </c>
      <c r="DH209" t="s">
        <v>3</v>
      </c>
      <c r="DI209" t="s">
        <v>19</v>
      </c>
      <c r="DJ209" t="s">
        <v>19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256</v>
      </c>
      <c r="DW209" t="s">
        <v>256</v>
      </c>
      <c r="DX209">
        <v>100</v>
      </c>
      <c r="EE209">
        <v>39174386</v>
      </c>
      <c r="EF209">
        <v>3</v>
      </c>
      <c r="EG209" t="s">
        <v>20</v>
      </c>
      <c r="EH209">
        <v>0</v>
      </c>
      <c r="EI209" t="s">
        <v>3</v>
      </c>
      <c r="EJ209">
        <v>2</v>
      </c>
      <c r="EK209">
        <v>108001</v>
      </c>
      <c r="EL209" t="s">
        <v>77</v>
      </c>
      <c r="EM209" t="s">
        <v>78</v>
      </c>
      <c r="EO209" t="s">
        <v>44</v>
      </c>
      <c r="EQ209">
        <v>131072</v>
      </c>
      <c r="ER209">
        <v>493.2</v>
      </c>
      <c r="ES209">
        <v>185.57</v>
      </c>
      <c r="ET209">
        <v>5.33</v>
      </c>
      <c r="EU209">
        <v>0.76</v>
      </c>
      <c r="EV209">
        <v>302.3</v>
      </c>
      <c r="EW209">
        <v>32.159999999999997</v>
      </c>
      <c r="EX209">
        <v>0.06</v>
      </c>
      <c r="EY209">
        <v>0</v>
      </c>
      <c r="FQ209">
        <v>0</v>
      </c>
      <c r="FR209">
        <f t="shared" si="253"/>
        <v>0</v>
      </c>
      <c r="FS209">
        <v>0</v>
      </c>
      <c r="FX209">
        <v>95</v>
      </c>
      <c r="FY209">
        <v>65</v>
      </c>
      <c r="GA209" t="s">
        <v>3</v>
      </c>
      <c r="GD209">
        <v>1</v>
      </c>
      <c r="GF209">
        <v>-334489603</v>
      </c>
      <c r="GG209">
        <v>1</v>
      </c>
      <c r="GH209">
        <v>1</v>
      </c>
      <c r="GI209">
        <v>4</v>
      </c>
      <c r="GJ209">
        <v>0</v>
      </c>
      <c r="GK209">
        <v>0</v>
      </c>
      <c r="GL209">
        <f t="shared" si="254"/>
        <v>0</v>
      </c>
      <c r="GM209">
        <f t="shared" si="255"/>
        <v>1699.9</v>
      </c>
      <c r="GN209">
        <f t="shared" si="256"/>
        <v>0</v>
      </c>
      <c r="GO209">
        <f t="shared" si="257"/>
        <v>1699.9</v>
      </c>
      <c r="GP209">
        <f t="shared" si="258"/>
        <v>0</v>
      </c>
      <c r="GR209">
        <v>0</v>
      </c>
      <c r="GS209">
        <v>0</v>
      </c>
      <c r="GT209">
        <v>0</v>
      </c>
      <c r="GU209" t="s">
        <v>3</v>
      </c>
      <c r="GV209">
        <f t="shared" si="259"/>
        <v>0</v>
      </c>
      <c r="GW209">
        <v>1</v>
      </c>
      <c r="GX209">
        <f t="shared" si="260"/>
        <v>0</v>
      </c>
      <c r="HA209">
        <v>0</v>
      </c>
      <c r="HB209">
        <v>0</v>
      </c>
      <c r="HC209">
        <f t="shared" si="261"/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615</v>
      </c>
      <c r="D210" s="2"/>
      <c r="E210" s="2" t="s">
        <v>408</v>
      </c>
      <c r="F210" s="2" t="s">
        <v>409</v>
      </c>
      <c r="G210" s="2" t="s">
        <v>410</v>
      </c>
      <c r="H210" s="2" t="s">
        <v>186</v>
      </c>
      <c r="I210" s="2">
        <f>I208*J210</f>
        <v>2</v>
      </c>
      <c r="J210" s="2">
        <v>10</v>
      </c>
      <c r="K210" s="2"/>
      <c r="L210" s="2"/>
      <c r="M210" s="2"/>
      <c r="N210" s="2"/>
      <c r="O210" s="2">
        <f t="shared" si="227"/>
        <v>79.400000000000006</v>
      </c>
      <c r="P210" s="2">
        <f t="shared" si="228"/>
        <v>79.400000000000006</v>
      </c>
      <c r="Q210" s="2">
        <f t="shared" si="229"/>
        <v>0</v>
      </c>
      <c r="R210" s="2">
        <f t="shared" si="230"/>
        <v>0</v>
      </c>
      <c r="S210" s="2">
        <f t="shared" si="231"/>
        <v>0</v>
      </c>
      <c r="T210" s="2">
        <f t="shared" si="232"/>
        <v>0</v>
      </c>
      <c r="U210" s="2">
        <f t="shared" si="233"/>
        <v>0</v>
      </c>
      <c r="V210" s="2">
        <f t="shared" si="234"/>
        <v>0</v>
      </c>
      <c r="W210" s="2">
        <f t="shared" si="235"/>
        <v>0</v>
      </c>
      <c r="X210" s="2">
        <f t="shared" si="236"/>
        <v>0</v>
      </c>
      <c r="Y210" s="2">
        <f t="shared" si="237"/>
        <v>0</v>
      </c>
      <c r="Z210" s="2"/>
      <c r="AA210" s="2">
        <v>39650536</v>
      </c>
      <c r="AB210" s="2">
        <f t="shared" si="238"/>
        <v>39.700000000000003</v>
      </c>
      <c r="AC210" s="2">
        <f t="shared" si="239"/>
        <v>39.700000000000003</v>
      </c>
      <c r="AD210" s="2">
        <f t="shared" ref="AD210:AD217" si="265">ROUND((((ET210)-(EU210))+AE210),6)</f>
        <v>0</v>
      </c>
      <c r="AE210" s="2">
        <f t="shared" ref="AE210:AF217" si="266">ROUND((EU210),6)</f>
        <v>0</v>
      </c>
      <c r="AF210" s="2">
        <f t="shared" si="266"/>
        <v>0</v>
      </c>
      <c r="AG210" s="2">
        <f t="shared" si="240"/>
        <v>0</v>
      </c>
      <c r="AH210" s="2">
        <f t="shared" ref="AH210:AI217" si="267">(EW210)</f>
        <v>0</v>
      </c>
      <c r="AI210" s="2">
        <f t="shared" si="267"/>
        <v>0</v>
      </c>
      <c r="AJ210" s="2">
        <f t="shared" si="241"/>
        <v>0</v>
      </c>
      <c r="AK210" s="2">
        <v>39.700000000000003</v>
      </c>
      <c r="AL210" s="2">
        <v>39.700000000000003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2</v>
      </c>
      <c r="BJ210" s="2" t="s">
        <v>411</v>
      </c>
      <c r="BK210" s="2"/>
      <c r="BL210" s="2"/>
      <c r="BM210" s="2">
        <v>108001</v>
      </c>
      <c r="BN210" s="2">
        <v>0</v>
      </c>
      <c r="BO210" s="2" t="s">
        <v>3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95</v>
      </c>
      <c r="CA210" s="2">
        <v>65</v>
      </c>
      <c r="CB210" s="2"/>
      <c r="CC210" s="2"/>
      <c r="CD210" s="2"/>
      <c r="CE210" s="2">
        <v>0</v>
      </c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42"/>
        <v>79.400000000000006</v>
      </c>
      <c r="CQ210" s="2">
        <f t="shared" si="243"/>
        <v>39.700000000000003</v>
      </c>
      <c r="CR210" s="2">
        <f t="shared" si="244"/>
        <v>0</v>
      </c>
      <c r="CS210" s="2">
        <f t="shared" si="245"/>
        <v>0</v>
      </c>
      <c r="CT210" s="2">
        <f t="shared" si="246"/>
        <v>0</v>
      </c>
      <c r="CU210" s="2">
        <f t="shared" si="247"/>
        <v>0</v>
      </c>
      <c r="CV210" s="2">
        <f t="shared" si="248"/>
        <v>0</v>
      </c>
      <c r="CW210" s="2">
        <f t="shared" si="249"/>
        <v>0</v>
      </c>
      <c r="CX210" s="2">
        <f t="shared" si="250"/>
        <v>0</v>
      </c>
      <c r="CY210" s="2">
        <f t="shared" si="251"/>
        <v>0</v>
      </c>
      <c r="CZ210" s="2">
        <f t="shared" si="252"/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1009</v>
      </c>
      <c r="DV210" s="2" t="s">
        <v>186</v>
      </c>
      <c r="DW210" s="2" t="s">
        <v>186</v>
      </c>
      <c r="DX210" s="2">
        <v>1</v>
      </c>
      <c r="DY210" s="2"/>
      <c r="DZ210" s="2"/>
      <c r="EA210" s="2"/>
      <c r="EB210" s="2"/>
      <c r="EC210" s="2"/>
      <c r="ED210" s="2"/>
      <c r="EE210" s="2">
        <v>39174386</v>
      </c>
      <c r="EF210" s="2">
        <v>3</v>
      </c>
      <c r="EG210" s="2" t="s">
        <v>20</v>
      </c>
      <c r="EH210" s="2">
        <v>0</v>
      </c>
      <c r="EI210" s="2" t="s">
        <v>3</v>
      </c>
      <c r="EJ210" s="2">
        <v>2</v>
      </c>
      <c r="EK210" s="2">
        <v>108001</v>
      </c>
      <c r="EL210" s="2" t="s">
        <v>77</v>
      </c>
      <c r="EM210" s="2" t="s">
        <v>78</v>
      </c>
      <c r="EN210" s="2"/>
      <c r="EO210" s="2" t="s">
        <v>3</v>
      </c>
      <c r="EP210" s="2"/>
      <c r="EQ210" s="2">
        <v>0</v>
      </c>
      <c r="ER210" s="2">
        <v>39.700000000000003</v>
      </c>
      <c r="ES210" s="2">
        <v>39.700000000000003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53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3</v>
      </c>
      <c r="GB210" s="2"/>
      <c r="GC210" s="2"/>
      <c r="GD210" s="2">
        <v>1</v>
      </c>
      <c r="GE210" s="2"/>
      <c r="GF210" s="2">
        <v>1103946124</v>
      </c>
      <c r="GG210" s="2">
        <v>2</v>
      </c>
      <c r="GH210" s="2">
        <v>1</v>
      </c>
      <c r="GI210" s="2">
        <v>-2</v>
      </c>
      <c r="GJ210" s="2">
        <v>0</v>
      </c>
      <c r="GK210" s="2">
        <v>0</v>
      </c>
      <c r="GL210" s="2">
        <f t="shared" si="254"/>
        <v>0</v>
      </c>
      <c r="GM210" s="2">
        <f t="shared" si="255"/>
        <v>79.400000000000006</v>
      </c>
      <c r="GN210" s="2">
        <f t="shared" si="256"/>
        <v>0</v>
      </c>
      <c r="GO210" s="2">
        <f t="shared" si="257"/>
        <v>79.400000000000006</v>
      </c>
      <c r="GP210" s="2">
        <f t="shared" si="258"/>
        <v>0</v>
      </c>
      <c r="GQ210" s="2"/>
      <c r="GR210" s="2">
        <v>0</v>
      </c>
      <c r="GS210" s="2">
        <v>3</v>
      </c>
      <c r="GT210" s="2">
        <v>0</v>
      </c>
      <c r="GU210" s="2" t="s">
        <v>3</v>
      </c>
      <c r="GV210" s="2">
        <f t="shared" si="259"/>
        <v>0</v>
      </c>
      <c r="GW210" s="2">
        <v>1</v>
      </c>
      <c r="GX210" s="2">
        <f t="shared" si="260"/>
        <v>0</v>
      </c>
      <c r="GY210" s="2"/>
      <c r="GZ210" s="2"/>
      <c r="HA210" s="2">
        <v>0</v>
      </c>
      <c r="HB210" s="2">
        <v>0</v>
      </c>
      <c r="HC210" s="2">
        <f t="shared" si="261"/>
        <v>0</v>
      </c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623</v>
      </c>
      <c r="E211" t="s">
        <v>408</v>
      </c>
      <c r="F211" t="s">
        <v>409</v>
      </c>
      <c r="G211" t="s">
        <v>410</v>
      </c>
      <c r="H211" t="s">
        <v>186</v>
      </c>
      <c r="I211">
        <f>I209*J211</f>
        <v>2</v>
      </c>
      <c r="J211">
        <v>10</v>
      </c>
      <c r="O211">
        <f t="shared" si="227"/>
        <v>537.54</v>
      </c>
      <c r="P211">
        <f t="shared" si="228"/>
        <v>537.54</v>
      </c>
      <c r="Q211">
        <f t="shared" si="229"/>
        <v>0</v>
      </c>
      <c r="R211">
        <f t="shared" si="230"/>
        <v>0</v>
      </c>
      <c r="S211">
        <f t="shared" si="231"/>
        <v>0</v>
      </c>
      <c r="T211">
        <f t="shared" si="232"/>
        <v>0</v>
      </c>
      <c r="U211">
        <f t="shared" si="233"/>
        <v>0</v>
      </c>
      <c r="V211">
        <f t="shared" si="234"/>
        <v>0</v>
      </c>
      <c r="W211">
        <f t="shared" si="235"/>
        <v>0</v>
      </c>
      <c r="X211">
        <f t="shared" si="236"/>
        <v>0</v>
      </c>
      <c r="Y211">
        <f t="shared" si="237"/>
        <v>0</v>
      </c>
      <c r="AA211">
        <v>39650538</v>
      </c>
      <c r="AB211">
        <f t="shared" si="238"/>
        <v>39.700000000000003</v>
      </c>
      <c r="AC211">
        <f t="shared" si="239"/>
        <v>39.700000000000003</v>
      </c>
      <c r="AD211">
        <f t="shared" si="265"/>
        <v>0</v>
      </c>
      <c r="AE211">
        <f t="shared" si="266"/>
        <v>0</v>
      </c>
      <c r="AF211">
        <f t="shared" si="266"/>
        <v>0</v>
      </c>
      <c r="AG211">
        <f t="shared" si="240"/>
        <v>0</v>
      </c>
      <c r="AH211">
        <f t="shared" si="267"/>
        <v>0</v>
      </c>
      <c r="AI211">
        <f t="shared" si="267"/>
        <v>0</v>
      </c>
      <c r="AJ211">
        <f t="shared" si="241"/>
        <v>0</v>
      </c>
      <c r="AK211">
        <v>39.700000000000003</v>
      </c>
      <c r="AL211">
        <v>39.700000000000003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6.77</v>
      </c>
      <c r="BA211">
        <v>1</v>
      </c>
      <c r="BB211">
        <v>1</v>
      </c>
      <c r="BC211">
        <v>6.77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2</v>
      </c>
      <c r="BJ211" t="s">
        <v>411</v>
      </c>
      <c r="BM211">
        <v>108001</v>
      </c>
      <c r="BN211">
        <v>0</v>
      </c>
      <c r="BO211" t="s">
        <v>3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95</v>
      </c>
      <c r="CA211">
        <v>65</v>
      </c>
      <c r="CE211">
        <v>0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42"/>
        <v>537.54</v>
      </c>
      <c r="CQ211">
        <f t="shared" si="243"/>
        <v>268.76900000000001</v>
      </c>
      <c r="CR211">
        <f t="shared" si="244"/>
        <v>0</v>
      </c>
      <c r="CS211">
        <f t="shared" si="245"/>
        <v>0</v>
      </c>
      <c r="CT211">
        <f t="shared" si="246"/>
        <v>0</v>
      </c>
      <c r="CU211">
        <f t="shared" si="247"/>
        <v>0</v>
      </c>
      <c r="CV211">
        <f t="shared" si="248"/>
        <v>0</v>
      </c>
      <c r="CW211">
        <f t="shared" si="249"/>
        <v>0</v>
      </c>
      <c r="CX211">
        <f t="shared" si="250"/>
        <v>0</v>
      </c>
      <c r="CY211">
        <f t="shared" si="251"/>
        <v>0</v>
      </c>
      <c r="CZ211">
        <f t="shared" si="252"/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1009</v>
      </c>
      <c r="DV211" t="s">
        <v>186</v>
      </c>
      <c r="DW211" t="s">
        <v>186</v>
      </c>
      <c r="DX211">
        <v>1</v>
      </c>
      <c r="EE211">
        <v>39174386</v>
      </c>
      <c r="EF211">
        <v>3</v>
      </c>
      <c r="EG211" t="s">
        <v>20</v>
      </c>
      <c r="EH211">
        <v>0</v>
      </c>
      <c r="EI211" t="s">
        <v>3</v>
      </c>
      <c r="EJ211">
        <v>2</v>
      </c>
      <c r="EK211">
        <v>108001</v>
      </c>
      <c r="EL211" t="s">
        <v>77</v>
      </c>
      <c r="EM211" t="s">
        <v>78</v>
      </c>
      <c r="EO211" t="s">
        <v>3</v>
      </c>
      <c r="EQ211">
        <v>0</v>
      </c>
      <c r="ER211">
        <v>39.700000000000003</v>
      </c>
      <c r="ES211">
        <v>39.700000000000003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53"/>
        <v>0</v>
      </c>
      <c r="FS211">
        <v>0</v>
      </c>
      <c r="FX211">
        <v>95</v>
      </c>
      <c r="FY211">
        <v>65</v>
      </c>
      <c r="GA211" t="s">
        <v>3</v>
      </c>
      <c r="GD211">
        <v>1</v>
      </c>
      <c r="GF211">
        <v>1103946124</v>
      </c>
      <c r="GG211">
        <v>1</v>
      </c>
      <c r="GH211">
        <v>1</v>
      </c>
      <c r="GI211">
        <v>4</v>
      </c>
      <c r="GJ211">
        <v>0</v>
      </c>
      <c r="GK211">
        <v>0</v>
      </c>
      <c r="GL211">
        <f t="shared" si="254"/>
        <v>0</v>
      </c>
      <c r="GM211">
        <f t="shared" si="255"/>
        <v>537.54</v>
      </c>
      <c r="GN211">
        <f t="shared" si="256"/>
        <v>0</v>
      </c>
      <c r="GO211">
        <f t="shared" si="257"/>
        <v>537.54</v>
      </c>
      <c r="GP211">
        <f t="shared" si="258"/>
        <v>0</v>
      </c>
      <c r="GR211">
        <v>0</v>
      </c>
      <c r="GS211">
        <v>3</v>
      </c>
      <c r="GT211">
        <v>0</v>
      </c>
      <c r="GU211" t="s">
        <v>3</v>
      </c>
      <c r="GV211">
        <f t="shared" si="259"/>
        <v>0</v>
      </c>
      <c r="GW211">
        <v>1</v>
      </c>
      <c r="GX211">
        <f t="shared" si="260"/>
        <v>0</v>
      </c>
      <c r="HA211">
        <v>0</v>
      </c>
      <c r="HB211">
        <v>0</v>
      </c>
      <c r="HC211">
        <f t="shared" si="261"/>
        <v>0</v>
      </c>
      <c r="IK211">
        <v>0</v>
      </c>
    </row>
    <row r="212" spans="1:255" x14ac:dyDescent="0.2">
      <c r="A212" s="2">
        <v>17</v>
      </c>
      <c r="B212" s="2">
        <v>1</v>
      </c>
      <c r="C212" s="2">
        <f>ROW(SmtRes!A636)</f>
        <v>636</v>
      </c>
      <c r="D212" s="2">
        <f>ROW(EtalonRes!A527)</f>
        <v>527</v>
      </c>
      <c r="E212" s="2" t="s">
        <v>412</v>
      </c>
      <c r="F212" s="2" t="s">
        <v>413</v>
      </c>
      <c r="G212" s="2" t="s">
        <v>414</v>
      </c>
      <c r="H212" s="2" t="s">
        <v>17</v>
      </c>
      <c r="I212" s="2">
        <v>1</v>
      </c>
      <c r="J212" s="2">
        <v>0</v>
      </c>
      <c r="K212" s="2"/>
      <c r="L212" s="2"/>
      <c r="M212" s="2"/>
      <c r="N212" s="2"/>
      <c r="O212" s="2">
        <f t="shared" si="227"/>
        <v>0</v>
      </c>
      <c r="P212" s="2">
        <f t="shared" si="228"/>
        <v>0</v>
      </c>
      <c r="Q212" s="2">
        <f t="shared" si="229"/>
        <v>0</v>
      </c>
      <c r="R212" s="2">
        <f t="shared" si="230"/>
        <v>0</v>
      </c>
      <c r="S212" s="2">
        <f t="shared" si="231"/>
        <v>0</v>
      </c>
      <c r="T212" s="2">
        <f t="shared" si="232"/>
        <v>0</v>
      </c>
      <c r="U212" s="2">
        <f t="shared" si="233"/>
        <v>28.1</v>
      </c>
      <c r="V212" s="2">
        <f t="shared" si="234"/>
        <v>0.93</v>
      </c>
      <c r="W212" s="2">
        <f t="shared" si="235"/>
        <v>0</v>
      </c>
      <c r="X212" s="2">
        <f t="shared" si="236"/>
        <v>0</v>
      </c>
      <c r="Y212" s="2">
        <f t="shared" si="237"/>
        <v>0</v>
      </c>
      <c r="Z212" s="2"/>
      <c r="AA212" s="2">
        <v>39650536</v>
      </c>
      <c r="AB212" s="2">
        <f t="shared" si="238"/>
        <v>0</v>
      </c>
      <c r="AC212" s="2">
        <f t="shared" si="239"/>
        <v>0</v>
      </c>
      <c r="AD212" s="2">
        <f t="shared" si="265"/>
        <v>0</v>
      </c>
      <c r="AE212" s="2">
        <f t="shared" si="266"/>
        <v>0</v>
      </c>
      <c r="AF212" s="2">
        <f t="shared" si="266"/>
        <v>0</v>
      </c>
      <c r="AG212" s="2">
        <f t="shared" si="240"/>
        <v>0</v>
      </c>
      <c r="AH212" s="2">
        <f t="shared" si="267"/>
        <v>28.1</v>
      </c>
      <c r="AI212" s="2">
        <f t="shared" si="267"/>
        <v>0.93</v>
      </c>
      <c r="AJ212" s="2">
        <f t="shared" si="241"/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28.1</v>
      </c>
      <c r="AR212" s="2">
        <v>0.93</v>
      </c>
      <c r="AS212" s="2">
        <v>0</v>
      </c>
      <c r="AT212" s="2">
        <v>80</v>
      </c>
      <c r="AU212" s="2">
        <v>60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3</v>
      </c>
      <c r="BE212" s="2" t="s">
        <v>3</v>
      </c>
      <c r="BF212" s="2" t="s">
        <v>3</v>
      </c>
      <c r="BG212" s="2" t="s">
        <v>3</v>
      </c>
      <c r="BH212" s="2">
        <v>0</v>
      </c>
      <c r="BI212" s="2">
        <v>2</v>
      </c>
      <c r="BJ212" s="2" t="s">
        <v>415</v>
      </c>
      <c r="BK212" s="2"/>
      <c r="BL212" s="2"/>
      <c r="BM212" s="2">
        <v>107001</v>
      </c>
      <c r="BN212" s="2">
        <v>0</v>
      </c>
      <c r="BO212" s="2" t="s">
        <v>3</v>
      </c>
      <c r="BP212" s="2">
        <v>0</v>
      </c>
      <c r="BQ212" s="2">
        <v>3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3</v>
      </c>
      <c r="BZ212" s="2">
        <v>80</v>
      </c>
      <c r="CA212" s="2">
        <v>60</v>
      </c>
      <c r="CB212" s="2"/>
      <c r="CC212" s="2"/>
      <c r="CD212" s="2"/>
      <c r="CE212" s="2">
        <v>0</v>
      </c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3</v>
      </c>
      <c r="CO212" s="2">
        <v>0</v>
      </c>
      <c r="CP212" s="2">
        <f t="shared" si="242"/>
        <v>0</v>
      </c>
      <c r="CQ212" s="2">
        <f t="shared" si="243"/>
        <v>0</v>
      </c>
      <c r="CR212" s="2">
        <f t="shared" si="244"/>
        <v>0</v>
      </c>
      <c r="CS212" s="2">
        <f t="shared" si="245"/>
        <v>0</v>
      </c>
      <c r="CT212" s="2">
        <f t="shared" si="246"/>
        <v>0</v>
      </c>
      <c r="CU212" s="2">
        <f t="shared" si="247"/>
        <v>0</v>
      </c>
      <c r="CV212" s="2">
        <f t="shared" si="248"/>
        <v>28.1</v>
      </c>
      <c r="CW212" s="2">
        <f t="shared" si="249"/>
        <v>0.93</v>
      </c>
      <c r="CX212" s="2">
        <f t="shared" si="250"/>
        <v>0</v>
      </c>
      <c r="CY212" s="2">
        <f t="shared" si="251"/>
        <v>0</v>
      </c>
      <c r="CZ212" s="2">
        <f t="shared" si="252"/>
        <v>0</v>
      </c>
      <c r="DA212" s="2"/>
      <c r="DB212" s="2"/>
      <c r="DC212" s="2" t="s">
        <v>3</v>
      </c>
      <c r="DD212" s="2" t="s">
        <v>3</v>
      </c>
      <c r="DE212" s="2" t="s">
        <v>3</v>
      </c>
      <c r="DF212" s="2" t="s">
        <v>3</v>
      </c>
      <c r="DG212" s="2" t="s">
        <v>3</v>
      </c>
      <c r="DH212" s="2" t="s">
        <v>3</v>
      </c>
      <c r="DI212" s="2" t="s">
        <v>3</v>
      </c>
      <c r="DJ212" s="2" t="s">
        <v>3</v>
      </c>
      <c r="DK212" s="2" t="s">
        <v>3</v>
      </c>
      <c r="DL212" s="2" t="s">
        <v>3</v>
      </c>
      <c r="DM212" s="2" t="s">
        <v>3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1013</v>
      </c>
      <c r="DV212" s="2" t="s">
        <v>17</v>
      </c>
      <c r="DW212" s="2" t="s">
        <v>17</v>
      </c>
      <c r="DX212" s="2">
        <v>1</v>
      </c>
      <c r="DY212" s="2"/>
      <c r="DZ212" s="2"/>
      <c r="EA212" s="2"/>
      <c r="EB212" s="2"/>
      <c r="EC212" s="2"/>
      <c r="ED212" s="2"/>
      <c r="EE212" s="2">
        <v>39174385</v>
      </c>
      <c r="EF212" s="2">
        <v>3</v>
      </c>
      <c r="EG212" s="2" t="s">
        <v>20</v>
      </c>
      <c r="EH212" s="2">
        <v>0</v>
      </c>
      <c r="EI212" s="2" t="s">
        <v>3</v>
      </c>
      <c r="EJ212" s="2">
        <v>2</v>
      </c>
      <c r="EK212" s="2">
        <v>107001</v>
      </c>
      <c r="EL212" s="2" t="s">
        <v>416</v>
      </c>
      <c r="EM212" s="2" t="s">
        <v>417</v>
      </c>
      <c r="EN212" s="2"/>
      <c r="EO212" s="2" t="s">
        <v>3</v>
      </c>
      <c r="EP212" s="2"/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28.1</v>
      </c>
      <c r="EX212" s="2">
        <v>0.93</v>
      </c>
      <c r="EY212" s="2">
        <v>0</v>
      </c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53"/>
        <v>0</v>
      </c>
      <c r="FS212" s="2">
        <v>0</v>
      </c>
      <c r="FT212" s="2"/>
      <c r="FU212" s="2"/>
      <c r="FV212" s="2"/>
      <c r="FW212" s="2"/>
      <c r="FX212" s="2">
        <v>80</v>
      </c>
      <c r="FY212" s="2">
        <v>60</v>
      </c>
      <c r="FZ212" s="2"/>
      <c r="GA212" s="2" t="s">
        <v>3</v>
      </c>
      <c r="GB212" s="2"/>
      <c r="GC212" s="2"/>
      <c r="GD212" s="2">
        <v>1</v>
      </c>
      <c r="GE212" s="2"/>
      <c r="GF212" s="2">
        <v>921444218</v>
      </c>
      <c r="GG212" s="2">
        <v>2</v>
      </c>
      <c r="GH212" s="2">
        <v>1</v>
      </c>
      <c r="GI212" s="2">
        <v>-2</v>
      </c>
      <c r="GJ212" s="2">
        <v>0</v>
      </c>
      <c r="GK212" s="2">
        <v>0</v>
      </c>
      <c r="GL212" s="2">
        <f t="shared" si="254"/>
        <v>0</v>
      </c>
      <c r="GM212" s="2">
        <f t="shared" si="255"/>
        <v>0</v>
      </c>
      <c r="GN212" s="2">
        <f t="shared" si="256"/>
        <v>0</v>
      </c>
      <c r="GO212" s="2">
        <f t="shared" si="257"/>
        <v>0</v>
      </c>
      <c r="GP212" s="2">
        <f t="shared" si="258"/>
        <v>0</v>
      </c>
      <c r="GQ212" s="2"/>
      <c r="GR212" s="2">
        <v>0</v>
      </c>
      <c r="GS212" s="2">
        <v>3</v>
      </c>
      <c r="GT212" s="2">
        <v>0</v>
      </c>
      <c r="GU212" s="2" t="s">
        <v>3</v>
      </c>
      <c r="GV212" s="2">
        <f t="shared" si="259"/>
        <v>0</v>
      </c>
      <c r="GW212" s="2">
        <v>1</v>
      </c>
      <c r="GX212" s="2">
        <f t="shared" si="260"/>
        <v>0</v>
      </c>
      <c r="GY212" s="2"/>
      <c r="GZ212" s="2"/>
      <c r="HA212" s="2">
        <v>0</v>
      </c>
      <c r="HB212" s="2">
        <v>0</v>
      </c>
      <c r="HC212" s="2">
        <f t="shared" si="261"/>
        <v>0</v>
      </c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ROW(SmtRes!A648)</f>
        <v>648</v>
      </c>
      <c r="D213">
        <f>ROW(EtalonRes!A538)</f>
        <v>538</v>
      </c>
      <c r="E213" t="s">
        <v>412</v>
      </c>
      <c r="F213" t="s">
        <v>413</v>
      </c>
      <c r="G213" t="s">
        <v>414</v>
      </c>
      <c r="H213" t="s">
        <v>17</v>
      </c>
      <c r="I213">
        <v>1</v>
      </c>
      <c r="J213">
        <v>0</v>
      </c>
      <c r="O213">
        <f t="shared" si="227"/>
        <v>0</v>
      </c>
      <c r="P213">
        <f t="shared" si="228"/>
        <v>0</v>
      </c>
      <c r="Q213">
        <f t="shared" si="229"/>
        <v>0</v>
      </c>
      <c r="R213">
        <f t="shared" si="230"/>
        <v>0</v>
      </c>
      <c r="S213">
        <f t="shared" si="231"/>
        <v>0</v>
      </c>
      <c r="T213">
        <f t="shared" si="232"/>
        <v>0</v>
      </c>
      <c r="U213">
        <f t="shared" si="233"/>
        <v>28.1</v>
      </c>
      <c r="V213">
        <f t="shared" si="234"/>
        <v>0.93</v>
      </c>
      <c r="W213">
        <f t="shared" si="235"/>
        <v>0</v>
      </c>
      <c r="X213">
        <f t="shared" si="236"/>
        <v>0</v>
      </c>
      <c r="Y213">
        <f t="shared" si="237"/>
        <v>0</v>
      </c>
      <c r="AA213">
        <v>39650538</v>
      </c>
      <c r="AB213">
        <f t="shared" si="238"/>
        <v>0</v>
      </c>
      <c r="AC213">
        <f t="shared" si="239"/>
        <v>0</v>
      </c>
      <c r="AD213">
        <f t="shared" si="265"/>
        <v>0</v>
      </c>
      <c r="AE213">
        <f t="shared" si="266"/>
        <v>0</v>
      </c>
      <c r="AF213">
        <f t="shared" si="266"/>
        <v>0</v>
      </c>
      <c r="AG213">
        <f t="shared" si="240"/>
        <v>0</v>
      </c>
      <c r="AH213">
        <f t="shared" si="267"/>
        <v>28.1</v>
      </c>
      <c r="AI213">
        <f t="shared" si="267"/>
        <v>0.93</v>
      </c>
      <c r="AJ213">
        <f t="shared" si="241"/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28.1</v>
      </c>
      <c r="AR213">
        <v>0.93</v>
      </c>
      <c r="AS213">
        <v>0</v>
      </c>
      <c r="AT213">
        <v>80</v>
      </c>
      <c r="AU213">
        <v>60</v>
      </c>
      <c r="AV213">
        <v>1</v>
      </c>
      <c r="AW213">
        <v>1</v>
      </c>
      <c r="AZ213">
        <v>6.77</v>
      </c>
      <c r="BA213">
        <v>6.77</v>
      </c>
      <c r="BB213">
        <v>6.77</v>
      </c>
      <c r="BC213">
        <v>6.77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2</v>
      </c>
      <c r="BJ213" t="s">
        <v>415</v>
      </c>
      <c r="BM213">
        <v>107001</v>
      </c>
      <c r="BN213">
        <v>0</v>
      </c>
      <c r="BO213" t="s">
        <v>3</v>
      </c>
      <c r="BP213">
        <v>0</v>
      </c>
      <c r="BQ213">
        <v>3</v>
      </c>
      <c r="BR213">
        <v>0</v>
      </c>
      <c r="BS213">
        <v>6.77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80</v>
      </c>
      <c r="CA213">
        <v>60</v>
      </c>
      <c r="CE213">
        <v>0</v>
      </c>
      <c r="CF213">
        <v>0</v>
      </c>
      <c r="CG213">
        <v>0</v>
      </c>
      <c r="CM213">
        <v>0</v>
      </c>
      <c r="CN213" t="s">
        <v>3</v>
      </c>
      <c r="CO213">
        <v>0</v>
      </c>
      <c r="CP213">
        <f t="shared" si="242"/>
        <v>0</v>
      </c>
      <c r="CQ213">
        <f t="shared" si="243"/>
        <v>0</v>
      </c>
      <c r="CR213">
        <f t="shared" si="244"/>
        <v>0</v>
      </c>
      <c r="CS213">
        <f t="shared" si="245"/>
        <v>0</v>
      </c>
      <c r="CT213">
        <f t="shared" si="246"/>
        <v>0</v>
      </c>
      <c r="CU213">
        <f t="shared" si="247"/>
        <v>0</v>
      </c>
      <c r="CV213">
        <f t="shared" si="248"/>
        <v>28.1</v>
      </c>
      <c r="CW213">
        <f t="shared" si="249"/>
        <v>0.93</v>
      </c>
      <c r="CX213">
        <f t="shared" si="250"/>
        <v>0</v>
      </c>
      <c r="CY213">
        <f t="shared" si="251"/>
        <v>0</v>
      </c>
      <c r="CZ213">
        <f t="shared" si="252"/>
        <v>0</v>
      </c>
      <c r="DC213" t="s">
        <v>3</v>
      </c>
      <c r="DD213" t="s">
        <v>3</v>
      </c>
      <c r="DE213" t="s">
        <v>3</v>
      </c>
      <c r="DF213" t="s">
        <v>3</v>
      </c>
      <c r="DG213" t="s">
        <v>3</v>
      </c>
      <c r="DH213" t="s">
        <v>3</v>
      </c>
      <c r="DI213" t="s">
        <v>3</v>
      </c>
      <c r="DJ213" t="s">
        <v>3</v>
      </c>
      <c r="DK213" t="s">
        <v>3</v>
      </c>
      <c r="DL213" t="s">
        <v>3</v>
      </c>
      <c r="DM213" t="s">
        <v>3</v>
      </c>
      <c r="DN213">
        <v>0</v>
      </c>
      <c r="DO213">
        <v>0</v>
      </c>
      <c r="DP213">
        <v>1</v>
      </c>
      <c r="DQ213">
        <v>1</v>
      </c>
      <c r="DU213">
        <v>1013</v>
      </c>
      <c r="DV213" t="s">
        <v>17</v>
      </c>
      <c r="DW213" t="s">
        <v>17</v>
      </c>
      <c r="DX213">
        <v>1</v>
      </c>
      <c r="EE213">
        <v>39174385</v>
      </c>
      <c r="EF213">
        <v>3</v>
      </c>
      <c r="EG213" t="s">
        <v>20</v>
      </c>
      <c r="EH213">
        <v>0</v>
      </c>
      <c r="EI213" t="s">
        <v>3</v>
      </c>
      <c r="EJ213">
        <v>2</v>
      </c>
      <c r="EK213">
        <v>107001</v>
      </c>
      <c r="EL213" t="s">
        <v>416</v>
      </c>
      <c r="EM213" t="s">
        <v>417</v>
      </c>
      <c r="EO213" t="s">
        <v>3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28.1</v>
      </c>
      <c r="EX213">
        <v>0.93</v>
      </c>
      <c r="EY213">
        <v>0</v>
      </c>
      <c r="FQ213">
        <v>0</v>
      </c>
      <c r="FR213">
        <f t="shared" si="253"/>
        <v>0</v>
      </c>
      <c r="FS213">
        <v>0</v>
      </c>
      <c r="FX213">
        <v>80</v>
      </c>
      <c r="FY213">
        <v>60</v>
      </c>
      <c r="GA213" t="s">
        <v>3</v>
      </c>
      <c r="GD213">
        <v>1</v>
      </c>
      <c r="GF213">
        <v>921444218</v>
      </c>
      <c r="GG213">
        <v>1</v>
      </c>
      <c r="GH213">
        <v>1</v>
      </c>
      <c r="GI213">
        <v>4</v>
      </c>
      <c r="GJ213">
        <v>0</v>
      </c>
      <c r="GK213">
        <v>0</v>
      </c>
      <c r="GL213">
        <f t="shared" si="254"/>
        <v>0</v>
      </c>
      <c r="GM213">
        <f t="shared" si="255"/>
        <v>0</v>
      </c>
      <c r="GN213">
        <f t="shared" si="256"/>
        <v>0</v>
      </c>
      <c r="GO213">
        <f t="shared" si="257"/>
        <v>0</v>
      </c>
      <c r="GP213">
        <f t="shared" si="258"/>
        <v>0</v>
      </c>
      <c r="GR213">
        <v>0</v>
      </c>
      <c r="GS213">
        <v>3</v>
      </c>
      <c r="GT213">
        <v>0</v>
      </c>
      <c r="GU213" t="s">
        <v>3</v>
      </c>
      <c r="GV213">
        <f t="shared" si="259"/>
        <v>0</v>
      </c>
      <c r="GW213">
        <v>1</v>
      </c>
      <c r="GX213">
        <f t="shared" si="260"/>
        <v>0</v>
      </c>
      <c r="HA213">
        <v>0</v>
      </c>
      <c r="HB213">
        <v>0</v>
      </c>
      <c r="HC213">
        <f t="shared" si="261"/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635</v>
      </c>
      <c r="D214" s="2"/>
      <c r="E214" s="2" t="s">
        <v>418</v>
      </c>
      <c r="F214" s="2" t="s">
        <v>419</v>
      </c>
      <c r="G214" s="2" t="s">
        <v>420</v>
      </c>
      <c r="H214" s="2" t="s">
        <v>177</v>
      </c>
      <c r="I214" s="2">
        <f>I212*J214</f>
        <v>1</v>
      </c>
      <c r="J214" s="2">
        <v>1</v>
      </c>
      <c r="K214" s="2"/>
      <c r="L214" s="2"/>
      <c r="M214" s="2"/>
      <c r="N214" s="2"/>
      <c r="O214" s="2">
        <f t="shared" si="227"/>
        <v>7851.5</v>
      </c>
      <c r="P214" s="2">
        <f t="shared" si="228"/>
        <v>7851.5</v>
      </c>
      <c r="Q214" s="2">
        <f t="shared" si="229"/>
        <v>0</v>
      </c>
      <c r="R214" s="2">
        <f t="shared" si="230"/>
        <v>0</v>
      </c>
      <c r="S214" s="2">
        <f t="shared" si="231"/>
        <v>0</v>
      </c>
      <c r="T214" s="2">
        <f t="shared" si="232"/>
        <v>0</v>
      </c>
      <c r="U214" s="2">
        <f t="shared" si="233"/>
        <v>0</v>
      </c>
      <c r="V214" s="2">
        <f t="shared" si="234"/>
        <v>0</v>
      </c>
      <c r="W214" s="2">
        <f t="shared" si="235"/>
        <v>0</v>
      </c>
      <c r="X214" s="2">
        <f t="shared" si="236"/>
        <v>0</v>
      </c>
      <c r="Y214" s="2">
        <f t="shared" si="237"/>
        <v>0</v>
      </c>
      <c r="Z214" s="2"/>
      <c r="AA214" s="2">
        <v>39650536</v>
      </c>
      <c r="AB214" s="2">
        <f t="shared" si="238"/>
        <v>7851.5</v>
      </c>
      <c r="AC214" s="2">
        <f t="shared" si="239"/>
        <v>7851.5</v>
      </c>
      <c r="AD214" s="2">
        <f t="shared" si="265"/>
        <v>0</v>
      </c>
      <c r="AE214" s="2">
        <f t="shared" si="266"/>
        <v>0</v>
      </c>
      <c r="AF214" s="2">
        <f t="shared" si="266"/>
        <v>0</v>
      </c>
      <c r="AG214" s="2">
        <f t="shared" si="240"/>
        <v>0</v>
      </c>
      <c r="AH214" s="2">
        <f t="shared" si="267"/>
        <v>0</v>
      </c>
      <c r="AI214" s="2">
        <f t="shared" si="267"/>
        <v>0</v>
      </c>
      <c r="AJ214" s="2">
        <f t="shared" si="241"/>
        <v>0</v>
      </c>
      <c r="AK214" s="2">
        <v>7851.5</v>
      </c>
      <c r="AL214" s="2">
        <v>7851.5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80</v>
      </c>
      <c r="AU214" s="2">
        <v>60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3</v>
      </c>
      <c r="BE214" s="2" t="s">
        <v>3</v>
      </c>
      <c r="BF214" s="2" t="s">
        <v>3</v>
      </c>
      <c r="BG214" s="2" t="s">
        <v>3</v>
      </c>
      <c r="BH214" s="2">
        <v>3</v>
      </c>
      <c r="BI214" s="2">
        <v>2</v>
      </c>
      <c r="BJ214" s="2" t="s">
        <v>421</v>
      </c>
      <c r="BK214" s="2"/>
      <c r="BL214" s="2"/>
      <c r="BM214" s="2">
        <v>107001</v>
      </c>
      <c r="BN214" s="2">
        <v>0</v>
      </c>
      <c r="BO214" s="2" t="s">
        <v>3</v>
      </c>
      <c r="BP214" s="2">
        <v>0</v>
      </c>
      <c r="BQ214" s="2">
        <v>3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3</v>
      </c>
      <c r="BZ214" s="2">
        <v>80</v>
      </c>
      <c r="CA214" s="2">
        <v>60</v>
      </c>
      <c r="CB214" s="2"/>
      <c r="CC214" s="2"/>
      <c r="CD214" s="2"/>
      <c r="CE214" s="2">
        <v>0</v>
      </c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3</v>
      </c>
      <c r="CO214" s="2">
        <v>0</v>
      </c>
      <c r="CP214" s="2">
        <f t="shared" si="242"/>
        <v>7851.5</v>
      </c>
      <c r="CQ214" s="2">
        <f t="shared" si="243"/>
        <v>7851.5</v>
      </c>
      <c r="CR214" s="2">
        <f t="shared" si="244"/>
        <v>0</v>
      </c>
      <c r="CS214" s="2">
        <f t="shared" si="245"/>
        <v>0</v>
      </c>
      <c r="CT214" s="2">
        <f t="shared" si="246"/>
        <v>0</v>
      </c>
      <c r="CU214" s="2">
        <f t="shared" si="247"/>
        <v>0</v>
      </c>
      <c r="CV214" s="2">
        <f t="shared" si="248"/>
        <v>0</v>
      </c>
      <c r="CW214" s="2">
        <f t="shared" si="249"/>
        <v>0</v>
      </c>
      <c r="CX214" s="2">
        <f t="shared" si="250"/>
        <v>0</v>
      </c>
      <c r="CY214" s="2">
        <f t="shared" si="251"/>
        <v>0</v>
      </c>
      <c r="CZ214" s="2">
        <f t="shared" si="252"/>
        <v>0</v>
      </c>
      <c r="DA214" s="2"/>
      <c r="DB214" s="2"/>
      <c r="DC214" s="2" t="s">
        <v>3</v>
      </c>
      <c r="DD214" s="2" t="s">
        <v>3</v>
      </c>
      <c r="DE214" s="2" t="s">
        <v>3</v>
      </c>
      <c r="DF214" s="2" t="s">
        <v>3</v>
      </c>
      <c r="DG214" s="2" t="s">
        <v>3</v>
      </c>
      <c r="DH214" s="2" t="s">
        <v>3</v>
      </c>
      <c r="DI214" s="2" t="s">
        <v>3</v>
      </c>
      <c r="DJ214" s="2" t="s">
        <v>3</v>
      </c>
      <c r="DK214" s="2" t="s">
        <v>3</v>
      </c>
      <c r="DL214" s="2" t="s">
        <v>3</v>
      </c>
      <c r="DM214" s="2" t="s">
        <v>3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1013</v>
      </c>
      <c r="DV214" s="2" t="s">
        <v>177</v>
      </c>
      <c r="DW214" s="2" t="s">
        <v>177</v>
      </c>
      <c r="DX214" s="2">
        <v>1</v>
      </c>
      <c r="DY214" s="2"/>
      <c r="DZ214" s="2"/>
      <c r="EA214" s="2"/>
      <c r="EB214" s="2"/>
      <c r="EC214" s="2"/>
      <c r="ED214" s="2"/>
      <c r="EE214" s="2">
        <v>39174385</v>
      </c>
      <c r="EF214" s="2">
        <v>3</v>
      </c>
      <c r="EG214" s="2" t="s">
        <v>20</v>
      </c>
      <c r="EH214" s="2">
        <v>0</v>
      </c>
      <c r="EI214" s="2" t="s">
        <v>3</v>
      </c>
      <c r="EJ214" s="2">
        <v>2</v>
      </c>
      <c r="EK214" s="2">
        <v>107001</v>
      </c>
      <c r="EL214" s="2" t="s">
        <v>416</v>
      </c>
      <c r="EM214" s="2" t="s">
        <v>417</v>
      </c>
      <c r="EN214" s="2"/>
      <c r="EO214" s="2" t="s">
        <v>3</v>
      </c>
      <c r="EP214" s="2"/>
      <c r="EQ214" s="2">
        <v>0</v>
      </c>
      <c r="ER214" s="2">
        <v>7851.5</v>
      </c>
      <c r="ES214" s="2">
        <v>7851.5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53"/>
        <v>0</v>
      </c>
      <c r="FS214" s="2">
        <v>0</v>
      </c>
      <c r="FT214" s="2"/>
      <c r="FU214" s="2"/>
      <c r="FV214" s="2"/>
      <c r="FW214" s="2"/>
      <c r="FX214" s="2">
        <v>80</v>
      </c>
      <c r="FY214" s="2">
        <v>60</v>
      </c>
      <c r="FZ214" s="2"/>
      <c r="GA214" s="2" t="s">
        <v>3</v>
      </c>
      <c r="GB214" s="2"/>
      <c r="GC214" s="2"/>
      <c r="GD214" s="2">
        <v>1</v>
      </c>
      <c r="GE214" s="2"/>
      <c r="GF214" s="2">
        <v>-562259456</v>
      </c>
      <c r="GG214" s="2">
        <v>2</v>
      </c>
      <c r="GH214" s="2">
        <v>1</v>
      </c>
      <c r="GI214" s="2">
        <v>-2</v>
      </c>
      <c r="GJ214" s="2">
        <v>0</v>
      </c>
      <c r="GK214" s="2">
        <v>0</v>
      </c>
      <c r="GL214" s="2">
        <f t="shared" si="254"/>
        <v>0</v>
      </c>
      <c r="GM214" s="2">
        <f t="shared" si="255"/>
        <v>7851.5</v>
      </c>
      <c r="GN214" s="2">
        <f t="shared" si="256"/>
        <v>0</v>
      </c>
      <c r="GO214" s="2">
        <f t="shared" si="257"/>
        <v>7851.5</v>
      </c>
      <c r="GP214" s="2">
        <f t="shared" si="258"/>
        <v>0</v>
      </c>
      <c r="GQ214" s="2"/>
      <c r="GR214" s="2">
        <v>0</v>
      </c>
      <c r="GS214" s="2">
        <v>3</v>
      </c>
      <c r="GT214" s="2">
        <v>0</v>
      </c>
      <c r="GU214" s="2" t="s">
        <v>3</v>
      </c>
      <c r="GV214" s="2">
        <f t="shared" si="259"/>
        <v>0</v>
      </c>
      <c r="GW214" s="2">
        <v>1</v>
      </c>
      <c r="GX214" s="2">
        <f t="shared" si="260"/>
        <v>0</v>
      </c>
      <c r="GY214" s="2"/>
      <c r="GZ214" s="2"/>
      <c r="HA214" s="2">
        <v>0</v>
      </c>
      <c r="HB214" s="2">
        <v>0</v>
      </c>
      <c r="HC214" s="2">
        <f t="shared" si="261"/>
        <v>0</v>
      </c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647</v>
      </c>
      <c r="E215" t="s">
        <v>418</v>
      </c>
      <c r="F215" t="s">
        <v>419</v>
      </c>
      <c r="G215" t="s">
        <v>420</v>
      </c>
      <c r="H215" t="s">
        <v>177</v>
      </c>
      <c r="I215">
        <f>I213*J215</f>
        <v>1</v>
      </c>
      <c r="J215">
        <v>1</v>
      </c>
      <c r="O215">
        <f t="shared" si="227"/>
        <v>53154.66</v>
      </c>
      <c r="P215">
        <f t="shared" si="228"/>
        <v>53154.66</v>
      </c>
      <c r="Q215">
        <f t="shared" si="229"/>
        <v>0</v>
      </c>
      <c r="R215">
        <f t="shared" si="230"/>
        <v>0</v>
      </c>
      <c r="S215">
        <f t="shared" si="231"/>
        <v>0</v>
      </c>
      <c r="T215">
        <f t="shared" si="232"/>
        <v>0</v>
      </c>
      <c r="U215">
        <f t="shared" si="233"/>
        <v>0</v>
      </c>
      <c r="V215">
        <f t="shared" si="234"/>
        <v>0</v>
      </c>
      <c r="W215">
        <f t="shared" si="235"/>
        <v>0</v>
      </c>
      <c r="X215">
        <f t="shared" si="236"/>
        <v>0</v>
      </c>
      <c r="Y215">
        <f t="shared" si="237"/>
        <v>0</v>
      </c>
      <c r="AA215">
        <v>39650538</v>
      </c>
      <c r="AB215">
        <f t="shared" si="238"/>
        <v>7851.5</v>
      </c>
      <c r="AC215">
        <f t="shared" si="239"/>
        <v>7851.5</v>
      </c>
      <c r="AD215">
        <f t="shared" si="265"/>
        <v>0</v>
      </c>
      <c r="AE215">
        <f t="shared" si="266"/>
        <v>0</v>
      </c>
      <c r="AF215">
        <f t="shared" si="266"/>
        <v>0</v>
      </c>
      <c r="AG215">
        <f t="shared" si="240"/>
        <v>0</v>
      </c>
      <c r="AH215">
        <f t="shared" si="267"/>
        <v>0</v>
      </c>
      <c r="AI215">
        <f t="shared" si="267"/>
        <v>0</v>
      </c>
      <c r="AJ215">
        <f t="shared" si="241"/>
        <v>0</v>
      </c>
      <c r="AK215">
        <v>7851.5</v>
      </c>
      <c r="AL215">
        <v>7851.5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80</v>
      </c>
      <c r="AU215">
        <v>60</v>
      </c>
      <c r="AV215">
        <v>1</v>
      </c>
      <c r="AW215">
        <v>1</v>
      </c>
      <c r="AZ215">
        <v>6.77</v>
      </c>
      <c r="BA215">
        <v>1</v>
      </c>
      <c r="BB215">
        <v>1</v>
      </c>
      <c r="BC215">
        <v>6.77</v>
      </c>
      <c r="BD215" t="s">
        <v>3</v>
      </c>
      <c r="BE215" t="s">
        <v>3</v>
      </c>
      <c r="BF215" t="s">
        <v>3</v>
      </c>
      <c r="BG215" t="s">
        <v>3</v>
      </c>
      <c r="BH215">
        <v>3</v>
      </c>
      <c r="BI215">
        <v>2</v>
      </c>
      <c r="BJ215" t="s">
        <v>421</v>
      </c>
      <c r="BM215">
        <v>107001</v>
      </c>
      <c r="BN215">
        <v>0</v>
      </c>
      <c r="BO215" t="s">
        <v>3</v>
      </c>
      <c r="BP215">
        <v>0</v>
      </c>
      <c r="BQ215">
        <v>3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80</v>
      </c>
      <c r="CA215">
        <v>60</v>
      </c>
      <c r="CE215">
        <v>0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42"/>
        <v>53154.66</v>
      </c>
      <c r="CQ215">
        <f t="shared" si="243"/>
        <v>53154.654999999999</v>
      </c>
      <c r="CR215">
        <f t="shared" si="244"/>
        <v>0</v>
      </c>
      <c r="CS215">
        <f t="shared" si="245"/>
        <v>0</v>
      </c>
      <c r="CT215">
        <f t="shared" si="246"/>
        <v>0</v>
      </c>
      <c r="CU215">
        <f t="shared" si="247"/>
        <v>0</v>
      </c>
      <c r="CV215">
        <f t="shared" si="248"/>
        <v>0</v>
      </c>
      <c r="CW215">
        <f t="shared" si="249"/>
        <v>0</v>
      </c>
      <c r="CX215">
        <f t="shared" si="250"/>
        <v>0</v>
      </c>
      <c r="CY215">
        <f t="shared" si="251"/>
        <v>0</v>
      </c>
      <c r="CZ215">
        <f t="shared" si="252"/>
        <v>0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177</v>
      </c>
      <c r="DW215" t="s">
        <v>177</v>
      </c>
      <c r="DX215">
        <v>1</v>
      </c>
      <c r="EE215">
        <v>39174385</v>
      </c>
      <c r="EF215">
        <v>3</v>
      </c>
      <c r="EG215" t="s">
        <v>20</v>
      </c>
      <c r="EH215">
        <v>0</v>
      </c>
      <c r="EI215" t="s">
        <v>3</v>
      </c>
      <c r="EJ215">
        <v>2</v>
      </c>
      <c r="EK215">
        <v>107001</v>
      </c>
      <c r="EL215" t="s">
        <v>416</v>
      </c>
      <c r="EM215" t="s">
        <v>417</v>
      </c>
      <c r="EO215" t="s">
        <v>3</v>
      </c>
      <c r="EQ215">
        <v>0</v>
      </c>
      <c r="ER215">
        <v>7851.5</v>
      </c>
      <c r="ES215">
        <v>7851.5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53"/>
        <v>0</v>
      </c>
      <c r="FS215">
        <v>0</v>
      </c>
      <c r="FX215">
        <v>80</v>
      </c>
      <c r="FY215">
        <v>60</v>
      </c>
      <c r="GA215" t="s">
        <v>3</v>
      </c>
      <c r="GD215">
        <v>1</v>
      </c>
      <c r="GF215">
        <v>-562259456</v>
      </c>
      <c r="GG215">
        <v>1</v>
      </c>
      <c r="GH215">
        <v>1</v>
      </c>
      <c r="GI215">
        <v>4</v>
      </c>
      <c r="GJ215">
        <v>0</v>
      </c>
      <c r="GK215">
        <v>0</v>
      </c>
      <c r="GL215">
        <f t="shared" si="254"/>
        <v>0</v>
      </c>
      <c r="GM215">
        <f t="shared" si="255"/>
        <v>53154.66</v>
      </c>
      <c r="GN215">
        <f t="shared" si="256"/>
        <v>0</v>
      </c>
      <c r="GO215">
        <f t="shared" si="257"/>
        <v>53154.66</v>
      </c>
      <c r="GP215">
        <f t="shared" si="258"/>
        <v>0</v>
      </c>
      <c r="GR215">
        <v>0</v>
      </c>
      <c r="GS215">
        <v>3</v>
      </c>
      <c r="GT215">
        <v>0</v>
      </c>
      <c r="GU215" t="s">
        <v>3</v>
      </c>
      <c r="GV215">
        <f t="shared" si="259"/>
        <v>0</v>
      </c>
      <c r="GW215">
        <v>1</v>
      </c>
      <c r="GX215">
        <f t="shared" si="260"/>
        <v>0</v>
      </c>
      <c r="HA215">
        <v>0</v>
      </c>
      <c r="HB215">
        <v>0</v>
      </c>
      <c r="HC215">
        <f t="shared" si="261"/>
        <v>0</v>
      </c>
      <c r="IK215">
        <v>0</v>
      </c>
    </row>
    <row r="216" spans="1:255" x14ac:dyDescent="0.2">
      <c r="A216" s="2">
        <v>17</v>
      </c>
      <c r="B216" s="2">
        <v>1</v>
      </c>
      <c r="C216" s="2">
        <f>ROW(SmtRes!A652)</f>
        <v>652</v>
      </c>
      <c r="D216" s="2">
        <f>ROW(EtalonRes!A542)</f>
        <v>542</v>
      </c>
      <c r="E216" s="2" t="s">
        <v>422</v>
      </c>
      <c r="F216" s="2" t="s">
        <v>423</v>
      </c>
      <c r="G216" s="2" t="s">
        <v>424</v>
      </c>
      <c r="H216" s="2" t="s">
        <v>17</v>
      </c>
      <c r="I216" s="2">
        <v>1</v>
      </c>
      <c r="J216" s="2">
        <v>0</v>
      </c>
      <c r="K216" s="2"/>
      <c r="L216" s="2"/>
      <c r="M216" s="2"/>
      <c r="N216" s="2"/>
      <c r="O216" s="2">
        <f t="shared" si="227"/>
        <v>9681.09</v>
      </c>
      <c r="P216" s="2">
        <f t="shared" si="228"/>
        <v>85.49</v>
      </c>
      <c r="Q216" s="2">
        <f t="shared" si="229"/>
        <v>5321.28</v>
      </c>
      <c r="R216" s="2">
        <f t="shared" si="230"/>
        <v>556.79999999999995</v>
      </c>
      <c r="S216" s="2">
        <f t="shared" si="231"/>
        <v>4274.32</v>
      </c>
      <c r="T216" s="2">
        <f t="shared" si="232"/>
        <v>0</v>
      </c>
      <c r="U216" s="2">
        <f t="shared" si="233"/>
        <v>289</v>
      </c>
      <c r="V216" s="2">
        <f t="shared" si="234"/>
        <v>48</v>
      </c>
      <c r="W216" s="2">
        <f t="shared" si="235"/>
        <v>0</v>
      </c>
      <c r="X216" s="2">
        <f t="shared" si="236"/>
        <v>3864.9</v>
      </c>
      <c r="Y216" s="2">
        <f t="shared" si="237"/>
        <v>2898.67</v>
      </c>
      <c r="Z216" s="2"/>
      <c r="AA216" s="2">
        <v>39650536</v>
      </c>
      <c r="AB216" s="2">
        <f t="shared" si="238"/>
        <v>9681.09</v>
      </c>
      <c r="AC216" s="2">
        <f t="shared" si="239"/>
        <v>85.49</v>
      </c>
      <c r="AD216" s="2">
        <f t="shared" si="265"/>
        <v>5321.28</v>
      </c>
      <c r="AE216" s="2">
        <f t="shared" si="266"/>
        <v>556.79999999999995</v>
      </c>
      <c r="AF216" s="2">
        <f t="shared" si="266"/>
        <v>4274.32</v>
      </c>
      <c r="AG216" s="2">
        <f t="shared" si="240"/>
        <v>0</v>
      </c>
      <c r="AH216" s="2">
        <f t="shared" si="267"/>
        <v>289</v>
      </c>
      <c r="AI216" s="2">
        <f t="shared" si="267"/>
        <v>48</v>
      </c>
      <c r="AJ216" s="2">
        <f t="shared" si="241"/>
        <v>0</v>
      </c>
      <c r="AK216" s="2">
        <v>9681.09</v>
      </c>
      <c r="AL216" s="2">
        <v>85.49</v>
      </c>
      <c r="AM216" s="2">
        <v>5321.28</v>
      </c>
      <c r="AN216" s="2">
        <v>556.79999999999995</v>
      </c>
      <c r="AO216" s="2">
        <v>4274.32</v>
      </c>
      <c r="AP216" s="2">
        <v>0</v>
      </c>
      <c r="AQ216" s="2">
        <v>289</v>
      </c>
      <c r="AR216" s="2">
        <v>48</v>
      </c>
      <c r="AS216" s="2">
        <v>0</v>
      </c>
      <c r="AT216" s="2">
        <v>80</v>
      </c>
      <c r="AU216" s="2">
        <v>60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3</v>
      </c>
      <c r="BE216" s="2" t="s">
        <v>3</v>
      </c>
      <c r="BF216" s="2" t="s">
        <v>3</v>
      </c>
      <c r="BG216" s="2" t="s">
        <v>3</v>
      </c>
      <c r="BH216" s="2">
        <v>0</v>
      </c>
      <c r="BI216" s="2">
        <v>2</v>
      </c>
      <c r="BJ216" s="2" t="s">
        <v>425</v>
      </c>
      <c r="BK216" s="2"/>
      <c r="BL216" s="2"/>
      <c r="BM216" s="2">
        <v>110008</v>
      </c>
      <c r="BN216" s="2">
        <v>0</v>
      </c>
      <c r="BO216" s="2" t="s">
        <v>3</v>
      </c>
      <c r="BP216" s="2">
        <v>0</v>
      </c>
      <c r="BQ216" s="2">
        <v>3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3</v>
      </c>
      <c r="BZ216" s="2">
        <v>80</v>
      </c>
      <c r="CA216" s="2">
        <v>60</v>
      </c>
      <c r="CB216" s="2"/>
      <c r="CC216" s="2"/>
      <c r="CD216" s="2"/>
      <c r="CE216" s="2">
        <v>0</v>
      </c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3</v>
      </c>
      <c r="CO216" s="2">
        <v>0</v>
      </c>
      <c r="CP216" s="2">
        <f t="shared" si="242"/>
        <v>9681.09</v>
      </c>
      <c r="CQ216" s="2">
        <f t="shared" si="243"/>
        <v>85.49</v>
      </c>
      <c r="CR216" s="2">
        <f t="shared" si="244"/>
        <v>5321.28</v>
      </c>
      <c r="CS216" s="2">
        <f t="shared" si="245"/>
        <v>556.79999999999995</v>
      </c>
      <c r="CT216" s="2">
        <f t="shared" si="246"/>
        <v>4274.32</v>
      </c>
      <c r="CU216" s="2">
        <f t="shared" si="247"/>
        <v>0</v>
      </c>
      <c r="CV216" s="2">
        <f t="shared" si="248"/>
        <v>289</v>
      </c>
      <c r="CW216" s="2">
        <f t="shared" si="249"/>
        <v>48</v>
      </c>
      <c r="CX216" s="2">
        <f t="shared" si="250"/>
        <v>0</v>
      </c>
      <c r="CY216" s="2">
        <f t="shared" si="251"/>
        <v>3864.8959999999997</v>
      </c>
      <c r="CZ216" s="2">
        <f t="shared" si="252"/>
        <v>2898.672</v>
      </c>
      <c r="DA216" s="2"/>
      <c r="DB216" s="2"/>
      <c r="DC216" s="2" t="s">
        <v>3</v>
      </c>
      <c r="DD216" s="2" t="s">
        <v>3</v>
      </c>
      <c r="DE216" s="2" t="s">
        <v>3</v>
      </c>
      <c r="DF216" s="2" t="s">
        <v>3</v>
      </c>
      <c r="DG216" s="2" t="s">
        <v>3</v>
      </c>
      <c r="DH216" s="2" t="s">
        <v>3</v>
      </c>
      <c r="DI216" s="2" t="s">
        <v>3</v>
      </c>
      <c r="DJ216" s="2" t="s">
        <v>3</v>
      </c>
      <c r="DK216" s="2" t="s">
        <v>3</v>
      </c>
      <c r="DL216" s="2" t="s">
        <v>3</v>
      </c>
      <c r="DM216" s="2" t="s">
        <v>3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1013</v>
      </c>
      <c r="DV216" s="2" t="s">
        <v>17</v>
      </c>
      <c r="DW216" s="2" t="s">
        <v>17</v>
      </c>
      <c r="DX216" s="2">
        <v>1</v>
      </c>
      <c r="DY216" s="2"/>
      <c r="DZ216" s="2"/>
      <c r="EA216" s="2"/>
      <c r="EB216" s="2"/>
      <c r="EC216" s="2"/>
      <c r="ED216" s="2"/>
      <c r="EE216" s="2">
        <v>39174391</v>
      </c>
      <c r="EF216" s="2">
        <v>3</v>
      </c>
      <c r="EG216" s="2" t="s">
        <v>20</v>
      </c>
      <c r="EH216" s="2">
        <v>0</v>
      </c>
      <c r="EI216" s="2" t="s">
        <v>3</v>
      </c>
      <c r="EJ216" s="2">
        <v>2</v>
      </c>
      <c r="EK216" s="2">
        <v>110008</v>
      </c>
      <c r="EL216" s="2" t="s">
        <v>313</v>
      </c>
      <c r="EM216" s="2" t="s">
        <v>22</v>
      </c>
      <c r="EN216" s="2"/>
      <c r="EO216" s="2" t="s">
        <v>3</v>
      </c>
      <c r="EP216" s="2"/>
      <c r="EQ216" s="2">
        <v>0</v>
      </c>
      <c r="ER216" s="2">
        <v>9681.09</v>
      </c>
      <c r="ES216" s="2">
        <v>85.49</v>
      </c>
      <c r="ET216" s="2">
        <v>5321.28</v>
      </c>
      <c r="EU216" s="2">
        <v>556.79999999999995</v>
      </c>
      <c r="EV216" s="2">
        <v>4274.32</v>
      </c>
      <c r="EW216" s="2">
        <v>289</v>
      </c>
      <c r="EX216" s="2">
        <v>48</v>
      </c>
      <c r="EY216" s="2">
        <v>0</v>
      </c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53"/>
        <v>0</v>
      </c>
      <c r="FS216" s="2">
        <v>0</v>
      </c>
      <c r="FT216" s="2"/>
      <c r="FU216" s="2"/>
      <c r="FV216" s="2"/>
      <c r="FW216" s="2"/>
      <c r="FX216" s="2">
        <v>80</v>
      </c>
      <c r="FY216" s="2">
        <v>60</v>
      </c>
      <c r="FZ216" s="2"/>
      <c r="GA216" s="2" t="s">
        <v>3</v>
      </c>
      <c r="GB216" s="2"/>
      <c r="GC216" s="2"/>
      <c r="GD216" s="2">
        <v>1</v>
      </c>
      <c r="GE216" s="2"/>
      <c r="GF216" s="2">
        <v>1647389678</v>
      </c>
      <c r="GG216" s="2">
        <v>2</v>
      </c>
      <c r="GH216" s="2">
        <v>1</v>
      </c>
      <c r="GI216" s="2">
        <v>-2</v>
      </c>
      <c r="GJ216" s="2">
        <v>0</v>
      </c>
      <c r="GK216" s="2">
        <v>0</v>
      </c>
      <c r="GL216" s="2">
        <f t="shared" si="254"/>
        <v>0</v>
      </c>
      <c r="GM216" s="2">
        <f t="shared" si="255"/>
        <v>16444.66</v>
      </c>
      <c r="GN216" s="2">
        <f t="shared" si="256"/>
        <v>0</v>
      </c>
      <c r="GO216" s="2">
        <f t="shared" si="257"/>
        <v>16444.66</v>
      </c>
      <c r="GP216" s="2">
        <f t="shared" si="258"/>
        <v>0</v>
      </c>
      <c r="GQ216" s="2"/>
      <c r="GR216" s="2">
        <v>0</v>
      </c>
      <c r="GS216" s="2">
        <v>3</v>
      </c>
      <c r="GT216" s="2">
        <v>0</v>
      </c>
      <c r="GU216" s="2" t="s">
        <v>3</v>
      </c>
      <c r="GV216" s="2">
        <f t="shared" si="259"/>
        <v>0</v>
      </c>
      <c r="GW216" s="2">
        <v>1</v>
      </c>
      <c r="GX216" s="2">
        <f t="shared" si="260"/>
        <v>0</v>
      </c>
      <c r="GY216" s="2"/>
      <c r="GZ216" s="2"/>
      <c r="HA216" s="2">
        <v>0</v>
      </c>
      <c r="HB216" s="2">
        <v>0</v>
      </c>
      <c r="HC216" s="2">
        <f t="shared" si="261"/>
        <v>0</v>
      </c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17</v>
      </c>
      <c r="B217">
        <v>1</v>
      </c>
      <c r="C217">
        <f>ROW(SmtRes!A656)</f>
        <v>656</v>
      </c>
      <c r="D217">
        <f>ROW(EtalonRes!A546)</f>
        <v>546</v>
      </c>
      <c r="E217" t="s">
        <v>422</v>
      </c>
      <c r="F217" t="s">
        <v>423</v>
      </c>
      <c r="G217" t="s">
        <v>424</v>
      </c>
      <c r="H217" t="s">
        <v>17</v>
      </c>
      <c r="I217">
        <v>1</v>
      </c>
      <c r="J217">
        <v>0</v>
      </c>
      <c r="O217">
        <f t="shared" si="227"/>
        <v>65540.990000000005</v>
      </c>
      <c r="P217">
        <f t="shared" si="228"/>
        <v>578.77</v>
      </c>
      <c r="Q217">
        <f t="shared" si="229"/>
        <v>36025.07</v>
      </c>
      <c r="R217">
        <f t="shared" si="230"/>
        <v>3769.54</v>
      </c>
      <c r="S217">
        <f t="shared" si="231"/>
        <v>28937.15</v>
      </c>
      <c r="T217">
        <f t="shared" si="232"/>
        <v>0</v>
      </c>
      <c r="U217">
        <f t="shared" si="233"/>
        <v>289</v>
      </c>
      <c r="V217">
        <f t="shared" si="234"/>
        <v>48</v>
      </c>
      <c r="W217">
        <f t="shared" si="235"/>
        <v>0</v>
      </c>
      <c r="X217">
        <f t="shared" si="236"/>
        <v>26165.35</v>
      </c>
      <c r="Y217">
        <f t="shared" si="237"/>
        <v>19624.009999999998</v>
      </c>
      <c r="AA217">
        <v>39650538</v>
      </c>
      <c r="AB217">
        <f t="shared" si="238"/>
        <v>9681.09</v>
      </c>
      <c r="AC217">
        <f t="shared" si="239"/>
        <v>85.49</v>
      </c>
      <c r="AD217">
        <f t="shared" si="265"/>
        <v>5321.28</v>
      </c>
      <c r="AE217">
        <f t="shared" si="266"/>
        <v>556.79999999999995</v>
      </c>
      <c r="AF217">
        <f t="shared" si="266"/>
        <v>4274.32</v>
      </c>
      <c r="AG217">
        <f t="shared" si="240"/>
        <v>0</v>
      </c>
      <c r="AH217">
        <f t="shared" si="267"/>
        <v>289</v>
      </c>
      <c r="AI217">
        <f t="shared" si="267"/>
        <v>48</v>
      </c>
      <c r="AJ217">
        <f t="shared" si="241"/>
        <v>0</v>
      </c>
      <c r="AK217">
        <v>9681.09</v>
      </c>
      <c r="AL217">
        <v>85.49</v>
      </c>
      <c r="AM217">
        <v>5321.28</v>
      </c>
      <c r="AN217">
        <v>556.79999999999995</v>
      </c>
      <c r="AO217">
        <v>4274.32</v>
      </c>
      <c r="AP217">
        <v>0</v>
      </c>
      <c r="AQ217">
        <v>289</v>
      </c>
      <c r="AR217">
        <v>48</v>
      </c>
      <c r="AS217">
        <v>0</v>
      </c>
      <c r="AT217">
        <v>80</v>
      </c>
      <c r="AU217">
        <v>60</v>
      </c>
      <c r="AV217">
        <v>1</v>
      </c>
      <c r="AW217">
        <v>1</v>
      </c>
      <c r="AZ217">
        <v>6.77</v>
      </c>
      <c r="BA217">
        <v>6.77</v>
      </c>
      <c r="BB217">
        <v>6.77</v>
      </c>
      <c r="BC217">
        <v>6.77</v>
      </c>
      <c r="BD217" t="s">
        <v>3</v>
      </c>
      <c r="BE217" t="s">
        <v>3</v>
      </c>
      <c r="BF217" t="s">
        <v>3</v>
      </c>
      <c r="BG217" t="s">
        <v>3</v>
      </c>
      <c r="BH217">
        <v>0</v>
      </c>
      <c r="BI217">
        <v>2</v>
      </c>
      <c r="BJ217" t="s">
        <v>425</v>
      </c>
      <c r="BM217">
        <v>110008</v>
      </c>
      <c r="BN217">
        <v>0</v>
      </c>
      <c r="BO217" t="s">
        <v>3</v>
      </c>
      <c r="BP217">
        <v>0</v>
      </c>
      <c r="BQ217">
        <v>3</v>
      </c>
      <c r="BR217">
        <v>0</v>
      </c>
      <c r="BS217">
        <v>6.77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80</v>
      </c>
      <c r="CA217">
        <v>60</v>
      </c>
      <c r="CE217">
        <v>0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242"/>
        <v>65540.989999999991</v>
      </c>
      <c r="CQ217">
        <f t="shared" si="243"/>
        <v>578.76729999999998</v>
      </c>
      <c r="CR217">
        <f t="shared" si="244"/>
        <v>36025.065599999994</v>
      </c>
      <c r="CS217">
        <f t="shared" si="245"/>
        <v>3769.5359999999996</v>
      </c>
      <c r="CT217">
        <f t="shared" si="246"/>
        <v>28937.146399999998</v>
      </c>
      <c r="CU217">
        <f t="shared" si="247"/>
        <v>0</v>
      </c>
      <c r="CV217">
        <f t="shared" si="248"/>
        <v>289</v>
      </c>
      <c r="CW217">
        <f t="shared" si="249"/>
        <v>48</v>
      </c>
      <c r="CX217">
        <f t="shared" si="250"/>
        <v>0</v>
      </c>
      <c r="CY217">
        <f t="shared" si="251"/>
        <v>26165.352000000003</v>
      </c>
      <c r="CZ217">
        <f t="shared" si="252"/>
        <v>19624.014000000003</v>
      </c>
      <c r="DC217" t="s">
        <v>3</v>
      </c>
      <c r="DD217" t="s">
        <v>3</v>
      </c>
      <c r="DE217" t="s">
        <v>3</v>
      </c>
      <c r="DF217" t="s">
        <v>3</v>
      </c>
      <c r="DG217" t="s">
        <v>3</v>
      </c>
      <c r="DH217" t="s">
        <v>3</v>
      </c>
      <c r="DI217" t="s">
        <v>3</v>
      </c>
      <c r="DJ217" t="s">
        <v>3</v>
      </c>
      <c r="DK217" t="s">
        <v>3</v>
      </c>
      <c r="DL217" t="s">
        <v>3</v>
      </c>
      <c r="DM217" t="s">
        <v>3</v>
      </c>
      <c r="DN217">
        <v>0</v>
      </c>
      <c r="DO217">
        <v>0</v>
      </c>
      <c r="DP217">
        <v>1</v>
      </c>
      <c r="DQ217">
        <v>1</v>
      </c>
      <c r="DU217">
        <v>1013</v>
      </c>
      <c r="DV217" t="s">
        <v>17</v>
      </c>
      <c r="DW217" t="s">
        <v>17</v>
      </c>
      <c r="DX217">
        <v>1</v>
      </c>
      <c r="EE217">
        <v>39174391</v>
      </c>
      <c r="EF217">
        <v>3</v>
      </c>
      <c r="EG217" t="s">
        <v>20</v>
      </c>
      <c r="EH217">
        <v>0</v>
      </c>
      <c r="EI217" t="s">
        <v>3</v>
      </c>
      <c r="EJ217">
        <v>2</v>
      </c>
      <c r="EK217">
        <v>110008</v>
      </c>
      <c r="EL217" t="s">
        <v>313</v>
      </c>
      <c r="EM217" t="s">
        <v>22</v>
      </c>
      <c r="EO217" t="s">
        <v>3</v>
      </c>
      <c r="EQ217">
        <v>0</v>
      </c>
      <c r="ER217">
        <v>9681.09</v>
      </c>
      <c r="ES217">
        <v>85.49</v>
      </c>
      <c r="ET217">
        <v>5321.28</v>
      </c>
      <c r="EU217">
        <v>556.79999999999995</v>
      </c>
      <c r="EV217">
        <v>4274.32</v>
      </c>
      <c r="EW217">
        <v>289</v>
      </c>
      <c r="EX217">
        <v>48</v>
      </c>
      <c r="EY217">
        <v>0</v>
      </c>
      <c r="FQ217">
        <v>0</v>
      </c>
      <c r="FR217">
        <f t="shared" si="253"/>
        <v>0</v>
      </c>
      <c r="FS217">
        <v>0</v>
      </c>
      <c r="FX217">
        <v>80</v>
      </c>
      <c r="FY217">
        <v>60</v>
      </c>
      <c r="GA217" t="s">
        <v>3</v>
      </c>
      <c r="GD217">
        <v>1</v>
      </c>
      <c r="GF217">
        <v>1647389678</v>
      </c>
      <c r="GG217">
        <v>1</v>
      </c>
      <c r="GH217">
        <v>1</v>
      </c>
      <c r="GI217">
        <v>4</v>
      </c>
      <c r="GJ217">
        <v>0</v>
      </c>
      <c r="GK217">
        <v>0</v>
      </c>
      <c r="GL217">
        <f t="shared" si="254"/>
        <v>0</v>
      </c>
      <c r="GM217">
        <f t="shared" si="255"/>
        <v>111330.35</v>
      </c>
      <c r="GN217">
        <f t="shared" si="256"/>
        <v>0</v>
      </c>
      <c r="GO217">
        <f t="shared" si="257"/>
        <v>111330.35</v>
      </c>
      <c r="GP217">
        <f t="shared" si="258"/>
        <v>0</v>
      </c>
      <c r="GR217">
        <v>0</v>
      </c>
      <c r="GS217">
        <v>3</v>
      </c>
      <c r="GT217">
        <v>0</v>
      </c>
      <c r="GU217" t="s">
        <v>3</v>
      </c>
      <c r="GV217">
        <f t="shared" si="259"/>
        <v>0</v>
      </c>
      <c r="GW217">
        <v>1</v>
      </c>
      <c r="GX217">
        <f t="shared" si="260"/>
        <v>0</v>
      </c>
      <c r="HA217">
        <v>0</v>
      </c>
      <c r="HB217">
        <v>0</v>
      </c>
      <c r="HC217">
        <f t="shared" si="261"/>
        <v>0</v>
      </c>
      <c r="IK217">
        <v>0</v>
      </c>
    </row>
    <row r="219" spans="1:255" x14ac:dyDescent="0.2">
      <c r="A219" s="3">
        <v>51</v>
      </c>
      <c r="B219" s="3">
        <f>B24</f>
        <v>1</v>
      </c>
      <c r="C219" s="3">
        <f>A24</f>
        <v>4</v>
      </c>
      <c r="D219" s="3">
        <f>ROW(A24)</f>
        <v>24</v>
      </c>
      <c r="E219" s="3"/>
      <c r="F219" s="3" t="str">
        <f>IF(F24&lt;&gt;"",F24,"")</f>
        <v>Новый раздел</v>
      </c>
      <c r="G219" s="3" t="str">
        <f>IF(G24&lt;&gt;"",G24,"")</f>
        <v>Раздел 1 Строительно-монтажные работы. Серверная</v>
      </c>
      <c r="H219" s="3">
        <v>0</v>
      </c>
      <c r="I219" s="3"/>
      <c r="J219" s="3"/>
      <c r="K219" s="3"/>
      <c r="L219" s="3"/>
      <c r="M219" s="3"/>
      <c r="N219" s="3"/>
      <c r="O219" s="3">
        <f t="shared" ref="O219:T219" si="268">ROUND(AB219,2)</f>
        <v>846043.86</v>
      </c>
      <c r="P219" s="3">
        <f t="shared" si="268"/>
        <v>819143.87</v>
      </c>
      <c r="Q219" s="3">
        <f t="shared" si="268"/>
        <v>9935.56</v>
      </c>
      <c r="R219" s="3">
        <f t="shared" si="268"/>
        <v>950.88</v>
      </c>
      <c r="S219" s="3">
        <f t="shared" si="268"/>
        <v>16964.43</v>
      </c>
      <c r="T219" s="3">
        <f t="shared" si="268"/>
        <v>0</v>
      </c>
      <c r="U219" s="3">
        <f>AH219</f>
        <v>1615.5291499999998</v>
      </c>
      <c r="V219" s="3">
        <f>AI219</f>
        <v>84.376575000000003</v>
      </c>
      <c r="W219" s="3">
        <f>ROUND(AJ219,2)</f>
        <v>0</v>
      </c>
      <c r="X219" s="3">
        <f>ROUND(AK219,2)</f>
        <v>14816.27</v>
      </c>
      <c r="Y219" s="3">
        <f>ROUND(AL219,2)</f>
        <v>10966.26</v>
      </c>
      <c r="Z219" s="3"/>
      <c r="AA219" s="3"/>
      <c r="AB219" s="3">
        <f>ROUND(SUMIF(AA28:AA217,"=39650536",O28:O217),2)</f>
        <v>846043.86</v>
      </c>
      <c r="AC219" s="3">
        <f>ROUND(SUMIF(AA28:AA217,"=39650536",P28:P217),2)</f>
        <v>819143.87</v>
      </c>
      <c r="AD219" s="3">
        <f>ROUND(SUMIF(AA28:AA217,"=39650536",Q28:Q217),2)</f>
        <v>9935.56</v>
      </c>
      <c r="AE219" s="3">
        <f>ROUND(SUMIF(AA28:AA217,"=39650536",R28:R217),2)</f>
        <v>950.88</v>
      </c>
      <c r="AF219" s="3">
        <f>ROUND(SUMIF(AA28:AA217,"=39650536",S28:S217),2)</f>
        <v>16964.43</v>
      </c>
      <c r="AG219" s="3">
        <f>ROUND(SUMIF(AA28:AA217,"=39650536",T28:T217),2)</f>
        <v>0</v>
      </c>
      <c r="AH219" s="3">
        <f>SUMIF(AA28:AA217,"=39650536",U28:U217)</f>
        <v>1615.5291499999998</v>
      </c>
      <c r="AI219" s="3">
        <f>SUMIF(AA28:AA217,"=39650536",V28:V217)</f>
        <v>84.376575000000003</v>
      </c>
      <c r="AJ219" s="3">
        <f>ROUND(SUMIF(AA28:AA217,"=39650536",W28:W217),2)</f>
        <v>0</v>
      </c>
      <c r="AK219" s="3">
        <f>ROUND(SUMIF(AA28:AA217,"=39650536",X28:X217),2)</f>
        <v>14816.27</v>
      </c>
      <c r="AL219" s="3">
        <f>ROUND(SUMIF(AA28:AA217,"=39650536",Y28:Y217),2)</f>
        <v>10966.26</v>
      </c>
      <c r="AM219" s="3"/>
      <c r="AN219" s="3"/>
      <c r="AO219" s="3">
        <f t="shared" ref="AO219:BC219" si="269">ROUND(BX219,2)</f>
        <v>0</v>
      </c>
      <c r="AP219" s="3">
        <f t="shared" si="269"/>
        <v>0</v>
      </c>
      <c r="AQ219" s="3">
        <f t="shared" si="269"/>
        <v>0</v>
      </c>
      <c r="AR219" s="3">
        <f t="shared" si="269"/>
        <v>871826.39</v>
      </c>
      <c r="AS219" s="3">
        <f t="shared" si="269"/>
        <v>18945.72</v>
      </c>
      <c r="AT219" s="3">
        <f t="shared" si="269"/>
        <v>852880.67</v>
      </c>
      <c r="AU219" s="3">
        <f t="shared" si="269"/>
        <v>0</v>
      </c>
      <c r="AV219" s="3">
        <f t="shared" si="269"/>
        <v>819143.87</v>
      </c>
      <c r="AW219" s="3">
        <f t="shared" si="269"/>
        <v>819143.87</v>
      </c>
      <c r="AX219" s="3">
        <f t="shared" si="269"/>
        <v>0</v>
      </c>
      <c r="AY219" s="3">
        <f t="shared" si="269"/>
        <v>819143.87</v>
      </c>
      <c r="AZ219" s="3">
        <f t="shared" si="269"/>
        <v>0</v>
      </c>
      <c r="BA219" s="3">
        <f t="shared" si="269"/>
        <v>0</v>
      </c>
      <c r="BB219" s="3">
        <f t="shared" si="269"/>
        <v>0</v>
      </c>
      <c r="BC219" s="3">
        <f t="shared" si="269"/>
        <v>0</v>
      </c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>
        <f>ROUND(SUMIF(AA28:AA217,"=39650536",FQ28:FQ217),2)</f>
        <v>0</v>
      </c>
      <c r="BY219" s="3">
        <f>ROUND(SUMIF(AA28:AA217,"=39650536",FR28:FR217),2)</f>
        <v>0</v>
      </c>
      <c r="BZ219" s="3">
        <f>ROUND(SUMIF(AA28:AA217,"=39650536",GL28:GL217),2)</f>
        <v>0</v>
      </c>
      <c r="CA219" s="3">
        <f>ROUND(SUMIF(AA28:AA217,"=39650536",GM28:GM217),2)</f>
        <v>871826.39</v>
      </c>
      <c r="CB219" s="3">
        <f>ROUND(SUMIF(AA28:AA217,"=39650536",GN28:GN217),2)</f>
        <v>18945.72</v>
      </c>
      <c r="CC219" s="3">
        <f>ROUND(SUMIF(AA28:AA217,"=39650536",GO28:GO217),2)</f>
        <v>852880.67</v>
      </c>
      <c r="CD219" s="3">
        <f>ROUND(SUMIF(AA28:AA217,"=39650536",GP28:GP217),2)</f>
        <v>0</v>
      </c>
      <c r="CE219" s="3">
        <f>AC219-BX219</f>
        <v>819143.87</v>
      </c>
      <c r="CF219" s="3">
        <f>AC219-BY219</f>
        <v>819143.87</v>
      </c>
      <c r="CG219" s="3">
        <f>BX219-BZ219</f>
        <v>0</v>
      </c>
      <c r="CH219" s="3">
        <f>AC219-BX219-BY219+BZ219</f>
        <v>819143.87</v>
      </c>
      <c r="CI219" s="3">
        <f>BY219-BZ219</f>
        <v>0</v>
      </c>
      <c r="CJ219" s="3">
        <f>ROUND(SUMIF(AA28:AA217,"=39650536",GX28:GX217),2)</f>
        <v>0</v>
      </c>
      <c r="CK219" s="3">
        <f>ROUND(SUMIF(AA28:AA217,"=39650536",GY28:GY217),2)</f>
        <v>0</v>
      </c>
      <c r="CL219" s="3">
        <f>ROUND(SUMIF(AA28:AA217,"=39650536",GZ28:GZ217),2)</f>
        <v>0</v>
      </c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4">
        <f t="shared" ref="DG219:DL219" si="270">ROUND(DT219,2)</f>
        <v>1503484.18</v>
      </c>
      <c r="DH219" s="4">
        <f t="shared" si="270"/>
        <v>1321371.06</v>
      </c>
      <c r="DI219" s="4">
        <f t="shared" si="270"/>
        <v>67263.8</v>
      </c>
      <c r="DJ219" s="4">
        <f t="shared" si="270"/>
        <v>6437.47</v>
      </c>
      <c r="DK219" s="4">
        <f t="shared" si="270"/>
        <v>114849.32</v>
      </c>
      <c r="DL219" s="4">
        <f t="shared" si="270"/>
        <v>0</v>
      </c>
      <c r="DM219" s="4">
        <f>DZ219</f>
        <v>1615.5291499999998</v>
      </c>
      <c r="DN219" s="4">
        <f>EA219</f>
        <v>84.376575000000003</v>
      </c>
      <c r="DO219" s="4">
        <f>ROUND(EB219,2)</f>
        <v>0</v>
      </c>
      <c r="DP219" s="4">
        <f>ROUND(EC219,2)</f>
        <v>100306.24000000001</v>
      </c>
      <c r="DQ219" s="4">
        <f>ROUND(ED219,2)</f>
        <v>74241.710000000006</v>
      </c>
      <c r="DR219" s="4"/>
      <c r="DS219" s="4"/>
      <c r="DT219" s="4">
        <f>ROUND(SUMIF(AA28:AA217,"=39650538",O28:O217),2)</f>
        <v>1503484.18</v>
      </c>
      <c r="DU219" s="4">
        <f>ROUND(SUMIF(AA28:AA217,"=39650538",P28:P217),2)</f>
        <v>1321371.06</v>
      </c>
      <c r="DV219" s="4">
        <f>ROUND(SUMIF(AA28:AA217,"=39650538",Q28:Q217),2)</f>
        <v>67263.8</v>
      </c>
      <c r="DW219" s="4">
        <f>ROUND(SUMIF(AA28:AA217,"=39650538",R28:R217),2)</f>
        <v>6437.47</v>
      </c>
      <c r="DX219" s="4">
        <f>ROUND(SUMIF(AA28:AA217,"=39650538",S28:S217),2)</f>
        <v>114849.32</v>
      </c>
      <c r="DY219" s="4">
        <f>ROUND(SUMIF(AA28:AA217,"=39650538",T28:T217),2)</f>
        <v>0</v>
      </c>
      <c r="DZ219" s="4">
        <f>SUMIF(AA28:AA217,"=39650538",U28:U217)</f>
        <v>1615.5291499999998</v>
      </c>
      <c r="EA219" s="4">
        <f>SUMIF(AA28:AA217,"=39650538",V28:V217)</f>
        <v>84.376575000000003</v>
      </c>
      <c r="EB219" s="4">
        <f>ROUND(SUMIF(AA28:AA217,"=39650538",W28:W217),2)</f>
        <v>0</v>
      </c>
      <c r="EC219" s="4">
        <f>ROUND(SUMIF(AA28:AA217,"=39650538",X28:X217),2)</f>
        <v>100306.24000000001</v>
      </c>
      <c r="ED219" s="4">
        <f>ROUND(SUMIF(AA28:AA217,"=39650538",Y28:Y217),2)</f>
        <v>74241.710000000006</v>
      </c>
      <c r="EE219" s="4"/>
      <c r="EF219" s="4"/>
      <c r="EG219" s="4">
        <f t="shared" ref="EG219:EU219" si="271">ROUND(FP219,2)</f>
        <v>0</v>
      </c>
      <c r="EH219" s="4">
        <f t="shared" si="271"/>
        <v>0</v>
      </c>
      <c r="EI219" s="4">
        <f t="shared" si="271"/>
        <v>0</v>
      </c>
      <c r="EJ219" s="4">
        <f t="shared" si="271"/>
        <v>1678032.13</v>
      </c>
      <c r="EK219" s="4">
        <f t="shared" si="271"/>
        <v>149110.15</v>
      </c>
      <c r="EL219" s="4">
        <f t="shared" si="271"/>
        <v>1528921.98</v>
      </c>
      <c r="EM219" s="4">
        <f t="shared" si="271"/>
        <v>0</v>
      </c>
      <c r="EN219" s="4">
        <f t="shared" si="271"/>
        <v>1321371.06</v>
      </c>
      <c r="EO219" s="4">
        <f t="shared" si="271"/>
        <v>1321371.06</v>
      </c>
      <c r="EP219" s="4">
        <f t="shared" si="271"/>
        <v>0</v>
      </c>
      <c r="EQ219" s="4">
        <f t="shared" si="271"/>
        <v>1321371.06</v>
      </c>
      <c r="ER219" s="4">
        <f t="shared" si="271"/>
        <v>0</v>
      </c>
      <c r="ES219" s="4">
        <f t="shared" si="271"/>
        <v>0</v>
      </c>
      <c r="ET219" s="4">
        <f t="shared" si="271"/>
        <v>0</v>
      </c>
      <c r="EU219" s="4">
        <f t="shared" si="271"/>
        <v>0</v>
      </c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>
        <f>ROUND(SUMIF(AA28:AA217,"=39650538",FQ28:FQ217),2)</f>
        <v>0</v>
      </c>
      <c r="FQ219" s="4">
        <f>ROUND(SUMIF(AA28:AA217,"=39650538",FR28:FR217),2)</f>
        <v>0</v>
      </c>
      <c r="FR219" s="4">
        <f>ROUND(SUMIF(AA28:AA217,"=39650538",GL28:GL217),2)</f>
        <v>0</v>
      </c>
      <c r="FS219" s="4">
        <f>ROUND(SUMIF(AA28:AA217,"=39650538",GM28:GM217),2)</f>
        <v>1678032.13</v>
      </c>
      <c r="FT219" s="4">
        <f>ROUND(SUMIF(AA28:AA217,"=39650538",GN28:GN217),2)</f>
        <v>149110.15</v>
      </c>
      <c r="FU219" s="4">
        <f>ROUND(SUMIF(AA28:AA217,"=39650538",GO28:GO217),2)</f>
        <v>1528921.98</v>
      </c>
      <c r="FV219" s="4">
        <f>ROUND(SUMIF(AA28:AA217,"=39650538",GP28:GP217),2)</f>
        <v>0</v>
      </c>
      <c r="FW219" s="4">
        <f>DU219-FP219</f>
        <v>1321371.06</v>
      </c>
      <c r="FX219" s="4">
        <f>DU219-FQ219</f>
        <v>1321371.06</v>
      </c>
      <c r="FY219" s="4">
        <f>FP219-FR219</f>
        <v>0</v>
      </c>
      <c r="FZ219" s="4">
        <f>DU219-FP219-FQ219+FR219</f>
        <v>1321371.06</v>
      </c>
      <c r="GA219" s="4">
        <f>FQ219-FR219</f>
        <v>0</v>
      </c>
      <c r="GB219" s="4">
        <f>ROUND(SUMIF(AA28:AA217,"=39650538",GX28:GX217),2)</f>
        <v>0</v>
      </c>
      <c r="GC219" s="4">
        <f>ROUND(SUMIF(AA28:AA217,"=39650538",GY28:GY217),2)</f>
        <v>0</v>
      </c>
      <c r="GD219" s="4">
        <f>ROUND(SUMIF(AA28:AA217,"=39650538",GZ28:GZ217),2)</f>
        <v>0</v>
      </c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>
        <v>0</v>
      </c>
    </row>
    <row r="221" spans="1:255" x14ac:dyDescent="0.2">
      <c r="A221" s="5">
        <v>50</v>
      </c>
      <c r="B221" s="5">
        <v>0</v>
      </c>
      <c r="C221" s="5">
        <v>0</v>
      </c>
      <c r="D221" s="5">
        <v>1</v>
      </c>
      <c r="E221" s="5">
        <v>201</v>
      </c>
      <c r="F221" s="5">
        <f>ROUND(Source!O219,O221)</f>
        <v>846043.86</v>
      </c>
      <c r="G221" s="5" t="s">
        <v>426</v>
      </c>
      <c r="H221" s="5" t="s">
        <v>427</v>
      </c>
      <c r="I221" s="5"/>
      <c r="J221" s="5"/>
      <c r="K221" s="5">
        <v>201</v>
      </c>
      <c r="L221" s="5">
        <v>1</v>
      </c>
      <c r="M221" s="5">
        <v>3</v>
      </c>
      <c r="N221" s="5" t="s">
        <v>3</v>
      </c>
      <c r="O221" s="5">
        <v>2</v>
      </c>
      <c r="P221" s="5">
        <f>ROUND(Source!DG219,O221)</f>
        <v>1503484.18</v>
      </c>
      <c r="Q221" s="5"/>
      <c r="R221" s="5"/>
      <c r="S221" s="5"/>
      <c r="T221" s="5"/>
      <c r="U221" s="5"/>
      <c r="V221" s="5"/>
      <c r="W221" s="5"/>
    </row>
    <row r="222" spans="1:255" x14ac:dyDescent="0.2">
      <c r="A222" s="5">
        <v>50</v>
      </c>
      <c r="B222" s="5">
        <v>0</v>
      </c>
      <c r="C222" s="5">
        <v>0</v>
      </c>
      <c r="D222" s="5">
        <v>1</v>
      </c>
      <c r="E222" s="5">
        <v>202</v>
      </c>
      <c r="F222" s="5">
        <f>ROUND(Source!P219,O222)</f>
        <v>819143.87</v>
      </c>
      <c r="G222" s="5" t="s">
        <v>428</v>
      </c>
      <c r="H222" s="5" t="s">
        <v>429</v>
      </c>
      <c r="I222" s="5"/>
      <c r="J222" s="5"/>
      <c r="K222" s="5">
        <v>202</v>
      </c>
      <c r="L222" s="5">
        <v>2</v>
      </c>
      <c r="M222" s="5">
        <v>3</v>
      </c>
      <c r="N222" s="5" t="s">
        <v>3</v>
      </c>
      <c r="O222" s="5">
        <v>2</v>
      </c>
      <c r="P222" s="5">
        <f>ROUND(Source!DH219,O222)</f>
        <v>1321371.06</v>
      </c>
      <c r="Q222" s="5"/>
      <c r="R222" s="5"/>
      <c r="S222" s="5"/>
      <c r="T222" s="5"/>
      <c r="U222" s="5"/>
      <c r="V222" s="5"/>
      <c r="W222" s="5"/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222</v>
      </c>
      <c r="F223" s="5">
        <f>ROUND(Source!AO219,O223)</f>
        <v>0</v>
      </c>
      <c r="G223" s="5" t="s">
        <v>430</v>
      </c>
      <c r="H223" s="5" t="s">
        <v>431</v>
      </c>
      <c r="I223" s="5"/>
      <c r="J223" s="5"/>
      <c r="K223" s="5">
        <v>222</v>
      </c>
      <c r="L223" s="5">
        <v>3</v>
      </c>
      <c r="M223" s="5">
        <v>3</v>
      </c>
      <c r="N223" s="5" t="s">
        <v>3</v>
      </c>
      <c r="O223" s="5">
        <v>2</v>
      </c>
      <c r="P223" s="5">
        <f>ROUND(Source!EG219,O223)</f>
        <v>0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225</v>
      </c>
      <c r="F224" s="5">
        <f>ROUND(Source!AV219,O224)</f>
        <v>819143.87</v>
      </c>
      <c r="G224" s="5" t="s">
        <v>432</v>
      </c>
      <c r="H224" s="5" t="s">
        <v>433</v>
      </c>
      <c r="I224" s="5"/>
      <c r="J224" s="5"/>
      <c r="K224" s="5">
        <v>225</v>
      </c>
      <c r="L224" s="5">
        <v>4</v>
      </c>
      <c r="M224" s="5">
        <v>3</v>
      </c>
      <c r="N224" s="5" t="s">
        <v>3</v>
      </c>
      <c r="O224" s="5">
        <v>2</v>
      </c>
      <c r="P224" s="5">
        <f>ROUND(Source!EN219,O224)</f>
        <v>1321371.06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226</v>
      </c>
      <c r="F225" s="5">
        <f>ROUND(Source!AW219,O225)</f>
        <v>819143.87</v>
      </c>
      <c r="G225" s="5" t="s">
        <v>434</v>
      </c>
      <c r="H225" s="5" t="s">
        <v>435</v>
      </c>
      <c r="I225" s="5"/>
      <c r="J225" s="5"/>
      <c r="K225" s="5">
        <v>226</v>
      </c>
      <c r="L225" s="5">
        <v>5</v>
      </c>
      <c r="M225" s="5">
        <v>3</v>
      </c>
      <c r="N225" s="5" t="s">
        <v>3</v>
      </c>
      <c r="O225" s="5">
        <v>2</v>
      </c>
      <c r="P225" s="5">
        <f>ROUND(Source!EO219,O225)</f>
        <v>1321371.06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227</v>
      </c>
      <c r="F226" s="5">
        <f>ROUND(Source!AX219,O226)</f>
        <v>0</v>
      </c>
      <c r="G226" s="5" t="s">
        <v>436</v>
      </c>
      <c r="H226" s="5" t="s">
        <v>437</v>
      </c>
      <c r="I226" s="5"/>
      <c r="J226" s="5"/>
      <c r="K226" s="5">
        <v>227</v>
      </c>
      <c r="L226" s="5">
        <v>6</v>
      </c>
      <c r="M226" s="5">
        <v>3</v>
      </c>
      <c r="N226" s="5" t="s">
        <v>3</v>
      </c>
      <c r="O226" s="5">
        <v>2</v>
      </c>
      <c r="P226" s="5">
        <f>ROUND(Source!EP219,O226)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228</v>
      </c>
      <c r="F227" s="5">
        <f>ROUND(Source!AY219,O227)</f>
        <v>819143.87</v>
      </c>
      <c r="G227" s="5" t="s">
        <v>438</v>
      </c>
      <c r="H227" s="5" t="s">
        <v>439</v>
      </c>
      <c r="I227" s="5"/>
      <c r="J227" s="5"/>
      <c r="K227" s="5">
        <v>228</v>
      </c>
      <c r="L227" s="5">
        <v>7</v>
      </c>
      <c r="M227" s="5">
        <v>3</v>
      </c>
      <c r="N227" s="5" t="s">
        <v>3</v>
      </c>
      <c r="O227" s="5">
        <v>2</v>
      </c>
      <c r="P227" s="5">
        <f>ROUND(Source!EQ219,O227)</f>
        <v>1321371.06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216</v>
      </c>
      <c r="F228" s="5">
        <f>ROUND(Source!AP219,O228)</f>
        <v>0</v>
      </c>
      <c r="G228" s="5" t="s">
        <v>440</v>
      </c>
      <c r="H228" s="5" t="s">
        <v>441</v>
      </c>
      <c r="I228" s="5"/>
      <c r="J228" s="5"/>
      <c r="K228" s="5">
        <v>216</v>
      </c>
      <c r="L228" s="5">
        <v>8</v>
      </c>
      <c r="M228" s="5">
        <v>3</v>
      </c>
      <c r="N228" s="5" t="s">
        <v>3</v>
      </c>
      <c r="O228" s="5">
        <v>2</v>
      </c>
      <c r="P228" s="5">
        <f>ROUND(Source!EH219,O228)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223</v>
      </c>
      <c r="F229" s="5">
        <f>ROUND(Source!AQ219,O229)</f>
        <v>0</v>
      </c>
      <c r="G229" s="5" t="s">
        <v>442</v>
      </c>
      <c r="H229" s="5" t="s">
        <v>443</v>
      </c>
      <c r="I229" s="5"/>
      <c r="J229" s="5"/>
      <c r="K229" s="5">
        <v>223</v>
      </c>
      <c r="L229" s="5">
        <v>9</v>
      </c>
      <c r="M229" s="5">
        <v>3</v>
      </c>
      <c r="N229" s="5" t="s">
        <v>3</v>
      </c>
      <c r="O229" s="5">
        <v>2</v>
      </c>
      <c r="P229" s="5">
        <f>ROUND(Source!EI219,O229)</f>
        <v>0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229</v>
      </c>
      <c r="F230" s="5">
        <f>ROUND(Source!AZ219,O230)</f>
        <v>0</v>
      </c>
      <c r="G230" s="5" t="s">
        <v>444</v>
      </c>
      <c r="H230" s="5" t="s">
        <v>445</v>
      </c>
      <c r="I230" s="5"/>
      <c r="J230" s="5"/>
      <c r="K230" s="5">
        <v>229</v>
      </c>
      <c r="L230" s="5">
        <v>10</v>
      </c>
      <c r="M230" s="5">
        <v>3</v>
      </c>
      <c r="N230" s="5" t="s">
        <v>3</v>
      </c>
      <c r="O230" s="5">
        <v>2</v>
      </c>
      <c r="P230" s="5">
        <f>ROUND(Source!ER219,O230)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203</v>
      </c>
      <c r="F231" s="5">
        <f>ROUND(Source!Q219,O231)</f>
        <v>9935.56</v>
      </c>
      <c r="G231" s="5" t="s">
        <v>446</v>
      </c>
      <c r="H231" s="5" t="s">
        <v>447</v>
      </c>
      <c r="I231" s="5"/>
      <c r="J231" s="5"/>
      <c r="K231" s="5">
        <v>203</v>
      </c>
      <c r="L231" s="5">
        <v>11</v>
      </c>
      <c r="M231" s="5">
        <v>3</v>
      </c>
      <c r="N231" s="5" t="s">
        <v>3</v>
      </c>
      <c r="O231" s="5">
        <v>2</v>
      </c>
      <c r="P231" s="5">
        <f>ROUND(Source!DI219,O231)</f>
        <v>67263.8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231</v>
      </c>
      <c r="F232" s="5">
        <f>ROUND(Source!BB219,O232)</f>
        <v>0</v>
      </c>
      <c r="G232" s="5" t="s">
        <v>448</v>
      </c>
      <c r="H232" s="5" t="s">
        <v>449</v>
      </c>
      <c r="I232" s="5"/>
      <c r="J232" s="5"/>
      <c r="K232" s="5">
        <v>231</v>
      </c>
      <c r="L232" s="5">
        <v>12</v>
      </c>
      <c r="M232" s="5">
        <v>3</v>
      </c>
      <c r="N232" s="5" t="s">
        <v>3</v>
      </c>
      <c r="O232" s="5">
        <v>2</v>
      </c>
      <c r="P232" s="5">
        <f>ROUND(Source!ET219,O232)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204</v>
      </c>
      <c r="F233" s="5">
        <f>ROUND(Source!R219,O233)</f>
        <v>950.88</v>
      </c>
      <c r="G233" s="5" t="s">
        <v>450</v>
      </c>
      <c r="H233" s="5" t="s">
        <v>451</v>
      </c>
      <c r="I233" s="5"/>
      <c r="J233" s="5"/>
      <c r="K233" s="5">
        <v>204</v>
      </c>
      <c r="L233" s="5">
        <v>13</v>
      </c>
      <c r="M233" s="5">
        <v>3</v>
      </c>
      <c r="N233" s="5" t="s">
        <v>3</v>
      </c>
      <c r="O233" s="5">
        <v>2</v>
      </c>
      <c r="P233" s="5">
        <f>ROUND(Source!DJ219,O233)</f>
        <v>6437.47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205</v>
      </c>
      <c r="F234" s="5">
        <f>ROUND(Source!S219,O234)</f>
        <v>16964.43</v>
      </c>
      <c r="G234" s="5" t="s">
        <v>452</v>
      </c>
      <c r="H234" s="5" t="s">
        <v>453</v>
      </c>
      <c r="I234" s="5"/>
      <c r="J234" s="5"/>
      <c r="K234" s="5">
        <v>205</v>
      </c>
      <c r="L234" s="5">
        <v>14</v>
      </c>
      <c r="M234" s="5">
        <v>3</v>
      </c>
      <c r="N234" s="5" t="s">
        <v>3</v>
      </c>
      <c r="O234" s="5">
        <v>2</v>
      </c>
      <c r="P234" s="5">
        <f>ROUND(Source!DK219,O234)</f>
        <v>114849.32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232</v>
      </c>
      <c r="F235" s="5">
        <f>ROUND(Source!BC219,O235)</f>
        <v>0</v>
      </c>
      <c r="G235" s="5" t="s">
        <v>454</v>
      </c>
      <c r="H235" s="5" t="s">
        <v>455</v>
      </c>
      <c r="I235" s="5"/>
      <c r="J235" s="5"/>
      <c r="K235" s="5">
        <v>232</v>
      </c>
      <c r="L235" s="5">
        <v>15</v>
      </c>
      <c r="M235" s="5">
        <v>3</v>
      </c>
      <c r="N235" s="5" t="s">
        <v>3</v>
      </c>
      <c r="O235" s="5">
        <v>2</v>
      </c>
      <c r="P235" s="5">
        <f>ROUND(Source!EU219,O235)</f>
        <v>0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214</v>
      </c>
      <c r="F236" s="5">
        <f>ROUND(Source!AS219,O236)</f>
        <v>18945.72</v>
      </c>
      <c r="G236" s="5" t="s">
        <v>456</v>
      </c>
      <c r="H236" s="5" t="s">
        <v>457</v>
      </c>
      <c r="I236" s="5"/>
      <c r="J236" s="5"/>
      <c r="K236" s="5">
        <v>214</v>
      </c>
      <c r="L236" s="5">
        <v>16</v>
      </c>
      <c r="M236" s="5">
        <v>3</v>
      </c>
      <c r="N236" s="5" t="s">
        <v>3</v>
      </c>
      <c r="O236" s="5">
        <v>2</v>
      </c>
      <c r="P236" s="5">
        <f>ROUND(Source!EK219,O236)</f>
        <v>149110.15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215</v>
      </c>
      <c r="F237" s="5">
        <f>ROUND(Source!AT219,O237)</f>
        <v>852880.67</v>
      </c>
      <c r="G237" s="5" t="s">
        <v>458</v>
      </c>
      <c r="H237" s="5" t="s">
        <v>459</v>
      </c>
      <c r="I237" s="5"/>
      <c r="J237" s="5"/>
      <c r="K237" s="5">
        <v>215</v>
      </c>
      <c r="L237" s="5">
        <v>17</v>
      </c>
      <c r="M237" s="5">
        <v>3</v>
      </c>
      <c r="N237" s="5" t="s">
        <v>3</v>
      </c>
      <c r="O237" s="5">
        <v>2</v>
      </c>
      <c r="P237" s="5">
        <f>ROUND(Source!EL219,O237)</f>
        <v>1528921.98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217</v>
      </c>
      <c r="F238" s="5">
        <f>ROUND(Source!AU219,O238)</f>
        <v>0</v>
      </c>
      <c r="G238" s="5" t="s">
        <v>460</v>
      </c>
      <c r="H238" s="5" t="s">
        <v>461</v>
      </c>
      <c r="I238" s="5"/>
      <c r="J238" s="5"/>
      <c r="K238" s="5">
        <v>217</v>
      </c>
      <c r="L238" s="5">
        <v>18</v>
      </c>
      <c r="M238" s="5">
        <v>3</v>
      </c>
      <c r="N238" s="5" t="s">
        <v>3</v>
      </c>
      <c r="O238" s="5">
        <v>2</v>
      </c>
      <c r="P238" s="5">
        <f>ROUND(Source!EM219,O238)</f>
        <v>0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230</v>
      </c>
      <c r="F239" s="5">
        <f>ROUND(Source!BA219,O239)</f>
        <v>0</v>
      </c>
      <c r="G239" s="5" t="s">
        <v>462</v>
      </c>
      <c r="H239" s="5" t="s">
        <v>463</v>
      </c>
      <c r="I239" s="5"/>
      <c r="J239" s="5"/>
      <c r="K239" s="5">
        <v>230</v>
      </c>
      <c r="L239" s="5">
        <v>19</v>
      </c>
      <c r="M239" s="5">
        <v>3</v>
      </c>
      <c r="N239" s="5" t="s">
        <v>3</v>
      </c>
      <c r="O239" s="5">
        <v>2</v>
      </c>
      <c r="P239" s="5">
        <f>ROUND(Source!ES219,O239)</f>
        <v>0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206</v>
      </c>
      <c r="F240" s="5">
        <f>ROUND(Source!T219,O240)</f>
        <v>0</v>
      </c>
      <c r="G240" s="5" t="s">
        <v>464</v>
      </c>
      <c r="H240" s="5" t="s">
        <v>465</v>
      </c>
      <c r="I240" s="5"/>
      <c r="J240" s="5"/>
      <c r="K240" s="5">
        <v>206</v>
      </c>
      <c r="L240" s="5">
        <v>20</v>
      </c>
      <c r="M240" s="5">
        <v>3</v>
      </c>
      <c r="N240" s="5" t="s">
        <v>3</v>
      </c>
      <c r="O240" s="5">
        <v>2</v>
      </c>
      <c r="P240" s="5">
        <f>ROUND(Source!DL219,O240)</f>
        <v>0</v>
      </c>
      <c r="Q240" s="5"/>
      <c r="R240" s="5"/>
      <c r="S240" s="5"/>
      <c r="T240" s="5"/>
      <c r="U240" s="5"/>
      <c r="V240" s="5"/>
      <c r="W240" s="5"/>
    </row>
    <row r="241" spans="1:255" x14ac:dyDescent="0.2">
      <c r="A241" s="5">
        <v>50</v>
      </c>
      <c r="B241" s="5">
        <v>0</v>
      </c>
      <c r="C241" s="5">
        <v>0</v>
      </c>
      <c r="D241" s="5">
        <v>1</v>
      </c>
      <c r="E241" s="5">
        <v>207</v>
      </c>
      <c r="F241" s="5">
        <f>Source!U219</f>
        <v>1615.5291499999998</v>
      </c>
      <c r="G241" s="5" t="s">
        <v>466</v>
      </c>
      <c r="H241" s="5" t="s">
        <v>467</v>
      </c>
      <c r="I241" s="5"/>
      <c r="J241" s="5"/>
      <c r="K241" s="5">
        <v>207</v>
      </c>
      <c r="L241" s="5">
        <v>21</v>
      </c>
      <c r="M241" s="5">
        <v>3</v>
      </c>
      <c r="N241" s="5" t="s">
        <v>3</v>
      </c>
      <c r="O241" s="5">
        <v>-1</v>
      </c>
      <c r="P241" s="5">
        <f>Source!DM219</f>
        <v>1615.5291499999998</v>
      </c>
      <c r="Q241" s="5"/>
      <c r="R241" s="5"/>
      <c r="S241" s="5"/>
      <c r="T241" s="5"/>
      <c r="U241" s="5"/>
      <c r="V241" s="5"/>
      <c r="W241" s="5"/>
    </row>
    <row r="242" spans="1:255" x14ac:dyDescent="0.2">
      <c r="A242" s="5">
        <v>50</v>
      </c>
      <c r="B242" s="5">
        <v>0</v>
      </c>
      <c r="C242" s="5">
        <v>0</v>
      </c>
      <c r="D242" s="5">
        <v>1</v>
      </c>
      <c r="E242" s="5">
        <v>208</v>
      </c>
      <c r="F242" s="5">
        <f>Source!V219</f>
        <v>84.376575000000003</v>
      </c>
      <c r="G242" s="5" t="s">
        <v>468</v>
      </c>
      <c r="H242" s="5" t="s">
        <v>469</v>
      </c>
      <c r="I242" s="5"/>
      <c r="J242" s="5"/>
      <c r="K242" s="5">
        <v>208</v>
      </c>
      <c r="L242" s="5">
        <v>22</v>
      </c>
      <c r="M242" s="5">
        <v>3</v>
      </c>
      <c r="N242" s="5" t="s">
        <v>3</v>
      </c>
      <c r="O242" s="5">
        <v>-1</v>
      </c>
      <c r="P242" s="5">
        <f>Source!DN219</f>
        <v>84.376575000000003</v>
      </c>
      <c r="Q242" s="5"/>
      <c r="R242" s="5"/>
      <c r="S242" s="5"/>
      <c r="T242" s="5"/>
      <c r="U242" s="5"/>
      <c r="V242" s="5"/>
      <c r="W242" s="5"/>
    </row>
    <row r="243" spans="1:255" x14ac:dyDescent="0.2">
      <c r="A243" s="5">
        <v>50</v>
      </c>
      <c r="B243" s="5">
        <v>0</v>
      </c>
      <c r="C243" s="5">
        <v>0</v>
      </c>
      <c r="D243" s="5">
        <v>1</v>
      </c>
      <c r="E243" s="5">
        <v>209</v>
      </c>
      <c r="F243" s="5">
        <f>ROUND(Source!W219,O243)</f>
        <v>0</v>
      </c>
      <c r="G243" s="5" t="s">
        <v>470</v>
      </c>
      <c r="H243" s="5" t="s">
        <v>471</v>
      </c>
      <c r="I243" s="5"/>
      <c r="J243" s="5"/>
      <c r="K243" s="5">
        <v>209</v>
      </c>
      <c r="L243" s="5">
        <v>23</v>
      </c>
      <c r="M243" s="5">
        <v>3</v>
      </c>
      <c r="N243" s="5" t="s">
        <v>3</v>
      </c>
      <c r="O243" s="5">
        <v>2</v>
      </c>
      <c r="P243" s="5">
        <f>ROUND(Source!DO219,O243)</f>
        <v>0</v>
      </c>
      <c r="Q243" s="5"/>
      <c r="R243" s="5"/>
      <c r="S243" s="5"/>
      <c r="T243" s="5"/>
      <c r="U243" s="5"/>
      <c r="V243" s="5"/>
      <c r="W243" s="5"/>
    </row>
    <row r="244" spans="1:255" x14ac:dyDescent="0.2">
      <c r="A244" s="5">
        <v>50</v>
      </c>
      <c r="B244" s="5">
        <v>0</v>
      </c>
      <c r="C244" s="5">
        <v>0</v>
      </c>
      <c r="D244" s="5">
        <v>1</v>
      </c>
      <c r="E244" s="5">
        <v>210</v>
      </c>
      <c r="F244" s="5">
        <f>ROUND(Source!X219,O244)</f>
        <v>14816.27</v>
      </c>
      <c r="G244" s="5" t="s">
        <v>472</v>
      </c>
      <c r="H244" s="5" t="s">
        <v>473</v>
      </c>
      <c r="I244" s="5"/>
      <c r="J244" s="5"/>
      <c r="K244" s="5">
        <v>210</v>
      </c>
      <c r="L244" s="5">
        <v>24</v>
      </c>
      <c r="M244" s="5">
        <v>3</v>
      </c>
      <c r="N244" s="5" t="s">
        <v>3</v>
      </c>
      <c r="O244" s="5">
        <v>2</v>
      </c>
      <c r="P244" s="5">
        <f>ROUND(Source!DP219,O244)</f>
        <v>100306.24000000001</v>
      </c>
      <c r="Q244" s="5"/>
      <c r="R244" s="5"/>
      <c r="S244" s="5"/>
      <c r="T244" s="5"/>
      <c r="U244" s="5"/>
      <c r="V244" s="5"/>
      <c r="W244" s="5"/>
    </row>
    <row r="245" spans="1:255" x14ac:dyDescent="0.2">
      <c r="A245" s="5">
        <v>50</v>
      </c>
      <c r="B245" s="5">
        <v>0</v>
      </c>
      <c r="C245" s="5">
        <v>0</v>
      </c>
      <c r="D245" s="5">
        <v>1</v>
      </c>
      <c r="E245" s="5">
        <v>211</v>
      </c>
      <c r="F245" s="5">
        <f>ROUND(Source!Y219,O245)</f>
        <v>10966.26</v>
      </c>
      <c r="G245" s="5" t="s">
        <v>474</v>
      </c>
      <c r="H245" s="5" t="s">
        <v>475</v>
      </c>
      <c r="I245" s="5"/>
      <c r="J245" s="5"/>
      <c r="K245" s="5">
        <v>211</v>
      </c>
      <c r="L245" s="5">
        <v>25</v>
      </c>
      <c r="M245" s="5">
        <v>3</v>
      </c>
      <c r="N245" s="5" t="s">
        <v>3</v>
      </c>
      <c r="O245" s="5">
        <v>2</v>
      </c>
      <c r="P245" s="5">
        <f>ROUND(Source!DQ219,O245)</f>
        <v>74241.710000000006</v>
      </c>
      <c r="Q245" s="5"/>
      <c r="R245" s="5"/>
      <c r="S245" s="5"/>
      <c r="T245" s="5"/>
      <c r="U245" s="5"/>
      <c r="V245" s="5"/>
      <c r="W245" s="5"/>
    </row>
    <row r="246" spans="1:255" x14ac:dyDescent="0.2">
      <c r="A246" s="5">
        <v>50</v>
      </c>
      <c r="B246" s="5">
        <v>0</v>
      </c>
      <c r="C246" s="5">
        <v>0</v>
      </c>
      <c r="D246" s="5">
        <v>1</v>
      </c>
      <c r="E246" s="5">
        <v>224</v>
      </c>
      <c r="F246" s="5">
        <f>ROUND(Source!AR219,O246)</f>
        <v>871826.39</v>
      </c>
      <c r="G246" s="5" t="s">
        <v>476</v>
      </c>
      <c r="H246" s="5" t="s">
        <v>477</v>
      </c>
      <c r="I246" s="5"/>
      <c r="J246" s="5"/>
      <c r="K246" s="5">
        <v>224</v>
      </c>
      <c r="L246" s="5">
        <v>26</v>
      </c>
      <c r="M246" s="5">
        <v>3</v>
      </c>
      <c r="N246" s="5" t="s">
        <v>3</v>
      </c>
      <c r="O246" s="5">
        <v>2</v>
      </c>
      <c r="P246" s="5">
        <f>ROUND(Source!EJ219,O246)</f>
        <v>1678032.13</v>
      </c>
      <c r="Q246" s="5"/>
      <c r="R246" s="5"/>
      <c r="S246" s="5"/>
      <c r="T246" s="5"/>
      <c r="U246" s="5"/>
      <c r="V246" s="5"/>
      <c r="W246" s="5"/>
    </row>
    <row r="248" spans="1:255" x14ac:dyDescent="0.2">
      <c r="A248" s="1">
        <v>4</v>
      </c>
      <c r="B248" s="1">
        <v>1</v>
      </c>
      <c r="C248" s="1"/>
      <c r="D248" s="1">
        <f>ROW(A405)</f>
        <v>405</v>
      </c>
      <c r="E248" s="1"/>
      <c r="F248" s="1" t="s">
        <v>12</v>
      </c>
      <c r="G248" s="1" t="s">
        <v>478</v>
      </c>
      <c r="H248" s="1" t="s">
        <v>3</v>
      </c>
      <c r="I248" s="1">
        <v>0</v>
      </c>
      <c r="J248" s="1"/>
      <c r="K248" s="1">
        <v>0</v>
      </c>
      <c r="L248" s="1"/>
      <c r="M248" s="1"/>
      <c r="N248" s="1"/>
      <c r="O248" s="1"/>
      <c r="P248" s="1"/>
      <c r="Q248" s="1"/>
      <c r="R248" s="1"/>
      <c r="S248" s="1"/>
      <c r="T248" s="1"/>
      <c r="U248" s="1" t="s">
        <v>3</v>
      </c>
      <c r="V248" s="1">
        <v>0</v>
      </c>
      <c r="W248" s="1"/>
      <c r="X248" s="1"/>
      <c r="Y248" s="1"/>
      <c r="Z248" s="1"/>
      <c r="AA248" s="1"/>
      <c r="AB248" s="1" t="s">
        <v>3</v>
      </c>
      <c r="AC248" s="1" t="s">
        <v>3</v>
      </c>
      <c r="AD248" s="1" t="s">
        <v>3</v>
      </c>
      <c r="AE248" s="1" t="s">
        <v>3</v>
      </c>
      <c r="AF248" s="1" t="s">
        <v>3</v>
      </c>
      <c r="AG248" s="1" t="s">
        <v>3</v>
      </c>
      <c r="AH248" s="1"/>
      <c r="AI248" s="1"/>
      <c r="AJ248" s="1"/>
      <c r="AK248" s="1"/>
      <c r="AL248" s="1"/>
      <c r="AM248" s="1"/>
      <c r="AN248" s="1"/>
      <c r="AO248" s="1"/>
      <c r="AP248" s="1" t="s">
        <v>3</v>
      </c>
      <c r="AQ248" s="1" t="s">
        <v>3</v>
      </c>
      <c r="AR248" s="1" t="s">
        <v>3</v>
      </c>
      <c r="AS248" s="1"/>
      <c r="AT248" s="1"/>
      <c r="AU248" s="1"/>
      <c r="AV248" s="1"/>
      <c r="AW248" s="1"/>
      <c r="AX248" s="1"/>
      <c r="AY248" s="1"/>
      <c r="AZ248" s="1" t="s">
        <v>3</v>
      </c>
      <c r="BA248" s="1"/>
      <c r="BB248" s="1" t="s">
        <v>3</v>
      </c>
      <c r="BC248" s="1" t="s">
        <v>3</v>
      </c>
      <c r="BD248" s="1" t="s">
        <v>3</v>
      </c>
      <c r="BE248" s="1" t="s">
        <v>3</v>
      </c>
      <c r="BF248" s="1" t="s">
        <v>3</v>
      </c>
      <c r="BG248" s="1" t="s">
        <v>3</v>
      </c>
      <c r="BH248" s="1" t="s">
        <v>3</v>
      </c>
      <c r="BI248" s="1" t="s">
        <v>3</v>
      </c>
      <c r="BJ248" s="1" t="s">
        <v>3</v>
      </c>
      <c r="BK248" s="1" t="s">
        <v>3</v>
      </c>
      <c r="BL248" s="1" t="s">
        <v>3</v>
      </c>
      <c r="BM248" s="1" t="s">
        <v>3</v>
      </c>
      <c r="BN248" s="1" t="s">
        <v>3</v>
      </c>
      <c r="BO248" s="1" t="s">
        <v>3</v>
      </c>
      <c r="BP248" s="1" t="s">
        <v>3</v>
      </c>
      <c r="BQ248" s="1"/>
      <c r="BR248" s="1"/>
      <c r="BS248" s="1"/>
      <c r="BT248" s="1"/>
      <c r="BU248" s="1"/>
      <c r="BV248" s="1"/>
      <c r="BW248" s="1"/>
      <c r="BX248" s="1">
        <v>0</v>
      </c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>
        <v>0</v>
      </c>
    </row>
    <row r="250" spans="1:255" x14ac:dyDescent="0.2">
      <c r="A250" s="3">
        <v>52</v>
      </c>
      <c r="B250" s="3">
        <f t="shared" ref="B250:G250" si="272">B405</f>
        <v>1</v>
      </c>
      <c r="C250" s="3">
        <f t="shared" si="272"/>
        <v>4</v>
      </c>
      <c r="D250" s="3">
        <f t="shared" si="272"/>
        <v>248</v>
      </c>
      <c r="E250" s="3">
        <f t="shared" si="272"/>
        <v>0</v>
      </c>
      <c r="F250" s="3" t="str">
        <f t="shared" si="272"/>
        <v>Новый раздел</v>
      </c>
      <c r="G250" s="3" t="str">
        <f t="shared" si="272"/>
        <v>Раздел 2 Строительно-монтажные работы . Электрощитовая</v>
      </c>
      <c r="H250" s="3"/>
      <c r="I250" s="3"/>
      <c r="J250" s="3"/>
      <c r="K250" s="3"/>
      <c r="L250" s="3"/>
      <c r="M250" s="3"/>
      <c r="N250" s="3"/>
      <c r="O250" s="3">
        <f t="shared" ref="O250:AT250" si="273">O405</f>
        <v>76172.509999999995</v>
      </c>
      <c r="P250" s="3">
        <f t="shared" si="273"/>
        <v>60603.31</v>
      </c>
      <c r="Q250" s="3">
        <f t="shared" si="273"/>
        <v>6848.93</v>
      </c>
      <c r="R250" s="3">
        <f t="shared" si="273"/>
        <v>729.89</v>
      </c>
      <c r="S250" s="3">
        <f t="shared" si="273"/>
        <v>8720.27</v>
      </c>
      <c r="T250" s="3">
        <f t="shared" si="273"/>
        <v>0</v>
      </c>
      <c r="U250" s="3">
        <f t="shared" si="273"/>
        <v>745.74042200000008</v>
      </c>
      <c r="V250" s="3">
        <f t="shared" si="273"/>
        <v>62.341884999999998</v>
      </c>
      <c r="W250" s="3">
        <f t="shared" si="273"/>
        <v>0</v>
      </c>
      <c r="X250" s="3">
        <f t="shared" si="273"/>
        <v>8233.09</v>
      </c>
      <c r="Y250" s="3">
        <f t="shared" si="273"/>
        <v>5812.17</v>
      </c>
      <c r="Z250" s="3">
        <f t="shared" si="273"/>
        <v>0</v>
      </c>
      <c r="AA250" s="3">
        <f t="shared" si="273"/>
        <v>0</v>
      </c>
      <c r="AB250" s="3">
        <f t="shared" si="273"/>
        <v>74580.429999999993</v>
      </c>
      <c r="AC250" s="3">
        <f t="shared" si="273"/>
        <v>59627.17</v>
      </c>
      <c r="AD250" s="3">
        <f t="shared" si="273"/>
        <v>6684.47</v>
      </c>
      <c r="AE250" s="3">
        <f t="shared" si="273"/>
        <v>701.48</v>
      </c>
      <c r="AF250" s="3">
        <f t="shared" si="273"/>
        <v>8268.7900000000009</v>
      </c>
      <c r="AG250" s="3">
        <f t="shared" si="273"/>
        <v>0</v>
      </c>
      <c r="AH250" s="3">
        <f t="shared" si="273"/>
        <v>697.3765350000001</v>
      </c>
      <c r="AI250" s="3">
        <f t="shared" si="273"/>
        <v>59.948899999999995</v>
      </c>
      <c r="AJ250" s="3">
        <f t="shared" si="273"/>
        <v>0</v>
      </c>
      <c r="AK250" s="3">
        <f t="shared" si="273"/>
        <v>7735.62</v>
      </c>
      <c r="AL250" s="3">
        <f t="shared" si="273"/>
        <v>5547.05</v>
      </c>
      <c r="AM250" s="3">
        <f t="shared" si="273"/>
        <v>0</v>
      </c>
      <c r="AN250" s="3">
        <f t="shared" si="273"/>
        <v>0</v>
      </c>
      <c r="AO250" s="3">
        <f t="shared" si="273"/>
        <v>0</v>
      </c>
      <c r="AP250" s="3">
        <f t="shared" si="273"/>
        <v>0</v>
      </c>
      <c r="AQ250" s="3">
        <f t="shared" si="273"/>
        <v>0</v>
      </c>
      <c r="AR250" s="3">
        <f t="shared" si="273"/>
        <v>90217.77</v>
      </c>
      <c r="AS250" s="3">
        <f t="shared" si="273"/>
        <v>2354.67</v>
      </c>
      <c r="AT250" s="3">
        <f t="shared" si="273"/>
        <v>87863.1</v>
      </c>
      <c r="AU250" s="3">
        <f t="shared" ref="AU250:BZ250" si="274">AU405</f>
        <v>0</v>
      </c>
      <c r="AV250" s="3">
        <f t="shared" si="274"/>
        <v>60603.31</v>
      </c>
      <c r="AW250" s="3">
        <f t="shared" si="274"/>
        <v>60603.31</v>
      </c>
      <c r="AX250" s="3">
        <f t="shared" si="274"/>
        <v>0</v>
      </c>
      <c r="AY250" s="3">
        <f t="shared" si="274"/>
        <v>60603.31</v>
      </c>
      <c r="AZ250" s="3">
        <f t="shared" si="274"/>
        <v>0</v>
      </c>
      <c r="BA250" s="3">
        <f t="shared" si="274"/>
        <v>0</v>
      </c>
      <c r="BB250" s="3">
        <f t="shared" si="274"/>
        <v>0</v>
      </c>
      <c r="BC250" s="3">
        <f t="shared" si="274"/>
        <v>0</v>
      </c>
      <c r="BD250" s="3">
        <f t="shared" si="274"/>
        <v>0</v>
      </c>
      <c r="BE250" s="3">
        <f t="shared" si="274"/>
        <v>0</v>
      </c>
      <c r="BF250" s="3">
        <f t="shared" si="274"/>
        <v>0</v>
      </c>
      <c r="BG250" s="3">
        <f t="shared" si="274"/>
        <v>0</v>
      </c>
      <c r="BH250" s="3">
        <f t="shared" si="274"/>
        <v>0</v>
      </c>
      <c r="BI250" s="3">
        <f t="shared" si="274"/>
        <v>0</v>
      </c>
      <c r="BJ250" s="3">
        <f t="shared" si="274"/>
        <v>0</v>
      </c>
      <c r="BK250" s="3">
        <f t="shared" si="274"/>
        <v>0</v>
      </c>
      <c r="BL250" s="3">
        <f t="shared" si="274"/>
        <v>0</v>
      </c>
      <c r="BM250" s="3">
        <f t="shared" si="274"/>
        <v>0</v>
      </c>
      <c r="BN250" s="3">
        <f t="shared" si="274"/>
        <v>0</v>
      </c>
      <c r="BO250" s="3">
        <f t="shared" si="274"/>
        <v>0</v>
      </c>
      <c r="BP250" s="3">
        <f t="shared" si="274"/>
        <v>0</v>
      </c>
      <c r="BQ250" s="3">
        <f t="shared" si="274"/>
        <v>0</v>
      </c>
      <c r="BR250" s="3">
        <f t="shared" si="274"/>
        <v>0</v>
      </c>
      <c r="BS250" s="3">
        <f t="shared" si="274"/>
        <v>0</v>
      </c>
      <c r="BT250" s="3">
        <f t="shared" si="274"/>
        <v>0</v>
      </c>
      <c r="BU250" s="3">
        <f t="shared" si="274"/>
        <v>0</v>
      </c>
      <c r="BV250" s="3">
        <f t="shared" si="274"/>
        <v>0</v>
      </c>
      <c r="BW250" s="3">
        <f t="shared" si="274"/>
        <v>0</v>
      </c>
      <c r="BX250" s="3">
        <f t="shared" si="274"/>
        <v>0</v>
      </c>
      <c r="BY250" s="3">
        <f t="shared" si="274"/>
        <v>0</v>
      </c>
      <c r="BZ250" s="3">
        <f t="shared" si="274"/>
        <v>0</v>
      </c>
      <c r="CA250" s="3">
        <f t="shared" ref="CA250:DF250" si="275">CA405</f>
        <v>87863.1</v>
      </c>
      <c r="CB250" s="3">
        <f t="shared" si="275"/>
        <v>0</v>
      </c>
      <c r="CC250" s="3">
        <f t="shared" si="275"/>
        <v>87863.1</v>
      </c>
      <c r="CD250" s="3">
        <f t="shared" si="275"/>
        <v>0</v>
      </c>
      <c r="CE250" s="3">
        <f t="shared" si="275"/>
        <v>59627.17</v>
      </c>
      <c r="CF250" s="3">
        <f t="shared" si="275"/>
        <v>59627.17</v>
      </c>
      <c r="CG250" s="3">
        <f t="shared" si="275"/>
        <v>0</v>
      </c>
      <c r="CH250" s="3">
        <f t="shared" si="275"/>
        <v>59627.17</v>
      </c>
      <c r="CI250" s="3">
        <f t="shared" si="275"/>
        <v>0</v>
      </c>
      <c r="CJ250" s="3">
        <f t="shared" si="275"/>
        <v>0</v>
      </c>
      <c r="CK250" s="3">
        <f t="shared" si="275"/>
        <v>0</v>
      </c>
      <c r="CL250" s="3">
        <f t="shared" si="275"/>
        <v>0</v>
      </c>
      <c r="CM250" s="3">
        <f t="shared" si="275"/>
        <v>0</v>
      </c>
      <c r="CN250" s="3">
        <f t="shared" si="275"/>
        <v>0</v>
      </c>
      <c r="CO250" s="3">
        <f t="shared" si="275"/>
        <v>0</v>
      </c>
      <c r="CP250" s="3">
        <f t="shared" si="275"/>
        <v>0</v>
      </c>
      <c r="CQ250" s="3">
        <f t="shared" si="275"/>
        <v>0</v>
      </c>
      <c r="CR250" s="3">
        <f t="shared" si="275"/>
        <v>0</v>
      </c>
      <c r="CS250" s="3">
        <f t="shared" si="275"/>
        <v>0</v>
      </c>
      <c r="CT250" s="3">
        <f t="shared" si="275"/>
        <v>0</v>
      </c>
      <c r="CU250" s="3">
        <f t="shared" si="275"/>
        <v>0</v>
      </c>
      <c r="CV250" s="3">
        <f t="shared" si="275"/>
        <v>0</v>
      </c>
      <c r="CW250" s="3">
        <f t="shared" si="275"/>
        <v>0</v>
      </c>
      <c r="CX250" s="3">
        <f t="shared" si="275"/>
        <v>0</v>
      </c>
      <c r="CY250" s="3">
        <f t="shared" si="275"/>
        <v>0</v>
      </c>
      <c r="CZ250" s="3">
        <f t="shared" si="275"/>
        <v>0</v>
      </c>
      <c r="DA250" s="3">
        <f t="shared" si="275"/>
        <v>0</v>
      </c>
      <c r="DB250" s="3">
        <f t="shared" si="275"/>
        <v>0</v>
      </c>
      <c r="DC250" s="3">
        <f t="shared" si="275"/>
        <v>0</v>
      </c>
      <c r="DD250" s="3">
        <f t="shared" si="275"/>
        <v>0</v>
      </c>
      <c r="DE250" s="3">
        <f t="shared" si="275"/>
        <v>0</v>
      </c>
      <c r="DF250" s="3">
        <f t="shared" si="275"/>
        <v>0</v>
      </c>
      <c r="DG250" s="4">
        <f t="shared" ref="DG250:EL250" si="276">DG405</f>
        <v>568186.94999999995</v>
      </c>
      <c r="DH250" s="4">
        <f t="shared" si="276"/>
        <v>462783.53</v>
      </c>
      <c r="DI250" s="4">
        <f t="shared" si="276"/>
        <v>46367.17</v>
      </c>
      <c r="DJ250" s="4">
        <f t="shared" si="276"/>
        <v>4941.3999999999996</v>
      </c>
      <c r="DK250" s="4">
        <f t="shared" si="276"/>
        <v>59036.25</v>
      </c>
      <c r="DL250" s="4">
        <f t="shared" si="276"/>
        <v>0</v>
      </c>
      <c r="DM250" s="4">
        <f t="shared" si="276"/>
        <v>745.74042200000008</v>
      </c>
      <c r="DN250" s="4">
        <f t="shared" si="276"/>
        <v>62.341884999999998</v>
      </c>
      <c r="DO250" s="4">
        <f t="shared" si="276"/>
        <v>0</v>
      </c>
      <c r="DP250" s="4">
        <f t="shared" si="276"/>
        <v>55738.21</v>
      </c>
      <c r="DQ250" s="4">
        <f t="shared" si="276"/>
        <v>39348.480000000003</v>
      </c>
      <c r="DR250" s="4">
        <f t="shared" si="276"/>
        <v>0</v>
      </c>
      <c r="DS250" s="4">
        <f t="shared" si="276"/>
        <v>0</v>
      </c>
      <c r="DT250" s="4">
        <f t="shared" si="276"/>
        <v>557408.6</v>
      </c>
      <c r="DU250" s="4">
        <f t="shared" si="276"/>
        <v>456175.06</v>
      </c>
      <c r="DV250" s="4">
        <f t="shared" si="276"/>
        <v>45253.8</v>
      </c>
      <c r="DW250" s="4">
        <f t="shared" si="276"/>
        <v>4749.07</v>
      </c>
      <c r="DX250" s="4">
        <f t="shared" si="276"/>
        <v>55979.74</v>
      </c>
      <c r="DY250" s="4">
        <f t="shared" si="276"/>
        <v>0</v>
      </c>
      <c r="DZ250" s="4">
        <f t="shared" si="276"/>
        <v>697.3765350000001</v>
      </c>
      <c r="EA250" s="4">
        <f t="shared" si="276"/>
        <v>59.948899999999995</v>
      </c>
      <c r="EB250" s="4">
        <f t="shared" si="276"/>
        <v>0</v>
      </c>
      <c r="EC250" s="4">
        <f t="shared" si="276"/>
        <v>52370.34</v>
      </c>
      <c r="ED250" s="4">
        <f t="shared" si="276"/>
        <v>37553.64</v>
      </c>
      <c r="EE250" s="4">
        <f t="shared" si="276"/>
        <v>0</v>
      </c>
      <c r="EF250" s="4">
        <f t="shared" si="276"/>
        <v>0</v>
      </c>
      <c r="EG250" s="4">
        <f t="shared" si="276"/>
        <v>0</v>
      </c>
      <c r="EH250" s="4">
        <f t="shared" si="276"/>
        <v>0</v>
      </c>
      <c r="EI250" s="4">
        <f t="shared" si="276"/>
        <v>0</v>
      </c>
      <c r="EJ250" s="4">
        <f t="shared" si="276"/>
        <v>663273.64</v>
      </c>
      <c r="EK250" s="4">
        <f t="shared" si="276"/>
        <v>15941.06</v>
      </c>
      <c r="EL250" s="4">
        <f t="shared" si="276"/>
        <v>647332.57999999996</v>
      </c>
      <c r="EM250" s="4">
        <f t="shared" ref="EM250:FR250" si="277">EM405</f>
        <v>0</v>
      </c>
      <c r="EN250" s="4">
        <f t="shared" si="277"/>
        <v>462783.53</v>
      </c>
      <c r="EO250" s="4">
        <f t="shared" si="277"/>
        <v>462783.53</v>
      </c>
      <c r="EP250" s="4">
        <f t="shared" si="277"/>
        <v>0</v>
      </c>
      <c r="EQ250" s="4">
        <f t="shared" si="277"/>
        <v>462783.53</v>
      </c>
      <c r="ER250" s="4">
        <f t="shared" si="277"/>
        <v>0</v>
      </c>
      <c r="ES250" s="4">
        <f t="shared" si="277"/>
        <v>0</v>
      </c>
      <c r="ET250" s="4">
        <f t="shared" si="277"/>
        <v>0</v>
      </c>
      <c r="EU250" s="4">
        <f t="shared" si="277"/>
        <v>0</v>
      </c>
      <c r="EV250" s="4">
        <f t="shared" si="277"/>
        <v>0</v>
      </c>
      <c r="EW250" s="4">
        <f t="shared" si="277"/>
        <v>0</v>
      </c>
      <c r="EX250" s="4">
        <f t="shared" si="277"/>
        <v>0</v>
      </c>
      <c r="EY250" s="4">
        <f t="shared" si="277"/>
        <v>0</v>
      </c>
      <c r="EZ250" s="4">
        <f t="shared" si="277"/>
        <v>0</v>
      </c>
      <c r="FA250" s="4">
        <f t="shared" si="277"/>
        <v>0</v>
      </c>
      <c r="FB250" s="4">
        <f t="shared" si="277"/>
        <v>0</v>
      </c>
      <c r="FC250" s="4">
        <f t="shared" si="277"/>
        <v>0</v>
      </c>
      <c r="FD250" s="4">
        <f t="shared" si="277"/>
        <v>0</v>
      </c>
      <c r="FE250" s="4">
        <f t="shared" si="277"/>
        <v>0</v>
      </c>
      <c r="FF250" s="4">
        <f t="shared" si="277"/>
        <v>0</v>
      </c>
      <c r="FG250" s="4">
        <f t="shared" si="277"/>
        <v>0</v>
      </c>
      <c r="FH250" s="4">
        <f t="shared" si="277"/>
        <v>0</v>
      </c>
      <c r="FI250" s="4">
        <f t="shared" si="277"/>
        <v>0</v>
      </c>
      <c r="FJ250" s="4">
        <f t="shared" si="277"/>
        <v>0</v>
      </c>
      <c r="FK250" s="4">
        <f t="shared" si="277"/>
        <v>0</v>
      </c>
      <c r="FL250" s="4">
        <f t="shared" si="277"/>
        <v>0</v>
      </c>
      <c r="FM250" s="4">
        <f t="shared" si="277"/>
        <v>0</v>
      </c>
      <c r="FN250" s="4">
        <f t="shared" si="277"/>
        <v>0</v>
      </c>
      <c r="FO250" s="4">
        <f t="shared" si="277"/>
        <v>0</v>
      </c>
      <c r="FP250" s="4">
        <f t="shared" si="277"/>
        <v>0</v>
      </c>
      <c r="FQ250" s="4">
        <f t="shared" si="277"/>
        <v>0</v>
      </c>
      <c r="FR250" s="4">
        <f t="shared" si="277"/>
        <v>0</v>
      </c>
      <c r="FS250" s="4">
        <f t="shared" ref="FS250:GX250" si="278">FS405</f>
        <v>647332.57999999996</v>
      </c>
      <c r="FT250" s="4">
        <f t="shared" si="278"/>
        <v>0</v>
      </c>
      <c r="FU250" s="4">
        <f t="shared" si="278"/>
        <v>647332.57999999996</v>
      </c>
      <c r="FV250" s="4">
        <f t="shared" si="278"/>
        <v>0</v>
      </c>
      <c r="FW250" s="4">
        <f t="shared" si="278"/>
        <v>456175.06</v>
      </c>
      <c r="FX250" s="4">
        <f t="shared" si="278"/>
        <v>456175.06</v>
      </c>
      <c r="FY250" s="4">
        <f t="shared" si="278"/>
        <v>0</v>
      </c>
      <c r="FZ250" s="4">
        <f t="shared" si="278"/>
        <v>456175.06</v>
      </c>
      <c r="GA250" s="4">
        <f t="shared" si="278"/>
        <v>0</v>
      </c>
      <c r="GB250" s="4">
        <f t="shared" si="278"/>
        <v>0</v>
      </c>
      <c r="GC250" s="4">
        <f t="shared" si="278"/>
        <v>0</v>
      </c>
      <c r="GD250" s="4">
        <f t="shared" si="278"/>
        <v>0</v>
      </c>
      <c r="GE250" s="4">
        <f t="shared" si="278"/>
        <v>0</v>
      </c>
      <c r="GF250" s="4">
        <f t="shared" si="278"/>
        <v>0</v>
      </c>
      <c r="GG250" s="4">
        <f t="shared" si="278"/>
        <v>0</v>
      </c>
      <c r="GH250" s="4">
        <f t="shared" si="278"/>
        <v>0</v>
      </c>
      <c r="GI250" s="4">
        <f t="shared" si="278"/>
        <v>0</v>
      </c>
      <c r="GJ250" s="4">
        <f t="shared" si="278"/>
        <v>0</v>
      </c>
      <c r="GK250" s="4">
        <f t="shared" si="278"/>
        <v>0</v>
      </c>
      <c r="GL250" s="4">
        <f t="shared" si="278"/>
        <v>0</v>
      </c>
      <c r="GM250" s="4">
        <f t="shared" si="278"/>
        <v>0</v>
      </c>
      <c r="GN250" s="4">
        <f t="shared" si="278"/>
        <v>0</v>
      </c>
      <c r="GO250" s="4">
        <f t="shared" si="278"/>
        <v>0</v>
      </c>
      <c r="GP250" s="4">
        <f t="shared" si="278"/>
        <v>0</v>
      </c>
      <c r="GQ250" s="4">
        <f t="shared" si="278"/>
        <v>0</v>
      </c>
      <c r="GR250" s="4">
        <f t="shared" si="278"/>
        <v>0</v>
      </c>
      <c r="GS250" s="4">
        <f t="shared" si="278"/>
        <v>0</v>
      </c>
      <c r="GT250" s="4">
        <f t="shared" si="278"/>
        <v>0</v>
      </c>
      <c r="GU250" s="4">
        <f t="shared" si="278"/>
        <v>0</v>
      </c>
      <c r="GV250" s="4">
        <f t="shared" si="278"/>
        <v>0</v>
      </c>
      <c r="GW250" s="4">
        <f t="shared" si="278"/>
        <v>0</v>
      </c>
      <c r="GX250" s="4">
        <f t="shared" si="278"/>
        <v>0</v>
      </c>
    </row>
    <row r="252" spans="1:255" x14ac:dyDescent="0.2">
      <c r="A252" s="2">
        <v>17</v>
      </c>
      <c r="B252" s="2">
        <v>1</v>
      </c>
      <c r="C252" s="2">
        <f>ROW(SmtRes!A664)</f>
        <v>664</v>
      </c>
      <c r="D252" s="2">
        <f>ROW(EtalonRes!A552)</f>
        <v>552</v>
      </c>
      <c r="E252" s="2" t="s">
        <v>479</v>
      </c>
      <c r="F252" s="2" t="s">
        <v>480</v>
      </c>
      <c r="G252" s="2" t="s">
        <v>481</v>
      </c>
      <c r="H252" s="2" t="s">
        <v>17</v>
      </c>
      <c r="I252" s="2">
        <v>6</v>
      </c>
      <c r="J252" s="2">
        <v>0</v>
      </c>
      <c r="K252" s="2"/>
      <c r="L252" s="2"/>
      <c r="M252" s="2"/>
      <c r="N252" s="2"/>
      <c r="O252" s="2">
        <f t="shared" ref="O252:O283" si="279">ROUND(CP252,2)</f>
        <v>367.23</v>
      </c>
      <c r="P252" s="2">
        <f t="shared" ref="P252:P283" si="280">ROUND(CQ252*I252,2)</f>
        <v>50.04</v>
      </c>
      <c r="Q252" s="2">
        <f t="shared" ref="Q252:Q283" si="281">ROUND(CR252*I252,2)</f>
        <v>276.45</v>
      </c>
      <c r="R252" s="2">
        <f t="shared" ref="R252:R283" si="282">ROUND(CS252*I252,2)</f>
        <v>27.05</v>
      </c>
      <c r="S252" s="2">
        <f t="shared" ref="S252:S283" si="283">ROUND(CT252*I252,2)</f>
        <v>40.74</v>
      </c>
      <c r="T252" s="2">
        <f t="shared" ref="T252:T283" si="284">ROUND(CU252*I252,2)</f>
        <v>0</v>
      </c>
      <c r="U252" s="2">
        <f t="shared" ref="U252:U283" si="285">CV252*I252</f>
        <v>4.7789999999999999</v>
      </c>
      <c r="V252" s="2">
        <f t="shared" ref="V252:V283" si="286">CW252*I252</f>
        <v>2.0250000000000004</v>
      </c>
      <c r="W252" s="2">
        <f t="shared" ref="W252:W283" si="287">ROUND(CX252*I252,2)</f>
        <v>0</v>
      </c>
      <c r="X252" s="2">
        <f t="shared" ref="X252:X283" si="288">ROUND(CY252,2)</f>
        <v>54.23</v>
      </c>
      <c r="Y252" s="2">
        <f t="shared" ref="Y252:Y283" si="289">ROUND(CZ252,2)</f>
        <v>40.67</v>
      </c>
      <c r="Z252" s="2"/>
      <c r="AA252" s="2">
        <v>39650536</v>
      </c>
      <c r="AB252" s="2">
        <f t="shared" ref="AB252:AB283" si="290">ROUND((AC252+AD252+AF252),6)</f>
        <v>61.206000000000003</v>
      </c>
      <c r="AC252" s="2">
        <f t="shared" ref="AC252:AC283" si="291">ROUND((ES252),6)</f>
        <v>8.34</v>
      </c>
      <c r="AD252" s="2">
        <f>ROUND(((((ET252*1.35))-((EU252*1.35)))+AE252),6)</f>
        <v>46.075499999999998</v>
      </c>
      <c r="AE252" s="2">
        <f>ROUND(((EU252*1.35)),6)</f>
        <v>4.5090000000000003</v>
      </c>
      <c r="AF252" s="2">
        <f>ROUND(((EV252*1.35)),6)</f>
        <v>6.7904999999999998</v>
      </c>
      <c r="AG252" s="2">
        <f t="shared" ref="AG252:AG283" si="292">ROUND((AP252),6)</f>
        <v>0</v>
      </c>
      <c r="AH252" s="2">
        <f>((EW252*1.35))</f>
        <v>0.79649999999999999</v>
      </c>
      <c r="AI252" s="2">
        <f>((EX252*1.35))</f>
        <v>0.33750000000000002</v>
      </c>
      <c r="AJ252" s="2">
        <f t="shared" ref="AJ252:AJ283" si="293">(AS252)</f>
        <v>0</v>
      </c>
      <c r="AK252" s="2">
        <v>47.5</v>
      </c>
      <c r="AL252" s="2">
        <v>8.34</v>
      </c>
      <c r="AM252" s="2">
        <v>34.130000000000003</v>
      </c>
      <c r="AN252" s="2">
        <v>3.34</v>
      </c>
      <c r="AO252" s="2">
        <v>5.03</v>
      </c>
      <c r="AP252" s="2">
        <v>0</v>
      </c>
      <c r="AQ252" s="2">
        <v>0.59</v>
      </c>
      <c r="AR252" s="2">
        <v>0.25</v>
      </c>
      <c r="AS252" s="2">
        <v>0</v>
      </c>
      <c r="AT252" s="2">
        <v>80</v>
      </c>
      <c r="AU252" s="2">
        <v>60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3</v>
      </c>
      <c r="BE252" s="2" t="s">
        <v>3</v>
      </c>
      <c r="BF252" s="2" t="s">
        <v>3</v>
      </c>
      <c r="BG252" s="2" t="s">
        <v>3</v>
      </c>
      <c r="BH252" s="2">
        <v>0</v>
      </c>
      <c r="BI252" s="2">
        <v>2</v>
      </c>
      <c r="BJ252" s="2" t="s">
        <v>482</v>
      </c>
      <c r="BK252" s="2"/>
      <c r="BL252" s="2"/>
      <c r="BM252" s="2">
        <v>111003</v>
      </c>
      <c r="BN252" s="2">
        <v>0</v>
      </c>
      <c r="BO252" s="2" t="s">
        <v>3</v>
      </c>
      <c r="BP252" s="2">
        <v>0</v>
      </c>
      <c r="BQ252" s="2">
        <v>3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3</v>
      </c>
      <c r="BZ252" s="2">
        <v>80</v>
      </c>
      <c r="CA252" s="2">
        <v>60</v>
      </c>
      <c r="CB252" s="2"/>
      <c r="CC252" s="2"/>
      <c r="CD252" s="2"/>
      <c r="CE252" s="2">
        <v>0</v>
      </c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1296</v>
      </c>
      <c r="CO252" s="2">
        <v>0</v>
      </c>
      <c r="CP252" s="2">
        <f t="shared" ref="CP252:CP283" si="294">(P252+Q252+S252)</f>
        <v>367.23</v>
      </c>
      <c r="CQ252" s="2">
        <f t="shared" ref="CQ252:CQ283" si="295">AC252*BC252</f>
        <v>8.34</v>
      </c>
      <c r="CR252" s="2">
        <f t="shared" ref="CR252:CR283" si="296">AD252*BB252</f>
        <v>46.075499999999998</v>
      </c>
      <c r="CS252" s="2">
        <f t="shared" ref="CS252:CS283" si="297">AE252*BS252</f>
        <v>4.5090000000000003</v>
      </c>
      <c r="CT252" s="2">
        <f t="shared" ref="CT252:CT283" si="298">AF252*BA252</f>
        <v>6.7904999999999998</v>
      </c>
      <c r="CU252" s="2">
        <f t="shared" ref="CU252:CU283" si="299">AG252</f>
        <v>0</v>
      </c>
      <c r="CV252" s="2">
        <f t="shared" ref="CV252:CV283" si="300">AH252</f>
        <v>0.79649999999999999</v>
      </c>
      <c r="CW252" s="2">
        <f t="shared" ref="CW252:CW283" si="301">AI252</f>
        <v>0.33750000000000002</v>
      </c>
      <c r="CX252" s="2">
        <f t="shared" ref="CX252:CX283" si="302">AJ252</f>
        <v>0</v>
      </c>
      <c r="CY252" s="2">
        <f t="shared" ref="CY252:CY283" si="303">(((S252+R252)*AT252)/100)</f>
        <v>54.232000000000006</v>
      </c>
      <c r="CZ252" s="2">
        <f t="shared" ref="CZ252:CZ283" si="304">(((S252+R252)*AU252)/100)</f>
        <v>40.674000000000007</v>
      </c>
      <c r="DA252" s="2"/>
      <c r="DB252" s="2"/>
      <c r="DC252" s="2" t="s">
        <v>3</v>
      </c>
      <c r="DD252" s="2" t="s">
        <v>3</v>
      </c>
      <c r="DE252" s="2" t="s">
        <v>19</v>
      </c>
      <c r="DF252" s="2" t="s">
        <v>19</v>
      </c>
      <c r="DG252" s="2" t="s">
        <v>19</v>
      </c>
      <c r="DH252" s="2" t="s">
        <v>3</v>
      </c>
      <c r="DI252" s="2" t="s">
        <v>19</v>
      </c>
      <c r="DJ252" s="2" t="s">
        <v>19</v>
      </c>
      <c r="DK252" s="2" t="s">
        <v>3</v>
      </c>
      <c r="DL252" s="2" t="s">
        <v>3</v>
      </c>
      <c r="DM252" s="2" t="s">
        <v>3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1013</v>
      </c>
      <c r="DV252" s="2" t="s">
        <v>17</v>
      </c>
      <c r="DW252" s="2" t="s">
        <v>17</v>
      </c>
      <c r="DX252" s="2">
        <v>1</v>
      </c>
      <c r="DY252" s="2"/>
      <c r="DZ252" s="2"/>
      <c r="EA252" s="2"/>
      <c r="EB252" s="2"/>
      <c r="EC252" s="2"/>
      <c r="ED252" s="2"/>
      <c r="EE252" s="2">
        <v>39174394</v>
      </c>
      <c r="EF252" s="2">
        <v>3</v>
      </c>
      <c r="EG252" s="2" t="s">
        <v>20</v>
      </c>
      <c r="EH252" s="2">
        <v>0</v>
      </c>
      <c r="EI252" s="2" t="s">
        <v>3</v>
      </c>
      <c r="EJ252" s="2">
        <v>2</v>
      </c>
      <c r="EK252" s="2">
        <v>111003</v>
      </c>
      <c r="EL252" s="2" t="s">
        <v>318</v>
      </c>
      <c r="EM252" s="2" t="s">
        <v>319</v>
      </c>
      <c r="EN252" s="2"/>
      <c r="EO252" s="2" t="s">
        <v>44</v>
      </c>
      <c r="EP252" s="2"/>
      <c r="EQ252" s="2">
        <v>131072</v>
      </c>
      <c r="ER252" s="2">
        <v>47.5</v>
      </c>
      <c r="ES252" s="2">
        <v>8.34</v>
      </c>
      <c r="ET252" s="2">
        <v>34.130000000000003</v>
      </c>
      <c r="EU252" s="2">
        <v>3.34</v>
      </c>
      <c r="EV252" s="2">
        <v>5.03</v>
      </c>
      <c r="EW252" s="2">
        <v>0.59</v>
      </c>
      <c r="EX252" s="2">
        <v>0.25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ref="FR252:FR283" si="305">ROUND(IF(AND(BH252=3,BI252=3),P252,0),2)</f>
        <v>0</v>
      </c>
      <c r="FS252" s="2">
        <v>0</v>
      </c>
      <c r="FT252" s="2"/>
      <c r="FU252" s="2"/>
      <c r="FV252" s="2"/>
      <c r="FW252" s="2"/>
      <c r="FX252" s="2">
        <v>80</v>
      </c>
      <c r="FY252" s="2">
        <v>60</v>
      </c>
      <c r="FZ252" s="2"/>
      <c r="GA252" s="2" t="s">
        <v>3</v>
      </c>
      <c r="GB252" s="2"/>
      <c r="GC252" s="2"/>
      <c r="GD252" s="2">
        <v>1</v>
      </c>
      <c r="GE252" s="2"/>
      <c r="GF252" s="2">
        <v>777208592</v>
      </c>
      <c r="GG252" s="2">
        <v>1</v>
      </c>
      <c r="GH252" s="2">
        <v>1</v>
      </c>
      <c r="GI252" s="2">
        <v>-2</v>
      </c>
      <c r="GJ252" s="2">
        <v>0</v>
      </c>
      <c r="GK252" s="2">
        <v>0</v>
      </c>
      <c r="GL252" s="2">
        <f t="shared" ref="GL252:GL283" si="306">ROUND(IF(AND(BH252=3,BI252=3,FS252&lt;&gt;0),P252,0),2)</f>
        <v>0</v>
      </c>
      <c r="GM252" s="2">
        <f t="shared" ref="GM252:GM283" si="307">ROUND(O252+X252+Y252,2)+GX252</f>
        <v>462.13</v>
      </c>
      <c r="GN252" s="2">
        <f t="shared" ref="GN252:GN283" si="308">IF(OR(BI252=0,BI252=1),ROUND(O252+X252+Y252,2),0)</f>
        <v>0</v>
      </c>
      <c r="GO252" s="2">
        <f t="shared" ref="GO252:GO283" si="309">IF(BI252=2,ROUND(O252+X252+Y252,2),0)</f>
        <v>462.13</v>
      </c>
      <c r="GP252" s="2">
        <f t="shared" ref="GP252:GP283" si="310">IF(BI252=4,ROUND(O252+X252+Y252,2)+GX252,0)</f>
        <v>0</v>
      </c>
      <c r="GQ252" s="2"/>
      <c r="GR252" s="2">
        <v>0</v>
      </c>
      <c r="GS252" s="2">
        <v>3</v>
      </c>
      <c r="GT252" s="2">
        <v>0</v>
      </c>
      <c r="GU252" s="2" t="s">
        <v>3</v>
      </c>
      <c r="GV252" s="2">
        <f t="shared" ref="GV252:GV283" si="311">ROUND((GT252),6)</f>
        <v>0</v>
      </c>
      <c r="GW252" s="2">
        <v>1</v>
      </c>
      <c r="GX252" s="2">
        <f t="shared" ref="GX252:GX283" si="312">ROUND(HC252*I252,2)</f>
        <v>0</v>
      </c>
      <c r="GY252" s="2"/>
      <c r="GZ252" s="2"/>
      <c r="HA252" s="2">
        <v>0</v>
      </c>
      <c r="HB252" s="2">
        <v>0</v>
      </c>
      <c r="HC252" s="2">
        <f t="shared" ref="HC252:HC283" si="313">GV252*GW252</f>
        <v>0</v>
      </c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C253">
        <f>ROW(SmtRes!A672)</f>
        <v>672</v>
      </c>
      <c r="D253">
        <f>ROW(EtalonRes!A558)</f>
        <v>558</v>
      </c>
      <c r="E253" t="s">
        <v>479</v>
      </c>
      <c r="F253" t="s">
        <v>480</v>
      </c>
      <c r="G253" t="s">
        <v>481</v>
      </c>
      <c r="H253" t="s">
        <v>17</v>
      </c>
      <c r="I253">
        <v>6</v>
      </c>
      <c r="J253">
        <v>0</v>
      </c>
      <c r="O253">
        <f t="shared" si="279"/>
        <v>2486.19</v>
      </c>
      <c r="P253">
        <f t="shared" si="280"/>
        <v>338.77</v>
      </c>
      <c r="Q253">
        <f t="shared" si="281"/>
        <v>1871.59</v>
      </c>
      <c r="R253">
        <f t="shared" si="282"/>
        <v>183.16</v>
      </c>
      <c r="S253">
        <f t="shared" si="283"/>
        <v>275.83</v>
      </c>
      <c r="T253">
        <f t="shared" si="284"/>
        <v>0</v>
      </c>
      <c r="U253">
        <f t="shared" si="285"/>
        <v>4.7789999999999999</v>
      </c>
      <c r="V253">
        <f t="shared" si="286"/>
        <v>2.0250000000000004</v>
      </c>
      <c r="W253">
        <f t="shared" si="287"/>
        <v>0</v>
      </c>
      <c r="X253">
        <f t="shared" si="288"/>
        <v>367.19</v>
      </c>
      <c r="Y253">
        <f t="shared" si="289"/>
        <v>275.39</v>
      </c>
      <c r="AA253">
        <v>39650538</v>
      </c>
      <c r="AB253">
        <f t="shared" si="290"/>
        <v>61.206000000000003</v>
      </c>
      <c r="AC253">
        <f t="shared" si="291"/>
        <v>8.34</v>
      </c>
      <c r="AD253">
        <f>ROUND(((((ET253*1.35))-((EU253*1.35)))+AE253),6)</f>
        <v>46.075499999999998</v>
      </c>
      <c r="AE253">
        <f>ROUND(((EU253*1.35)),6)</f>
        <v>4.5090000000000003</v>
      </c>
      <c r="AF253">
        <f>ROUND(((EV253*1.35)),6)</f>
        <v>6.7904999999999998</v>
      </c>
      <c r="AG253">
        <f t="shared" si="292"/>
        <v>0</v>
      </c>
      <c r="AH253">
        <f>((EW253*1.35))</f>
        <v>0.79649999999999999</v>
      </c>
      <c r="AI253">
        <f>((EX253*1.35))</f>
        <v>0.33750000000000002</v>
      </c>
      <c r="AJ253">
        <f t="shared" si="293"/>
        <v>0</v>
      </c>
      <c r="AK253">
        <v>47.5</v>
      </c>
      <c r="AL253">
        <v>8.34</v>
      </c>
      <c r="AM253">
        <v>34.130000000000003</v>
      </c>
      <c r="AN253">
        <v>3.34</v>
      </c>
      <c r="AO253">
        <v>5.03</v>
      </c>
      <c r="AP253">
        <v>0</v>
      </c>
      <c r="AQ253">
        <v>0.59</v>
      </c>
      <c r="AR253">
        <v>0.25</v>
      </c>
      <c r="AS253">
        <v>0</v>
      </c>
      <c r="AT253">
        <v>80</v>
      </c>
      <c r="AU253">
        <v>60</v>
      </c>
      <c r="AV253">
        <v>1</v>
      </c>
      <c r="AW253">
        <v>1</v>
      </c>
      <c r="AZ253">
        <v>6.77</v>
      </c>
      <c r="BA253">
        <v>6.77</v>
      </c>
      <c r="BB253">
        <v>6.77</v>
      </c>
      <c r="BC253">
        <v>6.77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2</v>
      </c>
      <c r="BJ253" t="s">
        <v>482</v>
      </c>
      <c r="BM253">
        <v>111003</v>
      </c>
      <c r="BN253">
        <v>0</v>
      </c>
      <c r="BO253" t="s">
        <v>3</v>
      </c>
      <c r="BP253">
        <v>0</v>
      </c>
      <c r="BQ253">
        <v>3</v>
      </c>
      <c r="BR253">
        <v>0</v>
      </c>
      <c r="BS253">
        <v>6.77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80</v>
      </c>
      <c r="CA253">
        <v>60</v>
      </c>
      <c r="CE253">
        <v>0</v>
      </c>
      <c r="CF253">
        <v>0</v>
      </c>
      <c r="CG253">
        <v>0</v>
      </c>
      <c r="CM253">
        <v>0</v>
      </c>
      <c r="CN253" t="s">
        <v>1296</v>
      </c>
      <c r="CO253">
        <v>0</v>
      </c>
      <c r="CP253">
        <f t="shared" si="294"/>
        <v>2486.1899999999996</v>
      </c>
      <c r="CQ253">
        <f t="shared" si="295"/>
        <v>56.461799999999997</v>
      </c>
      <c r="CR253">
        <f t="shared" si="296"/>
        <v>311.93113499999998</v>
      </c>
      <c r="CS253">
        <f t="shared" si="297"/>
        <v>30.525929999999999</v>
      </c>
      <c r="CT253">
        <f t="shared" si="298"/>
        <v>45.971684999999994</v>
      </c>
      <c r="CU253">
        <f t="shared" si="299"/>
        <v>0</v>
      </c>
      <c r="CV253">
        <f t="shared" si="300"/>
        <v>0.79649999999999999</v>
      </c>
      <c r="CW253">
        <f t="shared" si="301"/>
        <v>0.33750000000000002</v>
      </c>
      <c r="CX253">
        <f t="shared" si="302"/>
        <v>0</v>
      </c>
      <c r="CY253">
        <f t="shared" si="303"/>
        <v>367.19199999999995</v>
      </c>
      <c r="CZ253">
        <f t="shared" si="304"/>
        <v>275.39400000000001</v>
      </c>
      <c r="DC253" t="s">
        <v>3</v>
      </c>
      <c r="DD253" t="s">
        <v>3</v>
      </c>
      <c r="DE253" t="s">
        <v>19</v>
      </c>
      <c r="DF253" t="s">
        <v>19</v>
      </c>
      <c r="DG253" t="s">
        <v>19</v>
      </c>
      <c r="DH253" t="s">
        <v>3</v>
      </c>
      <c r="DI253" t="s">
        <v>19</v>
      </c>
      <c r="DJ253" t="s">
        <v>19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1013</v>
      </c>
      <c r="DV253" t="s">
        <v>17</v>
      </c>
      <c r="DW253" t="s">
        <v>17</v>
      </c>
      <c r="DX253">
        <v>1</v>
      </c>
      <c r="EE253">
        <v>39174394</v>
      </c>
      <c r="EF253">
        <v>3</v>
      </c>
      <c r="EG253" t="s">
        <v>20</v>
      </c>
      <c r="EH253">
        <v>0</v>
      </c>
      <c r="EI253" t="s">
        <v>3</v>
      </c>
      <c r="EJ253">
        <v>2</v>
      </c>
      <c r="EK253">
        <v>111003</v>
      </c>
      <c r="EL253" t="s">
        <v>318</v>
      </c>
      <c r="EM253" t="s">
        <v>319</v>
      </c>
      <c r="EO253" t="s">
        <v>44</v>
      </c>
      <c r="EQ253">
        <v>131072</v>
      </c>
      <c r="ER253">
        <v>47.5</v>
      </c>
      <c r="ES253">
        <v>8.34</v>
      </c>
      <c r="ET253">
        <v>34.130000000000003</v>
      </c>
      <c r="EU253">
        <v>3.34</v>
      </c>
      <c r="EV253">
        <v>5.03</v>
      </c>
      <c r="EW253">
        <v>0.59</v>
      </c>
      <c r="EX253">
        <v>0.25</v>
      </c>
      <c r="EY253">
        <v>0</v>
      </c>
      <c r="FQ253">
        <v>0</v>
      </c>
      <c r="FR253">
        <f t="shared" si="305"/>
        <v>0</v>
      </c>
      <c r="FS253">
        <v>0</v>
      </c>
      <c r="FX253">
        <v>80</v>
      </c>
      <c r="FY253">
        <v>60</v>
      </c>
      <c r="GA253" t="s">
        <v>3</v>
      </c>
      <c r="GD253">
        <v>1</v>
      </c>
      <c r="GF253">
        <v>777208592</v>
      </c>
      <c r="GG253">
        <v>1</v>
      </c>
      <c r="GH253">
        <v>1</v>
      </c>
      <c r="GI253">
        <v>4</v>
      </c>
      <c r="GJ253">
        <v>0</v>
      </c>
      <c r="GK253">
        <v>0</v>
      </c>
      <c r="GL253">
        <f t="shared" si="306"/>
        <v>0</v>
      </c>
      <c r="GM253">
        <f t="shared" si="307"/>
        <v>3128.77</v>
      </c>
      <c r="GN253">
        <f t="shared" si="308"/>
        <v>0</v>
      </c>
      <c r="GO253">
        <f t="shared" si="309"/>
        <v>3128.77</v>
      </c>
      <c r="GP253">
        <f t="shared" si="310"/>
        <v>0</v>
      </c>
      <c r="GR253">
        <v>0</v>
      </c>
      <c r="GS253">
        <v>0</v>
      </c>
      <c r="GT253">
        <v>0</v>
      </c>
      <c r="GU253" t="s">
        <v>3</v>
      </c>
      <c r="GV253">
        <f t="shared" si="311"/>
        <v>0</v>
      </c>
      <c r="GW253">
        <v>1</v>
      </c>
      <c r="GX253">
        <f t="shared" si="312"/>
        <v>0</v>
      </c>
      <c r="HA253">
        <v>0</v>
      </c>
      <c r="HB253">
        <v>0</v>
      </c>
      <c r="HC253">
        <f t="shared" si="313"/>
        <v>0</v>
      </c>
      <c r="IK253">
        <v>0</v>
      </c>
    </row>
    <row r="254" spans="1:255" x14ac:dyDescent="0.2">
      <c r="A254" s="2">
        <v>18</v>
      </c>
      <c r="B254" s="2">
        <v>1</v>
      </c>
      <c r="C254" s="2">
        <v>662</v>
      </c>
      <c r="D254" s="2"/>
      <c r="E254" s="2" t="s">
        <v>483</v>
      </c>
      <c r="F254" s="2" t="s">
        <v>484</v>
      </c>
      <c r="G254" s="2" t="s">
        <v>485</v>
      </c>
      <c r="H254" s="2" t="s">
        <v>177</v>
      </c>
      <c r="I254" s="2">
        <f>I252*J254</f>
        <v>8</v>
      </c>
      <c r="J254" s="2">
        <v>1.3333333333333333</v>
      </c>
      <c r="K254" s="2"/>
      <c r="L254" s="2"/>
      <c r="M254" s="2"/>
      <c r="N254" s="2"/>
      <c r="O254" s="2">
        <f t="shared" si="279"/>
        <v>5242.5600000000004</v>
      </c>
      <c r="P254" s="2">
        <f t="shared" si="280"/>
        <v>5242.5600000000004</v>
      </c>
      <c r="Q254" s="2">
        <f t="shared" si="281"/>
        <v>0</v>
      </c>
      <c r="R254" s="2">
        <f t="shared" si="282"/>
        <v>0</v>
      </c>
      <c r="S254" s="2">
        <f t="shared" si="283"/>
        <v>0</v>
      </c>
      <c r="T254" s="2">
        <f t="shared" si="284"/>
        <v>0</v>
      </c>
      <c r="U254" s="2">
        <f t="shared" si="285"/>
        <v>0</v>
      </c>
      <c r="V254" s="2">
        <f t="shared" si="286"/>
        <v>0</v>
      </c>
      <c r="W254" s="2">
        <f t="shared" si="287"/>
        <v>0</v>
      </c>
      <c r="X254" s="2">
        <f t="shared" si="288"/>
        <v>0</v>
      </c>
      <c r="Y254" s="2">
        <f t="shared" si="289"/>
        <v>0</v>
      </c>
      <c r="Z254" s="2"/>
      <c r="AA254" s="2">
        <v>39650536</v>
      </c>
      <c r="AB254" s="2">
        <f t="shared" si="290"/>
        <v>655.32000000000005</v>
      </c>
      <c r="AC254" s="2">
        <f t="shared" si="291"/>
        <v>655.32000000000005</v>
      </c>
      <c r="AD254" s="2">
        <f>ROUND((((ET254)-(EU254))+AE254),6)</f>
        <v>0</v>
      </c>
      <c r="AE254" s="2">
        <f t="shared" ref="AE254:AF257" si="314">ROUND((EU254),6)</f>
        <v>0</v>
      </c>
      <c r="AF254" s="2">
        <f t="shared" si="314"/>
        <v>0</v>
      </c>
      <c r="AG254" s="2">
        <f t="shared" si="292"/>
        <v>0</v>
      </c>
      <c r="AH254" s="2">
        <f t="shared" ref="AH254:AI257" si="315">(EW254)</f>
        <v>0</v>
      </c>
      <c r="AI254" s="2">
        <f t="shared" si="315"/>
        <v>0</v>
      </c>
      <c r="AJ254" s="2">
        <f t="shared" si="293"/>
        <v>0</v>
      </c>
      <c r="AK254" s="2">
        <v>655.32000000000005</v>
      </c>
      <c r="AL254" s="2">
        <v>655.32000000000005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80</v>
      </c>
      <c r="AU254" s="2">
        <v>60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3</v>
      </c>
      <c r="BE254" s="2" t="s">
        <v>3</v>
      </c>
      <c r="BF254" s="2" t="s">
        <v>3</v>
      </c>
      <c r="BG254" s="2" t="s">
        <v>3</v>
      </c>
      <c r="BH254" s="2">
        <v>3</v>
      </c>
      <c r="BI254" s="2">
        <v>2</v>
      </c>
      <c r="BJ254" s="2" t="s">
        <v>486</v>
      </c>
      <c r="BK254" s="2"/>
      <c r="BL254" s="2"/>
      <c r="BM254" s="2">
        <v>111003</v>
      </c>
      <c r="BN254" s="2">
        <v>0</v>
      </c>
      <c r="BO254" s="2" t="s">
        <v>3</v>
      </c>
      <c r="BP254" s="2">
        <v>0</v>
      </c>
      <c r="BQ254" s="2">
        <v>3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3</v>
      </c>
      <c r="BZ254" s="2">
        <v>80</v>
      </c>
      <c r="CA254" s="2">
        <v>60</v>
      </c>
      <c r="CB254" s="2"/>
      <c r="CC254" s="2"/>
      <c r="CD254" s="2"/>
      <c r="CE254" s="2">
        <v>0</v>
      </c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3</v>
      </c>
      <c r="CO254" s="2">
        <v>0</v>
      </c>
      <c r="CP254" s="2">
        <f t="shared" si="294"/>
        <v>5242.5600000000004</v>
      </c>
      <c r="CQ254" s="2">
        <f t="shared" si="295"/>
        <v>655.32000000000005</v>
      </c>
      <c r="CR254" s="2">
        <f t="shared" si="296"/>
        <v>0</v>
      </c>
      <c r="CS254" s="2">
        <f t="shared" si="297"/>
        <v>0</v>
      </c>
      <c r="CT254" s="2">
        <f t="shared" si="298"/>
        <v>0</v>
      </c>
      <c r="CU254" s="2">
        <f t="shared" si="299"/>
        <v>0</v>
      </c>
      <c r="CV254" s="2">
        <f t="shared" si="300"/>
        <v>0</v>
      </c>
      <c r="CW254" s="2">
        <f t="shared" si="301"/>
        <v>0</v>
      </c>
      <c r="CX254" s="2">
        <f t="shared" si="302"/>
        <v>0</v>
      </c>
      <c r="CY254" s="2">
        <f t="shared" si="303"/>
        <v>0</v>
      </c>
      <c r="CZ254" s="2">
        <f t="shared" si="304"/>
        <v>0</v>
      </c>
      <c r="DA254" s="2"/>
      <c r="DB254" s="2"/>
      <c r="DC254" s="2" t="s">
        <v>3</v>
      </c>
      <c r="DD254" s="2" t="s">
        <v>3</v>
      </c>
      <c r="DE254" s="2" t="s">
        <v>3</v>
      </c>
      <c r="DF254" s="2" t="s">
        <v>3</v>
      </c>
      <c r="DG254" s="2" t="s">
        <v>3</v>
      </c>
      <c r="DH254" s="2" t="s">
        <v>3</v>
      </c>
      <c r="DI254" s="2" t="s">
        <v>3</v>
      </c>
      <c r="DJ254" s="2" t="s">
        <v>3</v>
      </c>
      <c r="DK254" s="2" t="s">
        <v>3</v>
      </c>
      <c r="DL254" s="2" t="s">
        <v>3</v>
      </c>
      <c r="DM254" s="2" t="s">
        <v>3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1013</v>
      </c>
      <c r="DV254" s="2" t="s">
        <v>177</v>
      </c>
      <c r="DW254" s="2" t="s">
        <v>177</v>
      </c>
      <c r="DX254" s="2">
        <v>1</v>
      </c>
      <c r="DY254" s="2"/>
      <c r="DZ254" s="2"/>
      <c r="EA254" s="2"/>
      <c r="EB254" s="2"/>
      <c r="EC254" s="2"/>
      <c r="ED254" s="2"/>
      <c r="EE254" s="2">
        <v>39174394</v>
      </c>
      <c r="EF254" s="2">
        <v>3</v>
      </c>
      <c r="EG254" s="2" t="s">
        <v>20</v>
      </c>
      <c r="EH254" s="2">
        <v>0</v>
      </c>
      <c r="EI254" s="2" t="s">
        <v>3</v>
      </c>
      <c r="EJ254" s="2">
        <v>2</v>
      </c>
      <c r="EK254" s="2">
        <v>111003</v>
      </c>
      <c r="EL254" s="2" t="s">
        <v>318</v>
      </c>
      <c r="EM254" s="2" t="s">
        <v>319</v>
      </c>
      <c r="EN254" s="2"/>
      <c r="EO254" s="2" t="s">
        <v>3</v>
      </c>
      <c r="EP254" s="2"/>
      <c r="EQ254" s="2">
        <v>0</v>
      </c>
      <c r="ER254" s="2">
        <v>355.32</v>
      </c>
      <c r="ES254" s="2">
        <v>655.32000000000005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305"/>
        <v>0</v>
      </c>
      <c r="FS254" s="2">
        <v>0</v>
      </c>
      <c r="FT254" s="2"/>
      <c r="FU254" s="2"/>
      <c r="FV254" s="2"/>
      <c r="FW254" s="2"/>
      <c r="FX254" s="2">
        <v>80</v>
      </c>
      <c r="FY254" s="2">
        <v>60</v>
      </c>
      <c r="FZ254" s="2"/>
      <c r="GA254" s="2" t="s">
        <v>154</v>
      </c>
      <c r="GB254" s="2"/>
      <c r="GC254" s="2"/>
      <c r="GD254" s="2">
        <v>1</v>
      </c>
      <c r="GE254" s="2"/>
      <c r="GF254" s="2">
        <v>447798436</v>
      </c>
      <c r="GG254" s="2">
        <v>1</v>
      </c>
      <c r="GH254" s="2">
        <v>4</v>
      </c>
      <c r="GI254" s="2">
        <v>-2</v>
      </c>
      <c r="GJ254" s="2">
        <v>0</v>
      </c>
      <c r="GK254" s="2">
        <v>0</v>
      </c>
      <c r="GL254" s="2">
        <f t="shared" si="306"/>
        <v>0</v>
      </c>
      <c r="GM254" s="2">
        <f t="shared" si="307"/>
        <v>5242.5600000000004</v>
      </c>
      <c r="GN254" s="2">
        <f t="shared" si="308"/>
        <v>0</v>
      </c>
      <c r="GO254" s="2">
        <f t="shared" si="309"/>
        <v>5242.5600000000004</v>
      </c>
      <c r="GP254" s="2">
        <f t="shared" si="310"/>
        <v>0</v>
      </c>
      <c r="GQ254" s="2"/>
      <c r="GR254" s="2">
        <v>0</v>
      </c>
      <c r="GS254" s="2">
        <v>2</v>
      </c>
      <c r="GT254" s="2">
        <v>0</v>
      </c>
      <c r="GU254" s="2" t="s">
        <v>3</v>
      </c>
      <c r="GV254" s="2">
        <f t="shared" si="311"/>
        <v>0</v>
      </c>
      <c r="GW254" s="2">
        <v>1</v>
      </c>
      <c r="GX254" s="2">
        <f t="shared" si="312"/>
        <v>0</v>
      </c>
      <c r="GY254" s="2"/>
      <c r="GZ254" s="2"/>
      <c r="HA254" s="2">
        <v>0</v>
      </c>
      <c r="HB254" s="2">
        <v>0</v>
      </c>
      <c r="HC254" s="2">
        <f t="shared" si="313"/>
        <v>0</v>
      </c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18</v>
      </c>
      <c r="B255">
        <v>1</v>
      </c>
      <c r="C255">
        <v>670</v>
      </c>
      <c r="E255" t="s">
        <v>483</v>
      </c>
      <c r="F255" t="s">
        <v>484</v>
      </c>
      <c r="G255" t="s">
        <v>485</v>
      </c>
      <c r="H255" t="s">
        <v>177</v>
      </c>
      <c r="I255">
        <f>I253*J255</f>
        <v>8</v>
      </c>
      <c r="J255">
        <v>1.3333333333333333</v>
      </c>
      <c r="O255">
        <f t="shared" si="279"/>
        <v>35492.129999999997</v>
      </c>
      <c r="P255">
        <f t="shared" si="280"/>
        <v>35492.129999999997</v>
      </c>
      <c r="Q255">
        <f t="shared" si="281"/>
        <v>0</v>
      </c>
      <c r="R255">
        <f t="shared" si="282"/>
        <v>0</v>
      </c>
      <c r="S255">
        <f t="shared" si="283"/>
        <v>0</v>
      </c>
      <c r="T255">
        <f t="shared" si="284"/>
        <v>0</v>
      </c>
      <c r="U255">
        <f t="shared" si="285"/>
        <v>0</v>
      </c>
      <c r="V255">
        <f t="shared" si="286"/>
        <v>0</v>
      </c>
      <c r="W255">
        <f t="shared" si="287"/>
        <v>0</v>
      </c>
      <c r="X255">
        <f t="shared" si="288"/>
        <v>0</v>
      </c>
      <c r="Y255">
        <f t="shared" si="289"/>
        <v>0</v>
      </c>
      <c r="AA255">
        <v>39650538</v>
      </c>
      <c r="AB255">
        <f t="shared" si="290"/>
        <v>655.32000000000005</v>
      </c>
      <c r="AC255">
        <f t="shared" si="291"/>
        <v>655.32000000000005</v>
      </c>
      <c r="AD255">
        <f>ROUND((((ET255)-(EU255))+AE255),6)</f>
        <v>0</v>
      </c>
      <c r="AE255">
        <f t="shared" si="314"/>
        <v>0</v>
      </c>
      <c r="AF255">
        <f t="shared" si="314"/>
        <v>0</v>
      </c>
      <c r="AG255">
        <f t="shared" si="292"/>
        <v>0</v>
      </c>
      <c r="AH255">
        <f t="shared" si="315"/>
        <v>0</v>
      </c>
      <c r="AI255">
        <f t="shared" si="315"/>
        <v>0</v>
      </c>
      <c r="AJ255">
        <f t="shared" si="293"/>
        <v>0</v>
      </c>
      <c r="AK255">
        <v>655.32000000000005</v>
      </c>
      <c r="AL255">
        <v>655.32000000000005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80</v>
      </c>
      <c r="AU255">
        <v>60</v>
      </c>
      <c r="AV255">
        <v>1</v>
      </c>
      <c r="AW255">
        <v>1</v>
      </c>
      <c r="AZ255">
        <v>6.77</v>
      </c>
      <c r="BA255">
        <v>1</v>
      </c>
      <c r="BB255">
        <v>1</v>
      </c>
      <c r="BC255">
        <v>6.77</v>
      </c>
      <c r="BD255" t="s">
        <v>3</v>
      </c>
      <c r="BE255" t="s">
        <v>3</v>
      </c>
      <c r="BF255" t="s">
        <v>3</v>
      </c>
      <c r="BG255" t="s">
        <v>3</v>
      </c>
      <c r="BH255">
        <v>3</v>
      </c>
      <c r="BI255">
        <v>2</v>
      </c>
      <c r="BJ255" t="s">
        <v>486</v>
      </c>
      <c r="BM255">
        <v>111003</v>
      </c>
      <c r="BN255">
        <v>0</v>
      </c>
      <c r="BO255" t="s">
        <v>3</v>
      </c>
      <c r="BP255">
        <v>0</v>
      </c>
      <c r="BQ255">
        <v>3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80</v>
      </c>
      <c r="CA255">
        <v>60</v>
      </c>
      <c r="CE255">
        <v>0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94"/>
        <v>35492.129999999997</v>
      </c>
      <c r="CQ255">
        <f t="shared" si="295"/>
        <v>4436.5164000000004</v>
      </c>
      <c r="CR255">
        <f t="shared" si="296"/>
        <v>0</v>
      </c>
      <c r="CS255">
        <f t="shared" si="297"/>
        <v>0</v>
      </c>
      <c r="CT255">
        <f t="shared" si="298"/>
        <v>0</v>
      </c>
      <c r="CU255">
        <f t="shared" si="299"/>
        <v>0</v>
      </c>
      <c r="CV255">
        <f t="shared" si="300"/>
        <v>0</v>
      </c>
      <c r="CW255">
        <f t="shared" si="301"/>
        <v>0</v>
      </c>
      <c r="CX255">
        <f t="shared" si="302"/>
        <v>0</v>
      </c>
      <c r="CY255">
        <f t="shared" si="303"/>
        <v>0</v>
      </c>
      <c r="CZ255">
        <f t="shared" si="304"/>
        <v>0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177</v>
      </c>
      <c r="DW255" t="s">
        <v>177</v>
      </c>
      <c r="DX255">
        <v>1</v>
      </c>
      <c r="EE255">
        <v>39174394</v>
      </c>
      <c r="EF255">
        <v>3</v>
      </c>
      <c r="EG255" t="s">
        <v>20</v>
      </c>
      <c r="EH255">
        <v>0</v>
      </c>
      <c r="EI255" t="s">
        <v>3</v>
      </c>
      <c r="EJ255">
        <v>2</v>
      </c>
      <c r="EK255">
        <v>111003</v>
      </c>
      <c r="EL255" t="s">
        <v>318</v>
      </c>
      <c r="EM255" t="s">
        <v>319</v>
      </c>
      <c r="EO255" t="s">
        <v>3</v>
      </c>
      <c r="EQ255">
        <v>0</v>
      </c>
      <c r="ER255">
        <v>655.32000000000005</v>
      </c>
      <c r="ES255">
        <v>655.32000000000005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305"/>
        <v>0</v>
      </c>
      <c r="FS255">
        <v>0</v>
      </c>
      <c r="FX255">
        <v>80</v>
      </c>
      <c r="FY255">
        <v>60</v>
      </c>
      <c r="GA255" t="s">
        <v>154</v>
      </c>
      <c r="GD255">
        <v>1</v>
      </c>
      <c r="GF255">
        <v>447798436</v>
      </c>
      <c r="GG255">
        <v>1</v>
      </c>
      <c r="GH255">
        <v>0</v>
      </c>
      <c r="GI255">
        <v>4</v>
      </c>
      <c r="GJ255">
        <v>0</v>
      </c>
      <c r="GK255">
        <v>0</v>
      </c>
      <c r="GL255">
        <f t="shared" si="306"/>
        <v>0</v>
      </c>
      <c r="GM255">
        <f t="shared" si="307"/>
        <v>35492.129999999997</v>
      </c>
      <c r="GN255">
        <f t="shared" si="308"/>
        <v>0</v>
      </c>
      <c r="GO255">
        <f t="shared" si="309"/>
        <v>35492.129999999997</v>
      </c>
      <c r="GP255">
        <f t="shared" si="310"/>
        <v>0</v>
      </c>
      <c r="GR255">
        <v>0</v>
      </c>
      <c r="GS255">
        <v>4</v>
      </c>
      <c r="GT255">
        <v>0</v>
      </c>
      <c r="GU255" t="s">
        <v>3</v>
      </c>
      <c r="GV255">
        <f t="shared" si="311"/>
        <v>0</v>
      </c>
      <c r="GW255">
        <v>1</v>
      </c>
      <c r="GX255">
        <f t="shared" si="312"/>
        <v>0</v>
      </c>
      <c r="HA255">
        <v>0</v>
      </c>
      <c r="HB255">
        <v>0</v>
      </c>
      <c r="HC255">
        <f t="shared" si="313"/>
        <v>0</v>
      </c>
      <c r="IK255">
        <v>0</v>
      </c>
    </row>
    <row r="256" spans="1:255" x14ac:dyDescent="0.2">
      <c r="A256" s="2">
        <v>18</v>
      </c>
      <c r="B256" s="2">
        <v>1</v>
      </c>
      <c r="C256" s="2">
        <v>663</v>
      </c>
      <c r="D256" s="2"/>
      <c r="E256" s="2" t="s">
        <v>487</v>
      </c>
      <c r="F256" s="2" t="s">
        <v>488</v>
      </c>
      <c r="G256" s="2" t="s">
        <v>489</v>
      </c>
      <c r="H256" s="2" t="s">
        <v>177</v>
      </c>
      <c r="I256" s="2">
        <f>I252*J256</f>
        <v>4</v>
      </c>
      <c r="J256" s="2">
        <v>0.66666666666666663</v>
      </c>
      <c r="K256" s="2"/>
      <c r="L256" s="2"/>
      <c r="M256" s="2"/>
      <c r="N256" s="2"/>
      <c r="O256" s="2">
        <f t="shared" si="279"/>
        <v>3877.92</v>
      </c>
      <c r="P256" s="2">
        <f t="shared" si="280"/>
        <v>3877.92</v>
      </c>
      <c r="Q256" s="2">
        <f t="shared" si="281"/>
        <v>0</v>
      </c>
      <c r="R256" s="2">
        <f t="shared" si="282"/>
        <v>0</v>
      </c>
      <c r="S256" s="2">
        <f t="shared" si="283"/>
        <v>0</v>
      </c>
      <c r="T256" s="2">
        <f t="shared" si="284"/>
        <v>0</v>
      </c>
      <c r="U256" s="2">
        <f t="shared" si="285"/>
        <v>0</v>
      </c>
      <c r="V256" s="2">
        <f t="shared" si="286"/>
        <v>0</v>
      </c>
      <c r="W256" s="2">
        <f t="shared" si="287"/>
        <v>0</v>
      </c>
      <c r="X256" s="2">
        <f t="shared" si="288"/>
        <v>0</v>
      </c>
      <c r="Y256" s="2">
        <f t="shared" si="289"/>
        <v>0</v>
      </c>
      <c r="Z256" s="2"/>
      <c r="AA256" s="2">
        <v>39650536</v>
      </c>
      <c r="AB256" s="2">
        <f t="shared" si="290"/>
        <v>969.48</v>
      </c>
      <c r="AC256" s="2">
        <f t="shared" si="291"/>
        <v>969.48</v>
      </c>
      <c r="AD256" s="2">
        <f>ROUND((((ET256)-(EU256))+AE256),6)</f>
        <v>0</v>
      </c>
      <c r="AE256" s="2">
        <f t="shared" si="314"/>
        <v>0</v>
      </c>
      <c r="AF256" s="2">
        <f t="shared" si="314"/>
        <v>0</v>
      </c>
      <c r="AG256" s="2">
        <f t="shared" si="292"/>
        <v>0</v>
      </c>
      <c r="AH256" s="2">
        <f t="shared" si="315"/>
        <v>0</v>
      </c>
      <c r="AI256" s="2">
        <f t="shared" si="315"/>
        <v>0</v>
      </c>
      <c r="AJ256" s="2">
        <f t="shared" si="293"/>
        <v>0</v>
      </c>
      <c r="AK256" s="2">
        <v>969.48</v>
      </c>
      <c r="AL256" s="2">
        <v>969.48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80</v>
      </c>
      <c r="AU256" s="2">
        <v>60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3</v>
      </c>
      <c r="BE256" s="2" t="s">
        <v>3</v>
      </c>
      <c r="BF256" s="2" t="s">
        <v>3</v>
      </c>
      <c r="BG256" s="2" t="s">
        <v>3</v>
      </c>
      <c r="BH256" s="2">
        <v>3</v>
      </c>
      <c r="BI256" s="2">
        <v>2</v>
      </c>
      <c r="BJ256" s="2" t="s">
        <v>490</v>
      </c>
      <c r="BK256" s="2"/>
      <c r="BL256" s="2"/>
      <c r="BM256" s="2">
        <v>111003</v>
      </c>
      <c r="BN256" s="2">
        <v>0</v>
      </c>
      <c r="BO256" s="2" t="s">
        <v>3</v>
      </c>
      <c r="BP256" s="2">
        <v>0</v>
      </c>
      <c r="BQ256" s="2">
        <v>3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3</v>
      </c>
      <c r="BZ256" s="2">
        <v>80</v>
      </c>
      <c r="CA256" s="2">
        <v>60</v>
      </c>
      <c r="CB256" s="2"/>
      <c r="CC256" s="2"/>
      <c r="CD256" s="2"/>
      <c r="CE256" s="2">
        <v>0</v>
      </c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3</v>
      </c>
      <c r="CO256" s="2">
        <v>0</v>
      </c>
      <c r="CP256" s="2">
        <f t="shared" si="294"/>
        <v>3877.92</v>
      </c>
      <c r="CQ256" s="2">
        <f t="shared" si="295"/>
        <v>969.48</v>
      </c>
      <c r="CR256" s="2">
        <f t="shared" si="296"/>
        <v>0</v>
      </c>
      <c r="CS256" s="2">
        <f t="shared" si="297"/>
        <v>0</v>
      </c>
      <c r="CT256" s="2">
        <f t="shared" si="298"/>
        <v>0</v>
      </c>
      <c r="CU256" s="2">
        <f t="shared" si="299"/>
        <v>0</v>
      </c>
      <c r="CV256" s="2">
        <f t="shared" si="300"/>
        <v>0</v>
      </c>
      <c r="CW256" s="2">
        <f t="shared" si="301"/>
        <v>0</v>
      </c>
      <c r="CX256" s="2">
        <f t="shared" si="302"/>
        <v>0</v>
      </c>
      <c r="CY256" s="2">
        <f t="shared" si="303"/>
        <v>0</v>
      </c>
      <c r="CZ256" s="2">
        <f t="shared" si="304"/>
        <v>0</v>
      </c>
      <c r="DA256" s="2"/>
      <c r="DB256" s="2"/>
      <c r="DC256" s="2" t="s">
        <v>3</v>
      </c>
      <c r="DD256" s="2" t="s">
        <v>3</v>
      </c>
      <c r="DE256" s="2" t="s">
        <v>3</v>
      </c>
      <c r="DF256" s="2" t="s">
        <v>3</v>
      </c>
      <c r="DG256" s="2" t="s">
        <v>3</v>
      </c>
      <c r="DH256" s="2" t="s">
        <v>3</v>
      </c>
      <c r="DI256" s="2" t="s">
        <v>3</v>
      </c>
      <c r="DJ256" s="2" t="s">
        <v>3</v>
      </c>
      <c r="DK256" s="2" t="s">
        <v>3</v>
      </c>
      <c r="DL256" s="2" t="s">
        <v>3</v>
      </c>
      <c r="DM256" s="2" t="s">
        <v>3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1013</v>
      </c>
      <c r="DV256" s="2" t="s">
        <v>177</v>
      </c>
      <c r="DW256" s="2" t="s">
        <v>177</v>
      </c>
      <c r="DX256" s="2">
        <v>1</v>
      </c>
      <c r="DY256" s="2"/>
      <c r="DZ256" s="2"/>
      <c r="EA256" s="2"/>
      <c r="EB256" s="2"/>
      <c r="EC256" s="2"/>
      <c r="ED256" s="2"/>
      <c r="EE256" s="2">
        <v>39174394</v>
      </c>
      <c r="EF256" s="2">
        <v>3</v>
      </c>
      <c r="EG256" s="2" t="s">
        <v>20</v>
      </c>
      <c r="EH256" s="2">
        <v>0</v>
      </c>
      <c r="EI256" s="2" t="s">
        <v>3</v>
      </c>
      <c r="EJ256" s="2">
        <v>2</v>
      </c>
      <c r="EK256" s="2">
        <v>111003</v>
      </c>
      <c r="EL256" s="2" t="s">
        <v>318</v>
      </c>
      <c r="EM256" s="2" t="s">
        <v>319</v>
      </c>
      <c r="EN256" s="2"/>
      <c r="EO256" s="2" t="s">
        <v>3</v>
      </c>
      <c r="EP256" s="2"/>
      <c r="EQ256" s="2">
        <v>0</v>
      </c>
      <c r="ER256" s="2">
        <v>669.48</v>
      </c>
      <c r="ES256" s="2">
        <v>969.48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305"/>
        <v>0</v>
      </c>
      <c r="FS256" s="2">
        <v>0</v>
      </c>
      <c r="FT256" s="2"/>
      <c r="FU256" s="2"/>
      <c r="FV256" s="2"/>
      <c r="FW256" s="2"/>
      <c r="FX256" s="2">
        <v>80</v>
      </c>
      <c r="FY256" s="2">
        <v>60</v>
      </c>
      <c r="FZ256" s="2"/>
      <c r="GA256" s="2" t="s">
        <v>154</v>
      </c>
      <c r="GB256" s="2"/>
      <c r="GC256" s="2"/>
      <c r="GD256" s="2">
        <v>1</v>
      </c>
      <c r="GE256" s="2"/>
      <c r="GF256" s="2">
        <v>-1159287472</v>
      </c>
      <c r="GG256" s="2">
        <v>2</v>
      </c>
      <c r="GH256" s="2">
        <v>4</v>
      </c>
      <c r="GI256" s="2">
        <v>-2</v>
      </c>
      <c r="GJ256" s="2">
        <v>0</v>
      </c>
      <c r="GK256" s="2">
        <v>0</v>
      </c>
      <c r="GL256" s="2">
        <f t="shared" si="306"/>
        <v>0</v>
      </c>
      <c r="GM256" s="2">
        <f t="shared" si="307"/>
        <v>3877.92</v>
      </c>
      <c r="GN256" s="2">
        <f t="shared" si="308"/>
        <v>0</v>
      </c>
      <c r="GO256" s="2">
        <f t="shared" si="309"/>
        <v>3877.92</v>
      </c>
      <c r="GP256" s="2">
        <f t="shared" si="310"/>
        <v>0</v>
      </c>
      <c r="GQ256" s="2"/>
      <c r="GR256" s="2">
        <v>0</v>
      </c>
      <c r="GS256" s="2">
        <v>2</v>
      </c>
      <c r="GT256" s="2">
        <v>0</v>
      </c>
      <c r="GU256" s="2" t="s">
        <v>3</v>
      </c>
      <c r="GV256" s="2">
        <f t="shared" si="311"/>
        <v>0</v>
      </c>
      <c r="GW256" s="2">
        <v>1</v>
      </c>
      <c r="GX256" s="2">
        <f t="shared" si="312"/>
        <v>0</v>
      </c>
      <c r="GY256" s="2"/>
      <c r="GZ256" s="2"/>
      <c r="HA256" s="2">
        <v>0</v>
      </c>
      <c r="HB256" s="2">
        <v>0</v>
      </c>
      <c r="HC256" s="2">
        <f t="shared" si="313"/>
        <v>0</v>
      </c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18</v>
      </c>
      <c r="B257">
        <v>1</v>
      </c>
      <c r="C257">
        <v>671</v>
      </c>
      <c r="E257" t="s">
        <v>487</v>
      </c>
      <c r="F257" t="s">
        <v>488</v>
      </c>
      <c r="G257" t="s">
        <v>489</v>
      </c>
      <c r="H257" t="s">
        <v>177</v>
      </c>
      <c r="I257">
        <f>I253*J257</f>
        <v>4</v>
      </c>
      <c r="J257">
        <v>0.66666666666666663</v>
      </c>
      <c r="O257">
        <f t="shared" si="279"/>
        <v>26253.52</v>
      </c>
      <c r="P257">
        <f t="shared" si="280"/>
        <v>26253.52</v>
      </c>
      <c r="Q257">
        <f t="shared" si="281"/>
        <v>0</v>
      </c>
      <c r="R257">
        <f t="shared" si="282"/>
        <v>0</v>
      </c>
      <c r="S257">
        <f t="shared" si="283"/>
        <v>0</v>
      </c>
      <c r="T257">
        <f t="shared" si="284"/>
        <v>0</v>
      </c>
      <c r="U257">
        <f t="shared" si="285"/>
        <v>0</v>
      </c>
      <c r="V257">
        <f t="shared" si="286"/>
        <v>0</v>
      </c>
      <c r="W257">
        <f t="shared" si="287"/>
        <v>0</v>
      </c>
      <c r="X257">
        <f t="shared" si="288"/>
        <v>0</v>
      </c>
      <c r="Y257">
        <f t="shared" si="289"/>
        <v>0</v>
      </c>
      <c r="AA257">
        <v>39650538</v>
      </c>
      <c r="AB257">
        <f t="shared" si="290"/>
        <v>969.48</v>
      </c>
      <c r="AC257">
        <f t="shared" si="291"/>
        <v>969.48</v>
      </c>
      <c r="AD257">
        <f>ROUND((((ET257)-(EU257))+AE257),6)</f>
        <v>0</v>
      </c>
      <c r="AE257">
        <f t="shared" si="314"/>
        <v>0</v>
      </c>
      <c r="AF257">
        <f t="shared" si="314"/>
        <v>0</v>
      </c>
      <c r="AG257">
        <f t="shared" si="292"/>
        <v>0</v>
      </c>
      <c r="AH257">
        <f t="shared" si="315"/>
        <v>0</v>
      </c>
      <c r="AI257">
        <f t="shared" si="315"/>
        <v>0</v>
      </c>
      <c r="AJ257">
        <f t="shared" si="293"/>
        <v>0</v>
      </c>
      <c r="AK257">
        <v>969.48</v>
      </c>
      <c r="AL257">
        <v>969.48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80</v>
      </c>
      <c r="AU257">
        <v>60</v>
      </c>
      <c r="AV257">
        <v>1</v>
      </c>
      <c r="AW257">
        <v>1</v>
      </c>
      <c r="AZ257">
        <v>6.77</v>
      </c>
      <c r="BA257">
        <v>1</v>
      </c>
      <c r="BB257">
        <v>1</v>
      </c>
      <c r="BC257">
        <v>6.77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2</v>
      </c>
      <c r="BJ257" t="s">
        <v>490</v>
      </c>
      <c r="BM257">
        <v>111003</v>
      </c>
      <c r="BN257">
        <v>0</v>
      </c>
      <c r="BO257" t="s">
        <v>3</v>
      </c>
      <c r="BP257">
        <v>0</v>
      </c>
      <c r="BQ257">
        <v>3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80</v>
      </c>
      <c r="CA257">
        <v>60</v>
      </c>
      <c r="CE257">
        <v>0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94"/>
        <v>26253.52</v>
      </c>
      <c r="CQ257">
        <f t="shared" si="295"/>
        <v>6563.3795999999993</v>
      </c>
      <c r="CR257">
        <f t="shared" si="296"/>
        <v>0</v>
      </c>
      <c r="CS257">
        <f t="shared" si="297"/>
        <v>0</v>
      </c>
      <c r="CT257">
        <f t="shared" si="298"/>
        <v>0</v>
      </c>
      <c r="CU257">
        <f t="shared" si="299"/>
        <v>0</v>
      </c>
      <c r="CV257">
        <f t="shared" si="300"/>
        <v>0</v>
      </c>
      <c r="CW257">
        <f t="shared" si="301"/>
        <v>0</v>
      </c>
      <c r="CX257">
        <f t="shared" si="302"/>
        <v>0</v>
      </c>
      <c r="CY257">
        <f t="shared" si="303"/>
        <v>0</v>
      </c>
      <c r="CZ257">
        <f t="shared" si="304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177</v>
      </c>
      <c r="DW257" t="s">
        <v>177</v>
      </c>
      <c r="DX257">
        <v>1</v>
      </c>
      <c r="EE257">
        <v>39174394</v>
      </c>
      <c r="EF257">
        <v>3</v>
      </c>
      <c r="EG257" t="s">
        <v>20</v>
      </c>
      <c r="EH257">
        <v>0</v>
      </c>
      <c r="EI257" t="s">
        <v>3</v>
      </c>
      <c r="EJ257">
        <v>2</v>
      </c>
      <c r="EK257">
        <v>111003</v>
      </c>
      <c r="EL257" t="s">
        <v>318</v>
      </c>
      <c r="EM257" t="s">
        <v>319</v>
      </c>
      <c r="EO257" t="s">
        <v>3</v>
      </c>
      <c r="EQ257">
        <v>0</v>
      </c>
      <c r="ER257">
        <v>969.48</v>
      </c>
      <c r="ES257">
        <v>969.48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305"/>
        <v>0</v>
      </c>
      <c r="FS257">
        <v>0</v>
      </c>
      <c r="FX257">
        <v>80</v>
      </c>
      <c r="FY257">
        <v>60</v>
      </c>
      <c r="GA257" t="s">
        <v>154</v>
      </c>
      <c r="GD257">
        <v>1</v>
      </c>
      <c r="GF257">
        <v>-1159287472</v>
      </c>
      <c r="GG257">
        <v>1</v>
      </c>
      <c r="GH257">
        <v>0</v>
      </c>
      <c r="GI257">
        <v>4</v>
      </c>
      <c r="GJ257">
        <v>0</v>
      </c>
      <c r="GK257">
        <v>0</v>
      </c>
      <c r="GL257">
        <f t="shared" si="306"/>
        <v>0</v>
      </c>
      <c r="GM257">
        <f t="shared" si="307"/>
        <v>26253.52</v>
      </c>
      <c r="GN257">
        <f t="shared" si="308"/>
        <v>0</v>
      </c>
      <c r="GO257">
        <f t="shared" si="309"/>
        <v>26253.52</v>
      </c>
      <c r="GP257">
        <f t="shared" si="310"/>
        <v>0</v>
      </c>
      <c r="GR257">
        <v>0</v>
      </c>
      <c r="GS257">
        <v>4</v>
      </c>
      <c r="GT257">
        <v>0</v>
      </c>
      <c r="GU257" t="s">
        <v>3</v>
      </c>
      <c r="GV257">
        <f t="shared" si="311"/>
        <v>0</v>
      </c>
      <c r="GW257">
        <v>1</v>
      </c>
      <c r="GX257">
        <f t="shared" si="312"/>
        <v>0</v>
      </c>
      <c r="HA257">
        <v>0</v>
      </c>
      <c r="HB257">
        <v>0</v>
      </c>
      <c r="HC257">
        <f t="shared" si="313"/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ROW(SmtRes!A678)</f>
        <v>678</v>
      </c>
      <c r="D258" s="2">
        <f>ROW(EtalonRes!A563)</f>
        <v>563</v>
      </c>
      <c r="E258" s="2" t="s">
        <v>491</v>
      </c>
      <c r="F258" s="2" t="s">
        <v>492</v>
      </c>
      <c r="G258" s="2" t="s">
        <v>493</v>
      </c>
      <c r="H258" s="2" t="s">
        <v>17</v>
      </c>
      <c r="I258" s="2">
        <v>1</v>
      </c>
      <c r="J258" s="2">
        <v>0</v>
      </c>
      <c r="K258" s="2"/>
      <c r="L258" s="2"/>
      <c r="M258" s="2"/>
      <c r="N258" s="2"/>
      <c r="O258" s="2">
        <f t="shared" si="279"/>
        <v>171.43</v>
      </c>
      <c r="P258" s="2">
        <f t="shared" si="280"/>
        <v>12.53</v>
      </c>
      <c r="Q258" s="2">
        <f t="shared" si="281"/>
        <v>0</v>
      </c>
      <c r="R258" s="2">
        <f t="shared" si="282"/>
        <v>0</v>
      </c>
      <c r="S258" s="2">
        <f t="shared" si="283"/>
        <v>158.9</v>
      </c>
      <c r="T258" s="2">
        <f t="shared" si="284"/>
        <v>0</v>
      </c>
      <c r="U258" s="2">
        <f t="shared" si="285"/>
        <v>15.795</v>
      </c>
      <c r="V258" s="2">
        <f t="shared" si="286"/>
        <v>0</v>
      </c>
      <c r="W258" s="2">
        <f t="shared" si="287"/>
        <v>0</v>
      </c>
      <c r="X258" s="2">
        <f t="shared" si="288"/>
        <v>127.12</v>
      </c>
      <c r="Y258" s="2">
        <f t="shared" si="289"/>
        <v>95.34</v>
      </c>
      <c r="Z258" s="2"/>
      <c r="AA258" s="2">
        <v>39650536</v>
      </c>
      <c r="AB258" s="2">
        <f t="shared" si="290"/>
        <v>171.42500000000001</v>
      </c>
      <c r="AC258" s="2">
        <f t="shared" si="291"/>
        <v>12.53</v>
      </c>
      <c r="AD258" s="2">
        <f>ROUND(((((ET258*1.35))-((EU258*1.35)))+AE258),6)</f>
        <v>0</v>
      </c>
      <c r="AE258" s="2">
        <f>ROUND(((EU258*1.35)),6)</f>
        <v>0</v>
      </c>
      <c r="AF258" s="2">
        <f>ROUND(((EV258*1.35)),6)</f>
        <v>158.89500000000001</v>
      </c>
      <c r="AG258" s="2">
        <f t="shared" si="292"/>
        <v>0</v>
      </c>
      <c r="AH258" s="2">
        <f>((EW258*1.35))</f>
        <v>15.795</v>
      </c>
      <c r="AI258" s="2">
        <f>((EX258*1.35))</f>
        <v>0</v>
      </c>
      <c r="AJ258" s="2">
        <f t="shared" si="293"/>
        <v>0</v>
      </c>
      <c r="AK258" s="2">
        <v>130.22999999999999</v>
      </c>
      <c r="AL258" s="2">
        <v>12.53</v>
      </c>
      <c r="AM258" s="2">
        <v>0</v>
      </c>
      <c r="AN258" s="2">
        <v>0</v>
      </c>
      <c r="AO258" s="2">
        <v>117.7</v>
      </c>
      <c r="AP258" s="2">
        <v>0</v>
      </c>
      <c r="AQ258" s="2">
        <v>11.7</v>
      </c>
      <c r="AR258" s="2">
        <v>0</v>
      </c>
      <c r="AS258" s="2">
        <v>0</v>
      </c>
      <c r="AT258" s="2">
        <v>80</v>
      </c>
      <c r="AU258" s="2">
        <v>60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3</v>
      </c>
      <c r="BE258" s="2" t="s">
        <v>3</v>
      </c>
      <c r="BF258" s="2" t="s">
        <v>3</v>
      </c>
      <c r="BG258" s="2" t="s">
        <v>3</v>
      </c>
      <c r="BH258" s="2">
        <v>0</v>
      </c>
      <c r="BI258" s="2">
        <v>2</v>
      </c>
      <c r="BJ258" s="2" t="s">
        <v>494</v>
      </c>
      <c r="BK258" s="2"/>
      <c r="BL258" s="2"/>
      <c r="BM258" s="2">
        <v>110011</v>
      </c>
      <c r="BN258" s="2">
        <v>0</v>
      </c>
      <c r="BO258" s="2" t="s">
        <v>3</v>
      </c>
      <c r="BP258" s="2">
        <v>0</v>
      </c>
      <c r="BQ258" s="2">
        <v>3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3</v>
      </c>
      <c r="BZ258" s="2">
        <v>80</v>
      </c>
      <c r="CA258" s="2">
        <v>60</v>
      </c>
      <c r="CB258" s="2"/>
      <c r="CC258" s="2"/>
      <c r="CD258" s="2"/>
      <c r="CE258" s="2">
        <v>0</v>
      </c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1296</v>
      </c>
      <c r="CO258" s="2">
        <v>0</v>
      </c>
      <c r="CP258" s="2">
        <f t="shared" si="294"/>
        <v>171.43</v>
      </c>
      <c r="CQ258" s="2">
        <f t="shared" si="295"/>
        <v>12.53</v>
      </c>
      <c r="CR258" s="2">
        <f t="shared" si="296"/>
        <v>0</v>
      </c>
      <c r="CS258" s="2">
        <f t="shared" si="297"/>
        <v>0</v>
      </c>
      <c r="CT258" s="2">
        <f t="shared" si="298"/>
        <v>158.89500000000001</v>
      </c>
      <c r="CU258" s="2">
        <f t="shared" si="299"/>
        <v>0</v>
      </c>
      <c r="CV258" s="2">
        <f t="shared" si="300"/>
        <v>15.795</v>
      </c>
      <c r="CW258" s="2">
        <f t="shared" si="301"/>
        <v>0</v>
      </c>
      <c r="CX258" s="2">
        <f t="shared" si="302"/>
        <v>0</v>
      </c>
      <c r="CY258" s="2">
        <f t="shared" si="303"/>
        <v>127.12</v>
      </c>
      <c r="CZ258" s="2">
        <f t="shared" si="304"/>
        <v>95.34</v>
      </c>
      <c r="DA258" s="2"/>
      <c r="DB258" s="2"/>
      <c r="DC258" s="2" t="s">
        <v>3</v>
      </c>
      <c r="DD258" s="2" t="s">
        <v>3</v>
      </c>
      <c r="DE258" s="2" t="s">
        <v>19</v>
      </c>
      <c r="DF258" s="2" t="s">
        <v>19</v>
      </c>
      <c r="DG258" s="2" t="s">
        <v>19</v>
      </c>
      <c r="DH258" s="2" t="s">
        <v>3</v>
      </c>
      <c r="DI258" s="2" t="s">
        <v>19</v>
      </c>
      <c r="DJ258" s="2" t="s">
        <v>19</v>
      </c>
      <c r="DK258" s="2" t="s">
        <v>3</v>
      </c>
      <c r="DL258" s="2" t="s">
        <v>3</v>
      </c>
      <c r="DM258" s="2" t="s">
        <v>3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17</v>
      </c>
      <c r="DW258" s="2" t="s">
        <v>17</v>
      </c>
      <c r="DX258" s="2">
        <v>1</v>
      </c>
      <c r="DY258" s="2"/>
      <c r="DZ258" s="2"/>
      <c r="EA258" s="2"/>
      <c r="EB258" s="2"/>
      <c r="EC258" s="2"/>
      <c r="ED258" s="2"/>
      <c r="EE258" s="2">
        <v>39174433</v>
      </c>
      <c r="EF258" s="2">
        <v>3</v>
      </c>
      <c r="EG258" s="2" t="s">
        <v>20</v>
      </c>
      <c r="EH258" s="2">
        <v>0</v>
      </c>
      <c r="EI258" s="2" t="s">
        <v>3</v>
      </c>
      <c r="EJ258" s="2">
        <v>2</v>
      </c>
      <c r="EK258" s="2">
        <v>110011</v>
      </c>
      <c r="EL258" s="2" t="s">
        <v>21</v>
      </c>
      <c r="EM258" s="2" t="s">
        <v>22</v>
      </c>
      <c r="EN258" s="2"/>
      <c r="EO258" s="2" t="s">
        <v>44</v>
      </c>
      <c r="EP258" s="2"/>
      <c r="EQ258" s="2">
        <v>131072</v>
      </c>
      <c r="ER258" s="2">
        <v>130.22999999999999</v>
      </c>
      <c r="ES258" s="2">
        <v>12.53</v>
      </c>
      <c r="ET258" s="2">
        <v>0</v>
      </c>
      <c r="EU258" s="2">
        <v>0</v>
      </c>
      <c r="EV258" s="2">
        <v>117.7</v>
      </c>
      <c r="EW258" s="2">
        <v>11.7</v>
      </c>
      <c r="EX258" s="2">
        <v>0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305"/>
        <v>0</v>
      </c>
      <c r="FS258" s="2">
        <v>0</v>
      </c>
      <c r="FT258" s="2"/>
      <c r="FU258" s="2"/>
      <c r="FV258" s="2"/>
      <c r="FW258" s="2"/>
      <c r="FX258" s="2">
        <v>80</v>
      </c>
      <c r="FY258" s="2">
        <v>60</v>
      </c>
      <c r="FZ258" s="2"/>
      <c r="GA258" s="2" t="s">
        <v>3</v>
      </c>
      <c r="GB258" s="2"/>
      <c r="GC258" s="2"/>
      <c r="GD258" s="2">
        <v>1</v>
      </c>
      <c r="GE258" s="2"/>
      <c r="GF258" s="2">
        <v>-749346172</v>
      </c>
      <c r="GG258" s="2">
        <v>1</v>
      </c>
      <c r="GH258" s="2">
        <v>1</v>
      </c>
      <c r="GI258" s="2">
        <v>-2</v>
      </c>
      <c r="GJ258" s="2">
        <v>0</v>
      </c>
      <c r="GK258" s="2">
        <v>0</v>
      </c>
      <c r="GL258" s="2">
        <f t="shared" si="306"/>
        <v>0</v>
      </c>
      <c r="GM258" s="2">
        <f t="shared" si="307"/>
        <v>393.89</v>
      </c>
      <c r="GN258" s="2">
        <f t="shared" si="308"/>
        <v>0</v>
      </c>
      <c r="GO258" s="2">
        <f t="shared" si="309"/>
        <v>393.89</v>
      </c>
      <c r="GP258" s="2">
        <f t="shared" si="310"/>
        <v>0</v>
      </c>
      <c r="GQ258" s="2"/>
      <c r="GR258" s="2">
        <v>0</v>
      </c>
      <c r="GS258" s="2">
        <v>3</v>
      </c>
      <c r="GT258" s="2">
        <v>0</v>
      </c>
      <c r="GU258" s="2" t="s">
        <v>3</v>
      </c>
      <c r="GV258" s="2">
        <f t="shared" si="311"/>
        <v>0</v>
      </c>
      <c r="GW258" s="2">
        <v>1</v>
      </c>
      <c r="GX258" s="2">
        <f t="shared" si="312"/>
        <v>0</v>
      </c>
      <c r="GY258" s="2"/>
      <c r="GZ258" s="2"/>
      <c r="HA258" s="2">
        <v>0</v>
      </c>
      <c r="HB258" s="2">
        <v>0</v>
      </c>
      <c r="HC258" s="2">
        <f t="shared" si="313"/>
        <v>0</v>
      </c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ROW(SmtRes!A684)</f>
        <v>684</v>
      </c>
      <c r="D259">
        <f>ROW(EtalonRes!A568)</f>
        <v>568</v>
      </c>
      <c r="E259" t="s">
        <v>491</v>
      </c>
      <c r="F259" t="s">
        <v>492</v>
      </c>
      <c r="G259" t="s">
        <v>493</v>
      </c>
      <c r="H259" t="s">
        <v>17</v>
      </c>
      <c r="I259">
        <v>1</v>
      </c>
      <c r="J259">
        <v>0</v>
      </c>
      <c r="O259">
        <f t="shared" si="279"/>
        <v>1160.55</v>
      </c>
      <c r="P259">
        <f t="shared" si="280"/>
        <v>84.83</v>
      </c>
      <c r="Q259">
        <f t="shared" si="281"/>
        <v>0</v>
      </c>
      <c r="R259">
        <f t="shared" si="282"/>
        <v>0</v>
      </c>
      <c r="S259">
        <f t="shared" si="283"/>
        <v>1075.72</v>
      </c>
      <c r="T259">
        <f t="shared" si="284"/>
        <v>0</v>
      </c>
      <c r="U259">
        <f t="shared" si="285"/>
        <v>15.795</v>
      </c>
      <c r="V259">
        <f t="shared" si="286"/>
        <v>0</v>
      </c>
      <c r="W259">
        <f t="shared" si="287"/>
        <v>0</v>
      </c>
      <c r="X259">
        <f t="shared" si="288"/>
        <v>860.58</v>
      </c>
      <c r="Y259">
        <f t="shared" si="289"/>
        <v>645.42999999999995</v>
      </c>
      <c r="AA259">
        <v>39650538</v>
      </c>
      <c r="AB259">
        <f t="shared" si="290"/>
        <v>171.42500000000001</v>
      </c>
      <c r="AC259">
        <f t="shared" si="291"/>
        <v>12.53</v>
      </c>
      <c r="AD259">
        <f>ROUND(((((ET259*1.35))-((EU259*1.35)))+AE259),6)</f>
        <v>0</v>
      </c>
      <c r="AE259">
        <f>ROUND(((EU259*1.35)),6)</f>
        <v>0</v>
      </c>
      <c r="AF259">
        <f>ROUND(((EV259*1.35)),6)</f>
        <v>158.89500000000001</v>
      </c>
      <c r="AG259">
        <f t="shared" si="292"/>
        <v>0</v>
      </c>
      <c r="AH259">
        <f>((EW259*1.35))</f>
        <v>15.795</v>
      </c>
      <c r="AI259">
        <f>((EX259*1.35))</f>
        <v>0</v>
      </c>
      <c r="AJ259">
        <f t="shared" si="293"/>
        <v>0</v>
      </c>
      <c r="AK259">
        <v>130.22999999999999</v>
      </c>
      <c r="AL259">
        <v>12.53</v>
      </c>
      <c r="AM259">
        <v>0</v>
      </c>
      <c r="AN259">
        <v>0</v>
      </c>
      <c r="AO259">
        <v>117.7</v>
      </c>
      <c r="AP259">
        <v>0</v>
      </c>
      <c r="AQ259">
        <v>11.7</v>
      </c>
      <c r="AR259">
        <v>0</v>
      </c>
      <c r="AS259">
        <v>0</v>
      </c>
      <c r="AT259">
        <v>80</v>
      </c>
      <c r="AU259">
        <v>60</v>
      </c>
      <c r="AV259">
        <v>1</v>
      </c>
      <c r="AW259">
        <v>1</v>
      </c>
      <c r="AZ259">
        <v>6.77</v>
      </c>
      <c r="BA259">
        <v>6.77</v>
      </c>
      <c r="BB259">
        <v>6.77</v>
      </c>
      <c r="BC259">
        <v>6.77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2</v>
      </c>
      <c r="BJ259" t="s">
        <v>494</v>
      </c>
      <c r="BM259">
        <v>110011</v>
      </c>
      <c r="BN259">
        <v>0</v>
      </c>
      <c r="BO259" t="s">
        <v>3</v>
      </c>
      <c r="BP259">
        <v>0</v>
      </c>
      <c r="BQ259">
        <v>3</v>
      </c>
      <c r="BR259">
        <v>0</v>
      </c>
      <c r="BS259">
        <v>6.77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80</v>
      </c>
      <c r="CA259">
        <v>60</v>
      </c>
      <c r="CE259">
        <v>0</v>
      </c>
      <c r="CF259">
        <v>0</v>
      </c>
      <c r="CG259">
        <v>0</v>
      </c>
      <c r="CM259">
        <v>0</v>
      </c>
      <c r="CN259" t="s">
        <v>1296</v>
      </c>
      <c r="CO259">
        <v>0</v>
      </c>
      <c r="CP259">
        <f t="shared" si="294"/>
        <v>1160.55</v>
      </c>
      <c r="CQ259">
        <f t="shared" si="295"/>
        <v>84.828099999999992</v>
      </c>
      <c r="CR259">
        <f t="shared" si="296"/>
        <v>0</v>
      </c>
      <c r="CS259">
        <f t="shared" si="297"/>
        <v>0</v>
      </c>
      <c r="CT259">
        <f t="shared" si="298"/>
        <v>1075.7191499999999</v>
      </c>
      <c r="CU259">
        <f t="shared" si="299"/>
        <v>0</v>
      </c>
      <c r="CV259">
        <f t="shared" si="300"/>
        <v>15.795</v>
      </c>
      <c r="CW259">
        <f t="shared" si="301"/>
        <v>0</v>
      </c>
      <c r="CX259">
        <f t="shared" si="302"/>
        <v>0</v>
      </c>
      <c r="CY259">
        <f t="shared" si="303"/>
        <v>860.57600000000002</v>
      </c>
      <c r="CZ259">
        <f t="shared" si="304"/>
        <v>645.43200000000002</v>
      </c>
      <c r="DC259" t="s">
        <v>3</v>
      </c>
      <c r="DD259" t="s">
        <v>3</v>
      </c>
      <c r="DE259" t="s">
        <v>19</v>
      </c>
      <c r="DF259" t="s">
        <v>19</v>
      </c>
      <c r="DG259" t="s">
        <v>19</v>
      </c>
      <c r="DH259" t="s">
        <v>3</v>
      </c>
      <c r="DI259" t="s">
        <v>19</v>
      </c>
      <c r="DJ259" t="s">
        <v>19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17</v>
      </c>
      <c r="DW259" t="s">
        <v>17</v>
      </c>
      <c r="DX259">
        <v>1</v>
      </c>
      <c r="EE259">
        <v>39174433</v>
      </c>
      <c r="EF259">
        <v>3</v>
      </c>
      <c r="EG259" t="s">
        <v>20</v>
      </c>
      <c r="EH259">
        <v>0</v>
      </c>
      <c r="EI259" t="s">
        <v>3</v>
      </c>
      <c r="EJ259">
        <v>2</v>
      </c>
      <c r="EK259">
        <v>110011</v>
      </c>
      <c r="EL259" t="s">
        <v>21</v>
      </c>
      <c r="EM259" t="s">
        <v>22</v>
      </c>
      <c r="EO259" t="s">
        <v>44</v>
      </c>
      <c r="EQ259">
        <v>131072</v>
      </c>
      <c r="ER259">
        <v>130.22999999999999</v>
      </c>
      <c r="ES259">
        <v>12.53</v>
      </c>
      <c r="ET259">
        <v>0</v>
      </c>
      <c r="EU259">
        <v>0</v>
      </c>
      <c r="EV259">
        <v>117.7</v>
      </c>
      <c r="EW259">
        <v>11.7</v>
      </c>
      <c r="EX259">
        <v>0</v>
      </c>
      <c r="EY259">
        <v>0</v>
      </c>
      <c r="FQ259">
        <v>0</v>
      </c>
      <c r="FR259">
        <f t="shared" si="305"/>
        <v>0</v>
      </c>
      <c r="FS259">
        <v>0</v>
      </c>
      <c r="FX259">
        <v>80</v>
      </c>
      <c r="FY259">
        <v>60</v>
      </c>
      <c r="GA259" t="s">
        <v>3</v>
      </c>
      <c r="GD259">
        <v>1</v>
      </c>
      <c r="GF259">
        <v>-749346172</v>
      </c>
      <c r="GG259">
        <v>1</v>
      </c>
      <c r="GH259">
        <v>1</v>
      </c>
      <c r="GI259">
        <v>4</v>
      </c>
      <c r="GJ259">
        <v>0</v>
      </c>
      <c r="GK259">
        <v>0</v>
      </c>
      <c r="GL259">
        <f t="shared" si="306"/>
        <v>0</v>
      </c>
      <c r="GM259">
        <f t="shared" si="307"/>
        <v>2666.56</v>
      </c>
      <c r="GN259">
        <f t="shared" si="308"/>
        <v>0</v>
      </c>
      <c r="GO259">
        <f t="shared" si="309"/>
        <v>2666.56</v>
      </c>
      <c r="GP259">
        <f t="shared" si="310"/>
        <v>0</v>
      </c>
      <c r="GR259">
        <v>0</v>
      </c>
      <c r="GS259">
        <v>0</v>
      </c>
      <c r="GT259">
        <v>0</v>
      </c>
      <c r="GU259" t="s">
        <v>3</v>
      </c>
      <c r="GV259">
        <f t="shared" si="311"/>
        <v>0</v>
      </c>
      <c r="GW259">
        <v>1</v>
      </c>
      <c r="GX259">
        <f t="shared" si="312"/>
        <v>0</v>
      </c>
      <c r="HA259">
        <v>0</v>
      </c>
      <c r="HB259">
        <v>0</v>
      </c>
      <c r="HC259">
        <f t="shared" si="313"/>
        <v>0</v>
      </c>
      <c r="IK259">
        <v>0</v>
      </c>
    </row>
    <row r="260" spans="1:255" x14ac:dyDescent="0.2">
      <c r="A260" s="2">
        <v>18</v>
      </c>
      <c r="B260" s="2">
        <v>1</v>
      </c>
      <c r="C260" s="2">
        <v>677</v>
      </c>
      <c r="D260" s="2"/>
      <c r="E260" s="2" t="s">
        <v>495</v>
      </c>
      <c r="F260" s="2" t="s">
        <v>25</v>
      </c>
      <c r="G260" s="2" t="s">
        <v>26</v>
      </c>
      <c r="H260" s="2" t="s">
        <v>27</v>
      </c>
      <c r="I260" s="2">
        <f>I258*J260</f>
        <v>1</v>
      </c>
      <c r="J260" s="2">
        <v>1</v>
      </c>
      <c r="K260" s="2"/>
      <c r="L260" s="2"/>
      <c r="M260" s="2"/>
      <c r="N260" s="2"/>
      <c r="O260" s="2">
        <f t="shared" si="279"/>
        <v>622.48</v>
      </c>
      <c r="P260" s="2">
        <f t="shared" si="280"/>
        <v>622.48</v>
      </c>
      <c r="Q260" s="2">
        <f t="shared" si="281"/>
        <v>0</v>
      </c>
      <c r="R260" s="2">
        <f t="shared" si="282"/>
        <v>0</v>
      </c>
      <c r="S260" s="2">
        <f t="shared" si="283"/>
        <v>0</v>
      </c>
      <c r="T260" s="2">
        <f t="shared" si="284"/>
        <v>0</v>
      </c>
      <c r="U260" s="2">
        <f t="shared" si="285"/>
        <v>0</v>
      </c>
      <c r="V260" s="2">
        <f t="shared" si="286"/>
        <v>0</v>
      </c>
      <c r="W260" s="2">
        <f t="shared" si="287"/>
        <v>0</v>
      </c>
      <c r="X260" s="2">
        <f t="shared" si="288"/>
        <v>0</v>
      </c>
      <c r="Y260" s="2">
        <f t="shared" si="289"/>
        <v>0</v>
      </c>
      <c r="Z260" s="2"/>
      <c r="AA260" s="2">
        <v>39650536</v>
      </c>
      <c r="AB260" s="2">
        <f t="shared" si="290"/>
        <v>622.48</v>
      </c>
      <c r="AC260" s="2">
        <f t="shared" si="291"/>
        <v>622.48</v>
      </c>
      <c r="AD260" s="2">
        <f>ROUND((((ET260)-(EU260))+AE260),6)</f>
        <v>0</v>
      </c>
      <c r="AE260" s="2">
        <f>ROUND((EU260),6)</f>
        <v>0</v>
      </c>
      <c r="AF260" s="2">
        <f>ROUND((EV260),6)</f>
        <v>0</v>
      </c>
      <c r="AG260" s="2">
        <f t="shared" si="292"/>
        <v>0</v>
      </c>
      <c r="AH260" s="2">
        <f>(EW260)</f>
        <v>0</v>
      </c>
      <c r="AI260" s="2">
        <f>(EX260)</f>
        <v>0</v>
      </c>
      <c r="AJ260" s="2">
        <f t="shared" si="293"/>
        <v>0</v>
      </c>
      <c r="AK260" s="2">
        <v>622.48</v>
      </c>
      <c r="AL260" s="2">
        <v>622.48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80</v>
      </c>
      <c r="AU260" s="2">
        <v>60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3</v>
      </c>
      <c r="BE260" s="2" t="s">
        <v>3</v>
      </c>
      <c r="BF260" s="2" t="s">
        <v>3</v>
      </c>
      <c r="BG260" s="2" t="s">
        <v>3</v>
      </c>
      <c r="BH260" s="2">
        <v>3</v>
      </c>
      <c r="BI260" s="2">
        <v>2</v>
      </c>
      <c r="BJ260" s="2" t="s">
        <v>28</v>
      </c>
      <c r="BK260" s="2"/>
      <c r="BL260" s="2"/>
      <c r="BM260" s="2">
        <v>110011</v>
      </c>
      <c r="BN260" s="2">
        <v>0</v>
      </c>
      <c r="BO260" s="2" t="s">
        <v>3</v>
      </c>
      <c r="BP260" s="2">
        <v>0</v>
      </c>
      <c r="BQ260" s="2">
        <v>3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3</v>
      </c>
      <c r="BZ260" s="2">
        <v>80</v>
      </c>
      <c r="CA260" s="2">
        <v>60</v>
      </c>
      <c r="CB260" s="2"/>
      <c r="CC260" s="2"/>
      <c r="CD260" s="2"/>
      <c r="CE260" s="2">
        <v>0</v>
      </c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3</v>
      </c>
      <c r="CO260" s="2">
        <v>0</v>
      </c>
      <c r="CP260" s="2">
        <f t="shared" si="294"/>
        <v>622.48</v>
      </c>
      <c r="CQ260" s="2">
        <f t="shared" si="295"/>
        <v>622.48</v>
      </c>
      <c r="CR260" s="2">
        <f t="shared" si="296"/>
        <v>0</v>
      </c>
      <c r="CS260" s="2">
        <f t="shared" si="297"/>
        <v>0</v>
      </c>
      <c r="CT260" s="2">
        <f t="shared" si="298"/>
        <v>0</v>
      </c>
      <c r="CU260" s="2">
        <f t="shared" si="299"/>
        <v>0</v>
      </c>
      <c r="CV260" s="2">
        <f t="shared" si="300"/>
        <v>0</v>
      </c>
      <c r="CW260" s="2">
        <f t="shared" si="301"/>
        <v>0</v>
      </c>
      <c r="CX260" s="2">
        <f t="shared" si="302"/>
        <v>0</v>
      </c>
      <c r="CY260" s="2">
        <f t="shared" si="303"/>
        <v>0</v>
      </c>
      <c r="CZ260" s="2">
        <f t="shared" si="304"/>
        <v>0</v>
      </c>
      <c r="DA260" s="2"/>
      <c r="DB260" s="2"/>
      <c r="DC260" s="2" t="s">
        <v>3</v>
      </c>
      <c r="DD260" s="2" t="s">
        <v>3</v>
      </c>
      <c r="DE260" s="2" t="s">
        <v>3</v>
      </c>
      <c r="DF260" s="2" t="s">
        <v>3</v>
      </c>
      <c r="DG260" s="2" t="s">
        <v>3</v>
      </c>
      <c r="DH260" s="2" t="s">
        <v>3</v>
      </c>
      <c r="DI260" s="2" t="s">
        <v>3</v>
      </c>
      <c r="DJ260" s="2" t="s">
        <v>3</v>
      </c>
      <c r="DK260" s="2" t="s">
        <v>3</v>
      </c>
      <c r="DL260" s="2" t="s">
        <v>3</v>
      </c>
      <c r="DM260" s="2" t="s">
        <v>3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1010</v>
      </c>
      <c r="DV260" s="2" t="s">
        <v>27</v>
      </c>
      <c r="DW260" s="2" t="s">
        <v>27</v>
      </c>
      <c r="DX260" s="2">
        <v>1</v>
      </c>
      <c r="DY260" s="2"/>
      <c r="DZ260" s="2"/>
      <c r="EA260" s="2"/>
      <c r="EB260" s="2"/>
      <c r="EC260" s="2"/>
      <c r="ED260" s="2"/>
      <c r="EE260" s="2">
        <v>39174433</v>
      </c>
      <c r="EF260" s="2">
        <v>3</v>
      </c>
      <c r="EG260" s="2" t="s">
        <v>20</v>
      </c>
      <c r="EH260" s="2">
        <v>0</v>
      </c>
      <c r="EI260" s="2" t="s">
        <v>3</v>
      </c>
      <c r="EJ260" s="2">
        <v>2</v>
      </c>
      <c r="EK260" s="2">
        <v>110011</v>
      </c>
      <c r="EL260" s="2" t="s">
        <v>21</v>
      </c>
      <c r="EM260" s="2" t="s">
        <v>22</v>
      </c>
      <c r="EN260" s="2"/>
      <c r="EO260" s="2" t="s">
        <v>3</v>
      </c>
      <c r="EP260" s="2"/>
      <c r="EQ260" s="2">
        <v>0</v>
      </c>
      <c r="ER260" s="2">
        <v>622.48</v>
      </c>
      <c r="ES260" s="2">
        <v>622.48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305"/>
        <v>0</v>
      </c>
      <c r="FS260" s="2">
        <v>0</v>
      </c>
      <c r="FT260" s="2"/>
      <c r="FU260" s="2"/>
      <c r="FV260" s="2"/>
      <c r="FW260" s="2"/>
      <c r="FX260" s="2">
        <v>80</v>
      </c>
      <c r="FY260" s="2">
        <v>60</v>
      </c>
      <c r="FZ260" s="2"/>
      <c r="GA260" s="2" t="s">
        <v>3</v>
      </c>
      <c r="GB260" s="2"/>
      <c r="GC260" s="2"/>
      <c r="GD260" s="2">
        <v>1</v>
      </c>
      <c r="GE260" s="2"/>
      <c r="GF260" s="2">
        <v>378709477</v>
      </c>
      <c r="GG260" s="2">
        <v>1</v>
      </c>
      <c r="GH260" s="2">
        <v>1</v>
      </c>
      <c r="GI260" s="2">
        <v>-2</v>
      </c>
      <c r="GJ260" s="2">
        <v>0</v>
      </c>
      <c r="GK260" s="2">
        <v>0</v>
      </c>
      <c r="GL260" s="2">
        <f t="shared" si="306"/>
        <v>0</v>
      </c>
      <c r="GM260" s="2">
        <f t="shared" si="307"/>
        <v>622.48</v>
      </c>
      <c r="GN260" s="2">
        <f t="shared" si="308"/>
        <v>0</v>
      </c>
      <c r="GO260" s="2">
        <f t="shared" si="309"/>
        <v>622.48</v>
      </c>
      <c r="GP260" s="2">
        <f t="shared" si="310"/>
        <v>0</v>
      </c>
      <c r="GQ260" s="2"/>
      <c r="GR260" s="2">
        <v>0</v>
      </c>
      <c r="GS260" s="2">
        <v>3</v>
      </c>
      <c r="GT260" s="2">
        <v>0</v>
      </c>
      <c r="GU260" s="2" t="s">
        <v>3</v>
      </c>
      <c r="GV260" s="2">
        <f t="shared" si="311"/>
        <v>0</v>
      </c>
      <c r="GW260" s="2">
        <v>1</v>
      </c>
      <c r="GX260" s="2">
        <f t="shared" si="312"/>
        <v>0</v>
      </c>
      <c r="GY260" s="2"/>
      <c r="GZ260" s="2"/>
      <c r="HA260" s="2">
        <v>0</v>
      </c>
      <c r="HB260" s="2">
        <v>0</v>
      </c>
      <c r="HC260" s="2">
        <f t="shared" si="313"/>
        <v>0</v>
      </c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18</v>
      </c>
      <c r="B261">
        <v>1</v>
      </c>
      <c r="C261">
        <v>683</v>
      </c>
      <c r="E261" t="s">
        <v>495</v>
      </c>
      <c r="F261" t="s">
        <v>25</v>
      </c>
      <c r="G261" t="s">
        <v>26</v>
      </c>
      <c r="H261" t="s">
        <v>27</v>
      </c>
      <c r="I261">
        <f>I259*J261</f>
        <v>1</v>
      </c>
      <c r="J261">
        <v>1</v>
      </c>
      <c r="O261">
        <f t="shared" si="279"/>
        <v>4214.1899999999996</v>
      </c>
      <c r="P261">
        <f t="shared" si="280"/>
        <v>4214.1899999999996</v>
      </c>
      <c r="Q261">
        <f t="shared" si="281"/>
        <v>0</v>
      </c>
      <c r="R261">
        <f t="shared" si="282"/>
        <v>0</v>
      </c>
      <c r="S261">
        <f t="shared" si="283"/>
        <v>0</v>
      </c>
      <c r="T261">
        <f t="shared" si="284"/>
        <v>0</v>
      </c>
      <c r="U261">
        <f t="shared" si="285"/>
        <v>0</v>
      </c>
      <c r="V261">
        <f t="shared" si="286"/>
        <v>0</v>
      </c>
      <c r="W261">
        <f t="shared" si="287"/>
        <v>0</v>
      </c>
      <c r="X261">
        <f t="shared" si="288"/>
        <v>0</v>
      </c>
      <c r="Y261">
        <f t="shared" si="289"/>
        <v>0</v>
      </c>
      <c r="AA261">
        <v>39650538</v>
      </c>
      <c r="AB261">
        <f t="shared" si="290"/>
        <v>622.48</v>
      </c>
      <c r="AC261">
        <f t="shared" si="291"/>
        <v>622.48</v>
      </c>
      <c r="AD261">
        <f>ROUND((((ET261)-(EU261))+AE261),6)</f>
        <v>0</v>
      </c>
      <c r="AE261">
        <f>ROUND((EU261),6)</f>
        <v>0</v>
      </c>
      <c r="AF261">
        <f>ROUND((EV261),6)</f>
        <v>0</v>
      </c>
      <c r="AG261">
        <f t="shared" si="292"/>
        <v>0</v>
      </c>
      <c r="AH261">
        <f>(EW261)</f>
        <v>0</v>
      </c>
      <c r="AI261">
        <f>(EX261)</f>
        <v>0</v>
      </c>
      <c r="AJ261">
        <f t="shared" si="293"/>
        <v>0</v>
      </c>
      <c r="AK261">
        <v>622.48</v>
      </c>
      <c r="AL261">
        <v>622.48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80</v>
      </c>
      <c r="AU261">
        <v>60</v>
      </c>
      <c r="AV261">
        <v>1</v>
      </c>
      <c r="AW261">
        <v>1</v>
      </c>
      <c r="AZ261">
        <v>6.77</v>
      </c>
      <c r="BA261">
        <v>1</v>
      </c>
      <c r="BB261">
        <v>1</v>
      </c>
      <c r="BC261">
        <v>6.77</v>
      </c>
      <c r="BD261" t="s">
        <v>3</v>
      </c>
      <c r="BE261" t="s">
        <v>3</v>
      </c>
      <c r="BF261" t="s">
        <v>3</v>
      </c>
      <c r="BG261" t="s">
        <v>3</v>
      </c>
      <c r="BH261">
        <v>3</v>
      </c>
      <c r="BI261">
        <v>2</v>
      </c>
      <c r="BJ261" t="s">
        <v>28</v>
      </c>
      <c r="BM261">
        <v>110011</v>
      </c>
      <c r="BN261">
        <v>0</v>
      </c>
      <c r="BO261" t="s">
        <v>3</v>
      </c>
      <c r="BP261">
        <v>0</v>
      </c>
      <c r="BQ261">
        <v>3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80</v>
      </c>
      <c r="CA261">
        <v>60</v>
      </c>
      <c r="CE261">
        <v>0</v>
      </c>
      <c r="CF261">
        <v>0</v>
      </c>
      <c r="CG261">
        <v>0</v>
      </c>
      <c r="CM261">
        <v>0</v>
      </c>
      <c r="CN261" t="s">
        <v>3</v>
      </c>
      <c r="CO261">
        <v>0</v>
      </c>
      <c r="CP261">
        <f t="shared" si="294"/>
        <v>4214.1899999999996</v>
      </c>
      <c r="CQ261">
        <f t="shared" si="295"/>
        <v>4214.1895999999997</v>
      </c>
      <c r="CR261">
        <f t="shared" si="296"/>
        <v>0</v>
      </c>
      <c r="CS261">
        <f t="shared" si="297"/>
        <v>0</v>
      </c>
      <c r="CT261">
        <f t="shared" si="298"/>
        <v>0</v>
      </c>
      <c r="CU261">
        <f t="shared" si="299"/>
        <v>0</v>
      </c>
      <c r="CV261">
        <f t="shared" si="300"/>
        <v>0</v>
      </c>
      <c r="CW261">
        <f t="shared" si="301"/>
        <v>0</v>
      </c>
      <c r="CX261">
        <f t="shared" si="302"/>
        <v>0</v>
      </c>
      <c r="CY261">
        <f t="shared" si="303"/>
        <v>0</v>
      </c>
      <c r="CZ261">
        <f t="shared" si="304"/>
        <v>0</v>
      </c>
      <c r="DC261" t="s">
        <v>3</v>
      </c>
      <c r="DD261" t="s">
        <v>3</v>
      </c>
      <c r="DE261" t="s">
        <v>3</v>
      </c>
      <c r="DF261" t="s">
        <v>3</v>
      </c>
      <c r="DG261" t="s">
        <v>3</v>
      </c>
      <c r="DH261" t="s">
        <v>3</v>
      </c>
      <c r="DI261" t="s">
        <v>3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1010</v>
      </c>
      <c r="DV261" t="s">
        <v>27</v>
      </c>
      <c r="DW261" t="s">
        <v>27</v>
      </c>
      <c r="DX261">
        <v>1</v>
      </c>
      <c r="EE261">
        <v>39174433</v>
      </c>
      <c r="EF261">
        <v>3</v>
      </c>
      <c r="EG261" t="s">
        <v>20</v>
      </c>
      <c r="EH261">
        <v>0</v>
      </c>
      <c r="EI261" t="s">
        <v>3</v>
      </c>
      <c r="EJ261">
        <v>2</v>
      </c>
      <c r="EK261">
        <v>110011</v>
      </c>
      <c r="EL261" t="s">
        <v>21</v>
      </c>
      <c r="EM261" t="s">
        <v>22</v>
      </c>
      <c r="EO261" t="s">
        <v>3</v>
      </c>
      <c r="EQ261">
        <v>0</v>
      </c>
      <c r="ER261">
        <v>622.48</v>
      </c>
      <c r="ES261">
        <v>622.48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305"/>
        <v>0</v>
      </c>
      <c r="FS261">
        <v>0</v>
      </c>
      <c r="FX261">
        <v>80</v>
      </c>
      <c r="FY261">
        <v>60</v>
      </c>
      <c r="GA261" t="s">
        <v>3</v>
      </c>
      <c r="GD261">
        <v>1</v>
      </c>
      <c r="GF261">
        <v>378709477</v>
      </c>
      <c r="GG261">
        <v>1</v>
      </c>
      <c r="GH261">
        <v>1</v>
      </c>
      <c r="GI261">
        <v>4</v>
      </c>
      <c r="GJ261">
        <v>0</v>
      </c>
      <c r="GK261">
        <v>0</v>
      </c>
      <c r="GL261">
        <f t="shared" si="306"/>
        <v>0</v>
      </c>
      <c r="GM261">
        <f t="shared" si="307"/>
        <v>4214.1899999999996</v>
      </c>
      <c r="GN261">
        <f t="shared" si="308"/>
        <v>0</v>
      </c>
      <c r="GO261">
        <f t="shared" si="309"/>
        <v>4214.1899999999996</v>
      </c>
      <c r="GP261">
        <f t="shared" si="310"/>
        <v>0</v>
      </c>
      <c r="GR261">
        <v>0</v>
      </c>
      <c r="GS261">
        <v>3</v>
      </c>
      <c r="GT261">
        <v>0</v>
      </c>
      <c r="GU261" t="s">
        <v>3</v>
      </c>
      <c r="GV261">
        <f t="shared" si="311"/>
        <v>0</v>
      </c>
      <c r="GW261">
        <v>1</v>
      </c>
      <c r="GX261">
        <f t="shared" si="312"/>
        <v>0</v>
      </c>
      <c r="HA261">
        <v>0</v>
      </c>
      <c r="HB261">
        <v>0</v>
      </c>
      <c r="HC261">
        <f t="shared" si="313"/>
        <v>0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ROW(SmtRes!A691)</f>
        <v>691</v>
      </c>
      <c r="D262" s="2">
        <f>ROW(EtalonRes!A574)</f>
        <v>574</v>
      </c>
      <c r="E262" s="2" t="s">
        <v>496</v>
      </c>
      <c r="F262" s="2" t="s">
        <v>50</v>
      </c>
      <c r="G262" s="2" t="s">
        <v>51</v>
      </c>
      <c r="H262" s="2" t="s">
        <v>17</v>
      </c>
      <c r="I262" s="2">
        <v>1</v>
      </c>
      <c r="J262" s="2">
        <v>0</v>
      </c>
      <c r="K262" s="2"/>
      <c r="L262" s="2"/>
      <c r="M262" s="2"/>
      <c r="N262" s="2"/>
      <c r="O262" s="2">
        <f t="shared" si="279"/>
        <v>37.619999999999997</v>
      </c>
      <c r="P262" s="2">
        <f t="shared" si="280"/>
        <v>4.09</v>
      </c>
      <c r="Q262" s="2">
        <f t="shared" si="281"/>
        <v>0</v>
      </c>
      <c r="R262" s="2">
        <f t="shared" si="282"/>
        <v>0</v>
      </c>
      <c r="S262" s="2">
        <f t="shared" si="283"/>
        <v>33.53</v>
      </c>
      <c r="T262" s="2">
        <f t="shared" si="284"/>
        <v>0</v>
      </c>
      <c r="U262" s="2">
        <f t="shared" si="285"/>
        <v>3.24</v>
      </c>
      <c r="V262" s="2">
        <f t="shared" si="286"/>
        <v>0</v>
      </c>
      <c r="W262" s="2">
        <f t="shared" si="287"/>
        <v>0</v>
      </c>
      <c r="X262" s="2">
        <f t="shared" si="288"/>
        <v>26.82</v>
      </c>
      <c r="Y262" s="2">
        <f t="shared" si="289"/>
        <v>20.12</v>
      </c>
      <c r="Z262" s="2"/>
      <c r="AA262" s="2">
        <v>39650536</v>
      </c>
      <c r="AB262" s="2">
        <f t="shared" si="290"/>
        <v>37.624000000000002</v>
      </c>
      <c r="AC262" s="2">
        <f t="shared" si="291"/>
        <v>4.09</v>
      </c>
      <c r="AD262" s="2">
        <f>ROUND(((((ET262*1.35))-((EU262*1.35)))+AE262),6)</f>
        <v>0</v>
      </c>
      <c r="AE262" s="2">
        <f>ROUND(((EU262*1.35)),6)</f>
        <v>0</v>
      </c>
      <c r="AF262" s="2">
        <f>ROUND(((EV262*1.35)),6)</f>
        <v>33.533999999999999</v>
      </c>
      <c r="AG262" s="2">
        <f t="shared" si="292"/>
        <v>0</v>
      </c>
      <c r="AH262" s="2">
        <f>((EW262*1.35))</f>
        <v>3.24</v>
      </c>
      <c r="AI262" s="2">
        <f>((EX262*1.35))</f>
        <v>0</v>
      </c>
      <c r="AJ262" s="2">
        <f t="shared" si="293"/>
        <v>0</v>
      </c>
      <c r="AK262" s="2">
        <v>28.93</v>
      </c>
      <c r="AL262" s="2">
        <v>4.09</v>
      </c>
      <c r="AM262" s="2">
        <v>0</v>
      </c>
      <c r="AN262" s="2">
        <v>0</v>
      </c>
      <c r="AO262" s="2">
        <v>24.84</v>
      </c>
      <c r="AP262" s="2">
        <v>0</v>
      </c>
      <c r="AQ262" s="2">
        <v>2.4</v>
      </c>
      <c r="AR262" s="2">
        <v>0</v>
      </c>
      <c r="AS262" s="2">
        <v>0</v>
      </c>
      <c r="AT262" s="2">
        <v>80</v>
      </c>
      <c r="AU262" s="2">
        <v>60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3</v>
      </c>
      <c r="BE262" s="2" t="s">
        <v>3</v>
      </c>
      <c r="BF262" s="2" t="s">
        <v>3</v>
      </c>
      <c r="BG262" s="2" t="s">
        <v>3</v>
      </c>
      <c r="BH262" s="2">
        <v>0</v>
      </c>
      <c r="BI262" s="2">
        <v>2</v>
      </c>
      <c r="BJ262" s="2" t="s">
        <v>52</v>
      </c>
      <c r="BK262" s="2"/>
      <c r="BL262" s="2"/>
      <c r="BM262" s="2">
        <v>110011</v>
      </c>
      <c r="BN262" s="2">
        <v>0</v>
      </c>
      <c r="BO262" s="2" t="s">
        <v>3</v>
      </c>
      <c r="BP262" s="2">
        <v>0</v>
      </c>
      <c r="BQ262" s="2">
        <v>3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3</v>
      </c>
      <c r="BZ262" s="2">
        <v>80</v>
      </c>
      <c r="CA262" s="2">
        <v>60</v>
      </c>
      <c r="CB262" s="2"/>
      <c r="CC262" s="2"/>
      <c r="CD262" s="2"/>
      <c r="CE262" s="2">
        <v>0</v>
      </c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1296</v>
      </c>
      <c r="CO262" s="2">
        <v>0</v>
      </c>
      <c r="CP262" s="2">
        <f t="shared" si="294"/>
        <v>37.620000000000005</v>
      </c>
      <c r="CQ262" s="2">
        <f t="shared" si="295"/>
        <v>4.09</v>
      </c>
      <c r="CR262" s="2">
        <f t="shared" si="296"/>
        <v>0</v>
      </c>
      <c r="CS262" s="2">
        <f t="shared" si="297"/>
        <v>0</v>
      </c>
      <c r="CT262" s="2">
        <f t="shared" si="298"/>
        <v>33.533999999999999</v>
      </c>
      <c r="CU262" s="2">
        <f t="shared" si="299"/>
        <v>0</v>
      </c>
      <c r="CV262" s="2">
        <f t="shared" si="300"/>
        <v>3.24</v>
      </c>
      <c r="CW262" s="2">
        <f t="shared" si="301"/>
        <v>0</v>
      </c>
      <c r="CX262" s="2">
        <f t="shared" si="302"/>
        <v>0</v>
      </c>
      <c r="CY262" s="2">
        <f t="shared" si="303"/>
        <v>26.824000000000002</v>
      </c>
      <c r="CZ262" s="2">
        <f t="shared" si="304"/>
        <v>20.118000000000002</v>
      </c>
      <c r="DA262" s="2"/>
      <c r="DB262" s="2"/>
      <c r="DC262" s="2" t="s">
        <v>3</v>
      </c>
      <c r="DD262" s="2" t="s">
        <v>3</v>
      </c>
      <c r="DE262" s="2" t="s">
        <v>19</v>
      </c>
      <c r="DF262" s="2" t="s">
        <v>19</v>
      </c>
      <c r="DG262" s="2" t="s">
        <v>19</v>
      </c>
      <c r="DH262" s="2" t="s">
        <v>3</v>
      </c>
      <c r="DI262" s="2" t="s">
        <v>19</v>
      </c>
      <c r="DJ262" s="2" t="s">
        <v>19</v>
      </c>
      <c r="DK262" s="2" t="s">
        <v>3</v>
      </c>
      <c r="DL262" s="2" t="s">
        <v>3</v>
      </c>
      <c r="DM262" s="2" t="s">
        <v>3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1013</v>
      </c>
      <c r="DV262" s="2" t="s">
        <v>17</v>
      </c>
      <c r="DW262" s="2" t="s">
        <v>17</v>
      </c>
      <c r="DX262" s="2">
        <v>1</v>
      </c>
      <c r="DY262" s="2"/>
      <c r="DZ262" s="2"/>
      <c r="EA262" s="2"/>
      <c r="EB262" s="2"/>
      <c r="EC262" s="2"/>
      <c r="ED262" s="2"/>
      <c r="EE262" s="2">
        <v>39174433</v>
      </c>
      <c r="EF262" s="2">
        <v>3</v>
      </c>
      <c r="EG262" s="2" t="s">
        <v>20</v>
      </c>
      <c r="EH262" s="2">
        <v>0</v>
      </c>
      <c r="EI262" s="2" t="s">
        <v>3</v>
      </c>
      <c r="EJ262" s="2">
        <v>2</v>
      </c>
      <c r="EK262" s="2">
        <v>110011</v>
      </c>
      <c r="EL262" s="2" t="s">
        <v>21</v>
      </c>
      <c r="EM262" s="2" t="s">
        <v>22</v>
      </c>
      <c r="EN262" s="2"/>
      <c r="EO262" s="2" t="s">
        <v>44</v>
      </c>
      <c r="EP262" s="2"/>
      <c r="EQ262" s="2">
        <v>131072</v>
      </c>
      <c r="ER262" s="2">
        <v>28.93</v>
      </c>
      <c r="ES262" s="2">
        <v>4.09</v>
      </c>
      <c r="ET262" s="2">
        <v>0</v>
      </c>
      <c r="EU262" s="2">
        <v>0</v>
      </c>
      <c r="EV262" s="2">
        <v>24.84</v>
      </c>
      <c r="EW262" s="2">
        <v>2.4</v>
      </c>
      <c r="EX262" s="2">
        <v>0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305"/>
        <v>0</v>
      </c>
      <c r="FS262" s="2">
        <v>0</v>
      </c>
      <c r="FT262" s="2"/>
      <c r="FU262" s="2"/>
      <c r="FV262" s="2"/>
      <c r="FW262" s="2"/>
      <c r="FX262" s="2">
        <v>80</v>
      </c>
      <c r="FY262" s="2">
        <v>60</v>
      </c>
      <c r="FZ262" s="2"/>
      <c r="GA262" s="2" t="s">
        <v>3</v>
      </c>
      <c r="GB262" s="2"/>
      <c r="GC262" s="2"/>
      <c r="GD262" s="2">
        <v>1</v>
      </c>
      <c r="GE262" s="2"/>
      <c r="GF262" s="2">
        <v>177670689</v>
      </c>
      <c r="GG262" s="2">
        <v>1</v>
      </c>
      <c r="GH262" s="2">
        <v>1</v>
      </c>
      <c r="GI262" s="2">
        <v>-2</v>
      </c>
      <c r="GJ262" s="2">
        <v>0</v>
      </c>
      <c r="GK262" s="2">
        <v>0</v>
      </c>
      <c r="GL262" s="2">
        <f t="shared" si="306"/>
        <v>0</v>
      </c>
      <c r="GM262" s="2">
        <f t="shared" si="307"/>
        <v>84.56</v>
      </c>
      <c r="GN262" s="2">
        <f t="shared" si="308"/>
        <v>0</v>
      </c>
      <c r="GO262" s="2">
        <f t="shared" si="309"/>
        <v>84.56</v>
      </c>
      <c r="GP262" s="2">
        <f t="shared" si="310"/>
        <v>0</v>
      </c>
      <c r="GQ262" s="2"/>
      <c r="GR262" s="2">
        <v>0</v>
      </c>
      <c r="GS262" s="2">
        <v>3</v>
      </c>
      <c r="GT262" s="2">
        <v>0</v>
      </c>
      <c r="GU262" s="2" t="s">
        <v>3</v>
      </c>
      <c r="GV262" s="2">
        <f t="shared" si="311"/>
        <v>0</v>
      </c>
      <c r="GW262" s="2">
        <v>1</v>
      </c>
      <c r="GX262" s="2">
        <f t="shared" si="312"/>
        <v>0</v>
      </c>
      <c r="GY262" s="2"/>
      <c r="GZ262" s="2"/>
      <c r="HA262" s="2">
        <v>0</v>
      </c>
      <c r="HB262" s="2">
        <v>0</v>
      </c>
      <c r="HC262" s="2">
        <f t="shared" si="313"/>
        <v>0</v>
      </c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ROW(SmtRes!A698)</f>
        <v>698</v>
      </c>
      <c r="D263">
        <f>ROW(EtalonRes!A580)</f>
        <v>580</v>
      </c>
      <c r="E263" t="s">
        <v>496</v>
      </c>
      <c r="F263" t="s">
        <v>50</v>
      </c>
      <c r="G263" t="s">
        <v>51</v>
      </c>
      <c r="H263" t="s">
        <v>17</v>
      </c>
      <c r="I263">
        <v>1</v>
      </c>
      <c r="J263">
        <v>0</v>
      </c>
      <c r="O263">
        <f t="shared" si="279"/>
        <v>254.72</v>
      </c>
      <c r="P263">
        <f t="shared" si="280"/>
        <v>27.69</v>
      </c>
      <c r="Q263">
        <f t="shared" si="281"/>
        <v>0</v>
      </c>
      <c r="R263">
        <f t="shared" si="282"/>
        <v>0</v>
      </c>
      <c r="S263">
        <f t="shared" si="283"/>
        <v>227.03</v>
      </c>
      <c r="T263">
        <f t="shared" si="284"/>
        <v>0</v>
      </c>
      <c r="U263">
        <f t="shared" si="285"/>
        <v>3.24</v>
      </c>
      <c r="V263">
        <f t="shared" si="286"/>
        <v>0</v>
      </c>
      <c r="W263">
        <f t="shared" si="287"/>
        <v>0</v>
      </c>
      <c r="X263">
        <f t="shared" si="288"/>
        <v>181.62</v>
      </c>
      <c r="Y263">
        <f t="shared" si="289"/>
        <v>136.22</v>
      </c>
      <c r="AA263">
        <v>39650538</v>
      </c>
      <c r="AB263">
        <f t="shared" si="290"/>
        <v>37.624000000000002</v>
      </c>
      <c r="AC263">
        <f t="shared" si="291"/>
        <v>4.09</v>
      </c>
      <c r="AD263">
        <f>ROUND(((((ET263*1.35))-((EU263*1.35)))+AE263),6)</f>
        <v>0</v>
      </c>
      <c r="AE263">
        <f>ROUND(((EU263*1.35)),6)</f>
        <v>0</v>
      </c>
      <c r="AF263">
        <f>ROUND(((EV263*1.35)),6)</f>
        <v>33.533999999999999</v>
      </c>
      <c r="AG263">
        <f t="shared" si="292"/>
        <v>0</v>
      </c>
      <c r="AH263">
        <f>((EW263*1.35))</f>
        <v>3.24</v>
      </c>
      <c r="AI263">
        <f>((EX263*1.35))</f>
        <v>0</v>
      </c>
      <c r="AJ263">
        <f t="shared" si="293"/>
        <v>0</v>
      </c>
      <c r="AK263">
        <v>28.93</v>
      </c>
      <c r="AL263">
        <v>4.09</v>
      </c>
      <c r="AM263">
        <v>0</v>
      </c>
      <c r="AN263">
        <v>0</v>
      </c>
      <c r="AO263">
        <v>24.84</v>
      </c>
      <c r="AP263">
        <v>0</v>
      </c>
      <c r="AQ263">
        <v>2.4</v>
      </c>
      <c r="AR263">
        <v>0</v>
      </c>
      <c r="AS263">
        <v>0</v>
      </c>
      <c r="AT263">
        <v>80</v>
      </c>
      <c r="AU263">
        <v>60</v>
      </c>
      <c r="AV263">
        <v>1</v>
      </c>
      <c r="AW263">
        <v>1</v>
      </c>
      <c r="AZ263">
        <v>6.77</v>
      </c>
      <c r="BA263">
        <v>6.77</v>
      </c>
      <c r="BB263">
        <v>6.77</v>
      </c>
      <c r="BC263">
        <v>6.77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2</v>
      </c>
      <c r="BJ263" t="s">
        <v>52</v>
      </c>
      <c r="BM263">
        <v>110011</v>
      </c>
      <c r="BN263">
        <v>0</v>
      </c>
      <c r="BO263" t="s">
        <v>3</v>
      </c>
      <c r="BP263">
        <v>0</v>
      </c>
      <c r="BQ263">
        <v>3</v>
      </c>
      <c r="BR263">
        <v>0</v>
      </c>
      <c r="BS263">
        <v>6.77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80</v>
      </c>
      <c r="CA263">
        <v>60</v>
      </c>
      <c r="CE263">
        <v>0</v>
      </c>
      <c r="CF263">
        <v>0</v>
      </c>
      <c r="CG263">
        <v>0</v>
      </c>
      <c r="CM263">
        <v>0</v>
      </c>
      <c r="CN263" t="s">
        <v>1296</v>
      </c>
      <c r="CO263">
        <v>0</v>
      </c>
      <c r="CP263">
        <f t="shared" si="294"/>
        <v>254.72</v>
      </c>
      <c r="CQ263">
        <f t="shared" si="295"/>
        <v>27.689299999999996</v>
      </c>
      <c r="CR263">
        <f t="shared" si="296"/>
        <v>0</v>
      </c>
      <c r="CS263">
        <f t="shared" si="297"/>
        <v>0</v>
      </c>
      <c r="CT263">
        <f t="shared" si="298"/>
        <v>227.02517999999998</v>
      </c>
      <c r="CU263">
        <f t="shared" si="299"/>
        <v>0</v>
      </c>
      <c r="CV263">
        <f t="shared" si="300"/>
        <v>3.24</v>
      </c>
      <c r="CW263">
        <f t="shared" si="301"/>
        <v>0</v>
      </c>
      <c r="CX263">
        <f t="shared" si="302"/>
        <v>0</v>
      </c>
      <c r="CY263">
        <f t="shared" si="303"/>
        <v>181.62400000000002</v>
      </c>
      <c r="CZ263">
        <f t="shared" si="304"/>
        <v>136.21799999999999</v>
      </c>
      <c r="DC263" t="s">
        <v>3</v>
      </c>
      <c r="DD263" t="s">
        <v>3</v>
      </c>
      <c r="DE263" t="s">
        <v>19</v>
      </c>
      <c r="DF263" t="s">
        <v>19</v>
      </c>
      <c r="DG263" t="s">
        <v>19</v>
      </c>
      <c r="DH263" t="s">
        <v>3</v>
      </c>
      <c r="DI263" t="s">
        <v>19</v>
      </c>
      <c r="DJ263" t="s">
        <v>19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17</v>
      </c>
      <c r="DW263" t="s">
        <v>17</v>
      </c>
      <c r="DX263">
        <v>1</v>
      </c>
      <c r="EE263">
        <v>39174433</v>
      </c>
      <c r="EF263">
        <v>3</v>
      </c>
      <c r="EG263" t="s">
        <v>20</v>
      </c>
      <c r="EH263">
        <v>0</v>
      </c>
      <c r="EI263" t="s">
        <v>3</v>
      </c>
      <c r="EJ263">
        <v>2</v>
      </c>
      <c r="EK263">
        <v>110011</v>
      </c>
      <c r="EL263" t="s">
        <v>21</v>
      </c>
      <c r="EM263" t="s">
        <v>22</v>
      </c>
      <c r="EO263" t="s">
        <v>44</v>
      </c>
      <c r="EQ263">
        <v>131072</v>
      </c>
      <c r="ER263">
        <v>28.93</v>
      </c>
      <c r="ES263">
        <v>4.09</v>
      </c>
      <c r="ET263">
        <v>0</v>
      </c>
      <c r="EU263">
        <v>0</v>
      </c>
      <c r="EV263">
        <v>24.84</v>
      </c>
      <c r="EW263">
        <v>2.4</v>
      </c>
      <c r="EX263">
        <v>0</v>
      </c>
      <c r="EY263">
        <v>0</v>
      </c>
      <c r="FQ263">
        <v>0</v>
      </c>
      <c r="FR263">
        <f t="shared" si="305"/>
        <v>0</v>
      </c>
      <c r="FS263">
        <v>0</v>
      </c>
      <c r="FX263">
        <v>80</v>
      </c>
      <c r="FY263">
        <v>60</v>
      </c>
      <c r="GA263" t="s">
        <v>3</v>
      </c>
      <c r="GD263">
        <v>1</v>
      </c>
      <c r="GF263">
        <v>177670689</v>
      </c>
      <c r="GG263">
        <v>1</v>
      </c>
      <c r="GH263">
        <v>1</v>
      </c>
      <c r="GI263">
        <v>4</v>
      </c>
      <c r="GJ263">
        <v>0</v>
      </c>
      <c r="GK263">
        <v>0</v>
      </c>
      <c r="GL263">
        <f t="shared" si="306"/>
        <v>0</v>
      </c>
      <c r="GM263">
        <f t="shared" si="307"/>
        <v>572.55999999999995</v>
      </c>
      <c r="GN263">
        <f t="shared" si="308"/>
        <v>0</v>
      </c>
      <c r="GO263">
        <f t="shared" si="309"/>
        <v>572.55999999999995</v>
      </c>
      <c r="GP263">
        <f t="shared" si="310"/>
        <v>0</v>
      </c>
      <c r="GR263">
        <v>0</v>
      </c>
      <c r="GS263">
        <v>0</v>
      </c>
      <c r="GT263">
        <v>0</v>
      </c>
      <c r="GU263" t="s">
        <v>3</v>
      </c>
      <c r="GV263">
        <f t="shared" si="311"/>
        <v>0</v>
      </c>
      <c r="GW263">
        <v>1</v>
      </c>
      <c r="GX263">
        <f t="shared" si="312"/>
        <v>0</v>
      </c>
      <c r="HA263">
        <v>0</v>
      </c>
      <c r="HB263">
        <v>0</v>
      </c>
      <c r="HC263">
        <f t="shared" si="313"/>
        <v>0</v>
      </c>
      <c r="IK263">
        <v>0</v>
      </c>
    </row>
    <row r="264" spans="1:255" x14ac:dyDescent="0.2">
      <c r="A264" s="2">
        <v>18</v>
      </c>
      <c r="B264" s="2">
        <v>1</v>
      </c>
      <c r="C264" s="2">
        <v>690</v>
      </c>
      <c r="D264" s="2"/>
      <c r="E264" s="2" t="s">
        <v>497</v>
      </c>
      <c r="F264" s="2" t="s">
        <v>498</v>
      </c>
      <c r="G264" s="2" t="s">
        <v>499</v>
      </c>
      <c r="H264" s="2" t="s">
        <v>95</v>
      </c>
      <c r="I264" s="2">
        <f>I262*J264</f>
        <v>0.1</v>
      </c>
      <c r="J264" s="2">
        <v>0.1</v>
      </c>
      <c r="K264" s="2"/>
      <c r="L264" s="2"/>
      <c r="M264" s="2"/>
      <c r="N264" s="2"/>
      <c r="O264" s="2">
        <f t="shared" si="279"/>
        <v>242.28</v>
      </c>
      <c r="P264" s="2">
        <f t="shared" si="280"/>
        <v>242.28</v>
      </c>
      <c r="Q264" s="2">
        <f t="shared" si="281"/>
        <v>0</v>
      </c>
      <c r="R264" s="2">
        <f t="shared" si="282"/>
        <v>0</v>
      </c>
      <c r="S264" s="2">
        <f t="shared" si="283"/>
        <v>0</v>
      </c>
      <c r="T264" s="2">
        <f t="shared" si="284"/>
        <v>0</v>
      </c>
      <c r="U264" s="2">
        <f t="shared" si="285"/>
        <v>0</v>
      </c>
      <c r="V264" s="2">
        <f t="shared" si="286"/>
        <v>0</v>
      </c>
      <c r="W264" s="2">
        <f t="shared" si="287"/>
        <v>0</v>
      </c>
      <c r="X264" s="2">
        <f t="shared" si="288"/>
        <v>0</v>
      </c>
      <c r="Y264" s="2">
        <f t="shared" si="289"/>
        <v>0</v>
      </c>
      <c r="Z264" s="2"/>
      <c r="AA264" s="2">
        <v>39650536</v>
      </c>
      <c r="AB264" s="2">
        <f t="shared" si="290"/>
        <v>2422.8000000000002</v>
      </c>
      <c r="AC264" s="2">
        <f t="shared" si="291"/>
        <v>2422.8000000000002</v>
      </c>
      <c r="AD264" s="2">
        <f>ROUND((((ET264)-(EU264))+AE264),6)</f>
        <v>0</v>
      </c>
      <c r="AE264" s="2">
        <f>ROUND((EU264),6)</f>
        <v>0</v>
      </c>
      <c r="AF264" s="2">
        <f>ROUND((EV264),6)</f>
        <v>0</v>
      </c>
      <c r="AG264" s="2">
        <f t="shared" si="292"/>
        <v>0</v>
      </c>
      <c r="AH264" s="2">
        <f>(EW264)</f>
        <v>0</v>
      </c>
      <c r="AI264" s="2">
        <f>(EX264)</f>
        <v>0</v>
      </c>
      <c r="AJ264" s="2">
        <f t="shared" si="293"/>
        <v>0</v>
      </c>
      <c r="AK264" s="2">
        <v>2422.8000000000002</v>
      </c>
      <c r="AL264" s="2">
        <v>2422.8000000000002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80</v>
      </c>
      <c r="AU264" s="2">
        <v>60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3</v>
      </c>
      <c r="BE264" s="2" t="s">
        <v>3</v>
      </c>
      <c r="BF264" s="2" t="s">
        <v>3</v>
      </c>
      <c r="BG264" s="2" t="s">
        <v>3</v>
      </c>
      <c r="BH264" s="2">
        <v>3</v>
      </c>
      <c r="BI264" s="2">
        <v>2</v>
      </c>
      <c r="BJ264" s="2" t="s">
        <v>500</v>
      </c>
      <c r="BK264" s="2"/>
      <c r="BL264" s="2"/>
      <c r="BM264" s="2">
        <v>110011</v>
      </c>
      <c r="BN264" s="2">
        <v>0</v>
      </c>
      <c r="BO264" s="2" t="s">
        <v>3</v>
      </c>
      <c r="BP264" s="2">
        <v>0</v>
      </c>
      <c r="BQ264" s="2">
        <v>3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3</v>
      </c>
      <c r="BZ264" s="2">
        <v>80</v>
      </c>
      <c r="CA264" s="2">
        <v>60</v>
      </c>
      <c r="CB264" s="2"/>
      <c r="CC264" s="2"/>
      <c r="CD264" s="2"/>
      <c r="CE264" s="2">
        <v>0</v>
      </c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3</v>
      </c>
      <c r="CO264" s="2">
        <v>0</v>
      </c>
      <c r="CP264" s="2">
        <f t="shared" si="294"/>
        <v>242.28</v>
      </c>
      <c r="CQ264" s="2">
        <f t="shared" si="295"/>
        <v>2422.8000000000002</v>
      </c>
      <c r="CR264" s="2">
        <f t="shared" si="296"/>
        <v>0</v>
      </c>
      <c r="CS264" s="2">
        <f t="shared" si="297"/>
        <v>0</v>
      </c>
      <c r="CT264" s="2">
        <f t="shared" si="298"/>
        <v>0</v>
      </c>
      <c r="CU264" s="2">
        <f t="shared" si="299"/>
        <v>0</v>
      </c>
      <c r="CV264" s="2">
        <f t="shared" si="300"/>
        <v>0</v>
      </c>
      <c r="CW264" s="2">
        <f t="shared" si="301"/>
        <v>0</v>
      </c>
      <c r="CX264" s="2">
        <f t="shared" si="302"/>
        <v>0</v>
      </c>
      <c r="CY264" s="2">
        <f t="shared" si="303"/>
        <v>0</v>
      </c>
      <c r="CZ264" s="2">
        <f t="shared" si="304"/>
        <v>0</v>
      </c>
      <c r="DA264" s="2"/>
      <c r="DB264" s="2"/>
      <c r="DC264" s="2" t="s">
        <v>3</v>
      </c>
      <c r="DD264" s="2" t="s">
        <v>3</v>
      </c>
      <c r="DE264" s="2" t="s">
        <v>3</v>
      </c>
      <c r="DF264" s="2" t="s">
        <v>3</v>
      </c>
      <c r="DG264" s="2" t="s">
        <v>3</v>
      </c>
      <c r="DH264" s="2" t="s">
        <v>3</v>
      </c>
      <c r="DI264" s="2" t="s">
        <v>3</v>
      </c>
      <c r="DJ264" s="2" t="s">
        <v>3</v>
      </c>
      <c r="DK264" s="2" t="s">
        <v>3</v>
      </c>
      <c r="DL264" s="2" t="s">
        <v>3</v>
      </c>
      <c r="DM264" s="2" t="s">
        <v>3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1010</v>
      </c>
      <c r="DV264" s="2" t="s">
        <v>95</v>
      </c>
      <c r="DW264" s="2" t="s">
        <v>95</v>
      </c>
      <c r="DX264" s="2">
        <v>10</v>
      </c>
      <c r="DY264" s="2"/>
      <c r="DZ264" s="2"/>
      <c r="EA264" s="2"/>
      <c r="EB264" s="2"/>
      <c r="EC264" s="2"/>
      <c r="ED264" s="2"/>
      <c r="EE264" s="2">
        <v>39174433</v>
      </c>
      <c r="EF264" s="2">
        <v>3</v>
      </c>
      <c r="EG264" s="2" t="s">
        <v>20</v>
      </c>
      <c r="EH264" s="2">
        <v>0</v>
      </c>
      <c r="EI264" s="2" t="s">
        <v>3</v>
      </c>
      <c r="EJ264" s="2">
        <v>2</v>
      </c>
      <c r="EK264" s="2">
        <v>110011</v>
      </c>
      <c r="EL264" s="2" t="s">
        <v>21</v>
      </c>
      <c r="EM264" s="2" t="s">
        <v>22</v>
      </c>
      <c r="EN264" s="2"/>
      <c r="EO264" s="2" t="s">
        <v>3</v>
      </c>
      <c r="EP264" s="2"/>
      <c r="EQ264" s="2">
        <v>0</v>
      </c>
      <c r="ER264" s="2">
        <v>2422.8000000000002</v>
      </c>
      <c r="ES264" s="2">
        <v>2422.8000000000002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305"/>
        <v>0</v>
      </c>
      <c r="FS264" s="2">
        <v>0</v>
      </c>
      <c r="FT264" s="2"/>
      <c r="FU264" s="2"/>
      <c r="FV264" s="2"/>
      <c r="FW264" s="2"/>
      <c r="FX264" s="2">
        <v>80</v>
      </c>
      <c r="FY264" s="2">
        <v>60</v>
      </c>
      <c r="FZ264" s="2"/>
      <c r="GA264" s="2" t="s">
        <v>3</v>
      </c>
      <c r="GB264" s="2"/>
      <c r="GC264" s="2"/>
      <c r="GD264" s="2">
        <v>1</v>
      </c>
      <c r="GE264" s="2"/>
      <c r="GF264" s="2">
        <v>813721393</v>
      </c>
      <c r="GG264" s="2">
        <v>1</v>
      </c>
      <c r="GH264" s="2">
        <v>1</v>
      </c>
      <c r="GI264" s="2">
        <v>-2</v>
      </c>
      <c r="GJ264" s="2">
        <v>0</v>
      </c>
      <c r="GK264" s="2">
        <v>0</v>
      </c>
      <c r="GL264" s="2">
        <f t="shared" si="306"/>
        <v>0</v>
      </c>
      <c r="GM264" s="2">
        <f t="shared" si="307"/>
        <v>242.28</v>
      </c>
      <c r="GN264" s="2">
        <f t="shared" si="308"/>
        <v>0</v>
      </c>
      <c r="GO264" s="2">
        <f t="shared" si="309"/>
        <v>242.28</v>
      </c>
      <c r="GP264" s="2">
        <f t="shared" si="310"/>
        <v>0</v>
      </c>
      <c r="GQ264" s="2"/>
      <c r="GR264" s="2">
        <v>0</v>
      </c>
      <c r="GS264" s="2">
        <v>3</v>
      </c>
      <c r="GT264" s="2">
        <v>0</v>
      </c>
      <c r="GU264" s="2" t="s">
        <v>3</v>
      </c>
      <c r="GV264" s="2">
        <f t="shared" si="311"/>
        <v>0</v>
      </c>
      <c r="GW264" s="2">
        <v>1</v>
      </c>
      <c r="GX264" s="2">
        <f t="shared" si="312"/>
        <v>0</v>
      </c>
      <c r="GY264" s="2"/>
      <c r="GZ264" s="2"/>
      <c r="HA264" s="2">
        <v>0</v>
      </c>
      <c r="HB264" s="2">
        <v>0</v>
      </c>
      <c r="HC264" s="2">
        <f t="shared" si="313"/>
        <v>0</v>
      </c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18</v>
      </c>
      <c r="B265">
        <v>1</v>
      </c>
      <c r="C265">
        <v>697</v>
      </c>
      <c r="E265" t="s">
        <v>497</v>
      </c>
      <c r="F265" t="s">
        <v>498</v>
      </c>
      <c r="G265" t="s">
        <v>499</v>
      </c>
      <c r="H265" t="s">
        <v>95</v>
      </c>
      <c r="I265">
        <f>I263*J265</f>
        <v>0.1</v>
      </c>
      <c r="J265">
        <v>0.1</v>
      </c>
      <c r="O265">
        <f t="shared" si="279"/>
        <v>1640.24</v>
      </c>
      <c r="P265">
        <f t="shared" si="280"/>
        <v>1640.24</v>
      </c>
      <c r="Q265">
        <f t="shared" si="281"/>
        <v>0</v>
      </c>
      <c r="R265">
        <f t="shared" si="282"/>
        <v>0</v>
      </c>
      <c r="S265">
        <f t="shared" si="283"/>
        <v>0</v>
      </c>
      <c r="T265">
        <f t="shared" si="284"/>
        <v>0</v>
      </c>
      <c r="U265">
        <f t="shared" si="285"/>
        <v>0</v>
      </c>
      <c r="V265">
        <f t="shared" si="286"/>
        <v>0</v>
      </c>
      <c r="W265">
        <f t="shared" si="287"/>
        <v>0</v>
      </c>
      <c r="X265">
        <f t="shared" si="288"/>
        <v>0</v>
      </c>
      <c r="Y265">
        <f t="shared" si="289"/>
        <v>0</v>
      </c>
      <c r="AA265">
        <v>39650538</v>
      </c>
      <c r="AB265">
        <f t="shared" si="290"/>
        <v>2422.8000000000002</v>
      </c>
      <c r="AC265">
        <f t="shared" si="291"/>
        <v>2422.8000000000002</v>
      </c>
      <c r="AD265">
        <f>ROUND((((ET265)-(EU265))+AE265),6)</f>
        <v>0</v>
      </c>
      <c r="AE265">
        <f>ROUND((EU265),6)</f>
        <v>0</v>
      </c>
      <c r="AF265">
        <f>ROUND((EV265),6)</f>
        <v>0</v>
      </c>
      <c r="AG265">
        <f t="shared" si="292"/>
        <v>0</v>
      </c>
      <c r="AH265">
        <f>(EW265)</f>
        <v>0</v>
      </c>
      <c r="AI265">
        <f>(EX265)</f>
        <v>0</v>
      </c>
      <c r="AJ265">
        <f t="shared" si="293"/>
        <v>0</v>
      </c>
      <c r="AK265">
        <v>2422.8000000000002</v>
      </c>
      <c r="AL265">
        <v>2422.8000000000002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80</v>
      </c>
      <c r="AU265">
        <v>60</v>
      </c>
      <c r="AV265">
        <v>1</v>
      </c>
      <c r="AW265">
        <v>1</v>
      </c>
      <c r="AZ265">
        <v>6.77</v>
      </c>
      <c r="BA265">
        <v>1</v>
      </c>
      <c r="BB265">
        <v>1</v>
      </c>
      <c r="BC265">
        <v>6.77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2</v>
      </c>
      <c r="BJ265" t="s">
        <v>500</v>
      </c>
      <c r="BM265">
        <v>110011</v>
      </c>
      <c r="BN265">
        <v>0</v>
      </c>
      <c r="BO265" t="s">
        <v>3</v>
      </c>
      <c r="BP265">
        <v>0</v>
      </c>
      <c r="BQ265">
        <v>3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80</v>
      </c>
      <c r="CA265">
        <v>60</v>
      </c>
      <c r="CE265">
        <v>0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94"/>
        <v>1640.24</v>
      </c>
      <c r="CQ265">
        <f t="shared" si="295"/>
        <v>16402.356</v>
      </c>
      <c r="CR265">
        <f t="shared" si="296"/>
        <v>0</v>
      </c>
      <c r="CS265">
        <f t="shared" si="297"/>
        <v>0</v>
      </c>
      <c r="CT265">
        <f t="shared" si="298"/>
        <v>0</v>
      </c>
      <c r="CU265">
        <f t="shared" si="299"/>
        <v>0</v>
      </c>
      <c r="CV265">
        <f t="shared" si="300"/>
        <v>0</v>
      </c>
      <c r="CW265">
        <f t="shared" si="301"/>
        <v>0</v>
      </c>
      <c r="CX265">
        <f t="shared" si="302"/>
        <v>0</v>
      </c>
      <c r="CY265">
        <f t="shared" si="303"/>
        <v>0</v>
      </c>
      <c r="CZ265">
        <f t="shared" si="304"/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1010</v>
      </c>
      <c r="DV265" t="s">
        <v>95</v>
      </c>
      <c r="DW265" t="s">
        <v>95</v>
      </c>
      <c r="DX265">
        <v>10</v>
      </c>
      <c r="EE265">
        <v>39174433</v>
      </c>
      <c r="EF265">
        <v>3</v>
      </c>
      <c r="EG265" t="s">
        <v>20</v>
      </c>
      <c r="EH265">
        <v>0</v>
      </c>
      <c r="EI265" t="s">
        <v>3</v>
      </c>
      <c r="EJ265">
        <v>2</v>
      </c>
      <c r="EK265">
        <v>110011</v>
      </c>
      <c r="EL265" t="s">
        <v>21</v>
      </c>
      <c r="EM265" t="s">
        <v>22</v>
      </c>
      <c r="EO265" t="s">
        <v>3</v>
      </c>
      <c r="EQ265">
        <v>0</v>
      </c>
      <c r="ER265">
        <v>2422.8000000000002</v>
      </c>
      <c r="ES265">
        <v>2422.8000000000002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305"/>
        <v>0</v>
      </c>
      <c r="FS265">
        <v>0</v>
      </c>
      <c r="FX265">
        <v>80</v>
      </c>
      <c r="FY265">
        <v>60</v>
      </c>
      <c r="GA265" t="s">
        <v>3</v>
      </c>
      <c r="GD265">
        <v>1</v>
      </c>
      <c r="GF265">
        <v>813721393</v>
      </c>
      <c r="GG265">
        <v>1</v>
      </c>
      <c r="GH265">
        <v>1</v>
      </c>
      <c r="GI265">
        <v>4</v>
      </c>
      <c r="GJ265">
        <v>0</v>
      </c>
      <c r="GK265">
        <v>0</v>
      </c>
      <c r="GL265">
        <f t="shared" si="306"/>
        <v>0</v>
      </c>
      <c r="GM265">
        <f t="shared" si="307"/>
        <v>1640.24</v>
      </c>
      <c r="GN265">
        <f t="shared" si="308"/>
        <v>0</v>
      </c>
      <c r="GO265">
        <f t="shared" si="309"/>
        <v>1640.24</v>
      </c>
      <c r="GP265">
        <f t="shared" si="310"/>
        <v>0</v>
      </c>
      <c r="GR265">
        <v>0</v>
      </c>
      <c r="GS265">
        <v>0</v>
      </c>
      <c r="GT265">
        <v>0</v>
      </c>
      <c r="GU265" t="s">
        <v>3</v>
      </c>
      <c r="GV265">
        <f t="shared" si="311"/>
        <v>0</v>
      </c>
      <c r="GW265">
        <v>1</v>
      </c>
      <c r="GX265">
        <f t="shared" si="312"/>
        <v>0</v>
      </c>
      <c r="HA265">
        <v>0</v>
      </c>
      <c r="HB265">
        <v>0</v>
      </c>
      <c r="HC265">
        <f t="shared" si="313"/>
        <v>0</v>
      </c>
      <c r="IK265">
        <v>0</v>
      </c>
    </row>
    <row r="266" spans="1:255" x14ac:dyDescent="0.2">
      <c r="A266" s="2">
        <v>17</v>
      </c>
      <c r="B266" s="2">
        <v>1</v>
      </c>
      <c r="C266" s="2">
        <f>ROW(SmtRes!A704)</f>
        <v>704</v>
      </c>
      <c r="D266" s="2">
        <f>ROW(EtalonRes!A585)</f>
        <v>585</v>
      </c>
      <c r="E266" s="2" t="s">
        <v>501</v>
      </c>
      <c r="F266" s="2" t="s">
        <v>502</v>
      </c>
      <c r="G266" s="2" t="s">
        <v>503</v>
      </c>
      <c r="H266" s="2" t="s">
        <v>17</v>
      </c>
      <c r="I266" s="2">
        <v>1</v>
      </c>
      <c r="J266" s="2">
        <v>0</v>
      </c>
      <c r="K266" s="2"/>
      <c r="L266" s="2"/>
      <c r="M266" s="2"/>
      <c r="N266" s="2"/>
      <c r="O266" s="2">
        <f t="shared" si="279"/>
        <v>71.53</v>
      </c>
      <c r="P266" s="2">
        <f t="shared" si="280"/>
        <v>6.34</v>
      </c>
      <c r="Q266" s="2">
        <f t="shared" si="281"/>
        <v>0</v>
      </c>
      <c r="R266" s="2">
        <f t="shared" si="282"/>
        <v>0</v>
      </c>
      <c r="S266" s="2">
        <f t="shared" si="283"/>
        <v>65.19</v>
      </c>
      <c r="T266" s="2">
        <f t="shared" si="284"/>
        <v>0</v>
      </c>
      <c r="U266" s="2">
        <f t="shared" si="285"/>
        <v>6.48</v>
      </c>
      <c r="V266" s="2">
        <f t="shared" si="286"/>
        <v>0</v>
      </c>
      <c r="W266" s="2">
        <f t="shared" si="287"/>
        <v>0</v>
      </c>
      <c r="X266" s="2">
        <f t="shared" si="288"/>
        <v>52.15</v>
      </c>
      <c r="Y266" s="2">
        <f t="shared" si="289"/>
        <v>39.11</v>
      </c>
      <c r="Z266" s="2"/>
      <c r="AA266" s="2">
        <v>39650536</v>
      </c>
      <c r="AB266" s="2">
        <f t="shared" si="290"/>
        <v>71.531499999999994</v>
      </c>
      <c r="AC266" s="2">
        <f t="shared" si="291"/>
        <v>6.34</v>
      </c>
      <c r="AD266" s="2">
        <f>ROUND(((((ET266*1.35))-((EU266*1.35)))+AE266),6)</f>
        <v>0</v>
      </c>
      <c r="AE266" s="2">
        <f>ROUND(((EU266*1.35)),6)</f>
        <v>0</v>
      </c>
      <c r="AF266" s="2">
        <f>ROUND(((EV266*1.35)),6)</f>
        <v>65.191500000000005</v>
      </c>
      <c r="AG266" s="2">
        <f t="shared" si="292"/>
        <v>0</v>
      </c>
      <c r="AH266" s="2">
        <f>((EW266*1.35))</f>
        <v>6.48</v>
      </c>
      <c r="AI266" s="2">
        <f>((EX266*1.35))</f>
        <v>0</v>
      </c>
      <c r="AJ266" s="2">
        <f t="shared" si="293"/>
        <v>0</v>
      </c>
      <c r="AK266" s="2">
        <v>54.63</v>
      </c>
      <c r="AL266" s="2">
        <v>6.34</v>
      </c>
      <c r="AM266" s="2">
        <v>0</v>
      </c>
      <c r="AN266" s="2">
        <v>0</v>
      </c>
      <c r="AO266" s="2">
        <v>48.29</v>
      </c>
      <c r="AP266" s="2">
        <v>0</v>
      </c>
      <c r="AQ266" s="2">
        <v>4.8</v>
      </c>
      <c r="AR266" s="2">
        <v>0</v>
      </c>
      <c r="AS266" s="2">
        <v>0</v>
      </c>
      <c r="AT266" s="2">
        <v>80</v>
      </c>
      <c r="AU266" s="2">
        <v>60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3</v>
      </c>
      <c r="BE266" s="2" t="s">
        <v>3</v>
      </c>
      <c r="BF266" s="2" t="s">
        <v>3</v>
      </c>
      <c r="BG266" s="2" t="s">
        <v>3</v>
      </c>
      <c r="BH266" s="2">
        <v>0</v>
      </c>
      <c r="BI266" s="2">
        <v>2</v>
      </c>
      <c r="BJ266" s="2" t="s">
        <v>504</v>
      </c>
      <c r="BK266" s="2"/>
      <c r="BL266" s="2"/>
      <c r="BM266" s="2">
        <v>110011</v>
      </c>
      <c r="BN266" s="2">
        <v>0</v>
      </c>
      <c r="BO266" s="2" t="s">
        <v>3</v>
      </c>
      <c r="BP266" s="2">
        <v>0</v>
      </c>
      <c r="BQ266" s="2">
        <v>3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3</v>
      </c>
      <c r="BZ266" s="2">
        <v>80</v>
      </c>
      <c r="CA266" s="2">
        <v>60</v>
      </c>
      <c r="CB266" s="2"/>
      <c r="CC266" s="2"/>
      <c r="CD266" s="2"/>
      <c r="CE266" s="2">
        <v>0</v>
      </c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1296</v>
      </c>
      <c r="CO266" s="2">
        <v>0</v>
      </c>
      <c r="CP266" s="2">
        <f t="shared" si="294"/>
        <v>71.53</v>
      </c>
      <c r="CQ266" s="2">
        <f t="shared" si="295"/>
        <v>6.34</v>
      </c>
      <c r="CR266" s="2">
        <f t="shared" si="296"/>
        <v>0</v>
      </c>
      <c r="CS266" s="2">
        <f t="shared" si="297"/>
        <v>0</v>
      </c>
      <c r="CT266" s="2">
        <f t="shared" si="298"/>
        <v>65.191500000000005</v>
      </c>
      <c r="CU266" s="2">
        <f t="shared" si="299"/>
        <v>0</v>
      </c>
      <c r="CV266" s="2">
        <f t="shared" si="300"/>
        <v>6.48</v>
      </c>
      <c r="CW266" s="2">
        <f t="shared" si="301"/>
        <v>0</v>
      </c>
      <c r="CX266" s="2">
        <f t="shared" si="302"/>
        <v>0</v>
      </c>
      <c r="CY266" s="2">
        <f t="shared" si="303"/>
        <v>52.152000000000001</v>
      </c>
      <c r="CZ266" s="2">
        <f t="shared" si="304"/>
        <v>39.113999999999997</v>
      </c>
      <c r="DA266" s="2"/>
      <c r="DB266" s="2"/>
      <c r="DC266" s="2" t="s">
        <v>3</v>
      </c>
      <c r="DD266" s="2" t="s">
        <v>3</v>
      </c>
      <c r="DE266" s="2" t="s">
        <v>19</v>
      </c>
      <c r="DF266" s="2" t="s">
        <v>19</v>
      </c>
      <c r="DG266" s="2" t="s">
        <v>19</v>
      </c>
      <c r="DH266" s="2" t="s">
        <v>3</v>
      </c>
      <c r="DI266" s="2" t="s">
        <v>19</v>
      </c>
      <c r="DJ266" s="2" t="s">
        <v>19</v>
      </c>
      <c r="DK266" s="2" t="s">
        <v>3</v>
      </c>
      <c r="DL266" s="2" t="s">
        <v>3</v>
      </c>
      <c r="DM266" s="2" t="s">
        <v>3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1013</v>
      </c>
      <c r="DV266" s="2" t="s">
        <v>17</v>
      </c>
      <c r="DW266" s="2" t="s">
        <v>17</v>
      </c>
      <c r="DX266" s="2">
        <v>1</v>
      </c>
      <c r="DY266" s="2"/>
      <c r="DZ266" s="2"/>
      <c r="EA266" s="2"/>
      <c r="EB266" s="2"/>
      <c r="EC266" s="2"/>
      <c r="ED266" s="2"/>
      <c r="EE266" s="2">
        <v>39174433</v>
      </c>
      <c r="EF266" s="2">
        <v>3</v>
      </c>
      <c r="EG266" s="2" t="s">
        <v>20</v>
      </c>
      <c r="EH266" s="2">
        <v>0</v>
      </c>
      <c r="EI266" s="2" t="s">
        <v>3</v>
      </c>
      <c r="EJ266" s="2">
        <v>2</v>
      </c>
      <c r="EK266" s="2">
        <v>110011</v>
      </c>
      <c r="EL266" s="2" t="s">
        <v>21</v>
      </c>
      <c r="EM266" s="2" t="s">
        <v>22</v>
      </c>
      <c r="EN266" s="2"/>
      <c r="EO266" s="2" t="s">
        <v>44</v>
      </c>
      <c r="EP266" s="2"/>
      <c r="EQ266" s="2">
        <v>131072</v>
      </c>
      <c r="ER266" s="2">
        <v>54.63</v>
      </c>
      <c r="ES266" s="2">
        <v>6.34</v>
      </c>
      <c r="ET266" s="2">
        <v>0</v>
      </c>
      <c r="EU266" s="2">
        <v>0</v>
      </c>
      <c r="EV266" s="2">
        <v>48.29</v>
      </c>
      <c r="EW266" s="2">
        <v>4.8</v>
      </c>
      <c r="EX266" s="2">
        <v>0</v>
      </c>
      <c r="EY266" s="2">
        <v>0</v>
      </c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305"/>
        <v>0</v>
      </c>
      <c r="FS266" s="2">
        <v>0</v>
      </c>
      <c r="FT266" s="2"/>
      <c r="FU266" s="2"/>
      <c r="FV266" s="2"/>
      <c r="FW266" s="2"/>
      <c r="FX266" s="2">
        <v>80</v>
      </c>
      <c r="FY266" s="2">
        <v>60</v>
      </c>
      <c r="FZ266" s="2"/>
      <c r="GA266" s="2" t="s">
        <v>3</v>
      </c>
      <c r="GB266" s="2"/>
      <c r="GC266" s="2"/>
      <c r="GD266" s="2">
        <v>1</v>
      </c>
      <c r="GE266" s="2"/>
      <c r="GF266" s="2">
        <v>1280388670</v>
      </c>
      <c r="GG266" s="2">
        <v>1</v>
      </c>
      <c r="GH266" s="2">
        <v>1</v>
      </c>
      <c r="GI266" s="2">
        <v>-2</v>
      </c>
      <c r="GJ266" s="2">
        <v>0</v>
      </c>
      <c r="GK266" s="2">
        <v>0</v>
      </c>
      <c r="GL266" s="2">
        <f t="shared" si="306"/>
        <v>0</v>
      </c>
      <c r="GM266" s="2">
        <f t="shared" si="307"/>
        <v>162.79</v>
      </c>
      <c r="GN266" s="2">
        <f t="shared" si="308"/>
        <v>0</v>
      </c>
      <c r="GO266" s="2">
        <f t="shared" si="309"/>
        <v>162.79</v>
      </c>
      <c r="GP266" s="2">
        <f t="shared" si="310"/>
        <v>0</v>
      </c>
      <c r="GQ266" s="2"/>
      <c r="GR266" s="2">
        <v>0</v>
      </c>
      <c r="GS266" s="2">
        <v>3</v>
      </c>
      <c r="GT266" s="2">
        <v>0</v>
      </c>
      <c r="GU266" s="2" t="s">
        <v>3</v>
      </c>
      <c r="GV266" s="2">
        <f t="shared" si="311"/>
        <v>0</v>
      </c>
      <c r="GW266" s="2">
        <v>1</v>
      </c>
      <c r="GX266" s="2">
        <f t="shared" si="312"/>
        <v>0</v>
      </c>
      <c r="GY266" s="2"/>
      <c r="GZ266" s="2"/>
      <c r="HA266" s="2">
        <v>0</v>
      </c>
      <c r="HB266" s="2">
        <v>0</v>
      </c>
      <c r="HC266" s="2">
        <f t="shared" si="313"/>
        <v>0</v>
      </c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17</v>
      </c>
      <c r="B267">
        <v>1</v>
      </c>
      <c r="C267">
        <f>ROW(SmtRes!A710)</f>
        <v>710</v>
      </c>
      <c r="D267">
        <f>ROW(EtalonRes!A590)</f>
        <v>590</v>
      </c>
      <c r="E267" t="s">
        <v>501</v>
      </c>
      <c r="F267" t="s">
        <v>502</v>
      </c>
      <c r="G267" t="s">
        <v>503</v>
      </c>
      <c r="H267" t="s">
        <v>17</v>
      </c>
      <c r="I267">
        <v>1</v>
      </c>
      <c r="J267">
        <v>0</v>
      </c>
      <c r="O267">
        <f t="shared" si="279"/>
        <v>484.27</v>
      </c>
      <c r="P267">
        <f t="shared" si="280"/>
        <v>42.92</v>
      </c>
      <c r="Q267">
        <f t="shared" si="281"/>
        <v>0</v>
      </c>
      <c r="R267">
        <f t="shared" si="282"/>
        <v>0</v>
      </c>
      <c r="S267">
        <f t="shared" si="283"/>
        <v>441.35</v>
      </c>
      <c r="T267">
        <f t="shared" si="284"/>
        <v>0</v>
      </c>
      <c r="U267">
        <f t="shared" si="285"/>
        <v>6.48</v>
      </c>
      <c r="V267">
        <f t="shared" si="286"/>
        <v>0</v>
      </c>
      <c r="W267">
        <f t="shared" si="287"/>
        <v>0</v>
      </c>
      <c r="X267">
        <f t="shared" si="288"/>
        <v>353.08</v>
      </c>
      <c r="Y267">
        <f t="shared" si="289"/>
        <v>264.81</v>
      </c>
      <c r="AA267">
        <v>39650538</v>
      </c>
      <c r="AB267">
        <f t="shared" si="290"/>
        <v>71.531499999999994</v>
      </c>
      <c r="AC267">
        <f t="shared" si="291"/>
        <v>6.34</v>
      </c>
      <c r="AD267">
        <f>ROUND(((((ET267*1.35))-((EU267*1.35)))+AE267),6)</f>
        <v>0</v>
      </c>
      <c r="AE267">
        <f>ROUND(((EU267*1.35)),6)</f>
        <v>0</v>
      </c>
      <c r="AF267">
        <f>ROUND(((EV267*1.35)),6)</f>
        <v>65.191500000000005</v>
      </c>
      <c r="AG267">
        <f t="shared" si="292"/>
        <v>0</v>
      </c>
      <c r="AH267">
        <f>((EW267*1.35))</f>
        <v>6.48</v>
      </c>
      <c r="AI267">
        <f>((EX267*1.35))</f>
        <v>0</v>
      </c>
      <c r="AJ267">
        <f t="shared" si="293"/>
        <v>0</v>
      </c>
      <c r="AK267">
        <v>54.63</v>
      </c>
      <c r="AL267">
        <v>6.34</v>
      </c>
      <c r="AM267">
        <v>0</v>
      </c>
      <c r="AN267">
        <v>0</v>
      </c>
      <c r="AO267">
        <v>48.29</v>
      </c>
      <c r="AP267">
        <v>0</v>
      </c>
      <c r="AQ267">
        <v>4.8</v>
      </c>
      <c r="AR267">
        <v>0</v>
      </c>
      <c r="AS267">
        <v>0</v>
      </c>
      <c r="AT267">
        <v>80</v>
      </c>
      <c r="AU267">
        <v>60</v>
      </c>
      <c r="AV267">
        <v>1</v>
      </c>
      <c r="AW267">
        <v>1</v>
      </c>
      <c r="AZ267">
        <v>6.77</v>
      </c>
      <c r="BA267">
        <v>6.77</v>
      </c>
      <c r="BB267">
        <v>6.77</v>
      </c>
      <c r="BC267">
        <v>6.77</v>
      </c>
      <c r="BD267" t="s">
        <v>3</v>
      </c>
      <c r="BE267" t="s">
        <v>3</v>
      </c>
      <c r="BF267" t="s">
        <v>3</v>
      </c>
      <c r="BG267" t="s">
        <v>3</v>
      </c>
      <c r="BH267">
        <v>0</v>
      </c>
      <c r="BI267">
        <v>2</v>
      </c>
      <c r="BJ267" t="s">
        <v>504</v>
      </c>
      <c r="BM267">
        <v>110011</v>
      </c>
      <c r="BN267">
        <v>0</v>
      </c>
      <c r="BO267" t="s">
        <v>3</v>
      </c>
      <c r="BP267">
        <v>0</v>
      </c>
      <c r="BQ267">
        <v>3</v>
      </c>
      <c r="BR267">
        <v>0</v>
      </c>
      <c r="BS267">
        <v>6.77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80</v>
      </c>
      <c r="CA267">
        <v>60</v>
      </c>
      <c r="CE267">
        <v>0</v>
      </c>
      <c r="CF267">
        <v>0</v>
      </c>
      <c r="CG267">
        <v>0</v>
      </c>
      <c r="CM267">
        <v>0</v>
      </c>
      <c r="CN267" t="s">
        <v>1296</v>
      </c>
      <c r="CO267">
        <v>0</v>
      </c>
      <c r="CP267">
        <f t="shared" si="294"/>
        <v>484.27000000000004</v>
      </c>
      <c r="CQ267">
        <f t="shared" si="295"/>
        <v>42.921799999999998</v>
      </c>
      <c r="CR267">
        <f t="shared" si="296"/>
        <v>0</v>
      </c>
      <c r="CS267">
        <f t="shared" si="297"/>
        <v>0</v>
      </c>
      <c r="CT267">
        <f t="shared" si="298"/>
        <v>441.34645499999999</v>
      </c>
      <c r="CU267">
        <f t="shared" si="299"/>
        <v>0</v>
      </c>
      <c r="CV267">
        <f t="shared" si="300"/>
        <v>6.48</v>
      </c>
      <c r="CW267">
        <f t="shared" si="301"/>
        <v>0</v>
      </c>
      <c r="CX267">
        <f t="shared" si="302"/>
        <v>0</v>
      </c>
      <c r="CY267">
        <f t="shared" si="303"/>
        <v>353.08</v>
      </c>
      <c r="CZ267">
        <f t="shared" si="304"/>
        <v>264.81</v>
      </c>
      <c r="DC267" t="s">
        <v>3</v>
      </c>
      <c r="DD267" t="s">
        <v>3</v>
      </c>
      <c r="DE267" t="s">
        <v>19</v>
      </c>
      <c r="DF267" t="s">
        <v>19</v>
      </c>
      <c r="DG267" t="s">
        <v>19</v>
      </c>
      <c r="DH267" t="s">
        <v>3</v>
      </c>
      <c r="DI267" t="s">
        <v>19</v>
      </c>
      <c r="DJ267" t="s">
        <v>19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17</v>
      </c>
      <c r="DW267" t="s">
        <v>17</v>
      </c>
      <c r="DX267">
        <v>1</v>
      </c>
      <c r="EE267">
        <v>39174433</v>
      </c>
      <c r="EF267">
        <v>3</v>
      </c>
      <c r="EG267" t="s">
        <v>20</v>
      </c>
      <c r="EH267">
        <v>0</v>
      </c>
      <c r="EI267" t="s">
        <v>3</v>
      </c>
      <c r="EJ267">
        <v>2</v>
      </c>
      <c r="EK267">
        <v>110011</v>
      </c>
      <c r="EL267" t="s">
        <v>21</v>
      </c>
      <c r="EM267" t="s">
        <v>22</v>
      </c>
      <c r="EO267" t="s">
        <v>44</v>
      </c>
      <c r="EQ267">
        <v>131072</v>
      </c>
      <c r="ER267">
        <v>54.63</v>
      </c>
      <c r="ES267">
        <v>6.34</v>
      </c>
      <c r="ET267">
        <v>0</v>
      </c>
      <c r="EU267">
        <v>0</v>
      </c>
      <c r="EV267">
        <v>48.29</v>
      </c>
      <c r="EW267">
        <v>4.8</v>
      </c>
      <c r="EX267">
        <v>0</v>
      </c>
      <c r="EY267">
        <v>0</v>
      </c>
      <c r="FQ267">
        <v>0</v>
      </c>
      <c r="FR267">
        <f t="shared" si="305"/>
        <v>0</v>
      </c>
      <c r="FS267">
        <v>0</v>
      </c>
      <c r="FX267">
        <v>80</v>
      </c>
      <c r="FY267">
        <v>60</v>
      </c>
      <c r="GA267" t="s">
        <v>3</v>
      </c>
      <c r="GD267">
        <v>1</v>
      </c>
      <c r="GF267">
        <v>1280388670</v>
      </c>
      <c r="GG267">
        <v>1</v>
      </c>
      <c r="GH267">
        <v>1</v>
      </c>
      <c r="GI267">
        <v>4</v>
      </c>
      <c r="GJ267">
        <v>0</v>
      </c>
      <c r="GK267">
        <v>0</v>
      </c>
      <c r="GL267">
        <f t="shared" si="306"/>
        <v>0</v>
      </c>
      <c r="GM267">
        <f t="shared" si="307"/>
        <v>1102.1600000000001</v>
      </c>
      <c r="GN267">
        <f t="shared" si="308"/>
        <v>0</v>
      </c>
      <c r="GO267">
        <f t="shared" si="309"/>
        <v>1102.1600000000001</v>
      </c>
      <c r="GP267">
        <f t="shared" si="310"/>
        <v>0</v>
      </c>
      <c r="GR267">
        <v>0</v>
      </c>
      <c r="GS267">
        <v>0</v>
      </c>
      <c r="GT267">
        <v>0</v>
      </c>
      <c r="GU267" t="s">
        <v>3</v>
      </c>
      <c r="GV267">
        <f t="shared" si="311"/>
        <v>0</v>
      </c>
      <c r="GW267">
        <v>1</v>
      </c>
      <c r="GX267">
        <f t="shared" si="312"/>
        <v>0</v>
      </c>
      <c r="HA267">
        <v>0</v>
      </c>
      <c r="HB267">
        <v>0</v>
      </c>
      <c r="HC267">
        <f t="shared" si="313"/>
        <v>0</v>
      </c>
      <c r="IK267">
        <v>0</v>
      </c>
    </row>
    <row r="268" spans="1:255" x14ac:dyDescent="0.2">
      <c r="A268" s="2">
        <v>18</v>
      </c>
      <c r="B268" s="2">
        <v>1</v>
      </c>
      <c r="C268" s="2">
        <v>703</v>
      </c>
      <c r="D268" s="2"/>
      <c r="E268" s="2" t="s">
        <v>505</v>
      </c>
      <c r="F268" s="2" t="s">
        <v>506</v>
      </c>
      <c r="G268" s="2" t="s">
        <v>507</v>
      </c>
      <c r="H268" s="2" t="s">
        <v>95</v>
      </c>
      <c r="I268" s="2">
        <f>I266*J268</f>
        <v>0.1</v>
      </c>
      <c r="J268" s="2">
        <v>0.1</v>
      </c>
      <c r="K268" s="2"/>
      <c r="L268" s="2"/>
      <c r="M268" s="2"/>
      <c r="N268" s="2"/>
      <c r="O268" s="2">
        <f t="shared" si="279"/>
        <v>220.26</v>
      </c>
      <c r="P268" s="2">
        <f t="shared" si="280"/>
        <v>220.26</v>
      </c>
      <c r="Q268" s="2">
        <f t="shared" si="281"/>
        <v>0</v>
      </c>
      <c r="R268" s="2">
        <f t="shared" si="282"/>
        <v>0</v>
      </c>
      <c r="S268" s="2">
        <f t="shared" si="283"/>
        <v>0</v>
      </c>
      <c r="T268" s="2">
        <f t="shared" si="284"/>
        <v>0</v>
      </c>
      <c r="U268" s="2">
        <f t="shared" si="285"/>
        <v>0</v>
      </c>
      <c r="V268" s="2">
        <f t="shared" si="286"/>
        <v>0</v>
      </c>
      <c r="W268" s="2">
        <f t="shared" si="287"/>
        <v>0</v>
      </c>
      <c r="X268" s="2">
        <f t="shared" si="288"/>
        <v>0</v>
      </c>
      <c r="Y268" s="2">
        <f t="shared" si="289"/>
        <v>0</v>
      </c>
      <c r="Z268" s="2"/>
      <c r="AA268" s="2">
        <v>39650536</v>
      </c>
      <c r="AB268" s="2">
        <f t="shared" si="290"/>
        <v>2202.6</v>
      </c>
      <c r="AC268" s="2">
        <f t="shared" si="291"/>
        <v>2202.6</v>
      </c>
      <c r="AD268" s="2">
        <f>ROUND((((ET268)-(EU268))+AE268),6)</f>
        <v>0</v>
      </c>
      <c r="AE268" s="2">
        <f>ROUND((EU268),6)</f>
        <v>0</v>
      </c>
      <c r="AF268" s="2">
        <f>ROUND((EV268),6)</f>
        <v>0</v>
      </c>
      <c r="AG268" s="2">
        <f t="shared" si="292"/>
        <v>0</v>
      </c>
      <c r="AH268" s="2">
        <f>(EW268)</f>
        <v>0</v>
      </c>
      <c r="AI268" s="2">
        <f>(EX268)</f>
        <v>0</v>
      </c>
      <c r="AJ268" s="2">
        <f t="shared" si="293"/>
        <v>0</v>
      </c>
      <c r="AK268" s="2">
        <v>2202.6</v>
      </c>
      <c r="AL268" s="2">
        <v>2202.6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80</v>
      </c>
      <c r="AU268" s="2">
        <v>60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3</v>
      </c>
      <c r="BE268" s="2" t="s">
        <v>3</v>
      </c>
      <c r="BF268" s="2" t="s">
        <v>3</v>
      </c>
      <c r="BG268" s="2" t="s">
        <v>3</v>
      </c>
      <c r="BH268" s="2">
        <v>3</v>
      </c>
      <c r="BI268" s="2">
        <v>2</v>
      </c>
      <c r="BJ268" s="2" t="s">
        <v>508</v>
      </c>
      <c r="BK268" s="2"/>
      <c r="BL268" s="2"/>
      <c r="BM268" s="2">
        <v>110011</v>
      </c>
      <c r="BN268" s="2">
        <v>0</v>
      </c>
      <c r="BO268" s="2" t="s">
        <v>3</v>
      </c>
      <c r="BP268" s="2">
        <v>0</v>
      </c>
      <c r="BQ268" s="2">
        <v>3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3</v>
      </c>
      <c r="BZ268" s="2">
        <v>80</v>
      </c>
      <c r="CA268" s="2">
        <v>60</v>
      </c>
      <c r="CB268" s="2"/>
      <c r="CC268" s="2"/>
      <c r="CD268" s="2"/>
      <c r="CE268" s="2">
        <v>0</v>
      </c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3</v>
      </c>
      <c r="CO268" s="2">
        <v>0</v>
      </c>
      <c r="CP268" s="2">
        <f t="shared" si="294"/>
        <v>220.26</v>
      </c>
      <c r="CQ268" s="2">
        <f t="shared" si="295"/>
        <v>2202.6</v>
      </c>
      <c r="CR268" s="2">
        <f t="shared" si="296"/>
        <v>0</v>
      </c>
      <c r="CS268" s="2">
        <f t="shared" si="297"/>
        <v>0</v>
      </c>
      <c r="CT268" s="2">
        <f t="shared" si="298"/>
        <v>0</v>
      </c>
      <c r="CU268" s="2">
        <f t="shared" si="299"/>
        <v>0</v>
      </c>
      <c r="CV268" s="2">
        <f t="shared" si="300"/>
        <v>0</v>
      </c>
      <c r="CW268" s="2">
        <f t="shared" si="301"/>
        <v>0</v>
      </c>
      <c r="CX268" s="2">
        <f t="shared" si="302"/>
        <v>0</v>
      </c>
      <c r="CY268" s="2">
        <f t="shared" si="303"/>
        <v>0</v>
      </c>
      <c r="CZ268" s="2">
        <f t="shared" si="304"/>
        <v>0</v>
      </c>
      <c r="DA268" s="2"/>
      <c r="DB268" s="2"/>
      <c r="DC268" s="2" t="s">
        <v>3</v>
      </c>
      <c r="DD268" s="2" t="s">
        <v>3</v>
      </c>
      <c r="DE268" s="2" t="s">
        <v>3</v>
      </c>
      <c r="DF268" s="2" t="s">
        <v>3</v>
      </c>
      <c r="DG268" s="2" t="s">
        <v>3</v>
      </c>
      <c r="DH268" s="2" t="s">
        <v>3</v>
      </c>
      <c r="DI268" s="2" t="s">
        <v>3</v>
      </c>
      <c r="DJ268" s="2" t="s">
        <v>3</v>
      </c>
      <c r="DK268" s="2" t="s">
        <v>3</v>
      </c>
      <c r="DL268" s="2" t="s">
        <v>3</v>
      </c>
      <c r="DM268" s="2" t="s">
        <v>3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1010</v>
      </c>
      <c r="DV268" s="2" t="s">
        <v>95</v>
      </c>
      <c r="DW268" s="2" t="s">
        <v>95</v>
      </c>
      <c r="DX268" s="2">
        <v>10</v>
      </c>
      <c r="DY268" s="2"/>
      <c r="DZ268" s="2"/>
      <c r="EA268" s="2"/>
      <c r="EB268" s="2"/>
      <c r="EC268" s="2"/>
      <c r="ED268" s="2"/>
      <c r="EE268" s="2">
        <v>39174433</v>
      </c>
      <c r="EF268" s="2">
        <v>3</v>
      </c>
      <c r="EG268" s="2" t="s">
        <v>20</v>
      </c>
      <c r="EH268" s="2">
        <v>0</v>
      </c>
      <c r="EI268" s="2" t="s">
        <v>3</v>
      </c>
      <c r="EJ268" s="2">
        <v>2</v>
      </c>
      <c r="EK268" s="2">
        <v>110011</v>
      </c>
      <c r="EL268" s="2" t="s">
        <v>21</v>
      </c>
      <c r="EM268" s="2" t="s">
        <v>22</v>
      </c>
      <c r="EN268" s="2"/>
      <c r="EO268" s="2" t="s">
        <v>3</v>
      </c>
      <c r="EP268" s="2"/>
      <c r="EQ268" s="2">
        <v>0</v>
      </c>
      <c r="ER268" s="2">
        <v>2202.6</v>
      </c>
      <c r="ES268" s="2">
        <v>2202.6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305"/>
        <v>0</v>
      </c>
      <c r="FS268" s="2">
        <v>0</v>
      </c>
      <c r="FT268" s="2"/>
      <c r="FU268" s="2"/>
      <c r="FV268" s="2"/>
      <c r="FW268" s="2"/>
      <c r="FX268" s="2">
        <v>80</v>
      </c>
      <c r="FY268" s="2">
        <v>60</v>
      </c>
      <c r="FZ268" s="2"/>
      <c r="GA268" s="2" t="s">
        <v>3</v>
      </c>
      <c r="GB268" s="2"/>
      <c r="GC268" s="2"/>
      <c r="GD268" s="2">
        <v>1</v>
      </c>
      <c r="GE268" s="2"/>
      <c r="GF268" s="2">
        <v>-958626619</v>
      </c>
      <c r="GG268" s="2">
        <v>1</v>
      </c>
      <c r="GH268" s="2">
        <v>1</v>
      </c>
      <c r="GI268" s="2">
        <v>-2</v>
      </c>
      <c r="GJ268" s="2">
        <v>0</v>
      </c>
      <c r="GK268" s="2">
        <v>0</v>
      </c>
      <c r="GL268" s="2">
        <f t="shared" si="306"/>
        <v>0</v>
      </c>
      <c r="GM268" s="2">
        <f t="shared" si="307"/>
        <v>220.26</v>
      </c>
      <c r="GN268" s="2">
        <f t="shared" si="308"/>
        <v>0</v>
      </c>
      <c r="GO268" s="2">
        <f t="shared" si="309"/>
        <v>220.26</v>
      </c>
      <c r="GP268" s="2">
        <f t="shared" si="310"/>
        <v>0</v>
      </c>
      <c r="GQ268" s="2"/>
      <c r="GR268" s="2">
        <v>0</v>
      </c>
      <c r="GS268" s="2">
        <v>3</v>
      </c>
      <c r="GT268" s="2">
        <v>0</v>
      </c>
      <c r="GU268" s="2" t="s">
        <v>3</v>
      </c>
      <c r="GV268" s="2">
        <f t="shared" si="311"/>
        <v>0</v>
      </c>
      <c r="GW268" s="2">
        <v>1</v>
      </c>
      <c r="GX268" s="2">
        <f t="shared" si="312"/>
        <v>0</v>
      </c>
      <c r="GY268" s="2"/>
      <c r="GZ268" s="2"/>
      <c r="HA268" s="2">
        <v>0</v>
      </c>
      <c r="HB268" s="2">
        <v>0</v>
      </c>
      <c r="HC268" s="2">
        <f t="shared" si="313"/>
        <v>0</v>
      </c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18</v>
      </c>
      <c r="B269">
        <v>1</v>
      </c>
      <c r="C269">
        <v>709</v>
      </c>
      <c r="E269" t="s">
        <v>505</v>
      </c>
      <c r="F269" t="s">
        <v>506</v>
      </c>
      <c r="G269" t="s">
        <v>507</v>
      </c>
      <c r="H269" t="s">
        <v>95</v>
      </c>
      <c r="I269">
        <f>I267*J269</f>
        <v>0.1</v>
      </c>
      <c r="J269">
        <v>0.1</v>
      </c>
      <c r="O269">
        <f t="shared" si="279"/>
        <v>1491.16</v>
      </c>
      <c r="P269">
        <f t="shared" si="280"/>
        <v>1491.16</v>
      </c>
      <c r="Q269">
        <f t="shared" si="281"/>
        <v>0</v>
      </c>
      <c r="R269">
        <f t="shared" si="282"/>
        <v>0</v>
      </c>
      <c r="S269">
        <f t="shared" si="283"/>
        <v>0</v>
      </c>
      <c r="T269">
        <f t="shared" si="284"/>
        <v>0</v>
      </c>
      <c r="U269">
        <f t="shared" si="285"/>
        <v>0</v>
      </c>
      <c r="V269">
        <f t="shared" si="286"/>
        <v>0</v>
      </c>
      <c r="W269">
        <f t="shared" si="287"/>
        <v>0</v>
      </c>
      <c r="X269">
        <f t="shared" si="288"/>
        <v>0</v>
      </c>
      <c r="Y269">
        <f t="shared" si="289"/>
        <v>0</v>
      </c>
      <c r="AA269">
        <v>39650538</v>
      </c>
      <c r="AB269">
        <f t="shared" si="290"/>
        <v>2202.6</v>
      </c>
      <c r="AC269">
        <f t="shared" si="291"/>
        <v>2202.6</v>
      </c>
      <c r="AD269">
        <f>ROUND((((ET269)-(EU269))+AE269),6)</f>
        <v>0</v>
      </c>
      <c r="AE269">
        <f>ROUND((EU269),6)</f>
        <v>0</v>
      </c>
      <c r="AF269">
        <f>ROUND((EV269),6)</f>
        <v>0</v>
      </c>
      <c r="AG269">
        <f t="shared" si="292"/>
        <v>0</v>
      </c>
      <c r="AH269">
        <f>(EW269)</f>
        <v>0</v>
      </c>
      <c r="AI269">
        <f>(EX269)</f>
        <v>0</v>
      </c>
      <c r="AJ269">
        <f t="shared" si="293"/>
        <v>0</v>
      </c>
      <c r="AK269">
        <v>2202.6</v>
      </c>
      <c r="AL269">
        <v>2202.6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80</v>
      </c>
      <c r="AU269">
        <v>60</v>
      </c>
      <c r="AV269">
        <v>1</v>
      </c>
      <c r="AW269">
        <v>1</v>
      </c>
      <c r="AZ269">
        <v>6.77</v>
      </c>
      <c r="BA269">
        <v>1</v>
      </c>
      <c r="BB269">
        <v>1</v>
      </c>
      <c r="BC269">
        <v>6.77</v>
      </c>
      <c r="BD269" t="s">
        <v>3</v>
      </c>
      <c r="BE269" t="s">
        <v>3</v>
      </c>
      <c r="BF269" t="s">
        <v>3</v>
      </c>
      <c r="BG269" t="s">
        <v>3</v>
      </c>
      <c r="BH269">
        <v>3</v>
      </c>
      <c r="BI269">
        <v>2</v>
      </c>
      <c r="BJ269" t="s">
        <v>508</v>
      </c>
      <c r="BM269">
        <v>110011</v>
      </c>
      <c r="BN269">
        <v>0</v>
      </c>
      <c r="BO269" t="s">
        <v>3</v>
      </c>
      <c r="BP269">
        <v>0</v>
      </c>
      <c r="BQ269">
        <v>3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80</v>
      </c>
      <c r="CA269">
        <v>60</v>
      </c>
      <c r="CE269">
        <v>0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94"/>
        <v>1491.16</v>
      </c>
      <c r="CQ269">
        <f t="shared" si="295"/>
        <v>14911.601999999999</v>
      </c>
      <c r="CR269">
        <f t="shared" si="296"/>
        <v>0</v>
      </c>
      <c r="CS269">
        <f t="shared" si="297"/>
        <v>0</v>
      </c>
      <c r="CT269">
        <f t="shared" si="298"/>
        <v>0</v>
      </c>
      <c r="CU269">
        <f t="shared" si="299"/>
        <v>0</v>
      </c>
      <c r="CV269">
        <f t="shared" si="300"/>
        <v>0</v>
      </c>
      <c r="CW269">
        <f t="shared" si="301"/>
        <v>0</v>
      </c>
      <c r="CX269">
        <f t="shared" si="302"/>
        <v>0</v>
      </c>
      <c r="CY269">
        <f t="shared" si="303"/>
        <v>0</v>
      </c>
      <c r="CZ269">
        <f t="shared" si="304"/>
        <v>0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1010</v>
      </c>
      <c r="DV269" t="s">
        <v>95</v>
      </c>
      <c r="DW269" t="s">
        <v>95</v>
      </c>
      <c r="DX269">
        <v>10</v>
      </c>
      <c r="EE269">
        <v>39174433</v>
      </c>
      <c r="EF269">
        <v>3</v>
      </c>
      <c r="EG269" t="s">
        <v>20</v>
      </c>
      <c r="EH269">
        <v>0</v>
      </c>
      <c r="EI269" t="s">
        <v>3</v>
      </c>
      <c r="EJ269">
        <v>2</v>
      </c>
      <c r="EK269">
        <v>110011</v>
      </c>
      <c r="EL269" t="s">
        <v>21</v>
      </c>
      <c r="EM269" t="s">
        <v>22</v>
      </c>
      <c r="EO269" t="s">
        <v>3</v>
      </c>
      <c r="EQ269">
        <v>0</v>
      </c>
      <c r="ER269">
        <v>2202.6</v>
      </c>
      <c r="ES269">
        <v>2202.6</v>
      </c>
      <c r="ET269">
        <v>0</v>
      </c>
      <c r="EU269">
        <v>0</v>
      </c>
      <c r="EV269">
        <v>0</v>
      </c>
      <c r="EW269">
        <v>0</v>
      </c>
      <c r="EX269">
        <v>0</v>
      </c>
      <c r="FQ269">
        <v>0</v>
      </c>
      <c r="FR269">
        <f t="shared" si="305"/>
        <v>0</v>
      </c>
      <c r="FS269">
        <v>0</v>
      </c>
      <c r="FX269">
        <v>80</v>
      </c>
      <c r="FY269">
        <v>60</v>
      </c>
      <c r="GA269" t="s">
        <v>3</v>
      </c>
      <c r="GD269">
        <v>1</v>
      </c>
      <c r="GF269">
        <v>-958626619</v>
      </c>
      <c r="GG269">
        <v>1</v>
      </c>
      <c r="GH269">
        <v>1</v>
      </c>
      <c r="GI269">
        <v>4</v>
      </c>
      <c r="GJ269">
        <v>0</v>
      </c>
      <c r="GK269">
        <v>0</v>
      </c>
      <c r="GL269">
        <f t="shared" si="306"/>
        <v>0</v>
      </c>
      <c r="GM269">
        <f t="shared" si="307"/>
        <v>1491.16</v>
      </c>
      <c r="GN269">
        <f t="shared" si="308"/>
        <v>0</v>
      </c>
      <c r="GO269">
        <f t="shared" si="309"/>
        <v>1491.16</v>
      </c>
      <c r="GP269">
        <f t="shared" si="310"/>
        <v>0</v>
      </c>
      <c r="GR269">
        <v>0</v>
      </c>
      <c r="GS269">
        <v>0</v>
      </c>
      <c r="GT269">
        <v>0</v>
      </c>
      <c r="GU269" t="s">
        <v>3</v>
      </c>
      <c r="GV269">
        <f t="shared" si="311"/>
        <v>0</v>
      </c>
      <c r="GW269">
        <v>1</v>
      </c>
      <c r="GX269">
        <f t="shared" si="312"/>
        <v>0</v>
      </c>
      <c r="HA269">
        <v>0</v>
      </c>
      <c r="HB269">
        <v>0</v>
      </c>
      <c r="HC269">
        <f t="shared" si="313"/>
        <v>0</v>
      </c>
      <c r="IK269">
        <v>0</v>
      </c>
    </row>
    <row r="270" spans="1:255" x14ac:dyDescent="0.2">
      <c r="A270" s="2">
        <v>17</v>
      </c>
      <c r="B270" s="2">
        <v>1</v>
      </c>
      <c r="C270" s="2">
        <f>ROW(SmtRes!A717)</f>
        <v>717</v>
      </c>
      <c r="D270" s="2">
        <f>ROW(EtalonRes!A596)</f>
        <v>596</v>
      </c>
      <c r="E270" s="2" t="s">
        <v>509</v>
      </c>
      <c r="F270" s="2" t="s">
        <v>15</v>
      </c>
      <c r="G270" s="2" t="s">
        <v>16</v>
      </c>
      <c r="H270" s="2" t="s">
        <v>17</v>
      </c>
      <c r="I270" s="2">
        <v>1</v>
      </c>
      <c r="J270" s="2">
        <v>0</v>
      </c>
      <c r="K270" s="2"/>
      <c r="L270" s="2"/>
      <c r="M270" s="2"/>
      <c r="N270" s="2"/>
      <c r="O270" s="2">
        <f t="shared" si="279"/>
        <v>48.17</v>
      </c>
      <c r="P270" s="2">
        <f t="shared" si="280"/>
        <v>3.97</v>
      </c>
      <c r="Q270" s="2">
        <f t="shared" si="281"/>
        <v>0</v>
      </c>
      <c r="R270" s="2">
        <f t="shared" si="282"/>
        <v>0</v>
      </c>
      <c r="S270" s="2">
        <f t="shared" si="283"/>
        <v>44.2</v>
      </c>
      <c r="T270" s="2">
        <f t="shared" si="284"/>
        <v>0</v>
      </c>
      <c r="U270" s="2">
        <f t="shared" si="285"/>
        <v>4.4550000000000001</v>
      </c>
      <c r="V270" s="2">
        <f t="shared" si="286"/>
        <v>0</v>
      </c>
      <c r="W270" s="2">
        <f t="shared" si="287"/>
        <v>0</v>
      </c>
      <c r="X270" s="2">
        <f t="shared" si="288"/>
        <v>35.36</v>
      </c>
      <c r="Y270" s="2">
        <f t="shared" si="289"/>
        <v>26.52</v>
      </c>
      <c r="Z270" s="2"/>
      <c r="AA270" s="2">
        <v>39650536</v>
      </c>
      <c r="AB270" s="2">
        <f t="shared" si="290"/>
        <v>48.168999999999997</v>
      </c>
      <c r="AC270" s="2">
        <f t="shared" si="291"/>
        <v>3.97</v>
      </c>
      <c r="AD270" s="2">
        <f>ROUND(((((ET270*1.35))-((EU270*1.35)))+AE270),6)</f>
        <v>0</v>
      </c>
      <c r="AE270" s="2">
        <f>ROUND(((EU270*1.35)),6)</f>
        <v>0</v>
      </c>
      <c r="AF270" s="2">
        <f>ROUND(((EV270*1.35)),6)</f>
        <v>44.198999999999998</v>
      </c>
      <c r="AG270" s="2">
        <f t="shared" si="292"/>
        <v>0</v>
      </c>
      <c r="AH270" s="2">
        <f>((EW270*1.35))</f>
        <v>4.4550000000000001</v>
      </c>
      <c r="AI270" s="2">
        <f>((EX270*1.35))</f>
        <v>0</v>
      </c>
      <c r="AJ270" s="2">
        <f t="shared" si="293"/>
        <v>0</v>
      </c>
      <c r="AK270" s="2">
        <v>36.71</v>
      </c>
      <c r="AL270" s="2">
        <v>3.97</v>
      </c>
      <c r="AM270" s="2">
        <v>0</v>
      </c>
      <c r="AN270" s="2">
        <v>0</v>
      </c>
      <c r="AO270" s="2">
        <v>32.74</v>
      </c>
      <c r="AP270" s="2">
        <v>0</v>
      </c>
      <c r="AQ270" s="2">
        <v>3.3</v>
      </c>
      <c r="AR270" s="2">
        <v>0</v>
      </c>
      <c r="AS270" s="2">
        <v>0</v>
      </c>
      <c r="AT270" s="2">
        <v>80</v>
      </c>
      <c r="AU270" s="2">
        <v>60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3</v>
      </c>
      <c r="BE270" s="2" t="s">
        <v>3</v>
      </c>
      <c r="BF270" s="2" t="s">
        <v>3</v>
      </c>
      <c r="BG270" s="2" t="s">
        <v>3</v>
      </c>
      <c r="BH270" s="2">
        <v>0</v>
      </c>
      <c r="BI270" s="2">
        <v>2</v>
      </c>
      <c r="BJ270" s="2" t="s">
        <v>18</v>
      </c>
      <c r="BK270" s="2"/>
      <c r="BL270" s="2"/>
      <c r="BM270" s="2">
        <v>110011</v>
      </c>
      <c r="BN270" s="2">
        <v>0</v>
      </c>
      <c r="BO270" s="2" t="s">
        <v>3</v>
      </c>
      <c r="BP270" s="2">
        <v>0</v>
      </c>
      <c r="BQ270" s="2">
        <v>3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3</v>
      </c>
      <c r="BZ270" s="2">
        <v>80</v>
      </c>
      <c r="CA270" s="2">
        <v>60</v>
      </c>
      <c r="CB270" s="2"/>
      <c r="CC270" s="2"/>
      <c r="CD270" s="2"/>
      <c r="CE270" s="2">
        <v>0</v>
      </c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1296</v>
      </c>
      <c r="CO270" s="2">
        <v>0</v>
      </c>
      <c r="CP270" s="2">
        <f t="shared" si="294"/>
        <v>48.17</v>
      </c>
      <c r="CQ270" s="2">
        <f t="shared" si="295"/>
        <v>3.97</v>
      </c>
      <c r="CR270" s="2">
        <f t="shared" si="296"/>
        <v>0</v>
      </c>
      <c r="CS270" s="2">
        <f t="shared" si="297"/>
        <v>0</v>
      </c>
      <c r="CT270" s="2">
        <f t="shared" si="298"/>
        <v>44.198999999999998</v>
      </c>
      <c r="CU270" s="2">
        <f t="shared" si="299"/>
        <v>0</v>
      </c>
      <c r="CV270" s="2">
        <f t="shared" si="300"/>
        <v>4.4550000000000001</v>
      </c>
      <c r="CW270" s="2">
        <f t="shared" si="301"/>
        <v>0</v>
      </c>
      <c r="CX270" s="2">
        <f t="shared" si="302"/>
        <v>0</v>
      </c>
      <c r="CY270" s="2">
        <f t="shared" si="303"/>
        <v>35.36</v>
      </c>
      <c r="CZ270" s="2">
        <f t="shared" si="304"/>
        <v>26.52</v>
      </c>
      <c r="DA270" s="2"/>
      <c r="DB270" s="2"/>
      <c r="DC270" s="2" t="s">
        <v>3</v>
      </c>
      <c r="DD270" s="2" t="s">
        <v>3</v>
      </c>
      <c r="DE270" s="2" t="s">
        <v>19</v>
      </c>
      <c r="DF270" s="2" t="s">
        <v>19</v>
      </c>
      <c r="DG270" s="2" t="s">
        <v>19</v>
      </c>
      <c r="DH270" s="2" t="s">
        <v>3</v>
      </c>
      <c r="DI270" s="2" t="s">
        <v>19</v>
      </c>
      <c r="DJ270" s="2" t="s">
        <v>19</v>
      </c>
      <c r="DK270" s="2" t="s">
        <v>3</v>
      </c>
      <c r="DL270" s="2" t="s">
        <v>3</v>
      </c>
      <c r="DM270" s="2" t="s">
        <v>3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1013</v>
      </c>
      <c r="DV270" s="2" t="s">
        <v>17</v>
      </c>
      <c r="DW270" s="2" t="s">
        <v>17</v>
      </c>
      <c r="DX270" s="2">
        <v>1</v>
      </c>
      <c r="DY270" s="2"/>
      <c r="DZ270" s="2"/>
      <c r="EA270" s="2"/>
      <c r="EB270" s="2"/>
      <c r="EC270" s="2"/>
      <c r="ED270" s="2"/>
      <c r="EE270" s="2">
        <v>39174433</v>
      </c>
      <c r="EF270" s="2">
        <v>3</v>
      </c>
      <c r="EG270" s="2" t="s">
        <v>20</v>
      </c>
      <c r="EH270" s="2">
        <v>0</v>
      </c>
      <c r="EI270" s="2" t="s">
        <v>3</v>
      </c>
      <c r="EJ270" s="2">
        <v>2</v>
      </c>
      <c r="EK270" s="2">
        <v>110011</v>
      </c>
      <c r="EL270" s="2" t="s">
        <v>21</v>
      </c>
      <c r="EM270" s="2" t="s">
        <v>22</v>
      </c>
      <c r="EN270" s="2"/>
      <c r="EO270" s="2" t="s">
        <v>44</v>
      </c>
      <c r="EP270" s="2"/>
      <c r="EQ270" s="2">
        <v>131072</v>
      </c>
      <c r="ER270" s="2">
        <v>36.71</v>
      </c>
      <c r="ES270" s="2">
        <v>3.97</v>
      </c>
      <c r="ET270" s="2">
        <v>0</v>
      </c>
      <c r="EU270" s="2">
        <v>0</v>
      </c>
      <c r="EV270" s="2">
        <v>32.74</v>
      </c>
      <c r="EW270" s="2">
        <v>3.3</v>
      </c>
      <c r="EX270" s="2">
        <v>0</v>
      </c>
      <c r="EY270" s="2">
        <v>0</v>
      </c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305"/>
        <v>0</v>
      </c>
      <c r="FS270" s="2">
        <v>0</v>
      </c>
      <c r="FT270" s="2"/>
      <c r="FU270" s="2"/>
      <c r="FV270" s="2"/>
      <c r="FW270" s="2"/>
      <c r="FX270" s="2">
        <v>80</v>
      </c>
      <c r="FY270" s="2">
        <v>60</v>
      </c>
      <c r="FZ270" s="2"/>
      <c r="GA270" s="2" t="s">
        <v>3</v>
      </c>
      <c r="GB270" s="2"/>
      <c r="GC270" s="2"/>
      <c r="GD270" s="2">
        <v>1</v>
      </c>
      <c r="GE270" s="2"/>
      <c r="GF270" s="2">
        <v>119056495</v>
      </c>
      <c r="GG270" s="2">
        <v>1</v>
      </c>
      <c r="GH270" s="2">
        <v>1</v>
      </c>
      <c r="GI270" s="2">
        <v>-2</v>
      </c>
      <c r="GJ270" s="2">
        <v>0</v>
      </c>
      <c r="GK270" s="2">
        <v>0</v>
      </c>
      <c r="GL270" s="2">
        <f t="shared" si="306"/>
        <v>0</v>
      </c>
      <c r="GM270" s="2">
        <f t="shared" si="307"/>
        <v>110.05</v>
      </c>
      <c r="GN270" s="2">
        <f t="shared" si="308"/>
        <v>0</v>
      </c>
      <c r="GO270" s="2">
        <f t="shared" si="309"/>
        <v>110.05</v>
      </c>
      <c r="GP270" s="2">
        <f t="shared" si="310"/>
        <v>0</v>
      </c>
      <c r="GQ270" s="2"/>
      <c r="GR270" s="2">
        <v>0</v>
      </c>
      <c r="GS270" s="2">
        <v>3</v>
      </c>
      <c r="GT270" s="2">
        <v>0</v>
      </c>
      <c r="GU270" s="2" t="s">
        <v>3</v>
      </c>
      <c r="GV270" s="2">
        <f t="shared" si="311"/>
        <v>0</v>
      </c>
      <c r="GW270" s="2">
        <v>1</v>
      </c>
      <c r="GX270" s="2">
        <f t="shared" si="312"/>
        <v>0</v>
      </c>
      <c r="GY270" s="2"/>
      <c r="GZ270" s="2"/>
      <c r="HA270" s="2">
        <v>0</v>
      </c>
      <c r="HB270" s="2">
        <v>0</v>
      </c>
      <c r="HC270" s="2">
        <f t="shared" si="313"/>
        <v>0</v>
      </c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17</v>
      </c>
      <c r="B271">
        <v>1</v>
      </c>
      <c r="C271">
        <f>ROW(SmtRes!A724)</f>
        <v>724</v>
      </c>
      <c r="D271">
        <f>ROW(EtalonRes!A602)</f>
        <v>602</v>
      </c>
      <c r="E271" t="s">
        <v>509</v>
      </c>
      <c r="F271" t="s">
        <v>15</v>
      </c>
      <c r="G271" t="s">
        <v>16</v>
      </c>
      <c r="H271" t="s">
        <v>17</v>
      </c>
      <c r="I271">
        <v>1</v>
      </c>
      <c r="J271">
        <v>0</v>
      </c>
      <c r="O271">
        <f t="shared" si="279"/>
        <v>326.11</v>
      </c>
      <c r="P271">
        <f t="shared" si="280"/>
        <v>26.88</v>
      </c>
      <c r="Q271">
        <f t="shared" si="281"/>
        <v>0</v>
      </c>
      <c r="R271">
        <f t="shared" si="282"/>
        <v>0</v>
      </c>
      <c r="S271">
        <f t="shared" si="283"/>
        <v>299.23</v>
      </c>
      <c r="T271">
        <f t="shared" si="284"/>
        <v>0</v>
      </c>
      <c r="U271">
        <f t="shared" si="285"/>
        <v>4.4550000000000001</v>
      </c>
      <c r="V271">
        <f t="shared" si="286"/>
        <v>0</v>
      </c>
      <c r="W271">
        <f t="shared" si="287"/>
        <v>0</v>
      </c>
      <c r="X271">
        <f t="shared" si="288"/>
        <v>239.38</v>
      </c>
      <c r="Y271">
        <f t="shared" si="289"/>
        <v>179.54</v>
      </c>
      <c r="AA271">
        <v>39650538</v>
      </c>
      <c r="AB271">
        <f t="shared" si="290"/>
        <v>48.168999999999997</v>
      </c>
      <c r="AC271">
        <f t="shared" si="291"/>
        <v>3.97</v>
      </c>
      <c r="AD271">
        <f>ROUND(((((ET271*1.35))-((EU271*1.35)))+AE271),6)</f>
        <v>0</v>
      </c>
      <c r="AE271">
        <f>ROUND(((EU271*1.35)),6)</f>
        <v>0</v>
      </c>
      <c r="AF271">
        <f>ROUND(((EV271*1.35)),6)</f>
        <v>44.198999999999998</v>
      </c>
      <c r="AG271">
        <f t="shared" si="292"/>
        <v>0</v>
      </c>
      <c r="AH271">
        <f>((EW271*1.35))</f>
        <v>4.4550000000000001</v>
      </c>
      <c r="AI271">
        <f>((EX271*1.35))</f>
        <v>0</v>
      </c>
      <c r="AJ271">
        <f t="shared" si="293"/>
        <v>0</v>
      </c>
      <c r="AK271">
        <v>36.71</v>
      </c>
      <c r="AL271">
        <v>3.97</v>
      </c>
      <c r="AM271">
        <v>0</v>
      </c>
      <c r="AN271">
        <v>0</v>
      </c>
      <c r="AO271">
        <v>32.74</v>
      </c>
      <c r="AP271">
        <v>0</v>
      </c>
      <c r="AQ271">
        <v>3.3</v>
      </c>
      <c r="AR271">
        <v>0</v>
      </c>
      <c r="AS271">
        <v>0</v>
      </c>
      <c r="AT271">
        <v>80</v>
      </c>
      <c r="AU271">
        <v>60</v>
      </c>
      <c r="AV271">
        <v>1</v>
      </c>
      <c r="AW271">
        <v>1</v>
      </c>
      <c r="AZ271">
        <v>6.77</v>
      </c>
      <c r="BA271">
        <v>6.77</v>
      </c>
      <c r="BB271">
        <v>6.77</v>
      </c>
      <c r="BC271">
        <v>6.77</v>
      </c>
      <c r="BD271" t="s">
        <v>3</v>
      </c>
      <c r="BE271" t="s">
        <v>3</v>
      </c>
      <c r="BF271" t="s">
        <v>3</v>
      </c>
      <c r="BG271" t="s">
        <v>3</v>
      </c>
      <c r="BH271">
        <v>0</v>
      </c>
      <c r="BI271">
        <v>2</v>
      </c>
      <c r="BJ271" t="s">
        <v>18</v>
      </c>
      <c r="BM271">
        <v>110011</v>
      </c>
      <c r="BN271">
        <v>0</v>
      </c>
      <c r="BO271" t="s">
        <v>3</v>
      </c>
      <c r="BP271">
        <v>0</v>
      </c>
      <c r="BQ271">
        <v>3</v>
      </c>
      <c r="BR271">
        <v>0</v>
      </c>
      <c r="BS271">
        <v>6.77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80</v>
      </c>
      <c r="CA271">
        <v>60</v>
      </c>
      <c r="CE271">
        <v>0</v>
      </c>
      <c r="CF271">
        <v>0</v>
      </c>
      <c r="CG271">
        <v>0</v>
      </c>
      <c r="CM271">
        <v>0</v>
      </c>
      <c r="CN271" t="s">
        <v>1296</v>
      </c>
      <c r="CO271">
        <v>0</v>
      </c>
      <c r="CP271">
        <f t="shared" si="294"/>
        <v>326.11</v>
      </c>
      <c r="CQ271">
        <f t="shared" si="295"/>
        <v>26.876899999999999</v>
      </c>
      <c r="CR271">
        <f t="shared" si="296"/>
        <v>0</v>
      </c>
      <c r="CS271">
        <f t="shared" si="297"/>
        <v>0</v>
      </c>
      <c r="CT271">
        <f t="shared" si="298"/>
        <v>299.22722999999996</v>
      </c>
      <c r="CU271">
        <f t="shared" si="299"/>
        <v>0</v>
      </c>
      <c r="CV271">
        <f t="shared" si="300"/>
        <v>4.4550000000000001</v>
      </c>
      <c r="CW271">
        <f t="shared" si="301"/>
        <v>0</v>
      </c>
      <c r="CX271">
        <f t="shared" si="302"/>
        <v>0</v>
      </c>
      <c r="CY271">
        <f t="shared" si="303"/>
        <v>239.38400000000001</v>
      </c>
      <c r="CZ271">
        <f t="shared" si="304"/>
        <v>179.53800000000004</v>
      </c>
      <c r="DC271" t="s">
        <v>3</v>
      </c>
      <c r="DD271" t="s">
        <v>3</v>
      </c>
      <c r="DE271" t="s">
        <v>19</v>
      </c>
      <c r="DF271" t="s">
        <v>19</v>
      </c>
      <c r="DG271" t="s">
        <v>19</v>
      </c>
      <c r="DH271" t="s">
        <v>3</v>
      </c>
      <c r="DI271" t="s">
        <v>19</v>
      </c>
      <c r="DJ271" t="s">
        <v>19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17</v>
      </c>
      <c r="DW271" t="s">
        <v>17</v>
      </c>
      <c r="DX271">
        <v>1</v>
      </c>
      <c r="EE271">
        <v>39174433</v>
      </c>
      <c r="EF271">
        <v>3</v>
      </c>
      <c r="EG271" t="s">
        <v>20</v>
      </c>
      <c r="EH271">
        <v>0</v>
      </c>
      <c r="EI271" t="s">
        <v>3</v>
      </c>
      <c r="EJ271">
        <v>2</v>
      </c>
      <c r="EK271">
        <v>110011</v>
      </c>
      <c r="EL271" t="s">
        <v>21</v>
      </c>
      <c r="EM271" t="s">
        <v>22</v>
      </c>
      <c r="EO271" t="s">
        <v>44</v>
      </c>
      <c r="EQ271">
        <v>131072</v>
      </c>
      <c r="ER271">
        <v>36.71</v>
      </c>
      <c r="ES271">
        <v>3.97</v>
      </c>
      <c r="ET271">
        <v>0</v>
      </c>
      <c r="EU271">
        <v>0</v>
      </c>
      <c r="EV271">
        <v>32.74</v>
      </c>
      <c r="EW271">
        <v>3.3</v>
      </c>
      <c r="EX271">
        <v>0</v>
      </c>
      <c r="EY271">
        <v>0</v>
      </c>
      <c r="FQ271">
        <v>0</v>
      </c>
      <c r="FR271">
        <f t="shared" si="305"/>
        <v>0</v>
      </c>
      <c r="FS271">
        <v>0</v>
      </c>
      <c r="FX271">
        <v>80</v>
      </c>
      <c r="FY271">
        <v>60</v>
      </c>
      <c r="GA271" t="s">
        <v>3</v>
      </c>
      <c r="GD271">
        <v>1</v>
      </c>
      <c r="GF271">
        <v>119056495</v>
      </c>
      <c r="GG271">
        <v>1</v>
      </c>
      <c r="GH271">
        <v>1</v>
      </c>
      <c r="GI271">
        <v>4</v>
      </c>
      <c r="GJ271">
        <v>0</v>
      </c>
      <c r="GK271">
        <v>0</v>
      </c>
      <c r="GL271">
        <f t="shared" si="306"/>
        <v>0</v>
      </c>
      <c r="GM271">
        <f t="shared" si="307"/>
        <v>745.03</v>
      </c>
      <c r="GN271">
        <f t="shared" si="308"/>
        <v>0</v>
      </c>
      <c r="GO271">
        <f t="shared" si="309"/>
        <v>745.03</v>
      </c>
      <c r="GP271">
        <f t="shared" si="310"/>
        <v>0</v>
      </c>
      <c r="GR271">
        <v>0</v>
      </c>
      <c r="GS271">
        <v>0</v>
      </c>
      <c r="GT271">
        <v>0</v>
      </c>
      <c r="GU271" t="s">
        <v>3</v>
      </c>
      <c r="GV271">
        <f t="shared" si="311"/>
        <v>0</v>
      </c>
      <c r="GW271">
        <v>1</v>
      </c>
      <c r="GX271">
        <f t="shared" si="312"/>
        <v>0</v>
      </c>
      <c r="HA271">
        <v>0</v>
      </c>
      <c r="HB271">
        <v>0</v>
      </c>
      <c r="HC271">
        <f t="shared" si="313"/>
        <v>0</v>
      </c>
      <c r="IK271">
        <v>0</v>
      </c>
    </row>
    <row r="272" spans="1:255" x14ac:dyDescent="0.2">
      <c r="A272" s="2">
        <v>18</v>
      </c>
      <c r="B272" s="2">
        <v>1</v>
      </c>
      <c r="C272" s="2">
        <v>716</v>
      </c>
      <c r="D272" s="2"/>
      <c r="E272" s="2" t="s">
        <v>510</v>
      </c>
      <c r="F272" s="2" t="s">
        <v>511</v>
      </c>
      <c r="G272" s="2" t="s">
        <v>512</v>
      </c>
      <c r="H272" s="2" t="s">
        <v>95</v>
      </c>
      <c r="I272" s="2">
        <f>I270*J272</f>
        <v>0.1</v>
      </c>
      <c r="J272" s="2">
        <v>0.1</v>
      </c>
      <c r="K272" s="2"/>
      <c r="L272" s="2"/>
      <c r="M272" s="2"/>
      <c r="N272" s="2"/>
      <c r="O272" s="2">
        <f t="shared" si="279"/>
        <v>661.79</v>
      </c>
      <c r="P272" s="2">
        <f t="shared" si="280"/>
        <v>661.79</v>
      </c>
      <c r="Q272" s="2">
        <f t="shared" si="281"/>
        <v>0</v>
      </c>
      <c r="R272" s="2">
        <f t="shared" si="282"/>
        <v>0</v>
      </c>
      <c r="S272" s="2">
        <f t="shared" si="283"/>
        <v>0</v>
      </c>
      <c r="T272" s="2">
        <f t="shared" si="284"/>
        <v>0</v>
      </c>
      <c r="U272" s="2">
        <f t="shared" si="285"/>
        <v>0</v>
      </c>
      <c r="V272" s="2">
        <f t="shared" si="286"/>
        <v>0</v>
      </c>
      <c r="W272" s="2">
        <f t="shared" si="287"/>
        <v>0</v>
      </c>
      <c r="X272" s="2">
        <f t="shared" si="288"/>
        <v>0</v>
      </c>
      <c r="Y272" s="2">
        <f t="shared" si="289"/>
        <v>0</v>
      </c>
      <c r="Z272" s="2"/>
      <c r="AA272" s="2">
        <v>39650536</v>
      </c>
      <c r="AB272" s="2">
        <f t="shared" si="290"/>
        <v>6617.9</v>
      </c>
      <c r="AC272" s="2">
        <f t="shared" si="291"/>
        <v>6617.9</v>
      </c>
      <c r="AD272" s="2">
        <f>ROUND((((ET272)-(EU272))+AE272),6)</f>
        <v>0</v>
      </c>
      <c r="AE272" s="2">
        <f>ROUND((EU272),6)</f>
        <v>0</v>
      </c>
      <c r="AF272" s="2">
        <f>ROUND((EV272),6)</f>
        <v>0</v>
      </c>
      <c r="AG272" s="2">
        <f t="shared" si="292"/>
        <v>0</v>
      </c>
      <c r="AH272" s="2">
        <f>(EW272)</f>
        <v>0</v>
      </c>
      <c r="AI272" s="2">
        <f>(EX272)</f>
        <v>0</v>
      </c>
      <c r="AJ272" s="2">
        <f t="shared" si="293"/>
        <v>0</v>
      </c>
      <c r="AK272" s="2">
        <v>6617.9</v>
      </c>
      <c r="AL272" s="2">
        <v>6617.9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80</v>
      </c>
      <c r="AU272" s="2">
        <v>60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3</v>
      </c>
      <c r="BE272" s="2" t="s">
        <v>3</v>
      </c>
      <c r="BF272" s="2" t="s">
        <v>3</v>
      </c>
      <c r="BG272" s="2" t="s">
        <v>3</v>
      </c>
      <c r="BH272" s="2">
        <v>3</v>
      </c>
      <c r="BI272" s="2">
        <v>2</v>
      </c>
      <c r="BJ272" s="2" t="s">
        <v>513</v>
      </c>
      <c r="BK272" s="2"/>
      <c r="BL272" s="2"/>
      <c r="BM272" s="2">
        <v>110011</v>
      </c>
      <c r="BN272" s="2">
        <v>0</v>
      </c>
      <c r="BO272" s="2" t="s">
        <v>3</v>
      </c>
      <c r="BP272" s="2">
        <v>0</v>
      </c>
      <c r="BQ272" s="2">
        <v>3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3</v>
      </c>
      <c r="BZ272" s="2">
        <v>80</v>
      </c>
      <c r="CA272" s="2">
        <v>60</v>
      </c>
      <c r="CB272" s="2"/>
      <c r="CC272" s="2"/>
      <c r="CD272" s="2"/>
      <c r="CE272" s="2">
        <v>0</v>
      </c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3</v>
      </c>
      <c r="CO272" s="2">
        <v>0</v>
      </c>
      <c r="CP272" s="2">
        <f t="shared" si="294"/>
        <v>661.79</v>
      </c>
      <c r="CQ272" s="2">
        <f t="shared" si="295"/>
        <v>6617.9</v>
      </c>
      <c r="CR272" s="2">
        <f t="shared" si="296"/>
        <v>0</v>
      </c>
      <c r="CS272" s="2">
        <f t="shared" si="297"/>
        <v>0</v>
      </c>
      <c r="CT272" s="2">
        <f t="shared" si="298"/>
        <v>0</v>
      </c>
      <c r="CU272" s="2">
        <f t="shared" si="299"/>
        <v>0</v>
      </c>
      <c r="CV272" s="2">
        <f t="shared" si="300"/>
        <v>0</v>
      </c>
      <c r="CW272" s="2">
        <f t="shared" si="301"/>
        <v>0</v>
      </c>
      <c r="CX272" s="2">
        <f t="shared" si="302"/>
        <v>0</v>
      </c>
      <c r="CY272" s="2">
        <f t="shared" si="303"/>
        <v>0</v>
      </c>
      <c r="CZ272" s="2">
        <f t="shared" si="304"/>
        <v>0</v>
      </c>
      <c r="DA272" s="2"/>
      <c r="DB272" s="2"/>
      <c r="DC272" s="2" t="s">
        <v>3</v>
      </c>
      <c r="DD272" s="2" t="s">
        <v>3</v>
      </c>
      <c r="DE272" s="2" t="s">
        <v>3</v>
      </c>
      <c r="DF272" s="2" t="s">
        <v>3</v>
      </c>
      <c r="DG272" s="2" t="s">
        <v>3</v>
      </c>
      <c r="DH272" s="2" t="s">
        <v>3</v>
      </c>
      <c r="DI272" s="2" t="s">
        <v>3</v>
      </c>
      <c r="DJ272" s="2" t="s">
        <v>3</v>
      </c>
      <c r="DK272" s="2" t="s">
        <v>3</v>
      </c>
      <c r="DL272" s="2" t="s">
        <v>3</v>
      </c>
      <c r="DM272" s="2" t="s">
        <v>3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1010</v>
      </c>
      <c r="DV272" s="2" t="s">
        <v>95</v>
      </c>
      <c r="DW272" s="2" t="s">
        <v>95</v>
      </c>
      <c r="DX272" s="2">
        <v>10</v>
      </c>
      <c r="DY272" s="2"/>
      <c r="DZ272" s="2"/>
      <c r="EA272" s="2"/>
      <c r="EB272" s="2"/>
      <c r="EC272" s="2"/>
      <c r="ED272" s="2"/>
      <c r="EE272" s="2">
        <v>39174433</v>
      </c>
      <c r="EF272" s="2">
        <v>3</v>
      </c>
      <c r="EG272" s="2" t="s">
        <v>20</v>
      </c>
      <c r="EH272" s="2">
        <v>0</v>
      </c>
      <c r="EI272" s="2" t="s">
        <v>3</v>
      </c>
      <c r="EJ272" s="2">
        <v>2</v>
      </c>
      <c r="EK272" s="2">
        <v>110011</v>
      </c>
      <c r="EL272" s="2" t="s">
        <v>21</v>
      </c>
      <c r="EM272" s="2" t="s">
        <v>22</v>
      </c>
      <c r="EN272" s="2"/>
      <c r="EO272" s="2" t="s">
        <v>3</v>
      </c>
      <c r="EP272" s="2"/>
      <c r="EQ272" s="2">
        <v>0</v>
      </c>
      <c r="ER272" s="2">
        <v>6617.9</v>
      </c>
      <c r="ES272" s="2">
        <v>6617.9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305"/>
        <v>0</v>
      </c>
      <c r="FS272" s="2">
        <v>0</v>
      </c>
      <c r="FT272" s="2"/>
      <c r="FU272" s="2"/>
      <c r="FV272" s="2"/>
      <c r="FW272" s="2"/>
      <c r="FX272" s="2">
        <v>80</v>
      </c>
      <c r="FY272" s="2">
        <v>60</v>
      </c>
      <c r="FZ272" s="2"/>
      <c r="GA272" s="2" t="s">
        <v>3</v>
      </c>
      <c r="GB272" s="2"/>
      <c r="GC272" s="2"/>
      <c r="GD272" s="2">
        <v>1</v>
      </c>
      <c r="GE272" s="2"/>
      <c r="GF272" s="2">
        <v>-1378388607</v>
      </c>
      <c r="GG272" s="2">
        <v>1</v>
      </c>
      <c r="GH272" s="2">
        <v>1</v>
      </c>
      <c r="GI272" s="2">
        <v>-2</v>
      </c>
      <c r="GJ272" s="2">
        <v>0</v>
      </c>
      <c r="GK272" s="2">
        <v>0</v>
      </c>
      <c r="GL272" s="2">
        <f t="shared" si="306"/>
        <v>0</v>
      </c>
      <c r="GM272" s="2">
        <f t="shared" si="307"/>
        <v>661.79</v>
      </c>
      <c r="GN272" s="2">
        <f t="shared" si="308"/>
        <v>0</v>
      </c>
      <c r="GO272" s="2">
        <f t="shared" si="309"/>
        <v>661.79</v>
      </c>
      <c r="GP272" s="2">
        <f t="shared" si="310"/>
        <v>0</v>
      </c>
      <c r="GQ272" s="2"/>
      <c r="GR272" s="2">
        <v>0</v>
      </c>
      <c r="GS272" s="2">
        <v>3</v>
      </c>
      <c r="GT272" s="2">
        <v>0</v>
      </c>
      <c r="GU272" s="2" t="s">
        <v>3</v>
      </c>
      <c r="GV272" s="2">
        <f t="shared" si="311"/>
        <v>0</v>
      </c>
      <c r="GW272" s="2">
        <v>1</v>
      </c>
      <c r="GX272" s="2">
        <f t="shared" si="312"/>
        <v>0</v>
      </c>
      <c r="GY272" s="2"/>
      <c r="GZ272" s="2"/>
      <c r="HA272" s="2">
        <v>0</v>
      </c>
      <c r="HB272" s="2">
        <v>0</v>
      </c>
      <c r="HC272" s="2">
        <f t="shared" si="313"/>
        <v>0</v>
      </c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18</v>
      </c>
      <c r="B273">
        <v>1</v>
      </c>
      <c r="C273">
        <v>723</v>
      </c>
      <c r="E273" t="s">
        <v>510</v>
      </c>
      <c r="F273" t="s">
        <v>511</v>
      </c>
      <c r="G273" t="s">
        <v>512</v>
      </c>
      <c r="H273" t="s">
        <v>95</v>
      </c>
      <c r="I273">
        <f>I271*J273</f>
        <v>0.1</v>
      </c>
      <c r="J273">
        <v>0.1</v>
      </c>
      <c r="O273">
        <f t="shared" si="279"/>
        <v>4480.32</v>
      </c>
      <c r="P273">
        <f t="shared" si="280"/>
        <v>4480.32</v>
      </c>
      <c r="Q273">
        <f t="shared" si="281"/>
        <v>0</v>
      </c>
      <c r="R273">
        <f t="shared" si="282"/>
        <v>0</v>
      </c>
      <c r="S273">
        <f t="shared" si="283"/>
        <v>0</v>
      </c>
      <c r="T273">
        <f t="shared" si="284"/>
        <v>0</v>
      </c>
      <c r="U273">
        <f t="shared" si="285"/>
        <v>0</v>
      </c>
      <c r="V273">
        <f t="shared" si="286"/>
        <v>0</v>
      </c>
      <c r="W273">
        <f t="shared" si="287"/>
        <v>0</v>
      </c>
      <c r="X273">
        <f t="shared" si="288"/>
        <v>0</v>
      </c>
      <c r="Y273">
        <f t="shared" si="289"/>
        <v>0</v>
      </c>
      <c r="AA273">
        <v>39650538</v>
      </c>
      <c r="AB273">
        <f t="shared" si="290"/>
        <v>6617.9</v>
      </c>
      <c r="AC273">
        <f t="shared" si="291"/>
        <v>6617.9</v>
      </c>
      <c r="AD273">
        <f>ROUND((((ET273)-(EU273))+AE273),6)</f>
        <v>0</v>
      </c>
      <c r="AE273">
        <f>ROUND((EU273),6)</f>
        <v>0</v>
      </c>
      <c r="AF273">
        <f>ROUND((EV273),6)</f>
        <v>0</v>
      </c>
      <c r="AG273">
        <f t="shared" si="292"/>
        <v>0</v>
      </c>
      <c r="AH273">
        <f>(EW273)</f>
        <v>0</v>
      </c>
      <c r="AI273">
        <f>(EX273)</f>
        <v>0</v>
      </c>
      <c r="AJ273">
        <f t="shared" si="293"/>
        <v>0</v>
      </c>
      <c r="AK273">
        <v>6617.9</v>
      </c>
      <c r="AL273">
        <v>6617.9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80</v>
      </c>
      <c r="AU273">
        <v>60</v>
      </c>
      <c r="AV273">
        <v>1</v>
      </c>
      <c r="AW273">
        <v>1</v>
      </c>
      <c r="AZ273">
        <v>6.77</v>
      </c>
      <c r="BA273">
        <v>1</v>
      </c>
      <c r="BB273">
        <v>1</v>
      </c>
      <c r="BC273">
        <v>6.77</v>
      </c>
      <c r="BD273" t="s">
        <v>3</v>
      </c>
      <c r="BE273" t="s">
        <v>3</v>
      </c>
      <c r="BF273" t="s">
        <v>3</v>
      </c>
      <c r="BG273" t="s">
        <v>3</v>
      </c>
      <c r="BH273">
        <v>3</v>
      </c>
      <c r="BI273">
        <v>2</v>
      </c>
      <c r="BJ273" t="s">
        <v>513</v>
      </c>
      <c r="BM273">
        <v>110011</v>
      </c>
      <c r="BN273">
        <v>0</v>
      </c>
      <c r="BO273" t="s">
        <v>3</v>
      </c>
      <c r="BP273">
        <v>0</v>
      </c>
      <c r="BQ273">
        <v>3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3</v>
      </c>
      <c r="BZ273">
        <v>80</v>
      </c>
      <c r="CA273">
        <v>60</v>
      </c>
      <c r="CE273">
        <v>0</v>
      </c>
      <c r="CF273">
        <v>0</v>
      </c>
      <c r="CG273">
        <v>0</v>
      </c>
      <c r="CM273">
        <v>0</v>
      </c>
      <c r="CN273" t="s">
        <v>3</v>
      </c>
      <c r="CO273">
        <v>0</v>
      </c>
      <c r="CP273">
        <f t="shared" si="294"/>
        <v>4480.32</v>
      </c>
      <c r="CQ273">
        <f t="shared" si="295"/>
        <v>44803.182999999997</v>
      </c>
      <c r="CR273">
        <f t="shared" si="296"/>
        <v>0</v>
      </c>
      <c r="CS273">
        <f t="shared" si="297"/>
        <v>0</v>
      </c>
      <c r="CT273">
        <f t="shared" si="298"/>
        <v>0</v>
      </c>
      <c r="CU273">
        <f t="shared" si="299"/>
        <v>0</v>
      </c>
      <c r="CV273">
        <f t="shared" si="300"/>
        <v>0</v>
      </c>
      <c r="CW273">
        <f t="shared" si="301"/>
        <v>0</v>
      </c>
      <c r="CX273">
        <f t="shared" si="302"/>
        <v>0</v>
      </c>
      <c r="CY273">
        <f t="shared" si="303"/>
        <v>0</v>
      </c>
      <c r="CZ273">
        <f t="shared" si="304"/>
        <v>0</v>
      </c>
      <c r="DC273" t="s">
        <v>3</v>
      </c>
      <c r="DD273" t="s">
        <v>3</v>
      </c>
      <c r="DE273" t="s">
        <v>3</v>
      </c>
      <c r="DF273" t="s">
        <v>3</v>
      </c>
      <c r="DG273" t="s">
        <v>3</v>
      </c>
      <c r="DH273" t="s">
        <v>3</v>
      </c>
      <c r="DI273" t="s">
        <v>3</v>
      </c>
      <c r="DJ273" t="s">
        <v>3</v>
      </c>
      <c r="DK273" t="s">
        <v>3</v>
      </c>
      <c r="DL273" t="s">
        <v>3</v>
      </c>
      <c r="DM273" t="s">
        <v>3</v>
      </c>
      <c r="DN273">
        <v>0</v>
      </c>
      <c r="DO273">
        <v>0</v>
      </c>
      <c r="DP273">
        <v>1</v>
      </c>
      <c r="DQ273">
        <v>1</v>
      </c>
      <c r="DU273">
        <v>1010</v>
      </c>
      <c r="DV273" t="s">
        <v>95</v>
      </c>
      <c r="DW273" t="s">
        <v>95</v>
      </c>
      <c r="DX273">
        <v>10</v>
      </c>
      <c r="EE273">
        <v>39174433</v>
      </c>
      <c r="EF273">
        <v>3</v>
      </c>
      <c r="EG273" t="s">
        <v>20</v>
      </c>
      <c r="EH273">
        <v>0</v>
      </c>
      <c r="EI273" t="s">
        <v>3</v>
      </c>
      <c r="EJ273">
        <v>2</v>
      </c>
      <c r="EK273">
        <v>110011</v>
      </c>
      <c r="EL273" t="s">
        <v>21</v>
      </c>
      <c r="EM273" t="s">
        <v>22</v>
      </c>
      <c r="EO273" t="s">
        <v>3</v>
      </c>
      <c r="EQ273">
        <v>0</v>
      </c>
      <c r="ER273">
        <v>6617.9</v>
      </c>
      <c r="ES273">
        <v>6617.9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305"/>
        <v>0</v>
      </c>
      <c r="FS273">
        <v>0</v>
      </c>
      <c r="FX273">
        <v>80</v>
      </c>
      <c r="FY273">
        <v>60</v>
      </c>
      <c r="GA273" t="s">
        <v>3</v>
      </c>
      <c r="GD273">
        <v>1</v>
      </c>
      <c r="GF273">
        <v>-1378388607</v>
      </c>
      <c r="GG273">
        <v>1</v>
      </c>
      <c r="GH273">
        <v>1</v>
      </c>
      <c r="GI273">
        <v>4</v>
      </c>
      <c r="GJ273">
        <v>0</v>
      </c>
      <c r="GK273">
        <v>0</v>
      </c>
      <c r="GL273">
        <f t="shared" si="306"/>
        <v>0</v>
      </c>
      <c r="GM273">
        <f t="shared" si="307"/>
        <v>4480.32</v>
      </c>
      <c r="GN273">
        <f t="shared" si="308"/>
        <v>0</v>
      </c>
      <c r="GO273">
        <f t="shared" si="309"/>
        <v>4480.32</v>
      </c>
      <c r="GP273">
        <f t="shared" si="310"/>
        <v>0</v>
      </c>
      <c r="GR273">
        <v>0</v>
      </c>
      <c r="GS273">
        <v>0</v>
      </c>
      <c r="GT273">
        <v>0</v>
      </c>
      <c r="GU273" t="s">
        <v>3</v>
      </c>
      <c r="GV273">
        <f t="shared" si="311"/>
        <v>0</v>
      </c>
      <c r="GW273">
        <v>1</v>
      </c>
      <c r="GX273">
        <f t="shared" si="312"/>
        <v>0</v>
      </c>
      <c r="HA273">
        <v>0</v>
      </c>
      <c r="HB273">
        <v>0</v>
      </c>
      <c r="HC273">
        <f t="shared" si="313"/>
        <v>0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ROW(SmtRes!A731)</f>
        <v>731</v>
      </c>
      <c r="D274" s="2">
        <f>ROW(EtalonRes!A608)</f>
        <v>608</v>
      </c>
      <c r="E274" s="2" t="s">
        <v>514</v>
      </c>
      <c r="F274" s="2" t="s">
        <v>147</v>
      </c>
      <c r="G274" s="2" t="s">
        <v>148</v>
      </c>
      <c r="H274" s="2" t="s">
        <v>17</v>
      </c>
      <c r="I274" s="2">
        <v>6</v>
      </c>
      <c r="J274" s="2">
        <v>0</v>
      </c>
      <c r="K274" s="2"/>
      <c r="L274" s="2"/>
      <c r="M274" s="2"/>
      <c r="N274" s="2"/>
      <c r="O274" s="2">
        <f t="shared" si="279"/>
        <v>147.4</v>
      </c>
      <c r="P274" s="2">
        <f t="shared" si="280"/>
        <v>16.5</v>
      </c>
      <c r="Q274" s="2">
        <f t="shared" si="281"/>
        <v>0</v>
      </c>
      <c r="R274" s="2">
        <f t="shared" si="282"/>
        <v>0</v>
      </c>
      <c r="S274" s="2">
        <f t="shared" si="283"/>
        <v>130.9</v>
      </c>
      <c r="T274" s="2">
        <f t="shared" si="284"/>
        <v>0</v>
      </c>
      <c r="U274" s="2">
        <f t="shared" si="285"/>
        <v>13.608000000000001</v>
      </c>
      <c r="V274" s="2">
        <f t="shared" si="286"/>
        <v>0</v>
      </c>
      <c r="W274" s="2">
        <f t="shared" si="287"/>
        <v>0</v>
      </c>
      <c r="X274" s="2">
        <f t="shared" si="288"/>
        <v>104.72</v>
      </c>
      <c r="Y274" s="2">
        <f t="shared" si="289"/>
        <v>78.540000000000006</v>
      </c>
      <c r="Z274" s="2"/>
      <c r="AA274" s="2">
        <v>39650536</v>
      </c>
      <c r="AB274" s="2">
        <f t="shared" si="290"/>
        <v>24.565999999999999</v>
      </c>
      <c r="AC274" s="2">
        <f t="shared" si="291"/>
        <v>2.75</v>
      </c>
      <c r="AD274" s="2">
        <f>ROUND(((((ET274*1.35))-((EU274*1.35)))+AE274),6)</f>
        <v>0</v>
      </c>
      <c r="AE274" s="2">
        <f>ROUND(((EU274*1.35)),6)</f>
        <v>0</v>
      </c>
      <c r="AF274" s="2">
        <f>ROUND(((EV274*1.35)),6)</f>
        <v>21.815999999999999</v>
      </c>
      <c r="AG274" s="2">
        <f t="shared" si="292"/>
        <v>0</v>
      </c>
      <c r="AH274" s="2">
        <f>((EW274*1.35))</f>
        <v>2.2680000000000002</v>
      </c>
      <c r="AI274" s="2">
        <f>((EX274*1.35))</f>
        <v>0</v>
      </c>
      <c r="AJ274" s="2">
        <f t="shared" si="293"/>
        <v>0</v>
      </c>
      <c r="AK274" s="2">
        <v>18.91</v>
      </c>
      <c r="AL274" s="2">
        <v>2.75</v>
      </c>
      <c r="AM274" s="2">
        <v>0</v>
      </c>
      <c r="AN274" s="2">
        <v>0</v>
      </c>
      <c r="AO274" s="2">
        <v>16.16</v>
      </c>
      <c r="AP274" s="2">
        <v>0</v>
      </c>
      <c r="AQ274" s="2">
        <v>1.68</v>
      </c>
      <c r="AR274" s="2">
        <v>0</v>
      </c>
      <c r="AS274" s="2">
        <v>0</v>
      </c>
      <c r="AT274" s="2">
        <v>80</v>
      </c>
      <c r="AU274" s="2">
        <v>60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3</v>
      </c>
      <c r="BE274" s="2" t="s">
        <v>3</v>
      </c>
      <c r="BF274" s="2" t="s">
        <v>3</v>
      </c>
      <c r="BG274" s="2" t="s">
        <v>3</v>
      </c>
      <c r="BH274" s="2">
        <v>0</v>
      </c>
      <c r="BI274" s="2">
        <v>2</v>
      </c>
      <c r="BJ274" s="2" t="s">
        <v>149</v>
      </c>
      <c r="BK274" s="2"/>
      <c r="BL274" s="2"/>
      <c r="BM274" s="2">
        <v>110011</v>
      </c>
      <c r="BN274" s="2">
        <v>0</v>
      </c>
      <c r="BO274" s="2" t="s">
        <v>3</v>
      </c>
      <c r="BP274" s="2">
        <v>0</v>
      </c>
      <c r="BQ274" s="2">
        <v>3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3</v>
      </c>
      <c r="BZ274" s="2">
        <v>80</v>
      </c>
      <c r="CA274" s="2">
        <v>60</v>
      </c>
      <c r="CB274" s="2"/>
      <c r="CC274" s="2"/>
      <c r="CD274" s="2"/>
      <c r="CE274" s="2">
        <v>0</v>
      </c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1296</v>
      </c>
      <c r="CO274" s="2">
        <v>0</v>
      </c>
      <c r="CP274" s="2">
        <f t="shared" si="294"/>
        <v>147.4</v>
      </c>
      <c r="CQ274" s="2">
        <f t="shared" si="295"/>
        <v>2.75</v>
      </c>
      <c r="CR274" s="2">
        <f t="shared" si="296"/>
        <v>0</v>
      </c>
      <c r="CS274" s="2">
        <f t="shared" si="297"/>
        <v>0</v>
      </c>
      <c r="CT274" s="2">
        <f t="shared" si="298"/>
        <v>21.815999999999999</v>
      </c>
      <c r="CU274" s="2">
        <f t="shared" si="299"/>
        <v>0</v>
      </c>
      <c r="CV274" s="2">
        <f t="shared" si="300"/>
        <v>2.2680000000000002</v>
      </c>
      <c r="CW274" s="2">
        <f t="shared" si="301"/>
        <v>0</v>
      </c>
      <c r="CX274" s="2">
        <f t="shared" si="302"/>
        <v>0</v>
      </c>
      <c r="CY274" s="2">
        <f t="shared" si="303"/>
        <v>104.72</v>
      </c>
      <c r="CZ274" s="2">
        <f t="shared" si="304"/>
        <v>78.540000000000006</v>
      </c>
      <c r="DA274" s="2"/>
      <c r="DB274" s="2"/>
      <c r="DC274" s="2" t="s">
        <v>3</v>
      </c>
      <c r="DD274" s="2" t="s">
        <v>3</v>
      </c>
      <c r="DE274" s="2" t="s">
        <v>19</v>
      </c>
      <c r="DF274" s="2" t="s">
        <v>19</v>
      </c>
      <c r="DG274" s="2" t="s">
        <v>19</v>
      </c>
      <c r="DH274" s="2" t="s">
        <v>3</v>
      </c>
      <c r="DI274" s="2" t="s">
        <v>19</v>
      </c>
      <c r="DJ274" s="2" t="s">
        <v>19</v>
      </c>
      <c r="DK274" s="2" t="s">
        <v>3</v>
      </c>
      <c r="DL274" s="2" t="s">
        <v>3</v>
      </c>
      <c r="DM274" s="2" t="s">
        <v>3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1013</v>
      </c>
      <c r="DV274" s="2" t="s">
        <v>17</v>
      </c>
      <c r="DW274" s="2" t="s">
        <v>17</v>
      </c>
      <c r="DX274" s="2">
        <v>1</v>
      </c>
      <c r="DY274" s="2"/>
      <c r="DZ274" s="2"/>
      <c r="EA274" s="2"/>
      <c r="EB274" s="2"/>
      <c r="EC274" s="2"/>
      <c r="ED274" s="2"/>
      <c r="EE274" s="2">
        <v>39174433</v>
      </c>
      <c r="EF274" s="2">
        <v>3</v>
      </c>
      <c r="EG274" s="2" t="s">
        <v>20</v>
      </c>
      <c r="EH274" s="2">
        <v>0</v>
      </c>
      <c r="EI274" s="2" t="s">
        <v>3</v>
      </c>
      <c r="EJ274" s="2">
        <v>2</v>
      </c>
      <c r="EK274" s="2">
        <v>110011</v>
      </c>
      <c r="EL274" s="2" t="s">
        <v>21</v>
      </c>
      <c r="EM274" s="2" t="s">
        <v>22</v>
      </c>
      <c r="EN274" s="2"/>
      <c r="EO274" s="2" t="s">
        <v>44</v>
      </c>
      <c r="EP274" s="2"/>
      <c r="EQ274" s="2">
        <v>131072</v>
      </c>
      <c r="ER274" s="2">
        <v>18.91</v>
      </c>
      <c r="ES274" s="2">
        <v>2.75</v>
      </c>
      <c r="ET274" s="2">
        <v>0</v>
      </c>
      <c r="EU274" s="2">
        <v>0</v>
      </c>
      <c r="EV274" s="2">
        <v>16.16</v>
      </c>
      <c r="EW274" s="2">
        <v>1.68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305"/>
        <v>0</v>
      </c>
      <c r="FS274" s="2">
        <v>0</v>
      </c>
      <c r="FT274" s="2"/>
      <c r="FU274" s="2"/>
      <c r="FV274" s="2"/>
      <c r="FW274" s="2"/>
      <c r="FX274" s="2">
        <v>80</v>
      </c>
      <c r="FY274" s="2">
        <v>60</v>
      </c>
      <c r="FZ274" s="2"/>
      <c r="GA274" s="2" t="s">
        <v>3</v>
      </c>
      <c r="GB274" s="2"/>
      <c r="GC274" s="2"/>
      <c r="GD274" s="2">
        <v>1</v>
      </c>
      <c r="GE274" s="2"/>
      <c r="GF274" s="2">
        <v>209323162</v>
      </c>
      <c r="GG274" s="2">
        <v>1</v>
      </c>
      <c r="GH274" s="2">
        <v>1</v>
      </c>
      <c r="GI274" s="2">
        <v>-2</v>
      </c>
      <c r="GJ274" s="2">
        <v>0</v>
      </c>
      <c r="GK274" s="2">
        <v>0</v>
      </c>
      <c r="GL274" s="2">
        <f t="shared" si="306"/>
        <v>0</v>
      </c>
      <c r="GM274" s="2">
        <f t="shared" si="307"/>
        <v>330.66</v>
      </c>
      <c r="GN274" s="2">
        <f t="shared" si="308"/>
        <v>0</v>
      </c>
      <c r="GO274" s="2">
        <f t="shared" si="309"/>
        <v>330.66</v>
      </c>
      <c r="GP274" s="2">
        <f t="shared" si="310"/>
        <v>0</v>
      </c>
      <c r="GQ274" s="2"/>
      <c r="GR274" s="2">
        <v>0</v>
      </c>
      <c r="GS274" s="2">
        <v>3</v>
      </c>
      <c r="GT274" s="2">
        <v>0</v>
      </c>
      <c r="GU274" s="2" t="s">
        <v>3</v>
      </c>
      <c r="GV274" s="2">
        <f t="shared" si="311"/>
        <v>0</v>
      </c>
      <c r="GW274" s="2">
        <v>1</v>
      </c>
      <c r="GX274" s="2">
        <f t="shared" si="312"/>
        <v>0</v>
      </c>
      <c r="GY274" s="2"/>
      <c r="GZ274" s="2"/>
      <c r="HA274" s="2">
        <v>0</v>
      </c>
      <c r="HB274" s="2">
        <v>0</v>
      </c>
      <c r="HC274" s="2">
        <f t="shared" si="313"/>
        <v>0</v>
      </c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ROW(SmtRes!A738)</f>
        <v>738</v>
      </c>
      <c r="D275">
        <f>ROW(EtalonRes!A614)</f>
        <v>614</v>
      </c>
      <c r="E275" t="s">
        <v>514</v>
      </c>
      <c r="F275" t="s">
        <v>147</v>
      </c>
      <c r="G275" t="s">
        <v>148</v>
      </c>
      <c r="H275" t="s">
        <v>17</v>
      </c>
      <c r="I275">
        <v>6</v>
      </c>
      <c r="J275">
        <v>0</v>
      </c>
      <c r="O275">
        <f t="shared" si="279"/>
        <v>997.88</v>
      </c>
      <c r="P275">
        <f t="shared" si="280"/>
        <v>111.71</v>
      </c>
      <c r="Q275">
        <f t="shared" si="281"/>
        <v>0</v>
      </c>
      <c r="R275">
        <f t="shared" si="282"/>
        <v>0</v>
      </c>
      <c r="S275">
        <f t="shared" si="283"/>
        <v>886.17</v>
      </c>
      <c r="T275">
        <f t="shared" si="284"/>
        <v>0</v>
      </c>
      <c r="U275">
        <f t="shared" si="285"/>
        <v>13.608000000000001</v>
      </c>
      <c r="V275">
        <f t="shared" si="286"/>
        <v>0</v>
      </c>
      <c r="W275">
        <f t="shared" si="287"/>
        <v>0</v>
      </c>
      <c r="X275">
        <f t="shared" si="288"/>
        <v>708.94</v>
      </c>
      <c r="Y275">
        <f t="shared" si="289"/>
        <v>531.70000000000005</v>
      </c>
      <c r="AA275">
        <v>39650538</v>
      </c>
      <c r="AB275">
        <f t="shared" si="290"/>
        <v>24.565999999999999</v>
      </c>
      <c r="AC275">
        <f t="shared" si="291"/>
        <v>2.75</v>
      </c>
      <c r="AD275">
        <f>ROUND(((((ET275*1.35))-((EU275*1.35)))+AE275),6)</f>
        <v>0</v>
      </c>
      <c r="AE275">
        <f>ROUND(((EU275*1.35)),6)</f>
        <v>0</v>
      </c>
      <c r="AF275">
        <f>ROUND(((EV275*1.35)),6)</f>
        <v>21.815999999999999</v>
      </c>
      <c r="AG275">
        <f t="shared" si="292"/>
        <v>0</v>
      </c>
      <c r="AH275">
        <f>((EW275*1.35))</f>
        <v>2.2680000000000002</v>
      </c>
      <c r="AI275">
        <f>((EX275*1.35))</f>
        <v>0</v>
      </c>
      <c r="AJ275">
        <f t="shared" si="293"/>
        <v>0</v>
      </c>
      <c r="AK275">
        <v>18.91</v>
      </c>
      <c r="AL275">
        <v>2.75</v>
      </c>
      <c r="AM275">
        <v>0</v>
      </c>
      <c r="AN275">
        <v>0</v>
      </c>
      <c r="AO275">
        <v>16.16</v>
      </c>
      <c r="AP275">
        <v>0</v>
      </c>
      <c r="AQ275">
        <v>1.68</v>
      </c>
      <c r="AR275">
        <v>0</v>
      </c>
      <c r="AS275">
        <v>0</v>
      </c>
      <c r="AT275">
        <v>80</v>
      </c>
      <c r="AU275">
        <v>60</v>
      </c>
      <c r="AV275">
        <v>1</v>
      </c>
      <c r="AW275">
        <v>1</v>
      </c>
      <c r="AZ275">
        <v>6.77</v>
      </c>
      <c r="BA275">
        <v>6.77</v>
      </c>
      <c r="BB275">
        <v>6.77</v>
      </c>
      <c r="BC275">
        <v>6.77</v>
      </c>
      <c r="BD275" t="s">
        <v>3</v>
      </c>
      <c r="BE275" t="s">
        <v>3</v>
      </c>
      <c r="BF275" t="s">
        <v>3</v>
      </c>
      <c r="BG275" t="s">
        <v>3</v>
      </c>
      <c r="BH275">
        <v>0</v>
      </c>
      <c r="BI275">
        <v>2</v>
      </c>
      <c r="BJ275" t="s">
        <v>149</v>
      </c>
      <c r="BM275">
        <v>110011</v>
      </c>
      <c r="BN275">
        <v>0</v>
      </c>
      <c r="BO275" t="s">
        <v>3</v>
      </c>
      <c r="BP275">
        <v>0</v>
      </c>
      <c r="BQ275">
        <v>3</v>
      </c>
      <c r="BR275">
        <v>0</v>
      </c>
      <c r="BS275">
        <v>6.77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3</v>
      </c>
      <c r="BZ275">
        <v>80</v>
      </c>
      <c r="CA275">
        <v>60</v>
      </c>
      <c r="CE275">
        <v>0</v>
      </c>
      <c r="CF275">
        <v>0</v>
      </c>
      <c r="CG275">
        <v>0</v>
      </c>
      <c r="CM275">
        <v>0</v>
      </c>
      <c r="CN275" t="s">
        <v>1296</v>
      </c>
      <c r="CO275">
        <v>0</v>
      </c>
      <c r="CP275">
        <f t="shared" si="294"/>
        <v>997.88</v>
      </c>
      <c r="CQ275">
        <f t="shared" si="295"/>
        <v>18.6175</v>
      </c>
      <c r="CR275">
        <f t="shared" si="296"/>
        <v>0</v>
      </c>
      <c r="CS275">
        <f t="shared" si="297"/>
        <v>0</v>
      </c>
      <c r="CT275">
        <f t="shared" si="298"/>
        <v>147.69431999999998</v>
      </c>
      <c r="CU275">
        <f t="shared" si="299"/>
        <v>0</v>
      </c>
      <c r="CV275">
        <f t="shared" si="300"/>
        <v>2.2680000000000002</v>
      </c>
      <c r="CW275">
        <f t="shared" si="301"/>
        <v>0</v>
      </c>
      <c r="CX275">
        <f t="shared" si="302"/>
        <v>0</v>
      </c>
      <c r="CY275">
        <f t="shared" si="303"/>
        <v>708.93599999999992</v>
      </c>
      <c r="CZ275">
        <f t="shared" si="304"/>
        <v>531.702</v>
      </c>
      <c r="DC275" t="s">
        <v>3</v>
      </c>
      <c r="DD275" t="s">
        <v>3</v>
      </c>
      <c r="DE275" t="s">
        <v>19</v>
      </c>
      <c r="DF275" t="s">
        <v>19</v>
      </c>
      <c r="DG275" t="s">
        <v>19</v>
      </c>
      <c r="DH275" t="s">
        <v>3</v>
      </c>
      <c r="DI275" t="s">
        <v>19</v>
      </c>
      <c r="DJ275" t="s">
        <v>19</v>
      </c>
      <c r="DK275" t="s">
        <v>3</v>
      </c>
      <c r="DL275" t="s">
        <v>3</v>
      </c>
      <c r="DM275" t="s">
        <v>3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17</v>
      </c>
      <c r="DW275" t="s">
        <v>17</v>
      </c>
      <c r="DX275">
        <v>1</v>
      </c>
      <c r="EE275">
        <v>39174433</v>
      </c>
      <c r="EF275">
        <v>3</v>
      </c>
      <c r="EG275" t="s">
        <v>20</v>
      </c>
      <c r="EH275">
        <v>0</v>
      </c>
      <c r="EI275" t="s">
        <v>3</v>
      </c>
      <c r="EJ275">
        <v>2</v>
      </c>
      <c r="EK275">
        <v>110011</v>
      </c>
      <c r="EL275" t="s">
        <v>21</v>
      </c>
      <c r="EM275" t="s">
        <v>22</v>
      </c>
      <c r="EO275" t="s">
        <v>44</v>
      </c>
      <c r="EQ275">
        <v>131072</v>
      </c>
      <c r="ER275">
        <v>18.91</v>
      </c>
      <c r="ES275">
        <v>2.75</v>
      </c>
      <c r="ET275">
        <v>0</v>
      </c>
      <c r="EU275">
        <v>0</v>
      </c>
      <c r="EV275">
        <v>16.16</v>
      </c>
      <c r="EW275">
        <v>1.68</v>
      </c>
      <c r="EX275">
        <v>0</v>
      </c>
      <c r="EY275">
        <v>0</v>
      </c>
      <c r="FQ275">
        <v>0</v>
      </c>
      <c r="FR275">
        <f t="shared" si="305"/>
        <v>0</v>
      </c>
      <c r="FS275">
        <v>0</v>
      </c>
      <c r="FX275">
        <v>80</v>
      </c>
      <c r="FY275">
        <v>60</v>
      </c>
      <c r="GA275" t="s">
        <v>3</v>
      </c>
      <c r="GD275">
        <v>1</v>
      </c>
      <c r="GF275">
        <v>209323162</v>
      </c>
      <c r="GG275">
        <v>1</v>
      </c>
      <c r="GH275">
        <v>1</v>
      </c>
      <c r="GI275">
        <v>4</v>
      </c>
      <c r="GJ275">
        <v>0</v>
      </c>
      <c r="GK275">
        <v>0</v>
      </c>
      <c r="GL275">
        <f t="shared" si="306"/>
        <v>0</v>
      </c>
      <c r="GM275">
        <f t="shared" si="307"/>
        <v>2238.52</v>
      </c>
      <c r="GN275">
        <f t="shared" si="308"/>
        <v>0</v>
      </c>
      <c r="GO275">
        <f t="shared" si="309"/>
        <v>2238.52</v>
      </c>
      <c r="GP275">
        <f t="shared" si="310"/>
        <v>0</v>
      </c>
      <c r="GR275">
        <v>0</v>
      </c>
      <c r="GS275">
        <v>0</v>
      </c>
      <c r="GT275">
        <v>0</v>
      </c>
      <c r="GU275" t="s">
        <v>3</v>
      </c>
      <c r="GV275">
        <f t="shared" si="311"/>
        <v>0</v>
      </c>
      <c r="GW275">
        <v>1</v>
      </c>
      <c r="GX275">
        <f t="shared" si="312"/>
        <v>0</v>
      </c>
      <c r="HA275">
        <v>0</v>
      </c>
      <c r="HB275">
        <v>0</v>
      </c>
      <c r="HC275">
        <f t="shared" si="313"/>
        <v>0</v>
      </c>
      <c r="IK275">
        <v>0</v>
      </c>
    </row>
    <row r="276" spans="1:255" x14ac:dyDescent="0.2">
      <c r="A276" s="2">
        <v>18</v>
      </c>
      <c r="B276" s="2">
        <v>1</v>
      </c>
      <c r="C276" s="2">
        <v>730</v>
      </c>
      <c r="D276" s="2"/>
      <c r="E276" s="2" t="s">
        <v>515</v>
      </c>
      <c r="F276" s="2" t="s">
        <v>516</v>
      </c>
      <c r="G276" s="2" t="s">
        <v>517</v>
      </c>
      <c r="H276" s="2" t="s">
        <v>95</v>
      </c>
      <c r="I276" s="2">
        <f>I274*J276</f>
        <v>0.6</v>
      </c>
      <c r="J276" s="2">
        <v>9.9999999999999992E-2</v>
      </c>
      <c r="K276" s="2"/>
      <c r="L276" s="2"/>
      <c r="M276" s="2"/>
      <c r="N276" s="2"/>
      <c r="O276" s="2">
        <f t="shared" si="279"/>
        <v>765.78</v>
      </c>
      <c r="P276" s="2">
        <f t="shared" si="280"/>
        <v>765.78</v>
      </c>
      <c r="Q276" s="2">
        <f t="shared" si="281"/>
        <v>0</v>
      </c>
      <c r="R276" s="2">
        <f t="shared" si="282"/>
        <v>0</v>
      </c>
      <c r="S276" s="2">
        <f t="shared" si="283"/>
        <v>0</v>
      </c>
      <c r="T276" s="2">
        <f t="shared" si="284"/>
        <v>0</v>
      </c>
      <c r="U276" s="2">
        <f t="shared" si="285"/>
        <v>0</v>
      </c>
      <c r="V276" s="2">
        <f t="shared" si="286"/>
        <v>0</v>
      </c>
      <c r="W276" s="2">
        <f t="shared" si="287"/>
        <v>0</v>
      </c>
      <c r="X276" s="2">
        <f t="shared" si="288"/>
        <v>0</v>
      </c>
      <c r="Y276" s="2">
        <f t="shared" si="289"/>
        <v>0</v>
      </c>
      <c r="Z276" s="2"/>
      <c r="AA276" s="2">
        <v>39650536</v>
      </c>
      <c r="AB276" s="2">
        <f t="shared" si="290"/>
        <v>1276.3</v>
      </c>
      <c r="AC276" s="2">
        <f t="shared" si="291"/>
        <v>1276.3</v>
      </c>
      <c r="AD276" s="2">
        <f>ROUND((((ET276)-(EU276))+AE276),6)</f>
        <v>0</v>
      </c>
      <c r="AE276" s="2">
        <f>ROUND((EU276),6)</f>
        <v>0</v>
      </c>
      <c r="AF276" s="2">
        <f>ROUND((EV276),6)</f>
        <v>0</v>
      </c>
      <c r="AG276" s="2">
        <f t="shared" si="292"/>
        <v>0</v>
      </c>
      <c r="AH276" s="2">
        <f>(EW276)</f>
        <v>0</v>
      </c>
      <c r="AI276" s="2">
        <f>(EX276)</f>
        <v>0</v>
      </c>
      <c r="AJ276" s="2">
        <f t="shared" si="293"/>
        <v>0</v>
      </c>
      <c r="AK276" s="2">
        <v>1276.3</v>
      </c>
      <c r="AL276" s="2">
        <v>1276.3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80</v>
      </c>
      <c r="AU276" s="2">
        <v>60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3</v>
      </c>
      <c r="BE276" s="2" t="s">
        <v>3</v>
      </c>
      <c r="BF276" s="2" t="s">
        <v>3</v>
      </c>
      <c r="BG276" s="2" t="s">
        <v>3</v>
      </c>
      <c r="BH276" s="2">
        <v>3</v>
      </c>
      <c r="BI276" s="2">
        <v>2</v>
      </c>
      <c r="BJ276" s="2" t="s">
        <v>518</v>
      </c>
      <c r="BK276" s="2"/>
      <c r="BL276" s="2"/>
      <c r="BM276" s="2">
        <v>110011</v>
      </c>
      <c r="BN276" s="2">
        <v>0</v>
      </c>
      <c r="BO276" s="2" t="s">
        <v>3</v>
      </c>
      <c r="BP276" s="2">
        <v>0</v>
      </c>
      <c r="BQ276" s="2">
        <v>3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3</v>
      </c>
      <c r="BZ276" s="2">
        <v>80</v>
      </c>
      <c r="CA276" s="2">
        <v>60</v>
      </c>
      <c r="CB276" s="2"/>
      <c r="CC276" s="2"/>
      <c r="CD276" s="2"/>
      <c r="CE276" s="2">
        <v>0</v>
      </c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3</v>
      </c>
      <c r="CO276" s="2">
        <v>0</v>
      </c>
      <c r="CP276" s="2">
        <f t="shared" si="294"/>
        <v>765.78</v>
      </c>
      <c r="CQ276" s="2">
        <f t="shared" si="295"/>
        <v>1276.3</v>
      </c>
      <c r="CR276" s="2">
        <f t="shared" si="296"/>
        <v>0</v>
      </c>
      <c r="CS276" s="2">
        <f t="shared" si="297"/>
        <v>0</v>
      </c>
      <c r="CT276" s="2">
        <f t="shared" si="298"/>
        <v>0</v>
      </c>
      <c r="CU276" s="2">
        <f t="shared" si="299"/>
        <v>0</v>
      </c>
      <c r="CV276" s="2">
        <f t="shared" si="300"/>
        <v>0</v>
      </c>
      <c r="CW276" s="2">
        <f t="shared" si="301"/>
        <v>0</v>
      </c>
      <c r="CX276" s="2">
        <f t="shared" si="302"/>
        <v>0</v>
      </c>
      <c r="CY276" s="2">
        <f t="shared" si="303"/>
        <v>0</v>
      </c>
      <c r="CZ276" s="2">
        <f t="shared" si="304"/>
        <v>0</v>
      </c>
      <c r="DA276" s="2"/>
      <c r="DB276" s="2"/>
      <c r="DC276" s="2" t="s">
        <v>3</v>
      </c>
      <c r="DD276" s="2" t="s">
        <v>3</v>
      </c>
      <c r="DE276" s="2" t="s">
        <v>3</v>
      </c>
      <c r="DF276" s="2" t="s">
        <v>3</v>
      </c>
      <c r="DG276" s="2" t="s">
        <v>3</v>
      </c>
      <c r="DH276" s="2" t="s">
        <v>3</v>
      </c>
      <c r="DI276" s="2" t="s">
        <v>3</v>
      </c>
      <c r="DJ276" s="2" t="s">
        <v>3</v>
      </c>
      <c r="DK276" s="2" t="s">
        <v>3</v>
      </c>
      <c r="DL276" s="2" t="s">
        <v>3</v>
      </c>
      <c r="DM276" s="2" t="s">
        <v>3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1010</v>
      </c>
      <c r="DV276" s="2" t="s">
        <v>95</v>
      </c>
      <c r="DW276" s="2" t="s">
        <v>95</v>
      </c>
      <c r="DX276" s="2">
        <v>10</v>
      </c>
      <c r="DY276" s="2"/>
      <c r="DZ276" s="2"/>
      <c r="EA276" s="2"/>
      <c r="EB276" s="2"/>
      <c r="EC276" s="2"/>
      <c r="ED276" s="2"/>
      <c r="EE276" s="2">
        <v>39174433</v>
      </c>
      <c r="EF276" s="2">
        <v>3</v>
      </c>
      <c r="EG276" s="2" t="s">
        <v>20</v>
      </c>
      <c r="EH276" s="2">
        <v>0</v>
      </c>
      <c r="EI276" s="2" t="s">
        <v>3</v>
      </c>
      <c r="EJ276" s="2">
        <v>2</v>
      </c>
      <c r="EK276" s="2">
        <v>110011</v>
      </c>
      <c r="EL276" s="2" t="s">
        <v>21</v>
      </c>
      <c r="EM276" s="2" t="s">
        <v>22</v>
      </c>
      <c r="EN276" s="2"/>
      <c r="EO276" s="2" t="s">
        <v>3</v>
      </c>
      <c r="EP276" s="2"/>
      <c r="EQ276" s="2">
        <v>0</v>
      </c>
      <c r="ER276" s="2">
        <v>1276.3</v>
      </c>
      <c r="ES276" s="2">
        <v>1276.3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305"/>
        <v>0</v>
      </c>
      <c r="FS276" s="2">
        <v>0</v>
      </c>
      <c r="FT276" s="2"/>
      <c r="FU276" s="2"/>
      <c r="FV276" s="2"/>
      <c r="FW276" s="2"/>
      <c r="FX276" s="2">
        <v>80</v>
      </c>
      <c r="FY276" s="2">
        <v>60</v>
      </c>
      <c r="FZ276" s="2"/>
      <c r="GA276" s="2" t="s">
        <v>3</v>
      </c>
      <c r="GB276" s="2"/>
      <c r="GC276" s="2"/>
      <c r="GD276" s="2">
        <v>1</v>
      </c>
      <c r="GE276" s="2"/>
      <c r="GF276" s="2">
        <v>-734882753</v>
      </c>
      <c r="GG276" s="2">
        <v>1</v>
      </c>
      <c r="GH276" s="2">
        <v>1</v>
      </c>
      <c r="GI276" s="2">
        <v>-2</v>
      </c>
      <c r="GJ276" s="2">
        <v>0</v>
      </c>
      <c r="GK276" s="2">
        <v>0</v>
      </c>
      <c r="GL276" s="2">
        <f t="shared" si="306"/>
        <v>0</v>
      </c>
      <c r="GM276" s="2">
        <f t="shared" si="307"/>
        <v>765.78</v>
      </c>
      <c r="GN276" s="2">
        <f t="shared" si="308"/>
        <v>0</v>
      </c>
      <c r="GO276" s="2">
        <f t="shared" si="309"/>
        <v>765.78</v>
      </c>
      <c r="GP276" s="2">
        <f t="shared" si="310"/>
        <v>0</v>
      </c>
      <c r="GQ276" s="2"/>
      <c r="GR276" s="2">
        <v>0</v>
      </c>
      <c r="GS276" s="2">
        <v>3</v>
      </c>
      <c r="GT276" s="2">
        <v>0</v>
      </c>
      <c r="GU276" s="2" t="s">
        <v>3</v>
      </c>
      <c r="GV276" s="2">
        <f t="shared" si="311"/>
        <v>0</v>
      </c>
      <c r="GW276" s="2">
        <v>1</v>
      </c>
      <c r="GX276" s="2">
        <f t="shared" si="312"/>
        <v>0</v>
      </c>
      <c r="GY276" s="2"/>
      <c r="GZ276" s="2"/>
      <c r="HA276" s="2">
        <v>0</v>
      </c>
      <c r="HB276" s="2">
        <v>0</v>
      </c>
      <c r="HC276" s="2">
        <f t="shared" si="313"/>
        <v>0</v>
      </c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18</v>
      </c>
      <c r="B277">
        <v>1</v>
      </c>
      <c r="C277">
        <v>737</v>
      </c>
      <c r="E277" t="s">
        <v>515</v>
      </c>
      <c r="F277" t="s">
        <v>516</v>
      </c>
      <c r="G277" t="s">
        <v>517</v>
      </c>
      <c r="H277" t="s">
        <v>95</v>
      </c>
      <c r="I277">
        <f>I275*J277</f>
        <v>0.6</v>
      </c>
      <c r="J277">
        <v>9.9999999999999992E-2</v>
      </c>
      <c r="O277">
        <f t="shared" si="279"/>
        <v>5184.33</v>
      </c>
      <c r="P277">
        <f t="shared" si="280"/>
        <v>5184.33</v>
      </c>
      <c r="Q277">
        <f t="shared" si="281"/>
        <v>0</v>
      </c>
      <c r="R277">
        <f t="shared" si="282"/>
        <v>0</v>
      </c>
      <c r="S277">
        <f t="shared" si="283"/>
        <v>0</v>
      </c>
      <c r="T277">
        <f t="shared" si="284"/>
        <v>0</v>
      </c>
      <c r="U277">
        <f t="shared" si="285"/>
        <v>0</v>
      </c>
      <c r="V277">
        <f t="shared" si="286"/>
        <v>0</v>
      </c>
      <c r="W277">
        <f t="shared" si="287"/>
        <v>0</v>
      </c>
      <c r="X277">
        <f t="shared" si="288"/>
        <v>0</v>
      </c>
      <c r="Y277">
        <f t="shared" si="289"/>
        <v>0</v>
      </c>
      <c r="AA277">
        <v>39650538</v>
      </c>
      <c r="AB277">
        <f t="shared" si="290"/>
        <v>1276.3</v>
      </c>
      <c r="AC277">
        <f t="shared" si="291"/>
        <v>1276.3</v>
      </c>
      <c r="AD277">
        <f>ROUND((((ET277)-(EU277))+AE277),6)</f>
        <v>0</v>
      </c>
      <c r="AE277">
        <f>ROUND((EU277),6)</f>
        <v>0</v>
      </c>
      <c r="AF277">
        <f>ROUND((EV277),6)</f>
        <v>0</v>
      </c>
      <c r="AG277">
        <f t="shared" si="292"/>
        <v>0</v>
      </c>
      <c r="AH277">
        <f>(EW277)</f>
        <v>0</v>
      </c>
      <c r="AI277">
        <f>(EX277)</f>
        <v>0</v>
      </c>
      <c r="AJ277">
        <f t="shared" si="293"/>
        <v>0</v>
      </c>
      <c r="AK277">
        <v>1276.3</v>
      </c>
      <c r="AL277">
        <v>1276.3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80</v>
      </c>
      <c r="AU277">
        <v>60</v>
      </c>
      <c r="AV277">
        <v>1</v>
      </c>
      <c r="AW277">
        <v>1</v>
      </c>
      <c r="AZ277">
        <v>6.77</v>
      </c>
      <c r="BA277">
        <v>1</v>
      </c>
      <c r="BB277">
        <v>1</v>
      </c>
      <c r="BC277">
        <v>6.77</v>
      </c>
      <c r="BD277" t="s">
        <v>3</v>
      </c>
      <c r="BE277" t="s">
        <v>3</v>
      </c>
      <c r="BF277" t="s">
        <v>3</v>
      </c>
      <c r="BG277" t="s">
        <v>3</v>
      </c>
      <c r="BH277">
        <v>3</v>
      </c>
      <c r="BI277">
        <v>2</v>
      </c>
      <c r="BJ277" t="s">
        <v>518</v>
      </c>
      <c r="BM277">
        <v>110011</v>
      </c>
      <c r="BN277">
        <v>0</v>
      </c>
      <c r="BO277" t="s">
        <v>3</v>
      </c>
      <c r="BP277">
        <v>0</v>
      </c>
      <c r="BQ277">
        <v>3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3</v>
      </c>
      <c r="BZ277">
        <v>80</v>
      </c>
      <c r="CA277">
        <v>60</v>
      </c>
      <c r="CE277">
        <v>0</v>
      </c>
      <c r="CF277">
        <v>0</v>
      </c>
      <c r="CG277">
        <v>0</v>
      </c>
      <c r="CM277">
        <v>0</v>
      </c>
      <c r="CN277" t="s">
        <v>3</v>
      </c>
      <c r="CO277">
        <v>0</v>
      </c>
      <c r="CP277">
        <f t="shared" si="294"/>
        <v>5184.33</v>
      </c>
      <c r="CQ277">
        <f t="shared" si="295"/>
        <v>8640.5509999999995</v>
      </c>
      <c r="CR277">
        <f t="shared" si="296"/>
        <v>0</v>
      </c>
      <c r="CS277">
        <f t="shared" si="297"/>
        <v>0</v>
      </c>
      <c r="CT277">
        <f t="shared" si="298"/>
        <v>0</v>
      </c>
      <c r="CU277">
        <f t="shared" si="299"/>
        <v>0</v>
      </c>
      <c r="CV277">
        <f t="shared" si="300"/>
        <v>0</v>
      </c>
      <c r="CW277">
        <f t="shared" si="301"/>
        <v>0</v>
      </c>
      <c r="CX277">
        <f t="shared" si="302"/>
        <v>0</v>
      </c>
      <c r="CY277">
        <f t="shared" si="303"/>
        <v>0</v>
      </c>
      <c r="CZ277">
        <f t="shared" si="304"/>
        <v>0</v>
      </c>
      <c r="DC277" t="s">
        <v>3</v>
      </c>
      <c r="DD277" t="s">
        <v>3</v>
      </c>
      <c r="DE277" t="s">
        <v>3</v>
      </c>
      <c r="DF277" t="s">
        <v>3</v>
      </c>
      <c r="DG277" t="s">
        <v>3</v>
      </c>
      <c r="DH277" t="s">
        <v>3</v>
      </c>
      <c r="DI277" t="s">
        <v>3</v>
      </c>
      <c r="DJ277" t="s">
        <v>3</v>
      </c>
      <c r="DK277" t="s">
        <v>3</v>
      </c>
      <c r="DL277" t="s">
        <v>3</v>
      </c>
      <c r="DM277" t="s">
        <v>3</v>
      </c>
      <c r="DN277">
        <v>0</v>
      </c>
      <c r="DO277">
        <v>0</v>
      </c>
      <c r="DP277">
        <v>1</v>
      </c>
      <c r="DQ277">
        <v>1</v>
      </c>
      <c r="DU277">
        <v>1010</v>
      </c>
      <c r="DV277" t="s">
        <v>95</v>
      </c>
      <c r="DW277" t="s">
        <v>95</v>
      </c>
      <c r="DX277">
        <v>10</v>
      </c>
      <c r="EE277">
        <v>39174433</v>
      </c>
      <c r="EF277">
        <v>3</v>
      </c>
      <c r="EG277" t="s">
        <v>20</v>
      </c>
      <c r="EH277">
        <v>0</v>
      </c>
      <c r="EI277" t="s">
        <v>3</v>
      </c>
      <c r="EJ277">
        <v>2</v>
      </c>
      <c r="EK277">
        <v>110011</v>
      </c>
      <c r="EL277" t="s">
        <v>21</v>
      </c>
      <c r="EM277" t="s">
        <v>22</v>
      </c>
      <c r="EO277" t="s">
        <v>3</v>
      </c>
      <c r="EQ277">
        <v>0</v>
      </c>
      <c r="ER277">
        <v>1276.3</v>
      </c>
      <c r="ES277">
        <v>1276.3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305"/>
        <v>0</v>
      </c>
      <c r="FS277">
        <v>0</v>
      </c>
      <c r="FX277">
        <v>80</v>
      </c>
      <c r="FY277">
        <v>60</v>
      </c>
      <c r="GA277" t="s">
        <v>3</v>
      </c>
      <c r="GD277">
        <v>1</v>
      </c>
      <c r="GF277">
        <v>-734882753</v>
      </c>
      <c r="GG277">
        <v>1</v>
      </c>
      <c r="GH277">
        <v>1</v>
      </c>
      <c r="GI277">
        <v>4</v>
      </c>
      <c r="GJ277">
        <v>0</v>
      </c>
      <c r="GK277">
        <v>0</v>
      </c>
      <c r="GL277">
        <f t="shared" si="306"/>
        <v>0</v>
      </c>
      <c r="GM277">
        <f t="shared" si="307"/>
        <v>5184.33</v>
      </c>
      <c r="GN277">
        <f t="shared" si="308"/>
        <v>0</v>
      </c>
      <c r="GO277">
        <f t="shared" si="309"/>
        <v>5184.33</v>
      </c>
      <c r="GP277">
        <f t="shared" si="310"/>
        <v>0</v>
      </c>
      <c r="GR277">
        <v>0</v>
      </c>
      <c r="GS277">
        <v>3</v>
      </c>
      <c r="GT277">
        <v>0</v>
      </c>
      <c r="GU277" t="s">
        <v>3</v>
      </c>
      <c r="GV277">
        <f t="shared" si="311"/>
        <v>0</v>
      </c>
      <c r="GW277">
        <v>1</v>
      </c>
      <c r="GX277">
        <f t="shared" si="312"/>
        <v>0</v>
      </c>
      <c r="HA277">
        <v>0</v>
      </c>
      <c r="HB277">
        <v>0</v>
      </c>
      <c r="HC277">
        <f t="shared" si="313"/>
        <v>0</v>
      </c>
      <c r="IK277">
        <v>0</v>
      </c>
    </row>
    <row r="278" spans="1:255" x14ac:dyDescent="0.2">
      <c r="A278" s="2">
        <v>17</v>
      </c>
      <c r="B278" s="2">
        <v>1</v>
      </c>
      <c r="C278" s="2">
        <f>ROW(SmtRes!A746)</f>
        <v>746</v>
      </c>
      <c r="D278" s="2">
        <f>ROW(EtalonRes!A621)</f>
        <v>621</v>
      </c>
      <c r="E278" s="2" t="s">
        <v>519</v>
      </c>
      <c r="F278" s="2" t="s">
        <v>520</v>
      </c>
      <c r="G278" s="2" t="s">
        <v>521</v>
      </c>
      <c r="H278" s="2" t="s">
        <v>17</v>
      </c>
      <c r="I278" s="2">
        <v>6</v>
      </c>
      <c r="J278" s="2">
        <v>0</v>
      </c>
      <c r="K278" s="2"/>
      <c r="L278" s="2"/>
      <c r="M278" s="2"/>
      <c r="N278" s="2"/>
      <c r="O278" s="2">
        <f t="shared" si="279"/>
        <v>42.36</v>
      </c>
      <c r="P278" s="2">
        <f t="shared" si="280"/>
        <v>7.2</v>
      </c>
      <c r="Q278" s="2">
        <f t="shared" si="281"/>
        <v>7.86</v>
      </c>
      <c r="R278" s="2">
        <f t="shared" si="282"/>
        <v>0</v>
      </c>
      <c r="S278" s="2">
        <f t="shared" si="283"/>
        <v>27.3</v>
      </c>
      <c r="T278" s="2">
        <f t="shared" si="284"/>
        <v>0</v>
      </c>
      <c r="U278" s="2">
        <f t="shared" si="285"/>
        <v>2.835</v>
      </c>
      <c r="V278" s="2">
        <f t="shared" si="286"/>
        <v>0</v>
      </c>
      <c r="W278" s="2">
        <f t="shared" si="287"/>
        <v>0</v>
      </c>
      <c r="X278" s="2">
        <f t="shared" si="288"/>
        <v>21.84</v>
      </c>
      <c r="Y278" s="2">
        <f t="shared" si="289"/>
        <v>16.38</v>
      </c>
      <c r="Z278" s="2"/>
      <c r="AA278" s="2">
        <v>39650536</v>
      </c>
      <c r="AB278" s="2">
        <f t="shared" si="290"/>
        <v>7.0590000000000002</v>
      </c>
      <c r="AC278" s="2">
        <f t="shared" si="291"/>
        <v>1.2</v>
      </c>
      <c r="AD278" s="2">
        <f>ROUND(((((ET278*1.35))-((EU278*1.35)))+AE278),6)</f>
        <v>1.3095000000000001</v>
      </c>
      <c r="AE278" s="2">
        <f>ROUND(((EU278*1.35)),6)</f>
        <v>0</v>
      </c>
      <c r="AF278" s="2">
        <f>ROUND(((EV278*1.35)),6)</f>
        <v>4.5495000000000001</v>
      </c>
      <c r="AG278" s="2">
        <f t="shared" si="292"/>
        <v>0</v>
      </c>
      <c r="AH278" s="2">
        <f>((EW278*1.35))</f>
        <v>0.47249999999999998</v>
      </c>
      <c r="AI278" s="2">
        <f>((EX278*1.35))</f>
        <v>0</v>
      </c>
      <c r="AJ278" s="2">
        <f t="shared" si="293"/>
        <v>0</v>
      </c>
      <c r="AK278" s="2">
        <v>5.54</v>
      </c>
      <c r="AL278" s="2">
        <v>1.2</v>
      </c>
      <c r="AM278" s="2">
        <v>0.97</v>
      </c>
      <c r="AN278" s="2">
        <v>0</v>
      </c>
      <c r="AO278" s="2">
        <v>3.37</v>
      </c>
      <c r="AP278" s="2">
        <v>0</v>
      </c>
      <c r="AQ278" s="2">
        <v>0.35</v>
      </c>
      <c r="AR278" s="2">
        <v>0</v>
      </c>
      <c r="AS278" s="2">
        <v>0</v>
      </c>
      <c r="AT278" s="2">
        <v>80</v>
      </c>
      <c r="AU278" s="2">
        <v>60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3</v>
      </c>
      <c r="BE278" s="2" t="s">
        <v>3</v>
      </c>
      <c r="BF278" s="2" t="s">
        <v>3</v>
      </c>
      <c r="BG278" s="2" t="s">
        <v>3</v>
      </c>
      <c r="BH278" s="2">
        <v>0</v>
      </c>
      <c r="BI278" s="2">
        <v>2</v>
      </c>
      <c r="BJ278" s="2" t="s">
        <v>522</v>
      </c>
      <c r="BK278" s="2"/>
      <c r="BL278" s="2"/>
      <c r="BM278" s="2">
        <v>110011</v>
      </c>
      <c r="BN278" s="2">
        <v>0</v>
      </c>
      <c r="BO278" s="2" t="s">
        <v>3</v>
      </c>
      <c r="BP278" s="2">
        <v>0</v>
      </c>
      <c r="BQ278" s="2">
        <v>3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3</v>
      </c>
      <c r="BZ278" s="2">
        <v>80</v>
      </c>
      <c r="CA278" s="2">
        <v>60</v>
      </c>
      <c r="CB278" s="2"/>
      <c r="CC278" s="2"/>
      <c r="CD278" s="2"/>
      <c r="CE278" s="2">
        <v>0</v>
      </c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1296</v>
      </c>
      <c r="CO278" s="2">
        <v>0</v>
      </c>
      <c r="CP278" s="2">
        <f t="shared" si="294"/>
        <v>42.36</v>
      </c>
      <c r="CQ278" s="2">
        <f t="shared" si="295"/>
        <v>1.2</v>
      </c>
      <c r="CR278" s="2">
        <f t="shared" si="296"/>
        <v>1.3095000000000001</v>
      </c>
      <c r="CS278" s="2">
        <f t="shared" si="297"/>
        <v>0</v>
      </c>
      <c r="CT278" s="2">
        <f t="shared" si="298"/>
        <v>4.5495000000000001</v>
      </c>
      <c r="CU278" s="2">
        <f t="shared" si="299"/>
        <v>0</v>
      </c>
      <c r="CV278" s="2">
        <f t="shared" si="300"/>
        <v>0.47249999999999998</v>
      </c>
      <c r="CW278" s="2">
        <f t="shared" si="301"/>
        <v>0</v>
      </c>
      <c r="CX278" s="2">
        <f t="shared" si="302"/>
        <v>0</v>
      </c>
      <c r="CY278" s="2">
        <f t="shared" si="303"/>
        <v>21.84</v>
      </c>
      <c r="CZ278" s="2">
        <f t="shared" si="304"/>
        <v>16.38</v>
      </c>
      <c r="DA278" s="2"/>
      <c r="DB278" s="2"/>
      <c r="DC278" s="2" t="s">
        <v>3</v>
      </c>
      <c r="DD278" s="2" t="s">
        <v>3</v>
      </c>
      <c r="DE278" s="2" t="s">
        <v>19</v>
      </c>
      <c r="DF278" s="2" t="s">
        <v>19</v>
      </c>
      <c r="DG278" s="2" t="s">
        <v>19</v>
      </c>
      <c r="DH278" s="2" t="s">
        <v>3</v>
      </c>
      <c r="DI278" s="2" t="s">
        <v>19</v>
      </c>
      <c r="DJ278" s="2" t="s">
        <v>19</v>
      </c>
      <c r="DK278" s="2" t="s">
        <v>3</v>
      </c>
      <c r="DL278" s="2" t="s">
        <v>3</v>
      </c>
      <c r="DM278" s="2" t="s">
        <v>3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1013</v>
      </c>
      <c r="DV278" s="2" t="s">
        <v>17</v>
      </c>
      <c r="DW278" s="2" t="s">
        <v>17</v>
      </c>
      <c r="DX278" s="2">
        <v>1</v>
      </c>
      <c r="DY278" s="2"/>
      <c r="DZ278" s="2"/>
      <c r="EA278" s="2"/>
      <c r="EB278" s="2"/>
      <c r="EC278" s="2"/>
      <c r="ED278" s="2"/>
      <c r="EE278" s="2">
        <v>39174433</v>
      </c>
      <c r="EF278" s="2">
        <v>3</v>
      </c>
      <c r="EG278" s="2" t="s">
        <v>20</v>
      </c>
      <c r="EH278" s="2">
        <v>0</v>
      </c>
      <c r="EI278" s="2" t="s">
        <v>3</v>
      </c>
      <c r="EJ278" s="2">
        <v>2</v>
      </c>
      <c r="EK278" s="2">
        <v>110011</v>
      </c>
      <c r="EL278" s="2" t="s">
        <v>21</v>
      </c>
      <c r="EM278" s="2" t="s">
        <v>22</v>
      </c>
      <c r="EN278" s="2"/>
      <c r="EO278" s="2" t="s">
        <v>44</v>
      </c>
      <c r="EP278" s="2"/>
      <c r="EQ278" s="2">
        <v>131072</v>
      </c>
      <c r="ER278" s="2">
        <v>5.54</v>
      </c>
      <c r="ES278" s="2">
        <v>1.2</v>
      </c>
      <c r="ET278" s="2">
        <v>0.97</v>
      </c>
      <c r="EU278" s="2">
        <v>0</v>
      </c>
      <c r="EV278" s="2">
        <v>3.37</v>
      </c>
      <c r="EW278" s="2">
        <v>0.35</v>
      </c>
      <c r="EX278" s="2">
        <v>0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305"/>
        <v>0</v>
      </c>
      <c r="FS278" s="2">
        <v>0</v>
      </c>
      <c r="FT278" s="2"/>
      <c r="FU278" s="2"/>
      <c r="FV278" s="2"/>
      <c r="FW278" s="2"/>
      <c r="FX278" s="2">
        <v>80</v>
      </c>
      <c r="FY278" s="2">
        <v>60</v>
      </c>
      <c r="FZ278" s="2"/>
      <c r="GA278" s="2" t="s">
        <v>3</v>
      </c>
      <c r="GB278" s="2"/>
      <c r="GC278" s="2"/>
      <c r="GD278" s="2">
        <v>1</v>
      </c>
      <c r="GE278" s="2"/>
      <c r="GF278" s="2">
        <v>890416501</v>
      </c>
      <c r="GG278" s="2">
        <v>1</v>
      </c>
      <c r="GH278" s="2">
        <v>1</v>
      </c>
      <c r="GI278" s="2">
        <v>-2</v>
      </c>
      <c r="GJ278" s="2">
        <v>0</v>
      </c>
      <c r="GK278" s="2">
        <v>0</v>
      </c>
      <c r="GL278" s="2">
        <f t="shared" si="306"/>
        <v>0</v>
      </c>
      <c r="GM278" s="2">
        <f t="shared" si="307"/>
        <v>80.58</v>
      </c>
      <c r="GN278" s="2">
        <f t="shared" si="308"/>
        <v>0</v>
      </c>
      <c r="GO278" s="2">
        <f t="shared" si="309"/>
        <v>80.58</v>
      </c>
      <c r="GP278" s="2">
        <f t="shared" si="310"/>
        <v>0</v>
      </c>
      <c r="GQ278" s="2"/>
      <c r="GR278" s="2">
        <v>0</v>
      </c>
      <c r="GS278" s="2">
        <v>3</v>
      </c>
      <c r="GT278" s="2">
        <v>0</v>
      </c>
      <c r="GU278" s="2" t="s">
        <v>3</v>
      </c>
      <c r="GV278" s="2">
        <f t="shared" si="311"/>
        <v>0</v>
      </c>
      <c r="GW278" s="2">
        <v>1</v>
      </c>
      <c r="GX278" s="2">
        <f t="shared" si="312"/>
        <v>0</v>
      </c>
      <c r="GY278" s="2"/>
      <c r="GZ278" s="2"/>
      <c r="HA278" s="2">
        <v>0</v>
      </c>
      <c r="HB278" s="2">
        <v>0</v>
      </c>
      <c r="HC278" s="2">
        <f t="shared" si="313"/>
        <v>0</v>
      </c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C279">
        <f>ROW(SmtRes!A754)</f>
        <v>754</v>
      </c>
      <c r="D279">
        <f>ROW(EtalonRes!A628)</f>
        <v>628</v>
      </c>
      <c r="E279" t="s">
        <v>519</v>
      </c>
      <c r="F279" t="s">
        <v>520</v>
      </c>
      <c r="G279" t="s">
        <v>521</v>
      </c>
      <c r="H279" t="s">
        <v>17</v>
      </c>
      <c r="I279">
        <v>6</v>
      </c>
      <c r="J279">
        <v>0</v>
      </c>
      <c r="O279">
        <f t="shared" si="279"/>
        <v>286.73</v>
      </c>
      <c r="P279">
        <f t="shared" si="280"/>
        <v>48.74</v>
      </c>
      <c r="Q279">
        <f t="shared" si="281"/>
        <v>53.19</v>
      </c>
      <c r="R279">
        <f t="shared" si="282"/>
        <v>0</v>
      </c>
      <c r="S279">
        <f t="shared" si="283"/>
        <v>184.8</v>
      </c>
      <c r="T279">
        <f t="shared" si="284"/>
        <v>0</v>
      </c>
      <c r="U279">
        <f t="shared" si="285"/>
        <v>2.835</v>
      </c>
      <c r="V279">
        <f t="shared" si="286"/>
        <v>0</v>
      </c>
      <c r="W279">
        <f t="shared" si="287"/>
        <v>0</v>
      </c>
      <c r="X279">
        <f t="shared" si="288"/>
        <v>147.84</v>
      </c>
      <c r="Y279">
        <f t="shared" si="289"/>
        <v>110.88</v>
      </c>
      <c r="AA279">
        <v>39650538</v>
      </c>
      <c r="AB279">
        <f t="shared" si="290"/>
        <v>7.0590000000000002</v>
      </c>
      <c r="AC279">
        <f t="shared" si="291"/>
        <v>1.2</v>
      </c>
      <c r="AD279">
        <f>ROUND(((((ET279*1.35))-((EU279*1.35)))+AE279),6)</f>
        <v>1.3095000000000001</v>
      </c>
      <c r="AE279">
        <f>ROUND(((EU279*1.35)),6)</f>
        <v>0</v>
      </c>
      <c r="AF279">
        <f>ROUND(((EV279*1.35)),6)</f>
        <v>4.5495000000000001</v>
      </c>
      <c r="AG279">
        <f t="shared" si="292"/>
        <v>0</v>
      </c>
      <c r="AH279">
        <f>((EW279*1.35))</f>
        <v>0.47249999999999998</v>
      </c>
      <c r="AI279">
        <f>((EX279*1.35))</f>
        <v>0</v>
      </c>
      <c r="AJ279">
        <f t="shared" si="293"/>
        <v>0</v>
      </c>
      <c r="AK279">
        <v>5.54</v>
      </c>
      <c r="AL279">
        <v>1.2</v>
      </c>
      <c r="AM279">
        <v>0.97</v>
      </c>
      <c r="AN279">
        <v>0</v>
      </c>
      <c r="AO279">
        <v>3.37</v>
      </c>
      <c r="AP279">
        <v>0</v>
      </c>
      <c r="AQ279">
        <v>0.35</v>
      </c>
      <c r="AR279">
        <v>0</v>
      </c>
      <c r="AS279">
        <v>0</v>
      </c>
      <c r="AT279">
        <v>80</v>
      </c>
      <c r="AU279">
        <v>60</v>
      </c>
      <c r="AV279">
        <v>1</v>
      </c>
      <c r="AW279">
        <v>1</v>
      </c>
      <c r="AZ279">
        <v>6.77</v>
      </c>
      <c r="BA279">
        <v>6.77</v>
      </c>
      <c r="BB279">
        <v>6.77</v>
      </c>
      <c r="BC279">
        <v>6.77</v>
      </c>
      <c r="BD279" t="s">
        <v>3</v>
      </c>
      <c r="BE279" t="s">
        <v>3</v>
      </c>
      <c r="BF279" t="s">
        <v>3</v>
      </c>
      <c r="BG279" t="s">
        <v>3</v>
      </c>
      <c r="BH279">
        <v>0</v>
      </c>
      <c r="BI279">
        <v>2</v>
      </c>
      <c r="BJ279" t="s">
        <v>522</v>
      </c>
      <c r="BM279">
        <v>110011</v>
      </c>
      <c r="BN279">
        <v>0</v>
      </c>
      <c r="BO279" t="s">
        <v>3</v>
      </c>
      <c r="BP279">
        <v>0</v>
      </c>
      <c r="BQ279">
        <v>3</v>
      </c>
      <c r="BR279">
        <v>0</v>
      </c>
      <c r="BS279">
        <v>6.77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3</v>
      </c>
      <c r="BZ279">
        <v>80</v>
      </c>
      <c r="CA279">
        <v>60</v>
      </c>
      <c r="CE279">
        <v>0</v>
      </c>
      <c r="CF279">
        <v>0</v>
      </c>
      <c r="CG279">
        <v>0</v>
      </c>
      <c r="CM279">
        <v>0</v>
      </c>
      <c r="CN279" t="s">
        <v>1296</v>
      </c>
      <c r="CO279">
        <v>0</v>
      </c>
      <c r="CP279">
        <f t="shared" si="294"/>
        <v>286.73</v>
      </c>
      <c r="CQ279">
        <f t="shared" si="295"/>
        <v>8.1239999999999988</v>
      </c>
      <c r="CR279">
        <f t="shared" si="296"/>
        <v>8.8653150000000007</v>
      </c>
      <c r="CS279">
        <f t="shared" si="297"/>
        <v>0</v>
      </c>
      <c r="CT279">
        <f t="shared" si="298"/>
        <v>30.800114999999998</v>
      </c>
      <c r="CU279">
        <f t="shared" si="299"/>
        <v>0</v>
      </c>
      <c r="CV279">
        <f t="shared" si="300"/>
        <v>0.47249999999999998</v>
      </c>
      <c r="CW279">
        <f t="shared" si="301"/>
        <v>0</v>
      </c>
      <c r="CX279">
        <f t="shared" si="302"/>
        <v>0</v>
      </c>
      <c r="CY279">
        <f t="shared" si="303"/>
        <v>147.84</v>
      </c>
      <c r="CZ279">
        <f t="shared" si="304"/>
        <v>110.88</v>
      </c>
      <c r="DC279" t="s">
        <v>3</v>
      </c>
      <c r="DD279" t="s">
        <v>3</v>
      </c>
      <c r="DE279" t="s">
        <v>19</v>
      </c>
      <c r="DF279" t="s">
        <v>19</v>
      </c>
      <c r="DG279" t="s">
        <v>19</v>
      </c>
      <c r="DH279" t="s">
        <v>3</v>
      </c>
      <c r="DI279" t="s">
        <v>19</v>
      </c>
      <c r="DJ279" t="s">
        <v>19</v>
      </c>
      <c r="DK279" t="s">
        <v>3</v>
      </c>
      <c r="DL279" t="s">
        <v>3</v>
      </c>
      <c r="DM279" t="s">
        <v>3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17</v>
      </c>
      <c r="DW279" t="s">
        <v>17</v>
      </c>
      <c r="DX279">
        <v>1</v>
      </c>
      <c r="EE279">
        <v>39174433</v>
      </c>
      <c r="EF279">
        <v>3</v>
      </c>
      <c r="EG279" t="s">
        <v>20</v>
      </c>
      <c r="EH279">
        <v>0</v>
      </c>
      <c r="EI279" t="s">
        <v>3</v>
      </c>
      <c r="EJ279">
        <v>2</v>
      </c>
      <c r="EK279">
        <v>110011</v>
      </c>
      <c r="EL279" t="s">
        <v>21</v>
      </c>
      <c r="EM279" t="s">
        <v>22</v>
      </c>
      <c r="EO279" t="s">
        <v>44</v>
      </c>
      <c r="EQ279">
        <v>131072</v>
      </c>
      <c r="ER279">
        <v>5.54</v>
      </c>
      <c r="ES279">
        <v>1.2</v>
      </c>
      <c r="ET279">
        <v>0.97</v>
      </c>
      <c r="EU279">
        <v>0</v>
      </c>
      <c r="EV279">
        <v>3.37</v>
      </c>
      <c r="EW279">
        <v>0.35</v>
      </c>
      <c r="EX279">
        <v>0</v>
      </c>
      <c r="EY279">
        <v>0</v>
      </c>
      <c r="FQ279">
        <v>0</v>
      </c>
      <c r="FR279">
        <f t="shared" si="305"/>
        <v>0</v>
      </c>
      <c r="FS279">
        <v>0</v>
      </c>
      <c r="FX279">
        <v>80</v>
      </c>
      <c r="FY279">
        <v>60</v>
      </c>
      <c r="GA279" t="s">
        <v>3</v>
      </c>
      <c r="GD279">
        <v>1</v>
      </c>
      <c r="GF279">
        <v>890416501</v>
      </c>
      <c r="GG279">
        <v>1</v>
      </c>
      <c r="GH279">
        <v>1</v>
      </c>
      <c r="GI279">
        <v>4</v>
      </c>
      <c r="GJ279">
        <v>0</v>
      </c>
      <c r="GK279">
        <v>0</v>
      </c>
      <c r="GL279">
        <f t="shared" si="306"/>
        <v>0</v>
      </c>
      <c r="GM279">
        <f t="shared" si="307"/>
        <v>545.45000000000005</v>
      </c>
      <c r="GN279">
        <f t="shared" si="308"/>
        <v>0</v>
      </c>
      <c r="GO279">
        <f t="shared" si="309"/>
        <v>545.45000000000005</v>
      </c>
      <c r="GP279">
        <f t="shared" si="310"/>
        <v>0</v>
      </c>
      <c r="GR279">
        <v>0</v>
      </c>
      <c r="GS279">
        <v>0</v>
      </c>
      <c r="GT279">
        <v>0</v>
      </c>
      <c r="GU279" t="s">
        <v>3</v>
      </c>
      <c r="GV279">
        <f t="shared" si="311"/>
        <v>0</v>
      </c>
      <c r="GW279">
        <v>1</v>
      </c>
      <c r="GX279">
        <f t="shared" si="312"/>
        <v>0</v>
      </c>
      <c r="HA279">
        <v>0</v>
      </c>
      <c r="HB279">
        <v>0</v>
      </c>
      <c r="HC279">
        <f t="shared" si="313"/>
        <v>0</v>
      </c>
      <c r="IK279">
        <v>0</v>
      </c>
    </row>
    <row r="280" spans="1:255" x14ac:dyDescent="0.2">
      <c r="A280" s="2">
        <v>18</v>
      </c>
      <c r="B280" s="2">
        <v>1</v>
      </c>
      <c r="C280" s="2">
        <v>745</v>
      </c>
      <c r="D280" s="2"/>
      <c r="E280" s="2" t="s">
        <v>523</v>
      </c>
      <c r="F280" s="2" t="s">
        <v>524</v>
      </c>
      <c r="G280" s="2" t="s">
        <v>525</v>
      </c>
      <c r="H280" s="2" t="s">
        <v>95</v>
      </c>
      <c r="I280" s="2">
        <f>I278*J280</f>
        <v>0.6</v>
      </c>
      <c r="J280" s="2">
        <v>9.9999999999999992E-2</v>
      </c>
      <c r="K280" s="2"/>
      <c r="L280" s="2"/>
      <c r="M280" s="2"/>
      <c r="N280" s="2"/>
      <c r="O280" s="2">
        <f t="shared" si="279"/>
        <v>412.92</v>
      </c>
      <c r="P280" s="2">
        <f t="shared" si="280"/>
        <v>412.92</v>
      </c>
      <c r="Q280" s="2">
        <f t="shared" si="281"/>
        <v>0</v>
      </c>
      <c r="R280" s="2">
        <f t="shared" si="282"/>
        <v>0</v>
      </c>
      <c r="S280" s="2">
        <f t="shared" si="283"/>
        <v>0</v>
      </c>
      <c r="T280" s="2">
        <f t="shared" si="284"/>
        <v>0</v>
      </c>
      <c r="U280" s="2">
        <f t="shared" si="285"/>
        <v>0</v>
      </c>
      <c r="V280" s="2">
        <f t="shared" si="286"/>
        <v>0</v>
      </c>
      <c r="W280" s="2">
        <f t="shared" si="287"/>
        <v>0</v>
      </c>
      <c r="X280" s="2">
        <f t="shared" si="288"/>
        <v>0</v>
      </c>
      <c r="Y280" s="2">
        <f t="shared" si="289"/>
        <v>0</v>
      </c>
      <c r="Z280" s="2"/>
      <c r="AA280" s="2">
        <v>39650536</v>
      </c>
      <c r="AB280" s="2">
        <f t="shared" si="290"/>
        <v>688.2</v>
      </c>
      <c r="AC280" s="2">
        <f t="shared" si="291"/>
        <v>688.2</v>
      </c>
      <c r="AD280" s="2">
        <f>ROUND((((ET280)-(EU280))+AE280),6)</f>
        <v>0</v>
      </c>
      <c r="AE280" s="2">
        <f>ROUND((EU280),6)</f>
        <v>0</v>
      </c>
      <c r="AF280" s="2">
        <f>ROUND((EV280),6)</f>
        <v>0</v>
      </c>
      <c r="AG280" s="2">
        <f t="shared" si="292"/>
        <v>0</v>
      </c>
      <c r="AH280" s="2">
        <f>(EW280)</f>
        <v>0</v>
      </c>
      <c r="AI280" s="2">
        <f>(EX280)</f>
        <v>0</v>
      </c>
      <c r="AJ280" s="2">
        <f t="shared" si="293"/>
        <v>0</v>
      </c>
      <c r="AK280" s="2">
        <v>688.2</v>
      </c>
      <c r="AL280" s="2">
        <v>688.2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80</v>
      </c>
      <c r="AU280" s="2">
        <v>60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3</v>
      </c>
      <c r="BE280" s="2" t="s">
        <v>3</v>
      </c>
      <c r="BF280" s="2" t="s">
        <v>3</v>
      </c>
      <c r="BG280" s="2" t="s">
        <v>3</v>
      </c>
      <c r="BH280" s="2">
        <v>3</v>
      </c>
      <c r="BI280" s="2">
        <v>2</v>
      </c>
      <c r="BJ280" s="2" t="s">
        <v>526</v>
      </c>
      <c r="BK280" s="2"/>
      <c r="BL280" s="2"/>
      <c r="BM280" s="2">
        <v>110011</v>
      </c>
      <c r="BN280" s="2">
        <v>0</v>
      </c>
      <c r="BO280" s="2" t="s">
        <v>3</v>
      </c>
      <c r="BP280" s="2">
        <v>0</v>
      </c>
      <c r="BQ280" s="2">
        <v>3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3</v>
      </c>
      <c r="BZ280" s="2">
        <v>80</v>
      </c>
      <c r="CA280" s="2">
        <v>60</v>
      </c>
      <c r="CB280" s="2"/>
      <c r="CC280" s="2"/>
      <c r="CD280" s="2"/>
      <c r="CE280" s="2">
        <v>0</v>
      </c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3</v>
      </c>
      <c r="CO280" s="2">
        <v>0</v>
      </c>
      <c r="CP280" s="2">
        <f t="shared" si="294"/>
        <v>412.92</v>
      </c>
      <c r="CQ280" s="2">
        <f t="shared" si="295"/>
        <v>688.2</v>
      </c>
      <c r="CR280" s="2">
        <f t="shared" si="296"/>
        <v>0</v>
      </c>
      <c r="CS280" s="2">
        <f t="shared" si="297"/>
        <v>0</v>
      </c>
      <c r="CT280" s="2">
        <f t="shared" si="298"/>
        <v>0</v>
      </c>
      <c r="CU280" s="2">
        <f t="shared" si="299"/>
        <v>0</v>
      </c>
      <c r="CV280" s="2">
        <f t="shared" si="300"/>
        <v>0</v>
      </c>
      <c r="CW280" s="2">
        <f t="shared" si="301"/>
        <v>0</v>
      </c>
      <c r="CX280" s="2">
        <f t="shared" si="302"/>
        <v>0</v>
      </c>
      <c r="CY280" s="2">
        <f t="shared" si="303"/>
        <v>0</v>
      </c>
      <c r="CZ280" s="2">
        <f t="shared" si="304"/>
        <v>0</v>
      </c>
      <c r="DA280" s="2"/>
      <c r="DB280" s="2"/>
      <c r="DC280" s="2" t="s">
        <v>3</v>
      </c>
      <c r="DD280" s="2" t="s">
        <v>3</v>
      </c>
      <c r="DE280" s="2" t="s">
        <v>3</v>
      </c>
      <c r="DF280" s="2" t="s">
        <v>3</v>
      </c>
      <c r="DG280" s="2" t="s">
        <v>3</v>
      </c>
      <c r="DH280" s="2" t="s">
        <v>3</v>
      </c>
      <c r="DI280" s="2" t="s">
        <v>3</v>
      </c>
      <c r="DJ280" s="2" t="s">
        <v>3</v>
      </c>
      <c r="DK280" s="2" t="s">
        <v>3</v>
      </c>
      <c r="DL280" s="2" t="s">
        <v>3</v>
      </c>
      <c r="DM280" s="2" t="s">
        <v>3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1010</v>
      </c>
      <c r="DV280" s="2" t="s">
        <v>95</v>
      </c>
      <c r="DW280" s="2" t="s">
        <v>95</v>
      </c>
      <c r="DX280" s="2">
        <v>10</v>
      </c>
      <c r="DY280" s="2"/>
      <c r="DZ280" s="2"/>
      <c r="EA280" s="2"/>
      <c r="EB280" s="2"/>
      <c r="EC280" s="2"/>
      <c r="ED280" s="2"/>
      <c r="EE280" s="2">
        <v>39174433</v>
      </c>
      <c r="EF280" s="2">
        <v>3</v>
      </c>
      <c r="EG280" s="2" t="s">
        <v>20</v>
      </c>
      <c r="EH280" s="2">
        <v>0</v>
      </c>
      <c r="EI280" s="2" t="s">
        <v>3</v>
      </c>
      <c r="EJ280" s="2">
        <v>2</v>
      </c>
      <c r="EK280" s="2">
        <v>110011</v>
      </c>
      <c r="EL280" s="2" t="s">
        <v>21</v>
      </c>
      <c r="EM280" s="2" t="s">
        <v>22</v>
      </c>
      <c r="EN280" s="2"/>
      <c r="EO280" s="2" t="s">
        <v>3</v>
      </c>
      <c r="EP280" s="2"/>
      <c r="EQ280" s="2">
        <v>0</v>
      </c>
      <c r="ER280" s="2">
        <v>688.2</v>
      </c>
      <c r="ES280" s="2">
        <v>688.2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305"/>
        <v>0</v>
      </c>
      <c r="FS280" s="2">
        <v>0</v>
      </c>
      <c r="FT280" s="2"/>
      <c r="FU280" s="2"/>
      <c r="FV280" s="2"/>
      <c r="FW280" s="2"/>
      <c r="FX280" s="2">
        <v>80</v>
      </c>
      <c r="FY280" s="2">
        <v>60</v>
      </c>
      <c r="FZ280" s="2"/>
      <c r="GA280" s="2" t="s">
        <v>3</v>
      </c>
      <c r="GB280" s="2"/>
      <c r="GC280" s="2"/>
      <c r="GD280" s="2">
        <v>1</v>
      </c>
      <c r="GE280" s="2"/>
      <c r="GF280" s="2">
        <v>-880843711</v>
      </c>
      <c r="GG280" s="2">
        <v>1</v>
      </c>
      <c r="GH280" s="2">
        <v>1</v>
      </c>
      <c r="GI280" s="2">
        <v>-2</v>
      </c>
      <c r="GJ280" s="2">
        <v>0</v>
      </c>
      <c r="GK280" s="2">
        <v>0</v>
      </c>
      <c r="GL280" s="2">
        <f t="shared" si="306"/>
        <v>0</v>
      </c>
      <c r="GM280" s="2">
        <f t="shared" si="307"/>
        <v>412.92</v>
      </c>
      <c r="GN280" s="2">
        <f t="shared" si="308"/>
        <v>0</v>
      </c>
      <c r="GO280" s="2">
        <f t="shared" si="309"/>
        <v>412.92</v>
      </c>
      <c r="GP280" s="2">
        <f t="shared" si="310"/>
        <v>0</v>
      </c>
      <c r="GQ280" s="2"/>
      <c r="GR280" s="2">
        <v>0</v>
      </c>
      <c r="GS280" s="2">
        <v>3</v>
      </c>
      <c r="GT280" s="2">
        <v>0</v>
      </c>
      <c r="GU280" s="2" t="s">
        <v>3</v>
      </c>
      <c r="GV280" s="2">
        <f t="shared" si="311"/>
        <v>0</v>
      </c>
      <c r="GW280" s="2">
        <v>1</v>
      </c>
      <c r="GX280" s="2">
        <f t="shared" si="312"/>
        <v>0</v>
      </c>
      <c r="GY280" s="2"/>
      <c r="GZ280" s="2"/>
      <c r="HA280" s="2">
        <v>0</v>
      </c>
      <c r="HB280" s="2">
        <v>0</v>
      </c>
      <c r="HC280" s="2">
        <f t="shared" si="313"/>
        <v>0</v>
      </c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18</v>
      </c>
      <c r="B281">
        <v>1</v>
      </c>
      <c r="C281">
        <v>753</v>
      </c>
      <c r="E281" t="s">
        <v>523</v>
      </c>
      <c r="F281" t="s">
        <v>524</v>
      </c>
      <c r="G281" t="s">
        <v>525</v>
      </c>
      <c r="H281" t="s">
        <v>95</v>
      </c>
      <c r="I281">
        <f>I279*J281</f>
        <v>0.6</v>
      </c>
      <c r="J281">
        <v>9.9999999999999992E-2</v>
      </c>
      <c r="O281">
        <f t="shared" si="279"/>
        <v>2795.47</v>
      </c>
      <c r="P281">
        <f t="shared" si="280"/>
        <v>2795.47</v>
      </c>
      <c r="Q281">
        <f t="shared" si="281"/>
        <v>0</v>
      </c>
      <c r="R281">
        <f t="shared" si="282"/>
        <v>0</v>
      </c>
      <c r="S281">
        <f t="shared" si="283"/>
        <v>0</v>
      </c>
      <c r="T281">
        <f t="shared" si="284"/>
        <v>0</v>
      </c>
      <c r="U281">
        <f t="shared" si="285"/>
        <v>0</v>
      </c>
      <c r="V281">
        <f t="shared" si="286"/>
        <v>0</v>
      </c>
      <c r="W281">
        <f t="shared" si="287"/>
        <v>0</v>
      </c>
      <c r="X281">
        <f t="shared" si="288"/>
        <v>0</v>
      </c>
      <c r="Y281">
        <f t="shared" si="289"/>
        <v>0</v>
      </c>
      <c r="AA281">
        <v>39650538</v>
      </c>
      <c r="AB281">
        <f t="shared" si="290"/>
        <v>688.2</v>
      </c>
      <c r="AC281">
        <f t="shared" si="291"/>
        <v>688.2</v>
      </c>
      <c r="AD281">
        <f>ROUND((((ET281)-(EU281))+AE281),6)</f>
        <v>0</v>
      </c>
      <c r="AE281">
        <f>ROUND((EU281),6)</f>
        <v>0</v>
      </c>
      <c r="AF281">
        <f>ROUND((EV281),6)</f>
        <v>0</v>
      </c>
      <c r="AG281">
        <f t="shared" si="292"/>
        <v>0</v>
      </c>
      <c r="AH281">
        <f>(EW281)</f>
        <v>0</v>
      </c>
      <c r="AI281">
        <f>(EX281)</f>
        <v>0</v>
      </c>
      <c r="AJ281">
        <f t="shared" si="293"/>
        <v>0</v>
      </c>
      <c r="AK281">
        <v>688.2</v>
      </c>
      <c r="AL281">
        <v>688.2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80</v>
      </c>
      <c r="AU281">
        <v>60</v>
      </c>
      <c r="AV281">
        <v>1</v>
      </c>
      <c r="AW281">
        <v>1</v>
      </c>
      <c r="AZ281">
        <v>6.77</v>
      </c>
      <c r="BA281">
        <v>1</v>
      </c>
      <c r="BB281">
        <v>1</v>
      </c>
      <c r="BC281">
        <v>6.77</v>
      </c>
      <c r="BD281" t="s">
        <v>3</v>
      </c>
      <c r="BE281" t="s">
        <v>3</v>
      </c>
      <c r="BF281" t="s">
        <v>3</v>
      </c>
      <c r="BG281" t="s">
        <v>3</v>
      </c>
      <c r="BH281">
        <v>3</v>
      </c>
      <c r="BI281">
        <v>2</v>
      </c>
      <c r="BJ281" t="s">
        <v>526</v>
      </c>
      <c r="BM281">
        <v>110011</v>
      </c>
      <c r="BN281">
        <v>0</v>
      </c>
      <c r="BO281" t="s">
        <v>3</v>
      </c>
      <c r="BP281">
        <v>0</v>
      </c>
      <c r="BQ281">
        <v>3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3</v>
      </c>
      <c r="BZ281">
        <v>80</v>
      </c>
      <c r="CA281">
        <v>60</v>
      </c>
      <c r="CE281">
        <v>0</v>
      </c>
      <c r="CF281">
        <v>0</v>
      </c>
      <c r="CG281">
        <v>0</v>
      </c>
      <c r="CM281">
        <v>0</v>
      </c>
      <c r="CN281" t="s">
        <v>3</v>
      </c>
      <c r="CO281">
        <v>0</v>
      </c>
      <c r="CP281">
        <f t="shared" si="294"/>
        <v>2795.47</v>
      </c>
      <c r="CQ281">
        <f t="shared" si="295"/>
        <v>4659.1139999999996</v>
      </c>
      <c r="CR281">
        <f t="shared" si="296"/>
        <v>0</v>
      </c>
      <c r="CS281">
        <f t="shared" si="297"/>
        <v>0</v>
      </c>
      <c r="CT281">
        <f t="shared" si="298"/>
        <v>0</v>
      </c>
      <c r="CU281">
        <f t="shared" si="299"/>
        <v>0</v>
      </c>
      <c r="CV281">
        <f t="shared" si="300"/>
        <v>0</v>
      </c>
      <c r="CW281">
        <f t="shared" si="301"/>
        <v>0</v>
      </c>
      <c r="CX281">
        <f t="shared" si="302"/>
        <v>0</v>
      </c>
      <c r="CY281">
        <f t="shared" si="303"/>
        <v>0</v>
      </c>
      <c r="CZ281">
        <f t="shared" si="304"/>
        <v>0</v>
      </c>
      <c r="DC281" t="s">
        <v>3</v>
      </c>
      <c r="DD281" t="s">
        <v>3</v>
      </c>
      <c r="DE281" t="s">
        <v>3</v>
      </c>
      <c r="DF281" t="s">
        <v>3</v>
      </c>
      <c r="DG281" t="s">
        <v>3</v>
      </c>
      <c r="DH281" t="s">
        <v>3</v>
      </c>
      <c r="DI281" t="s">
        <v>3</v>
      </c>
      <c r="DJ281" t="s">
        <v>3</v>
      </c>
      <c r="DK281" t="s">
        <v>3</v>
      </c>
      <c r="DL281" t="s">
        <v>3</v>
      </c>
      <c r="DM281" t="s">
        <v>3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95</v>
      </c>
      <c r="DW281" t="s">
        <v>95</v>
      </c>
      <c r="DX281">
        <v>10</v>
      </c>
      <c r="EE281">
        <v>39174433</v>
      </c>
      <c r="EF281">
        <v>3</v>
      </c>
      <c r="EG281" t="s">
        <v>20</v>
      </c>
      <c r="EH281">
        <v>0</v>
      </c>
      <c r="EI281" t="s">
        <v>3</v>
      </c>
      <c r="EJ281">
        <v>2</v>
      </c>
      <c r="EK281">
        <v>110011</v>
      </c>
      <c r="EL281" t="s">
        <v>21</v>
      </c>
      <c r="EM281" t="s">
        <v>22</v>
      </c>
      <c r="EO281" t="s">
        <v>3</v>
      </c>
      <c r="EQ281">
        <v>0</v>
      </c>
      <c r="ER281">
        <v>688.2</v>
      </c>
      <c r="ES281">
        <v>688.2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305"/>
        <v>0</v>
      </c>
      <c r="FS281">
        <v>0</v>
      </c>
      <c r="FX281">
        <v>80</v>
      </c>
      <c r="FY281">
        <v>60</v>
      </c>
      <c r="GA281" t="s">
        <v>3</v>
      </c>
      <c r="GD281">
        <v>1</v>
      </c>
      <c r="GF281">
        <v>-880843711</v>
      </c>
      <c r="GG281">
        <v>1</v>
      </c>
      <c r="GH281">
        <v>1</v>
      </c>
      <c r="GI281">
        <v>4</v>
      </c>
      <c r="GJ281">
        <v>0</v>
      </c>
      <c r="GK281">
        <v>0</v>
      </c>
      <c r="GL281">
        <f t="shared" si="306"/>
        <v>0</v>
      </c>
      <c r="GM281">
        <f t="shared" si="307"/>
        <v>2795.47</v>
      </c>
      <c r="GN281">
        <f t="shared" si="308"/>
        <v>0</v>
      </c>
      <c r="GO281">
        <f t="shared" si="309"/>
        <v>2795.47</v>
      </c>
      <c r="GP281">
        <f t="shared" si="310"/>
        <v>0</v>
      </c>
      <c r="GR281">
        <v>0</v>
      </c>
      <c r="GS281">
        <v>0</v>
      </c>
      <c r="GT281">
        <v>0</v>
      </c>
      <c r="GU281" t="s">
        <v>3</v>
      </c>
      <c r="GV281">
        <f t="shared" si="311"/>
        <v>0</v>
      </c>
      <c r="GW281">
        <v>1</v>
      </c>
      <c r="GX281">
        <f t="shared" si="312"/>
        <v>0</v>
      </c>
      <c r="HA281">
        <v>0</v>
      </c>
      <c r="HB281">
        <v>0</v>
      </c>
      <c r="HC281">
        <f t="shared" si="313"/>
        <v>0</v>
      </c>
      <c r="IK281">
        <v>0</v>
      </c>
    </row>
    <row r="282" spans="1:255" x14ac:dyDescent="0.2">
      <c r="A282" s="2">
        <v>17</v>
      </c>
      <c r="B282" s="2">
        <v>1</v>
      </c>
      <c r="C282" s="2">
        <f>ROW(SmtRes!A761)</f>
        <v>761</v>
      </c>
      <c r="D282" s="2">
        <f>ROW(EtalonRes!A634)</f>
        <v>634</v>
      </c>
      <c r="E282" s="2" t="s">
        <v>527</v>
      </c>
      <c r="F282" s="2" t="s">
        <v>147</v>
      </c>
      <c r="G282" s="2" t="s">
        <v>148</v>
      </c>
      <c r="H282" s="2" t="s">
        <v>17</v>
      </c>
      <c r="I282" s="2">
        <v>3</v>
      </c>
      <c r="J282" s="2">
        <v>0</v>
      </c>
      <c r="K282" s="2"/>
      <c r="L282" s="2"/>
      <c r="M282" s="2"/>
      <c r="N282" s="2"/>
      <c r="O282" s="2">
        <f t="shared" si="279"/>
        <v>73.7</v>
      </c>
      <c r="P282" s="2">
        <f t="shared" si="280"/>
        <v>8.25</v>
      </c>
      <c r="Q282" s="2">
        <f t="shared" si="281"/>
        <v>0</v>
      </c>
      <c r="R282" s="2">
        <f t="shared" si="282"/>
        <v>0</v>
      </c>
      <c r="S282" s="2">
        <f t="shared" si="283"/>
        <v>65.45</v>
      </c>
      <c r="T282" s="2">
        <f t="shared" si="284"/>
        <v>0</v>
      </c>
      <c r="U282" s="2">
        <f t="shared" si="285"/>
        <v>6.8040000000000003</v>
      </c>
      <c r="V282" s="2">
        <f t="shared" si="286"/>
        <v>0</v>
      </c>
      <c r="W282" s="2">
        <f t="shared" si="287"/>
        <v>0</v>
      </c>
      <c r="X282" s="2">
        <f t="shared" si="288"/>
        <v>52.36</v>
      </c>
      <c r="Y282" s="2">
        <f t="shared" si="289"/>
        <v>39.270000000000003</v>
      </c>
      <c r="Z282" s="2"/>
      <c r="AA282" s="2">
        <v>39650536</v>
      </c>
      <c r="AB282" s="2">
        <f t="shared" si="290"/>
        <v>24.565999999999999</v>
      </c>
      <c r="AC282" s="2">
        <f t="shared" si="291"/>
        <v>2.75</v>
      </c>
      <c r="AD282" s="2">
        <f>ROUND(((((ET282*1.35))-((EU282*1.35)))+AE282),6)</f>
        <v>0</v>
      </c>
      <c r="AE282" s="2">
        <f>ROUND(((EU282*1.35)),6)</f>
        <v>0</v>
      </c>
      <c r="AF282" s="2">
        <f>ROUND(((EV282*1.35)),6)</f>
        <v>21.815999999999999</v>
      </c>
      <c r="AG282" s="2">
        <f t="shared" si="292"/>
        <v>0</v>
      </c>
      <c r="AH282" s="2">
        <f>((EW282*1.35))</f>
        <v>2.2680000000000002</v>
      </c>
      <c r="AI282" s="2">
        <f>((EX282*1.35))</f>
        <v>0</v>
      </c>
      <c r="AJ282" s="2">
        <f t="shared" si="293"/>
        <v>0</v>
      </c>
      <c r="AK282" s="2">
        <v>18.91</v>
      </c>
      <c r="AL282" s="2">
        <v>2.75</v>
      </c>
      <c r="AM282" s="2">
        <v>0</v>
      </c>
      <c r="AN282" s="2">
        <v>0</v>
      </c>
      <c r="AO282" s="2">
        <v>16.16</v>
      </c>
      <c r="AP282" s="2">
        <v>0</v>
      </c>
      <c r="AQ282" s="2">
        <v>1.68</v>
      </c>
      <c r="AR282" s="2">
        <v>0</v>
      </c>
      <c r="AS282" s="2">
        <v>0</v>
      </c>
      <c r="AT282" s="2">
        <v>80</v>
      </c>
      <c r="AU282" s="2">
        <v>60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3</v>
      </c>
      <c r="BE282" s="2" t="s">
        <v>3</v>
      </c>
      <c r="BF282" s="2" t="s">
        <v>3</v>
      </c>
      <c r="BG282" s="2" t="s">
        <v>3</v>
      </c>
      <c r="BH282" s="2">
        <v>0</v>
      </c>
      <c r="BI282" s="2">
        <v>2</v>
      </c>
      <c r="BJ282" s="2" t="s">
        <v>149</v>
      </c>
      <c r="BK282" s="2"/>
      <c r="BL282" s="2"/>
      <c r="BM282" s="2">
        <v>110011</v>
      </c>
      <c r="BN282" s="2">
        <v>0</v>
      </c>
      <c r="BO282" s="2" t="s">
        <v>3</v>
      </c>
      <c r="BP282" s="2">
        <v>0</v>
      </c>
      <c r="BQ282" s="2">
        <v>3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3</v>
      </c>
      <c r="BZ282" s="2">
        <v>80</v>
      </c>
      <c r="CA282" s="2">
        <v>60</v>
      </c>
      <c r="CB282" s="2"/>
      <c r="CC282" s="2"/>
      <c r="CD282" s="2"/>
      <c r="CE282" s="2">
        <v>0</v>
      </c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1296</v>
      </c>
      <c r="CO282" s="2">
        <v>0</v>
      </c>
      <c r="CP282" s="2">
        <f t="shared" si="294"/>
        <v>73.7</v>
      </c>
      <c r="CQ282" s="2">
        <f t="shared" si="295"/>
        <v>2.75</v>
      </c>
      <c r="CR282" s="2">
        <f t="shared" si="296"/>
        <v>0</v>
      </c>
      <c r="CS282" s="2">
        <f t="shared" si="297"/>
        <v>0</v>
      </c>
      <c r="CT282" s="2">
        <f t="shared" si="298"/>
        <v>21.815999999999999</v>
      </c>
      <c r="CU282" s="2">
        <f t="shared" si="299"/>
        <v>0</v>
      </c>
      <c r="CV282" s="2">
        <f t="shared" si="300"/>
        <v>2.2680000000000002</v>
      </c>
      <c r="CW282" s="2">
        <f t="shared" si="301"/>
        <v>0</v>
      </c>
      <c r="CX282" s="2">
        <f t="shared" si="302"/>
        <v>0</v>
      </c>
      <c r="CY282" s="2">
        <f t="shared" si="303"/>
        <v>52.36</v>
      </c>
      <c r="CZ282" s="2">
        <f t="shared" si="304"/>
        <v>39.270000000000003</v>
      </c>
      <c r="DA282" s="2"/>
      <c r="DB282" s="2"/>
      <c r="DC282" s="2" t="s">
        <v>3</v>
      </c>
      <c r="DD282" s="2" t="s">
        <v>3</v>
      </c>
      <c r="DE282" s="2" t="s">
        <v>19</v>
      </c>
      <c r="DF282" s="2" t="s">
        <v>19</v>
      </c>
      <c r="DG282" s="2" t="s">
        <v>19</v>
      </c>
      <c r="DH282" s="2" t="s">
        <v>3</v>
      </c>
      <c r="DI282" s="2" t="s">
        <v>19</v>
      </c>
      <c r="DJ282" s="2" t="s">
        <v>19</v>
      </c>
      <c r="DK282" s="2" t="s">
        <v>3</v>
      </c>
      <c r="DL282" s="2" t="s">
        <v>3</v>
      </c>
      <c r="DM282" s="2" t="s">
        <v>3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1013</v>
      </c>
      <c r="DV282" s="2" t="s">
        <v>17</v>
      </c>
      <c r="DW282" s="2" t="s">
        <v>17</v>
      </c>
      <c r="DX282" s="2">
        <v>1</v>
      </c>
      <c r="DY282" s="2"/>
      <c r="DZ282" s="2"/>
      <c r="EA282" s="2"/>
      <c r="EB282" s="2"/>
      <c r="EC282" s="2"/>
      <c r="ED282" s="2"/>
      <c r="EE282" s="2">
        <v>39174433</v>
      </c>
      <c r="EF282" s="2">
        <v>3</v>
      </c>
      <c r="EG282" s="2" t="s">
        <v>20</v>
      </c>
      <c r="EH282" s="2">
        <v>0</v>
      </c>
      <c r="EI282" s="2" t="s">
        <v>3</v>
      </c>
      <c r="EJ282" s="2">
        <v>2</v>
      </c>
      <c r="EK282" s="2">
        <v>110011</v>
      </c>
      <c r="EL282" s="2" t="s">
        <v>21</v>
      </c>
      <c r="EM282" s="2" t="s">
        <v>22</v>
      </c>
      <c r="EN282" s="2"/>
      <c r="EO282" s="2" t="s">
        <v>44</v>
      </c>
      <c r="EP282" s="2"/>
      <c r="EQ282" s="2">
        <v>131072</v>
      </c>
      <c r="ER282" s="2">
        <v>18.91</v>
      </c>
      <c r="ES282" s="2">
        <v>2.75</v>
      </c>
      <c r="ET282" s="2">
        <v>0</v>
      </c>
      <c r="EU282" s="2">
        <v>0</v>
      </c>
      <c r="EV282" s="2">
        <v>16.16</v>
      </c>
      <c r="EW282" s="2">
        <v>1.68</v>
      </c>
      <c r="EX282" s="2">
        <v>0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305"/>
        <v>0</v>
      </c>
      <c r="FS282" s="2">
        <v>0</v>
      </c>
      <c r="FT282" s="2"/>
      <c r="FU282" s="2"/>
      <c r="FV282" s="2"/>
      <c r="FW282" s="2"/>
      <c r="FX282" s="2">
        <v>80</v>
      </c>
      <c r="FY282" s="2">
        <v>60</v>
      </c>
      <c r="FZ282" s="2"/>
      <c r="GA282" s="2" t="s">
        <v>3</v>
      </c>
      <c r="GB282" s="2"/>
      <c r="GC282" s="2"/>
      <c r="GD282" s="2">
        <v>1</v>
      </c>
      <c r="GE282" s="2"/>
      <c r="GF282" s="2">
        <v>209323162</v>
      </c>
      <c r="GG282" s="2">
        <v>1</v>
      </c>
      <c r="GH282" s="2">
        <v>1</v>
      </c>
      <c r="GI282" s="2">
        <v>-2</v>
      </c>
      <c r="GJ282" s="2">
        <v>0</v>
      </c>
      <c r="GK282" s="2">
        <v>0</v>
      </c>
      <c r="GL282" s="2">
        <f t="shared" si="306"/>
        <v>0</v>
      </c>
      <c r="GM282" s="2">
        <f t="shared" si="307"/>
        <v>165.33</v>
      </c>
      <c r="GN282" s="2">
        <f t="shared" si="308"/>
        <v>0</v>
      </c>
      <c r="GO282" s="2">
        <f t="shared" si="309"/>
        <v>165.33</v>
      </c>
      <c r="GP282" s="2">
        <f t="shared" si="310"/>
        <v>0</v>
      </c>
      <c r="GQ282" s="2"/>
      <c r="GR282" s="2">
        <v>0</v>
      </c>
      <c r="GS282" s="2">
        <v>3</v>
      </c>
      <c r="GT282" s="2">
        <v>0</v>
      </c>
      <c r="GU282" s="2" t="s">
        <v>3</v>
      </c>
      <c r="GV282" s="2">
        <f t="shared" si="311"/>
        <v>0</v>
      </c>
      <c r="GW282" s="2">
        <v>1</v>
      </c>
      <c r="GX282" s="2">
        <f t="shared" si="312"/>
        <v>0</v>
      </c>
      <c r="GY282" s="2"/>
      <c r="GZ282" s="2"/>
      <c r="HA282" s="2">
        <v>0</v>
      </c>
      <c r="HB282" s="2">
        <v>0</v>
      </c>
      <c r="HC282" s="2">
        <f t="shared" si="313"/>
        <v>0</v>
      </c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C283">
        <f>ROW(SmtRes!A768)</f>
        <v>768</v>
      </c>
      <c r="D283">
        <f>ROW(EtalonRes!A640)</f>
        <v>640</v>
      </c>
      <c r="E283" t="s">
        <v>527</v>
      </c>
      <c r="F283" t="s">
        <v>147</v>
      </c>
      <c r="G283" t="s">
        <v>148</v>
      </c>
      <c r="H283" t="s">
        <v>17</v>
      </c>
      <c r="I283">
        <v>3</v>
      </c>
      <c r="J283">
        <v>0</v>
      </c>
      <c r="O283">
        <f t="shared" si="279"/>
        <v>498.93</v>
      </c>
      <c r="P283">
        <f t="shared" si="280"/>
        <v>55.85</v>
      </c>
      <c r="Q283">
        <f t="shared" si="281"/>
        <v>0</v>
      </c>
      <c r="R283">
        <f t="shared" si="282"/>
        <v>0</v>
      </c>
      <c r="S283">
        <f t="shared" si="283"/>
        <v>443.08</v>
      </c>
      <c r="T283">
        <f t="shared" si="284"/>
        <v>0</v>
      </c>
      <c r="U283">
        <f t="shared" si="285"/>
        <v>6.8040000000000003</v>
      </c>
      <c r="V283">
        <f t="shared" si="286"/>
        <v>0</v>
      </c>
      <c r="W283">
        <f t="shared" si="287"/>
        <v>0</v>
      </c>
      <c r="X283">
        <f t="shared" si="288"/>
        <v>354.46</v>
      </c>
      <c r="Y283">
        <f t="shared" si="289"/>
        <v>265.85000000000002</v>
      </c>
      <c r="AA283">
        <v>39650538</v>
      </c>
      <c r="AB283">
        <f t="shared" si="290"/>
        <v>24.565999999999999</v>
      </c>
      <c r="AC283">
        <f t="shared" si="291"/>
        <v>2.75</v>
      </c>
      <c r="AD283">
        <f>ROUND(((((ET283*1.35))-((EU283*1.35)))+AE283),6)</f>
        <v>0</v>
      </c>
      <c r="AE283">
        <f>ROUND(((EU283*1.35)),6)</f>
        <v>0</v>
      </c>
      <c r="AF283">
        <f>ROUND(((EV283*1.35)),6)</f>
        <v>21.815999999999999</v>
      </c>
      <c r="AG283">
        <f t="shared" si="292"/>
        <v>0</v>
      </c>
      <c r="AH283">
        <f>((EW283*1.35))</f>
        <v>2.2680000000000002</v>
      </c>
      <c r="AI283">
        <f>((EX283*1.35))</f>
        <v>0</v>
      </c>
      <c r="AJ283">
        <f t="shared" si="293"/>
        <v>0</v>
      </c>
      <c r="AK283">
        <v>18.91</v>
      </c>
      <c r="AL283">
        <v>2.75</v>
      </c>
      <c r="AM283">
        <v>0</v>
      </c>
      <c r="AN283">
        <v>0</v>
      </c>
      <c r="AO283">
        <v>16.16</v>
      </c>
      <c r="AP283">
        <v>0</v>
      </c>
      <c r="AQ283">
        <v>1.68</v>
      </c>
      <c r="AR283">
        <v>0</v>
      </c>
      <c r="AS283">
        <v>0</v>
      </c>
      <c r="AT283">
        <v>80</v>
      </c>
      <c r="AU283">
        <v>60</v>
      </c>
      <c r="AV283">
        <v>1</v>
      </c>
      <c r="AW283">
        <v>1</v>
      </c>
      <c r="AZ283">
        <v>6.77</v>
      </c>
      <c r="BA283">
        <v>6.77</v>
      </c>
      <c r="BB283">
        <v>6.77</v>
      </c>
      <c r="BC283">
        <v>6.77</v>
      </c>
      <c r="BD283" t="s">
        <v>3</v>
      </c>
      <c r="BE283" t="s">
        <v>3</v>
      </c>
      <c r="BF283" t="s">
        <v>3</v>
      </c>
      <c r="BG283" t="s">
        <v>3</v>
      </c>
      <c r="BH283">
        <v>0</v>
      </c>
      <c r="BI283">
        <v>2</v>
      </c>
      <c r="BJ283" t="s">
        <v>149</v>
      </c>
      <c r="BM283">
        <v>110011</v>
      </c>
      <c r="BN283">
        <v>0</v>
      </c>
      <c r="BO283" t="s">
        <v>3</v>
      </c>
      <c r="BP283">
        <v>0</v>
      </c>
      <c r="BQ283">
        <v>3</v>
      </c>
      <c r="BR283">
        <v>0</v>
      </c>
      <c r="BS283">
        <v>6.77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3</v>
      </c>
      <c r="BZ283">
        <v>80</v>
      </c>
      <c r="CA283">
        <v>60</v>
      </c>
      <c r="CE283">
        <v>0</v>
      </c>
      <c r="CF283">
        <v>0</v>
      </c>
      <c r="CG283">
        <v>0</v>
      </c>
      <c r="CM283">
        <v>0</v>
      </c>
      <c r="CN283" t="s">
        <v>1296</v>
      </c>
      <c r="CO283">
        <v>0</v>
      </c>
      <c r="CP283">
        <f t="shared" si="294"/>
        <v>498.93</v>
      </c>
      <c r="CQ283">
        <f t="shared" si="295"/>
        <v>18.6175</v>
      </c>
      <c r="CR283">
        <f t="shared" si="296"/>
        <v>0</v>
      </c>
      <c r="CS283">
        <f t="shared" si="297"/>
        <v>0</v>
      </c>
      <c r="CT283">
        <f t="shared" si="298"/>
        <v>147.69431999999998</v>
      </c>
      <c r="CU283">
        <f t="shared" si="299"/>
        <v>0</v>
      </c>
      <c r="CV283">
        <f t="shared" si="300"/>
        <v>2.2680000000000002</v>
      </c>
      <c r="CW283">
        <f t="shared" si="301"/>
        <v>0</v>
      </c>
      <c r="CX283">
        <f t="shared" si="302"/>
        <v>0</v>
      </c>
      <c r="CY283">
        <f t="shared" si="303"/>
        <v>354.464</v>
      </c>
      <c r="CZ283">
        <f t="shared" si="304"/>
        <v>265.84800000000001</v>
      </c>
      <c r="DC283" t="s">
        <v>3</v>
      </c>
      <c r="DD283" t="s">
        <v>3</v>
      </c>
      <c r="DE283" t="s">
        <v>19</v>
      </c>
      <c r="DF283" t="s">
        <v>19</v>
      </c>
      <c r="DG283" t="s">
        <v>19</v>
      </c>
      <c r="DH283" t="s">
        <v>3</v>
      </c>
      <c r="DI283" t="s">
        <v>19</v>
      </c>
      <c r="DJ283" t="s">
        <v>19</v>
      </c>
      <c r="DK283" t="s">
        <v>3</v>
      </c>
      <c r="DL283" t="s">
        <v>3</v>
      </c>
      <c r="DM283" t="s">
        <v>3</v>
      </c>
      <c r="DN283">
        <v>0</v>
      </c>
      <c r="DO283">
        <v>0</v>
      </c>
      <c r="DP283">
        <v>1</v>
      </c>
      <c r="DQ283">
        <v>1</v>
      </c>
      <c r="DU283">
        <v>1013</v>
      </c>
      <c r="DV283" t="s">
        <v>17</v>
      </c>
      <c r="DW283" t="s">
        <v>17</v>
      </c>
      <c r="DX283">
        <v>1</v>
      </c>
      <c r="EE283">
        <v>39174433</v>
      </c>
      <c r="EF283">
        <v>3</v>
      </c>
      <c r="EG283" t="s">
        <v>20</v>
      </c>
      <c r="EH283">
        <v>0</v>
      </c>
      <c r="EI283" t="s">
        <v>3</v>
      </c>
      <c r="EJ283">
        <v>2</v>
      </c>
      <c r="EK283">
        <v>110011</v>
      </c>
      <c r="EL283" t="s">
        <v>21</v>
      </c>
      <c r="EM283" t="s">
        <v>22</v>
      </c>
      <c r="EO283" t="s">
        <v>44</v>
      </c>
      <c r="EQ283">
        <v>131072</v>
      </c>
      <c r="ER283">
        <v>18.91</v>
      </c>
      <c r="ES283">
        <v>2.75</v>
      </c>
      <c r="ET283">
        <v>0</v>
      </c>
      <c r="EU283">
        <v>0</v>
      </c>
      <c r="EV283">
        <v>16.16</v>
      </c>
      <c r="EW283">
        <v>1.68</v>
      </c>
      <c r="EX283">
        <v>0</v>
      </c>
      <c r="EY283">
        <v>0</v>
      </c>
      <c r="FQ283">
        <v>0</v>
      </c>
      <c r="FR283">
        <f t="shared" si="305"/>
        <v>0</v>
      </c>
      <c r="FS283">
        <v>0</v>
      </c>
      <c r="FX283">
        <v>80</v>
      </c>
      <c r="FY283">
        <v>60</v>
      </c>
      <c r="GA283" t="s">
        <v>3</v>
      </c>
      <c r="GD283">
        <v>1</v>
      </c>
      <c r="GF283">
        <v>209323162</v>
      </c>
      <c r="GG283">
        <v>1</v>
      </c>
      <c r="GH283">
        <v>1</v>
      </c>
      <c r="GI283">
        <v>4</v>
      </c>
      <c r="GJ283">
        <v>0</v>
      </c>
      <c r="GK283">
        <v>0</v>
      </c>
      <c r="GL283">
        <f t="shared" si="306"/>
        <v>0</v>
      </c>
      <c r="GM283">
        <f t="shared" si="307"/>
        <v>1119.24</v>
      </c>
      <c r="GN283">
        <f t="shared" si="308"/>
        <v>0</v>
      </c>
      <c r="GO283">
        <f t="shared" si="309"/>
        <v>1119.24</v>
      </c>
      <c r="GP283">
        <f t="shared" si="310"/>
        <v>0</v>
      </c>
      <c r="GR283">
        <v>0</v>
      </c>
      <c r="GS283">
        <v>0</v>
      </c>
      <c r="GT283">
        <v>0</v>
      </c>
      <c r="GU283" t="s">
        <v>3</v>
      </c>
      <c r="GV283">
        <f t="shared" si="311"/>
        <v>0</v>
      </c>
      <c r="GW283">
        <v>1</v>
      </c>
      <c r="GX283">
        <f t="shared" si="312"/>
        <v>0</v>
      </c>
      <c r="HA283">
        <v>0</v>
      </c>
      <c r="HB283">
        <v>0</v>
      </c>
      <c r="HC283">
        <f t="shared" si="313"/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760</v>
      </c>
      <c r="D284" s="2"/>
      <c r="E284" s="2" t="s">
        <v>528</v>
      </c>
      <c r="F284" s="2" t="s">
        <v>529</v>
      </c>
      <c r="G284" s="2" t="s">
        <v>530</v>
      </c>
      <c r="H284" s="2" t="s">
        <v>27</v>
      </c>
      <c r="I284" s="2">
        <f>I282*J284</f>
        <v>3</v>
      </c>
      <c r="J284" s="2">
        <v>1</v>
      </c>
      <c r="K284" s="2"/>
      <c r="L284" s="2"/>
      <c r="M284" s="2"/>
      <c r="N284" s="2"/>
      <c r="O284" s="2">
        <f t="shared" ref="O284:O315" si="316">ROUND(CP284,2)</f>
        <v>2021.73</v>
      </c>
      <c r="P284" s="2">
        <f t="shared" ref="P284:P315" si="317">ROUND(CQ284*I284,2)</f>
        <v>2021.73</v>
      </c>
      <c r="Q284" s="2">
        <f t="shared" ref="Q284:Q315" si="318">ROUND(CR284*I284,2)</f>
        <v>0</v>
      </c>
      <c r="R284" s="2">
        <f t="shared" ref="R284:R315" si="319">ROUND(CS284*I284,2)</f>
        <v>0</v>
      </c>
      <c r="S284" s="2">
        <f t="shared" ref="S284:S315" si="320">ROUND(CT284*I284,2)</f>
        <v>0</v>
      </c>
      <c r="T284" s="2">
        <f t="shared" ref="T284:T315" si="321">ROUND(CU284*I284,2)</f>
        <v>0</v>
      </c>
      <c r="U284" s="2">
        <f t="shared" ref="U284:U315" si="322">CV284*I284</f>
        <v>0</v>
      </c>
      <c r="V284" s="2">
        <f t="shared" ref="V284:V315" si="323">CW284*I284</f>
        <v>0</v>
      </c>
      <c r="W284" s="2">
        <f t="shared" ref="W284:W315" si="324">ROUND(CX284*I284,2)</f>
        <v>0</v>
      </c>
      <c r="X284" s="2">
        <f t="shared" ref="X284:X315" si="325">ROUND(CY284,2)</f>
        <v>0</v>
      </c>
      <c r="Y284" s="2">
        <f t="shared" ref="Y284:Y315" si="326">ROUND(CZ284,2)</f>
        <v>0</v>
      </c>
      <c r="Z284" s="2"/>
      <c r="AA284" s="2">
        <v>39650536</v>
      </c>
      <c r="AB284" s="2">
        <f t="shared" ref="AB284:AB315" si="327">ROUND((AC284+AD284+AF284),6)</f>
        <v>673.91</v>
      </c>
      <c r="AC284" s="2">
        <f t="shared" ref="AC284:AC315" si="328">ROUND((ES284),6)</f>
        <v>673.91</v>
      </c>
      <c r="AD284" s="2">
        <f>ROUND((((ET284)-(EU284))+AE284),6)</f>
        <v>0</v>
      </c>
      <c r="AE284" s="2">
        <f>ROUND((EU284),6)</f>
        <v>0</v>
      </c>
      <c r="AF284" s="2">
        <f>ROUND((EV284),6)</f>
        <v>0</v>
      </c>
      <c r="AG284" s="2">
        <f t="shared" ref="AG284:AG315" si="329">ROUND((AP284),6)</f>
        <v>0</v>
      </c>
      <c r="AH284" s="2">
        <f>(EW284)</f>
        <v>0</v>
      </c>
      <c r="AI284" s="2">
        <f>(EX284)</f>
        <v>0</v>
      </c>
      <c r="AJ284" s="2">
        <f t="shared" ref="AJ284:AJ315" si="330">(AS284)</f>
        <v>0</v>
      </c>
      <c r="AK284" s="2">
        <v>673.91</v>
      </c>
      <c r="AL284" s="2">
        <v>673.91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80</v>
      </c>
      <c r="AU284" s="2">
        <v>60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3</v>
      </c>
      <c r="BE284" s="2" t="s">
        <v>3</v>
      </c>
      <c r="BF284" s="2" t="s">
        <v>3</v>
      </c>
      <c r="BG284" s="2" t="s">
        <v>3</v>
      </c>
      <c r="BH284" s="2">
        <v>3</v>
      </c>
      <c r="BI284" s="2">
        <v>2</v>
      </c>
      <c r="BJ284" s="2" t="s">
        <v>531</v>
      </c>
      <c r="BK284" s="2"/>
      <c r="BL284" s="2"/>
      <c r="BM284" s="2">
        <v>110011</v>
      </c>
      <c r="BN284" s="2">
        <v>0</v>
      </c>
      <c r="BO284" s="2" t="s">
        <v>3</v>
      </c>
      <c r="BP284" s="2">
        <v>0</v>
      </c>
      <c r="BQ284" s="2">
        <v>3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3</v>
      </c>
      <c r="BZ284" s="2">
        <v>80</v>
      </c>
      <c r="CA284" s="2">
        <v>60</v>
      </c>
      <c r="CB284" s="2"/>
      <c r="CC284" s="2"/>
      <c r="CD284" s="2"/>
      <c r="CE284" s="2">
        <v>0</v>
      </c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3</v>
      </c>
      <c r="CO284" s="2">
        <v>0</v>
      </c>
      <c r="CP284" s="2">
        <f t="shared" ref="CP284:CP315" si="331">(P284+Q284+S284)</f>
        <v>2021.73</v>
      </c>
      <c r="CQ284" s="2">
        <f t="shared" ref="CQ284:CQ315" si="332">AC284*BC284</f>
        <v>673.91</v>
      </c>
      <c r="CR284" s="2">
        <f t="shared" ref="CR284:CR315" si="333">AD284*BB284</f>
        <v>0</v>
      </c>
      <c r="CS284" s="2">
        <f t="shared" ref="CS284:CS315" si="334">AE284*BS284</f>
        <v>0</v>
      </c>
      <c r="CT284" s="2">
        <f t="shared" ref="CT284:CT315" si="335">AF284*BA284</f>
        <v>0</v>
      </c>
      <c r="CU284" s="2">
        <f t="shared" ref="CU284:CU315" si="336">AG284</f>
        <v>0</v>
      </c>
      <c r="CV284" s="2">
        <f t="shared" ref="CV284:CV315" si="337">AH284</f>
        <v>0</v>
      </c>
      <c r="CW284" s="2">
        <f t="shared" ref="CW284:CW315" si="338">AI284</f>
        <v>0</v>
      </c>
      <c r="CX284" s="2">
        <f t="shared" ref="CX284:CX315" si="339">AJ284</f>
        <v>0</v>
      </c>
      <c r="CY284" s="2">
        <f t="shared" ref="CY284:CY315" si="340">(((S284+R284)*AT284)/100)</f>
        <v>0</v>
      </c>
      <c r="CZ284" s="2">
        <f t="shared" ref="CZ284:CZ315" si="341">(((S284+R284)*AU284)/100)</f>
        <v>0</v>
      </c>
      <c r="DA284" s="2"/>
      <c r="DB284" s="2"/>
      <c r="DC284" s="2" t="s">
        <v>3</v>
      </c>
      <c r="DD284" s="2" t="s">
        <v>3</v>
      </c>
      <c r="DE284" s="2" t="s">
        <v>3</v>
      </c>
      <c r="DF284" s="2" t="s">
        <v>3</v>
      </c>
      <c r="DG284" s="2" t="s">
        <v>3</v>
      </c>
      <c r="DH284" s="2" t="s">
        <v>3</v>
      </c>
      <c r="DI284" s="2" t="s">
        <v>3</v>
      </c>
      <c r="DJ284" s="2" t="s">
        <v>3</v>
      </c>
      <c r="DK284" s="2" t="s">
        <v>3</v>
      </c>
      <c r="DL284" s="2" t="s">
        <v>3</v>
      </c>
      <c r="DM284" s="2" t="s">
        <v>3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1010</v>
      </c>
      <c r="DV284" s="2" t="s">
        <v>27</v>
      </c>
      <c r="DW284" s="2" t="s">
        <v>27</v>
      </c>
      <c r="DX284" s="2">
        <v>1</v>
      </c>
      <c r="DY284" s="2"/>
      <c r="DZ284" s="2"/>
      <c r="EA284" s="2"/>
      <c r="EB284" s="2"/>
      <c r="EC284" s="2"/>
      <c r="ED284" s="2"/>
      <c r="EE284" s="2">
        <v>39174433</v>
      </c>
      <c r="EF284" s="2">
        <v>3</v>
      </c>
      <c r="EG284" s="2" t="s">
        <v>20</v>
      </c>
      <c r="EH284" s="2">
        <v>0</v>
      </c>
      <c r="EI284" s="2" t="s">
        <v>3</v>
      </c>
      <c r="EJ284" s="2">
        <v>2</v>
      </c>
      <c r="EK284" s="2">
        <v>110011</v>
      </c>
      <c r="EL284" s="2" t="s">
        <v>21</v>
      </c>
      <c r="EM284" s="2" t="s">
        <v>22</v>
      </c>
      <c r="EN284" s="2"/>
      <c r="EO284" s="2" t="s">
        <v>3</v>
      </c>
      <c r="EP284" s="2"/>
      <c r="EQ284" s="2">
        <v>0</v>
      </c>
      <c r="ER284" s="2">
        <v>473.91</v>
      </c>
      <c r="ES284" s="2">
        <v>673.91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ref="FR284:FR315" si="342">ROUND(IF(AND(BH284=3,BI284=3),P284,0),2)</f>
        <v>0</v>
      </c>
      <c r="FS284" s="2">
        <v>0</v>
      </c>
      <c r="FT284" s="2"/>
      <c r="FU284" s="2"/>
      <c r="FV284" s="2"/>
      <c r="FW284" s="2"/>
      <c r="FX284" s="2">
        <v>80</v>
      </c>
      <c r="FY284" s="2">
        <v>60</v>
      </c>
      <c r="FZ284" s="2"/>
      <c r="GA284" s="2" t="s">
        <v>154</v>
      </c>
      <c r="GB284" s="2"/>
      <c r="GC284" s="2"/>
      <c r="GD284" s="2">
        <v>1</v>
      </c>
      <c r="GE284" s="2"/>
      <c r="GF284" s="2">
        <v>1152831713</v>
      </c>
      <c r="GG284" s="2">
        <v>1</v>
      </c>
      <c r="GH284" s="2">
        <v>4</v>
      </c>
      <c r="GI284" s="2">
        <v>-2</v>
      </c>
      <c r="GJ284" s="2">
        <v>0</v>
      </c>
      <c r="GK284" s="2">
        <v>0</v>
      </c>
      <c r="GL284" s="2">
        <f t="shared" ref="GL284:GL315" si="343">ROUND(IF(AND(BH284=3,BI284=3,FS284&lt;&gt;0),P284,0),2)</f>
        <v>0</v>
      </c>
      <c r="GM284" s="2">
        <f t="shared" ref="GM284:GM315" si="344">ROUND(O284+X284+Y284,2)+GX284</f>
        <v>2021.73</v>
      </c>
      <c r="GN284" s="2">
        <f t="shared" ref="GN284:GN315" si="345">IF(OR(BI284=0,BI284=1),ROUND(O284+X284+Y284,2),0)</f>
        <v>0</v>
      </c>
      <c r="GO284" s="2">
        <f t="shared" ref="GO284:GO315" si="346">IF(BI284=2,ROUND(O284+X284+Y284,2),0)</f>
        <v>2021.73</v>
      </c>
      <c r="GP284" s="2">
        <f t="shared" ref="GP284:GP315" si="347">IF(BI284=4,ROUND(O284+X284+Y284,2)+GX284,0)</f>
        <v>0</v>
      </c>
      <c r="GQ284" s="2"/>
      <c r="GR284" s="2">
        <v>0</v>
      </c>
      <c r="GS284" s="2">
        <v>2</v>
      </c>
      <c r="GT284" s="2">
        <v>0</v>
      </c>
      <c r="GU284" s="2" t="s">
        <v>3</v>
      </c>
      <c r="GV284" s="2">
        <f t="shared" ref="GV284:GV315" si="348">ROUND((GT284),6)</f>
        <v>0</v>
      </c>
      <c r="GW284" s="2">
        <v>1</v>
      </c>
      <c r="GX284" s="2">
        <f t="shared" ref="GX284:GX315" si="349">ROUND(HC284*I284,2)</f>
        <v>0</v>
      </c>
      <c r="GY284" s="2"/>
      <c r="GZ284" s="2"/>
      <c r="HA284" s="2">
        <v>0</v>
      </c>
      <c r="HB284" s="2">
        <v>0</v>
      </c>
      <c r="HC284" s="2">
        <f t="shared" ref="HC284:HC315" si="350">GV284*GW284</f>
        <v>0</v>
      </c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767</v>
      </c>
      <c r="E285" t="s">
        <v>528</v>
      </c>
      <c r="F285" t="s">
        <v>529</v>
      </c>
      <c r="G285" t="s">
        <v>530</v>
      </c>
      <c r="H285" t="s">
        <v>27</v>
      </c>
      <c r="I285">
        <f>I283*J285</f>
        <v>3</v>
      </c>
      <c r="J285">
        <v>1</v>
      </c>
      <c r="O285">
        <f t="shared" si="316"/>
        <v>13687.11</v>
      </c>
      <c r="P285">
        <f t="shared" si="317"/>
        <v>13687.11</v>
      </c>
      <c r="Q285">
        <f t="shared" si="318"/>
        <v>0</v>
      </c>
      <c r="R285">
        <f t="shared" si="319"/>
        <v>0</v>
      </c>
      <c r="S285">
        <f t="shared" si="320"/>
        <v>0</v>
      </c>
      <c r="T285">
        <f t="shared" si="321"/>
        <v>0</v>
      </c>
      <c r="U285">
        <f t="shared" si="322"/>
        <v>0</v>
      </c>
      <c r="V285">
        <f t="shared" si="323"/>
        <v>0</v>
      </c>
      <c r="W285">
        <f t="shared" si="324"/>
        <v>0</v>
      </c>
      <c r="X285">
        <f t="shared" si="325"/>
        <v>0</v>
      </c>
      <c r="Y285">
        <f t="shared" si="326"/>
        <v>0</v>
      </c>
      <c r="AA285">
        <v>39650538</v>
      </c>
      <c r="AB285">
        <f t="shared" si="327"/>
        <v>673.91</v>
      </c>
      <c r="AC285">
        <f t="shared" si="328"/>
        <v>673.91</v>
      </c>
      <c r="AD285">
        <f>ROUND((((ET285)-(EU285))+AE285),6)</f>
        <v>0</v>
      </c>
      <c r="AE285">
        <f>ROUND((EU285),6)</f>
        <v>0</v>
      </c>
      <c r="AF285">
        <f>ROUND((EV285),6)</f>
        <v>0</v>
      </c>
      <c r="AG285">
        <f t="shared" si="329"/>
        <v>0</v>
      </c>
      <c r="AH285">
        <f>(EW285)</f>
        <v>0</v>
      </c>
      <c r="AI285">
        <f>(EX285)</f>
        <v>0</v>
      </c>
      <c r="AJ285">
        <f t="shared" si="330"/>
        <v>0</v>
      </c>
      <c r="AK285">
        <v>673.91</v>
      </c>
      <c r="AL285">
        <v>673.91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80</v>
      </c>
      <c r="AU285">
        <v>60</v>
      </c>
      <c r="AV285">
        <v>1</v>
      </c>
      <c r="AW285">
        <v>1</v>
      </c>
      <c r="AZ285">
        <v>6.77</v>
      </c>
      <c r="BA285">
        <v>1</v>
      </c>
      <c r="BB285">
        <v>1</v>
      </c>
      <c r="BC285">
        <v>6.77</v>
      </c>
      <c r="BD285" t="s">
        <v>3</v>
      </c>
      <c r="BE285" t="s">
        <v>3</v>
      </c>
      <c r="BF285" t="s">
        <v>3</v>
      </c>
      <c r="BG285" t="s">
        <v>3</v>
      </c>
      <c r="BH285">
        <v>3</v>
      </c>
      <c r="BI285">
        <v>2</v>
      </c>
      <c r="BJ285" t="s">
        <v>531</v>
      </c>
      <c r="BM285">
        <v>110011</v>
      </c>
      <c r="BN285">
        <v>0</v>
      </c>
      <c r="BO285" t="s">
        <v>3</v>
      </c>
      <c r="BP285">
        <v>0</v>
      </c>
      <c r="BQ285">
        <v>3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3</v>
      </c>
      <c r="BZ285">
        <v>80</v>
      </c>
      <c r="CA285">
        <v>60</v>
      </c>
      <c r="CE285">
        <v>0</v>
      </c>
      <c r="CF285">
        <v>0</v>
      </c>
      <c r="CG285">
        <v>0</v>
      </c>
      <c r="CM285">
        <v>0</v>
      </c>
      <c r="CN285" t="s">
        <v>3</v>
      </c>
      <c r="CO285">
        <v>0</v>
      </c>
      <c r="CP285">
        <f t="shared" si="331"/>
        <v>13687.11</v>
      </c>
      <c r="CQ285">
        <f t="shared" si="332"/>
        <v>4562.3706999999995</v>
      </c>
      <c r="CR285">
        <f t="shared" si="333"/>
        <v>0</v>
      </c>
      <c r="CS285">
        <f t="shared" si="334"/>
        <v>0</v>
      </c>
      <c r="CT285">
        <f t="shared" si="335"/>
        <v>0</v>
      </c>
      <c r="CU285">
        <f t="shared" si="336"/>
        <v>0</v>
      </c>
      <c r="CV285">
        <f t="shared" si="337"/>
        <v>0</v>
      </c>
      <c r="CW285">
        <f t="shared" si="338"/>
        <v>0</v>
      </c>
      <c r="CX285">
        <f t="shared" si="339"/>
        <v>0</v>
      </c>
      <c r="CY285">
        <f t="shared" si="340"/>
        <v>0</v>
      </c>
      <c r="CZ285">
        <f t="shared" si="341"/>
        <v>0</v>
      </c>
      <c r="DC285" t="s">
        <v>3</v>
      </c>
      <c r="DD285" t="s">
        <v>3</v>
      </c>
      <c r="DE285" t="s">
        <v>3</v>
      </c>
      <c r="DF285" t="s">
        <v>3</v>
      </c>
      <c r="DG285" t="s">
        <v>3</v>
      </c>
      <c r="DH285" t="s">
        <v>3</v>
      </c>
      <c r="DI285" t="s">
        <v>3</v>
      </c>
      <c r="DJ285" t="s">
        <v>3</v>
      </c>
      <c r="DK285" t="s">
        <v>3</v>
      </c>
      <c r="DL285" t="s">
        <v>3</v>
      </c>
      <c r="DM285" t="s">
        <v>3</v>
      </c>
      <c r="DN285">
        <v>0</v>
      </c>
      <c r="DO285">
        <v>0</v>
      </c>
      <c r="DP285">
        <v>1</v>
      </c>
      <c r="DQ285">
        <v>1</v>
      </c>
      <c r="DU285">
        <v>1010</v>
      </c>
      <c r="DV285" t="s">
        <v>27</v>
      </c>
      <c r="DW285" t="s">
        <v>27</v>
      </c>
      <c r="DX285">
        <v>1</v>
      </c>
      <c r="EE285">
        <v>39174433</v>
      </c>
      <c r="EF285">
        <v>3</v>
      </c>
      <c r="EG285" t="s">
        <v>20</v>
      </c>
      <c r="EH285">
        <v>0</v>
      </c>
      <c r="EI285" t="s">
        <v>3</v>
      </c>
      <c r="EJ285">
        <v>2</v>
      </c>
      <c r="EK285">
        <v>110011</v>
      </c>
      <c r="EL285" t="s">
        <v>21</v>
      </c>
      <c r="EM285" t="s">
        <v>22</v>
      </c>
      <c r="EO285" t="s">
        <v>3</v>
      </c>
      <c r="EQ285">
        <v>0</v>
      </c>
      <c r="ER285">
        <v>673.91</v>
      </c>
      <c r="ES285">
        <v>673.91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342"/>
        <v>0</v>
      </c>
      <c r="FS285">
        <v>0</v>
      </c>
      <c r="FX285">
        <v>80</v>
      </c>
      <c r="FY285">
        <v>60</v>
      </c>
      <c r="GA285" t="s">
        <v>154</v>
      </c>
      <c r="GD285">
        <v>1</v>
      </c>
      <c r="GF285">
        <v>1152831713</v>
      </c>
      <c r="GG285">
        <v>1</v>
      </c>
      <c r="GH285">
        <v>0</v>
      </c>
      <c r="GI285">
        <v>4</v>
      </c>
      <c r="GJ285">
        <v>0</v>
      </c>
      <c r="GK285">
        <v>0</v>
      </c>
      <c r="GL285">
        <f t="shared" si="343"/>
        <v>0</v>
      </c>
      <c r="GM285">
        <f t="shared" si="344"/>
        <v>13687.11</v>
      </c>
      <c r="GN285">
        <f t="shared" si="345"/>
        <v>0</v>
      </c>
      <c r="GO285">
        <f t="shared" si="346"/>
        <v>13687.11</v>
      </c>
      <c r="GP285">
        <f t="shared" si="347"/>
        <v>0</v>
      </c>
      <c r="GR285">
        <v>0</v>
      </c>
      <c r="GS285">
        <v>4</v>
      </c>
      <c r="GT285">
        <v>0</v>
      </c>
      <c r="GU285" t="s">
        <v>3</v>
      </c>
      <c r="GV285">
        <f t="shared" si="348"/>
        <v>0</v>
      </c>
      <c r="GW285">
        <v>1</v>
      </c>
      <c r="GX285">
        <f t="shared" si="349"/>
        <v>0</v>
      </c>
      <c r="HA285">
        <v>0</v>
      </c>
      <c r="HB285">
        <v>0</v>
      </c>
      <c r="HC285">
        <f t="shared" si="350"/>
        <v>0</v>
      </c>
      <c r="IK285">
        <v>0</v>
      </c>
    </row>
    <row r="286" spans="1:255" x14ac:dyDescent="0.2">
      <c r="A286" s="2">
        <v>17</v>
      </c>
      <c r="B286" s="2">
        <v>1</v>
      </c>
      <c r="C286" s="2">
        <f>ROW(SmtRes!A775)</f>
        <v>775</v>
      </c>
      <c r="D286" s="2">
        <f>ROW(EtalonRes!A646)</f>
        <v>646</v>
      </c>
      <c r="E286" s="2" t="s">
        <v>532</v>
      </c>
      <c r="F286" s="2" t="s">
        <v>106</v>
      </c>
      <c r="G286" s="2" t="s">
        <v>107</v>
      </c>
      <c r="H286" s="2" t="s">
        <v>17</v>
      </c>
      <c r="I286" s="2">
        <v>1</v>
      </c>
      <c r="J286" s="2">
        <v>0</v>
      </c>
      <c r="K286" s="2"/>
      <c r="L286" s="2"/>
      <c r="M286" s="2"/>
      <c r="N286" s="2"/>
      <c r="O286" s="2">
        <f t="shared" si="316"/>
        <v>25.03</v>
      </c>
      <c r="P286" s="2">
        <f t="shared" si="317"/>
        <v>0.76</v>
      </c>
      <c r="Q286" s="2">
        <f t="shared" si="318"/>
        <v>9.6</v>
      </c>
      <c r="R286" s="2">
        <f t="shared" si="319"/>
        <v>1.35</v>
      </c>
      <c r="S286" s="2">
        <f t="shared" si="320"/>
        <v>14.67</v>
      </c>
      <c r="T286" s="2">
        <f t="shared" si="321"/>
        <v>0</v>
      </c>
      <c r="U286" s="2">
        <f t="shared" si="322"/>
        <v>1.5254999999999999</v>
      </c>
      <c r="V286" s="2">
        <f t="shared" si="323"/>
        <v>0.10800000000000001</v>
      </c>
      <c r="W286" s="2">
        <f t="shared" si="324"/>
        <v>0</v>
      </c>
      <c r="X286" s="2">
        <f t="shared" si="325"/>
        <v>15.22</v>
      </c>
      <c r="Y286" s="2">
        <f t="shared" si="326"/>
        <v>10.41</v>
      </c>
      <c r="Z286" s="2"/>
      <c r="AA286" s="2">
        <v>39650536</v>
      </c>
      <c r="AB286" s="2">
        <f t="shared" si="327"/>
        <v>25.033000000000001</v>
      </c>
      <c r="AC286" s="2">
        <f t="shared" si="328"/>
        <v>0.76</v>
      </c>
      <c r="AD286" s="2">
        <f>ROUND(((((ET286*1.35))-((EU286*1.35)))+AE286),6)</f>
        <v>9.5984999999999996</v>
      </c>
      <c r="AE286" s="2">
        <f>ROUND(((EU286*1.35)),6)</f>
        <v>1.35</v>
      </c>
      <c r="AF286" s="2">
        <f>ROUND(((EV286*1.35)),6)</f>
        <v>14.6745</v>
      </c>
      <c r="AG286" s="2">
        <f t="shared" si="329"/>
        <v>0</v>
      </c>
      <c r="AH286" s="2">
        <f>((EW286*1.35))</f>
        <v>1.5254999999999999</v>
      </c>
      <c r="AI286" s="2">
        <f>((EX286*1.35))</f>
        <v>0.10800000000000001</v>
      </c>
      <c r="AJ286" s="2">
        <f t="shared" si="330"/>
        <v>0</v>
      </c>
      <c r="AK286" s="2">
        <v>18.739999999999998</v>
      </c>
      <c r="AL286" s="2">
        <v>0.76</v>
      </c>
      <c r="AM286" s="2">
        <v>7.11</v>
      </c>
      <c r="AN286" s="2">
        <v>1</v>
      </c>
      <c r="AO286" s="2">
        <v>10.87</v>
      </c>
      <c r="AP286" s="2">
        <v>0</v>
      </c>
      <c r="AQ286" s="2">
        <v>1.1299999999999999</v>
      </c>
      <c r="AR286" s="2">
        <v>0.08</v>
      </c>
      <c r="AS286" s="2">
        <v>0</v>
      </c>
      <c r="AT286" s="2">
        <v>95</v>
      </c>
      <c r="AU286" s="2">
        <v>65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3</v>
      </c>
      <c r="BE286" s="2" t="s">
        <v>3</v>
      </c>
      <c r="BF286" s="2" t="s">
        <v>3</v>
      </c>
      <c r="BG286" s="2" t="s">
        <v>3</v>
      </c>
      <c r="BH286" s="2">
        <v>0</v>
      </c>
      <c r="BI286" s="2">
        <v>2</v>
      </c>
      <c r="BJ286" s="2" t="s">
        <v>108</v>
      </c>
      <c r="BK286" s="2"/>
      <c r="BL286" s="2"/>
      <c r="BM286" s="2">
        <v>108001</v>
      </c>
      <c r="BN286" s="2">
        <v>0</v>
      </c>
      <c r="BO286" s="2" t="s">
        <v>3</v>
      </c>
      <c r="BP286" s="2">
        <v>0</v>
      </c>
      <c r="BQ286" s="2">
        <v>3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3</v>
      </c>
      <c r="BZ286" s="2">
        <v>95</v>
      </c>
      <c r="CA286" s="2">
        <v>65</v>
      </c>
      <c r="CB286" s="2"/>
      <c r="CC286" s="2"/>
      <c r="CD286" s="2"/>
      <c r="CE286" s="2">
        <v>0</v>
      </c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1296</v>
      </c>
      <c r="CO286" s="2">
        <v>0</v>
      </c>
      <c r="CP286" s="2">
        <f t="shared" si="331"/>
        <v>25.03</v>
      </c>
      <c r="CQ286" s="2">
        <f t="shared" si="332"/>
        <v>0.76</v>
      </c>
      <c r="CR286" s="2">
        <f t="shared" si="333"/>
        <v>9.5984999999999996</v>
      </c>
      <c r="CS286" s="2">
        <f t="shared" si="334"/>
        <v>1.35</v>
      </c>
      <c r="CT286" s="2">
        <f t="shared" si="335"/>
        <v>14.6745</v>
      </c>
      <c r="CU286" s="2">
        <f t="shared" si="336"/>
        <v>0</v>
      </c>
      <c r="CV286" s="2">
        <f t="shared" si="337"/>
        <v>1.5254999999999999</v>
      </c>
      <c r="CW286" s="2">
        <f t="shared" si="338"/>
        <v>0.10800000000000001</v>
      </c>
      <c r="CX286" s="2">
        <f t="shared" si="339"/>
        <v>0</v>
      </c>
      <c r="CY286" s="2">
        <f t="shared" si="340"/>
        <v>15.218999999999999</v>
      </c>
      <c r="CZ286" s="2">
        <f t="shared" si="341"/>
        <v>10.413</v>
      </c>
      <c r="DA286" s="2"/>
      <c r="DB286" s="2"/>
      <c r="DC286" s="2" t="s">
        <v>3</v>
      </c>
      <c r="DD286" s="2" t="s">
        <v>3</v>
      </c>
      <c r="DE286" s="2" t="s">
        <v>19</v>
      </c>
      <c r="DF286" s="2" t="s">
        <v>19</v>
      </c>
      <c r="DG286" s="2" t="s">
        <v>19</v>
      </c>
      <c r="DH286" s="2" t="s">
        <v>3</v>
      </c>
      <c r="DI286" s="2" t="s">
        <v>19</v>
      </c>
      <c r="DJ286" s="2" t="s">
        <v>19</v>
      </c>
      <c r="DK286" s="2" t="s">
        <v>3</v>
      </c>
      <c r="DL286" s="2" t="s">
        <v>3</v>
      </c>
      <c r="DM286" s="2" t="s">
        <v>3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1013</v>
      </c>
      <c r="DV286" s="2" t="s">
        <v>17</v>
      </c>
      <c r="DW286" s="2" t="s">
        <v>17</v>
      </c>
      <c r="DX286" s="2">
        <v>1</v>
      </c>
      <c r="DY286" s="2"/>
      <c r="DZ286" s="2"/>
      <c r="EA286" s="2"/>
      <c r="EB286" s="2"/>
      <c r="EC286" s="2"/>
      <c r="ED286" s="2"/>
      <c r="EE286" s="2">
        <v>39174386</v>
      </c>
      <c r="EF286" s="2">
        <v>3</v>
      </c>
      <c r="EG286" s="2" t="s">
        <v>20</v>
      </c>
      <c r="EH286" s="2">
        <v>0</v>
      </c>
      <c r="EI286" s="2" t="s">
        <v>3</v>
      </c>
      <c r="EJ286" s="2">
        <v>2</v>
      </c>
      <c r="EK286" s="2">
        <v>108001</v>
      </c>
      <c r="EL286" s="2" t="s">
        <v>77</v>
      </c>
      <c r="EM286" s="2" t="s">
        <v>78</v>
      </c>
      <c r="EN286" s="2"/>
      <c r="EO286" s="2" t="s">
        <v>44</v>
      </c>
      <c r="EP286" s="2"/>
      <c r="EQ286" s="2">
        <v>131072</v>
      </c>
      <c r="ER286" s="2">
        <v>18.739999999999998</v>
      </c>
      <c r="ES286" s="2">
        <v>0.76</v>
      </c>
      <c r="ET286" s="2">
        <v>7.11</v>
      </c>
      <c r="EU286" s="2">
        <v>1</v>
      </c>
      <c r="EV286" s="2">
        <v>10.87</v>
      </c>
      <c r="EW286" s="2">
        <v>1.1299999999999999</v>
      </c>
      <c r="EX286" s="2">
        <v>0.08</v>
      </c>
      <c r="EY286" s="2">
        <v>0</v>
      </c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342"/>
        <v>0</v>
      </c>
      <c r="FS286" s="2">
        <v>0</v>
      </c>
      <c r="FT286" s="2"/>
      <c r="FU286" s="2"/>
      <c r="FV286" s="2"/>
      <c r="FW286" s="2"/>
      <c r="FX286" s="2">
        <v>95</v>
      </c>
      <c r="FY286" s="2">
        <v>65</v>
      </c>
      <c r="FZ286" s="2"/>
      <c r="GA286" s="2" t="s">
        <v>3</v>
      </c>
      <c r="GB286" s="2"/>
      <c r="GC286" s="2"/>
      <c r="GD286" s="2">
        <v>1</v>
      </c>
      <c r="GE286" s="2"/>
      <c r="GF286" s="2">
        <v>2033015479</v>
      </c>
      <c r="GG286" s="2">
        <v>1</v>
      </c>
      <c r="GH286" s="2">
        <v>1</v>
      </c>
      <c r="GI286" s="2">
        <v>-2</v>
      </c>
      <c r="GJ286" s="2">
        <v>0</v>
      </c>
      <c r="GK286" s="2">
        <v>0</v>
      </c>
      <c r="GL286" s="2">
        <f t="shared" si="343"/>
        <v>0</v>
      </c>
      <c r="GM286" s="2">
        <f t="shared" si="344"/>
        <v>50.66</v>
      </c>
      <c r="GN286" s="2">
        <f t="shared" si="345"/>
        <v>0</v>
      </c>
      <c r="GO286" s="2">
        <f t="shared" si="346"/>
        <v>50.66</v>
      </c>
      <c r="GP286" s="2">
        <f t="shared" si="347"/>
        <v>0</v>
      </c>
      <c r="GQ286" s="2"/>
      <c r="GR286" s="2">
        <v>0</v>
      </c>
      <c r="GS286" s="2">
        <v>3</v>
      </c>
      <c r="GT286" s="2">
        <v>0</v>
      </c>
      <c r="GU286" s="2" t="s">
        <v>3</v>
      </c>
      <c r="GV286" s="2">
        <f t="shared" si="348"/>
        <v>0</v>
      </c>
      <c r="GW286" s="2">
        <v>1</v>
      </c>
      <c r="GX286" s="2">
        <f t="shared" si="349"/>
        <v>0</v>
      </c>
      <c r="GY286" s="2"/>
      <c r="GZ286" s="2"/>
      <c r="HA286" s="2">
        <v>0</v>
      </c>
      <c r="HB286" s="2">
        <v>0</v>
      </c>
      <c r="HC286" s="2">
        <f t="shared" si="350"/>
        <v>0</v>
      </c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17</v>
      </c>
      <c r="B287">
        <v>1</v>
      </c>
      <c r="C287">
        <f>ROW(SmtRes!A782)</f>
        <v>782</v>
      </c>
      <c r="D287">
        <f>ROW(EtalonRes!A652)</f>
        <v>652</v>
      </c>
      <c r="E287" t="s">
        <v>532</v>
      </c>
      <c r="F287" t="s">
        <v>106</v>
      </c>
      <c r="G287" t="s">
        <v>107</v>
      </c>
      <c r="H287" t="s">
        <v>17</v>
      </c>
      <c r="I287">
        <v>1</v>
      </c>
      <c r="J287">
        <v>0</v>
      </c>
      <c r="O287">
        <f t="shared" si="316"/>
        <v>169.48</v>
      </c>
      <c r="P287">
        <f t="shared" si="317"/>
        <v>5.15</v>
      </c>
      <c r="Q287">
        <f t="shared" si="318"/>
        <v>64.98</v>
      </c>
      <c r="R287">
        <f t="shared" si="319"/>
        <v>9.14</v>
      </c>
      <c r="S287">
        <f t="shared" si="320"/>
        <v>99.35</v>
      </c>
      <c r="T287">
        <f t="shared" si="321"/>
        <v>0</v>
      </c>
      <c r="U287">
        <f t="shared" si="322"/>
        <v>1.5254999999999999</v>
      </c>
      <c r="V287">
        <f t="shared" si="323"/>
        <v>0.10800000000000001</v>
      </c>
      <c r="W287">
        <f t="shared" si="324"/>
        <v>0</v>
      </c>
      <c r="X287">
        <f t="shared" si="325"/>
        <v>103.07</v>
      </c>
      <c r="Y287">
        <f t="shared" si="326"/>
        <v>70.52</v>
      </c>
      <c r="AA287">
        <v>39650538</v>
      </c>
      <c r="AB287">
        <f t="shared" si="327"/>
        <v>25.033000000000001</v>
      </c>
      <c r="AC287">
        <f t="shared" si="328"/>
        <v>0.76</v>
      </c>
      <c r="AD287">
        <f>ROUND(((((ET287*1.35))-((EU287*1.35)))+AE287),6)</f>
        <v>9.5984999999999996</v>
      </c>
      <c r="AE287">
        <f>ROUND(((EU287*1.35)),6)</f>
        <v>1.35</v>
      </c>
      <c r="AF287">
        <f>ROUND(((EV287*1.35)),6)</f>
        <v>14.6745</v>
      </c>
      <c r="AG287">
        <f t="shared" si="329"/>
        <v>0</v>
      </c>
      <c r="AH287">
        <f>((EW287*1.35))</f>
        <v>1.5254999999999999</v>
      </c>
      <c r="AI287">
        <f>((EX287*1.35))</f>
        <v>0.10800000000000001</v>
      </c>
      <c r="AJ287">
        <f t="shared" si="330"/>
        <v>0</v>
      </c>
      <c r="AK287">
        <v>18.739999999999998</v>
      </c>
      <c r="AL287">
        <v>0.76</v>
      </c>
      <c r="AM287">
        <v>7.11</v>
      </c>
      <c r="AN287">
        <v>1</v>
      </c>
      <c r="AO287">
        <v>10.87</v>
      </c>
      <c r="AP287">
        <v>0</v>
      </c>
      <c r="AQ287">
        <v>1.1299999999999999</v>
      </c>
      <c r="AR287">
        <v>0.08</v>
      </c>
      <c r="AS287">
        <v>0</v>
      </c>
      <c r="AT287">
        <v>95</v>
      </c>
      <c r="AU287">
        <v>65</v>
      </c>
      <c r="AV287">
        <v>1</v>
      </c>
      <c r="AW287">
        <v>1</v>
      </c>
      <c r="AZ287">
        <v>6.77</v>
      </c>
      <c r="BA287">
        <v>6.77</v>
      </c>
      <c r="BB287">
        <v>6.77</v>
      </c>
      <c r="BC287">
        <v>6.77</v>
      </c>
      <c r="BD287" t="s">
        <v>3</v>
      </c>
      <c r="BE287" t="s">
        <v>3</v>
      </c>
      <c r="BF287" t="s">
        <v>3</v>
      </c>
      <c r="BG287" t="s">
        <v>3</v>
      </c>
      <c r="BH287">
        <v>0</v>
      </c>
      <c r="BI287">
        <v>2</v>
      </c>
      <c r="BJ287" t="s">
        <v>108</v>
      </c>
      <c r="BM287">
        <v>108001</v>
      </c>
      <c r="BN287">
        <v>0</v>
      </c>
      <c r="BO287" t="s">
        <v>3</v>
      </c>
      <c r="BP287">
        <v>0</v>
      </c>
      <c r="BQ287">
        <v>3</v>
      </c>
      <c r="BR287">
        <v>0</v>
      </c>
      <c r="BS287">
        <v>6.77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3</v>
      </c>
      <c r="BZ287">
        <v>95</v>
      </c>
      <c r="CA287">
        <v>65</v>
      </c>
      <c r="CE287">
        <v>0</v>
      </c>
      <c r="CF287">
        <v>0</v>
      </c>
      <c r="CG287">
        <v>0</v>
      </c>
      <c r="CM287">
        <v>0</v>
      </c>
      <c r="CN287" t="s">
        <v>1296</v>
      </c>
      <c r="CO287">
        <v>0</v>
      </c>
      <c r="CP287">
        <f t="shared" si="331"/>
        <v>169.48000000000002</v>
      </c>
      <c r="CQ287">
        <f t="shared" si="332"/>
        <v>5.1452</v>
      </c>
      <c r="CR287">
        <f t="shared" si="333"/>
        <v>64.981844999999993</v>
      </c>
      <c r="CS287">
        <f t="shared" si="334"/>
        <v>9.1395</v>
      </c>
      <c r="CT287">
        <f t="shared" si="335"/>
        <v>99.346364999999992</v>
      </c>
      <c r="CU287">
        <f t="shared" si="336"/>
        <v>0</v>
      </c>
      <c r="CV287">
        <f t="shared" si="337"/>
        <v>1.5254999999999999</v>
      </c>
      <c r="CW287">
        <f t="shared" si="338"/>
        <v>0.10800000000000001</v>
      </c>
      <c r="CX287">
        <f t="shared" si="339"/>
        <v>0</v>
      </c>
      <c r="CY287">
        <f t="shared" si="340"/>
        <v>103.06549999999999</v>
      </c>
      <c r="CZ287">
        <f t="shared" si="341"/>
        <v>70.518499999999989</v>
      </c>
      <c r="DC287" t="s">
        <v>3</v>
      </c>
      <c r="DD287" t="s">
        <v>3</v>
      </c>
      <c r="DE287" t="s">
        <v>19</v>
      </c>
      <c r="DF287" t="s">
        <v>19</v>
      </c>
      <c r="DG287" t="s">
        <v>19</v>
      </c>
      <c r="DH287" t="s">
        <v>3</v>
      </c>
      <c r="DI287" t="s">
        <v>19</v>
      </c>
      <c r="DJ287" t="s">
        <v>19</v>
      </c>
      <c r="DK287" t="s">
        <v>3</v>
      </c>
      <c r="DL287" t="s">
        <v>3</v>
      </c>
      <c r="DM287" t="s">
        <v>3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17</v>
      </c>
      <c r="DW287" t="s">
        <v>17</v>
      </c>
      <c r="DX287">
        <v>1</v>
      </c>
      <c r="EE287">
        <v>39174386</v>
      </c>
      <c r="EF287">
        <v>3</v>
      </c>
      <c r="EG287" t="s">
        <v>20</v>
      </c>
      <c r="EH287">
        <v>0</v>
      </c>
      <c r="EI287" t="s">
        <v>3</v>
      </c>
      <c r="EJ287">
        <v>2</v>
      </c>
      <c r="EK287">
        <v>108001</v>
      </c>
      <c r="EL287" t="s">
        <v>77</v>
      </c>
      <c r="EM287" t="s">
        <v>78</v>
      </c>
      <c r="EO287" t="s">
        <v>44</v>
      </c>
      <c r="EQ287">
        <v>131072</v>
      </c>
      <c r="ER287">
        <v>18.739999999999998</v>
      </c>
      <c r="ES287">
        <v>0.76</v>
      </c>
      <c r="ET287">
        <v>7.11</v>
      </c>
      <c r="EU287">
        <v>1</v>
      </c>
      <c r="EV287">
        <v>10.87</v>
      </c>
      <c r="EW287">
        <v>1.1299999999999999</v>
      </c>
      <c r="EX287">
        <v>0.08</v>
      </c>
      <c r="EY287">
        <v>0</v>
      </c>
      <c r="FQ287">
        <v>0</v>
      </c>
      <c r="FR287">
        <f t="shared" si="342"/>
        <v>0</v>
      </c>
      <c r="FS287">
        <v>0</v>
      </c>
      <c r="FX287">
        <v>95</v>
      </c>
      <c r="FY287">
        <v>65</v>
      </c>
      <c r="GA287" t="s">
        <v>3</v>
      </c>
      <c r="GD287">
        <v>1</v>
      </c>
      <c r="GF287">
        <v>2033015479</v>
      </c>
      <c r="GG287">
        <v>1</v>
      </c>
      <c r="GH287">
        <v>1</v>
      </c>
      <c r="GI287">
        <v>4</v>
      </c>
      <c r="GJ287">
        <v>0</v>
      </c>
      <c r="GK287">
        <v>0</v>
      </c>
      <c r="GL287">
        <f t="shared" si="343"/>
        <v>0</v>
      </c>
      <c r="GM287">
        <f t="shared" si="344"/>
        <v>343.07</v>
      </c>
      <c r="GN287">
        <f t="shared" si="345"/>
        <v>0</v>
      </c>
      <c r="GO287">
        <f t="shared" si="346"/>
        <v>343.07</v>
      </c>
      <c r="GP287">
        <f t="shared" si="347"/>
        <v>0</v>
      </c>
      <c r="GR287">
        <v>0</v>
      </c>
      <c r="GS287">
        <v>0</v>
      </c>
      <c r="GT287">
        <v>0</v>
      </c>
      <c r="GU287" t="s">
        <v>3</v>
      </c>
      <c r="GV287">
        <f t="shared" si="348"/>
        <v>0</v>
      </c>
      <c r="GW287">
        <v>1</v>
      </c>
      <c r="GX287">
        <f t="shared" si="349"/>
        <v>0</v>
      </c>
      <c r="HA287">
        <v>0</v>
      </c>
      <c r="HB287">
        <v>0</v>
      </c>
      <c r="HC287">
        <f t="shared" si="350"/>
        <v>0</v>
      </c>
      <c r="IK287">
        <v>0</v>
      </c>
    </row>
    <row r="288" spans="1:255" x14ac:dyDescent="0.2">
      <c r="A288" s="2">
        <v>18</v>
      </c>
      <c r="B288" s="2">
        <v>1</v>
      </c>
      <c r="C288" s="2">
        <v>774</v>
      </c>
      <c r="D288" s="2"/>
      <c r="E288" s="2" t="s">
        <v>533</v>
      </c>
      <c r="F288" s="2" t="s">
        <v>110</v>
      </c>
      <c r="G288" s="2" t="s">
        <v>111</v>
      </c>
      <c r="H288" s="2" t="s">
        <v>95</v>
      </c>
      <c r="I288" s="2">
        <f>I286*J288</f>
        <v>0.1</v>
      </c>
      <c r="J288" s="2">
        <v>0.1</v>
      </c>
      <c r="K288" s="2"/>
      <c r="L288" s="2"/>
      <c r="M288" s="2"/>
      <c r="N288" s="2"/>
      <c r="O288" s="2">
        <f t="shared" si="316"/>
        <v>99.35</v>
      </c>
      <c r="P288" s="2">
        <f t="shared" si="317"/>
        <v>99.35</v>
      </c>
      <c r="Q288" s="2">
        <f t="shared" si="318"/>
        <v>0</v>
      </c>
      <c r="R288" s="2">
        <f t="shared" si="319"/>
        <v>0</v>
      </c>
      <c r="S288" s="2">
        <f t="shared" si="320"/>
        <v>0</v>
      </c>
      <c r="T288" s="2">
        <f t="shared" si="321"/>
        <v>0</v>
      </c>
      <c r="U288" s="2">
        <f t="shared" si="322"/>
        <v>0</v>
      </c>
      <c r="V288" s="2">
        <f t="shared" si="323"/>
        <v>0</v>
      </c>
      <c r="W288" s="2">
        <f t="shared" si="324"/>
        <v>0</v>
      </c>
      <c r="X288" s="2">
        <f t="shared" si="325"/>
        <v>0</v>
      </c>
      <c r="Y288" s="2">
        <f t="shared" si="326"/>
        <v>0</v>
      </c>
      <c r="Z288" s="2"/>
      <c r="AA288" s="2">
        <v>39650536</v>
      </c>
      <c r="AB288" s="2">
        <f t="shared" si="327"/>
        <v>993.5</v>
      </c>
      <c r="AC288" s="2">
        <f t="shared" si="328"/>
        <v>993.5</v>
      </c>
      <c r="AD288" s="2">
        <f>ROUND((((ET288)-(EU288))+AE288),6)</f>
        <v>0</v>
      </c>
      <c r="AE288" s="2">
        <f>ROUND((EU288),6)</f>
        <v>0</v>
      </c>
      <c r="AF288" s="2">
        <f>ROUND((EV288),6)</f>
        <v>0</v>
      </c>
      <c r="AG288" s="2">
        <f t="shared" si="329"/>
        <v>0</v>
      </c>
      <c r="AH288" s="2">
        <f>(EW288)</f>
        <v>0</v>
      </c>
      <c r="AI288" s="2">
        <f>(EX288)</f>
        <v>0</v>
      </c>
      <c r="AJ288" s="2">
        <f t="shared" si="330"/>
        <v>0</v>
      </c>
      <c r="AK288" s="2">
        <v>993.5</v>
      </c>
      <c r="AL288" s="2">
        <v>993.5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95</v>
      </c>
      <c r="AU288" s="2">
        <v>65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3</v>
      </c>
      <c r="BE288" s="2" t="s">
        <v>3</v>
      </c>
      <c r="BF288" s="2" t="s">
        <v>3</v>
      </c>
      <c r="BG288" s="2" t="s">
        <v>3</v>
      </c>
      <c r="BH288" s="2">
        <v>3</v>
      </c>
      <c r="BI288" s="2">
        <v>2</v>
      </c>
      <c r="BJ288" s="2" t="s">
        <v>112</v>
      </c>
      <c r="BK288" s="2"/>
      <c r="BL288" s="2"/>
      <c r="BM288" s="2">
        <v>108001</v>
      </c>
      <c r="BN288" s="2">
        <v>0</v>
      </c>
      <c r="BO288" s="2" t="s">
        <v>3</v>
      </c>
      <c r="BP288" s="2">
        <v>0</v>
      </c>
      <c r="BQ288" s="2">
        <v>3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3</v>
      </c>
      <c r="BZ288" s="2">
        <v>95</v>
      </c>
      <c r="CA288" s="2">
        <v>65</v>
      </c>
      <c r="CB288" s="2"/>
      <c r="CC288" s="2"/>
      <c r="CD288" s="2"/>
      <c r="CE288" s="2">
        <v>0</v>
      </c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3</v>
      </c>
      <c r="CO288" s="2">
        <v>0</v>
      </c>
      <c r="CP288" s="2">
        <f t="shared" si="331"/>
        <v>99.35</v>
      </c>
      <c r="CQ288" s="2">
        <f t="shared" si="332"/>
        <v>993.5</v>
      </c>
      <c r="CR288" s="2">
        <f t="shared" si="333"/>
        <v>0</v>
      </c>
      <c r="CS288" s="2">
        <f t="shared" si="334"/>
        <v>0</v>
      </c>
      <c r="CT288" s="2">
        <f t="shared" si="335"/>
        <v>0</v>
      </c>
      <c r="CU288" s="2">
        <f t="shared" si="336"/>
        <v>0</v>
      </c>
      <c r="CV288" s="2">
        <f t="shared" si="337"/>
        <v>0</v>
      </c>
      <c r="CW288" s="2">
        <f t="shared" si="338"/>
        <v>0</v>
      </c>
      <c r="CX288" s="2">
        <f t="shared" si="339"/>
        <v>0</v>
      </c>
      <c r="CY288" s="2">
        <f t="shared" si="340"/>
        <v>0</v>
      </c>
      <c r="CZ288" s="2">
        <f t="shared" si="341"/>
        <v>0</v>
      </c>
      <c r="DA288" s="2"/>
      <c r="DB288" s="2"/>
      <c r="DC288" s="2" t="s">
        <v>3</v>
      </c>
      <c r="DD288" s="2" t="s">
        <v>3</v>
      </c>
      <c r="DE288" s="2" t="s">
        <v>3</v>
      </c>
      <c r="DF288" s="2" t="s">
        <v>3</v>
      </c>
      <c r="DG288" s="2" t="s">
        <v>3</v>
      </c>
      <c r="DH288" s="2" t="s">
        <v>3</v>
      </c>
      <c r="DI288" s="2" t="s">
        <v>3</v>
      </c>
      <c r="DJ288" s="2" t="s">
        <v>3</v>
      </c>
      <c r="DK288" s="2" t="s">
        <v>3</v>
      </c>
      <c r="DL288" s="2" t="s">
        <v>3</v>
      </c>
      <c r="DM288" s="2" t="s">
        <v>3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1010</v>
      </c>
      <c r="DV288" s="2" t="s">
        <v>95</v>
      </c>
      <c r="DW288" s="2" t="s">
        <v>95</v>
      </c>
      <c r="DX288" s="2">
        <v>10</v>
      </c>
      <c r="DY288" s="2"/>
      <c r="DZ288" s="2"/>
      <c r="EA288" s="2"/>
      <c r="EB288" s="2"/>
      <c r="EC288" s="2"/>
      <c r="ED288" s="2"/>
      <c r="EE288" s="2">
        <v>39174386</v>
      </c>
      <c r="EF288" s="2">
        <v>3</v>
      </c>
      <c r="EG288" s="2" t="s">
        <v>20</v>
      </c>
      <c r="EH288" s="2">
        <v>0</v>
      </c>
      <c r="EI288" s="2" t="s">
        <v>3</v>
      </c>
      <c r="EJ288" s="2">
        <v>2</v>
      </c>
      <c r="EK288" s="2">
        <v>108001</v>
      </c>
      <c r="EL288" s="2" t="s">
        <v>77</v>
      </c>
      <c r="EM288" s="2" t="s">
        <v>78</v>
      </c>
      <c r="EN288" s="2"/>
      <c r="EO288" s="2" t="s">
        <v>3</v>
      </c>
      <c r="EP288" s="2"/>
      <c r="EQ288" s="2">
        <v>0</v>
      </c>
      <c r="ER288" s="2">
        <v>993.5</v>
      </c>
      <c r="ES288" s="2">
        <v>993.5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342"/>
        <v>0</v>
      </c>
      <c r="FS288" s="2">
        <v>0</v>
      </c>
      <c r="FT288" s="2"/>
      <c r="FU288" s="2"/>
      <c r="FV288" s="2"/>
      <c r="FW288" s="2"/>
      <c r="FX288" s="2">
        <v>95</v>
      </c>
      <c r="FY288" s="2">
        <v>65</v>
      </c>
      <c r="FZ288" s="2"/>
      <c r="GA288" s="2" t="s">
        <v>3</v>
      </c>
      <c r="GB288" s="2"/>
      <c r="GC288" s="2"/>
      <c r="GD288" s="2">
        <v>1</v>
      </c>
      <c r="GE288" s="2"/>
      <c r="GF288" s="2">
        <v>1516669058</v>
      </c>
      <c r="GG288" s="2">
        <v>2</v>
      </c>
      <c r="GH288" s="2">
        <v>1</v>
      </c>
      <c r="GI288" s="2">
        <v>-2</v>
      </c>
      <c r="GJ288" s="2">
        <v>0</v>
      </c>
      <c r="GK288" s="2">
        <v>0</v>
      </c>
      <c r="GL288" s="2">
        <f t="shared" si="343"/>
        <v>0</v>
      </c>
      <c r="GM288" s="2">
        <f t="shared" si="344"/>
        <v>99.35</v>
      </c>
      <c r="GN288" s="2">
        <f t="shared" si="345"/>
        <v>0</v>
      </c>
      <c r="GO288" s="2">
        <f t="shared" si="346"/>
        <v>99.35</v>
      </c>
      <c r="GP288" s="2">
        <f t="shared" si="347"/>
        <v>0</v>
      </c>
      <c r="GQ288" s="2"/>
      <c r="GR288" s="2">
        <v>0</v>
      </c>
      <c r="GS288" s="2">
        <v>3</v>
      </c>
      <c r="GT288" s="2">
        <v>0</v>
      </c>
      <c r="GU288" s="2" t="s">
        <v>3</v>
      </c>
      <c r="GV288" s="2">
        <f t="shared" si="348"/>
        <v>0</v>
      </c>
      <c r="GW288" s="2">
        <v>1</v>
      </c>
      <c r="GX288" s="2">
        <f t="shared" si="349"/>
        <v>0</v>
      </c>
      <c r="GY288" s="2"/>
      <c r="GZ288" s="2"/>
      <c r="HA288" s="2">
        <v>0</v>
      </c>
      <c r="HB288" s="2">
        <v>0</v>
      </c>
      <c r="HC288" s="2">
        <f t="shared" si="350"/>
        <v>0</v>
      </c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18</v>
      </c>
      <c r="B289">
        <v>1</v>
      </c>
      <c r="C289">
        <v>781</v>
      </c>
      <c r="E289" t="s">
        <v>533</v>
      </c>
      <c r="F289" t="s">
        <v>110</v>
      </c>
      <c r="G289" t="s">
        <v>111</v>
      </c>
      <c r="H289" t="s">
        <v>95</v>
      </c>
      <c r="I289">
        <f>I287*J289</f>
        <v>0.1</v>
      </c>
      <c r="J289">
        <v>0.1</v>
      </c>
      <c r="O289">
        <f t="shared" si="316"/>
        <v>672.6</v>
      </c>
      <c r="P289">
        <f t="shared" si="317"/>
        <v>672.6</v>
      </c>
      <c r="Q289">
        <f t="shared" si="318"/>
        <v>0</v>
      </c>
      <c r="R289">
        <f t="shared" si="319"/>
        <v>0</v>
      </c>
      <c r="S289">
        <f t="shared" si="320"/>
        <v>0</v>
      </c>
      <c r="T289">
        <f t="shared" si="321"/>
        <v>0</v>
      </c>
      <c r="U289">
        <f t="shared" si="322"/>
        <v>0</v>
      </c>
      <c r="V289">
        <f t="shared" si="323"/>
        <v>0</v>
      </c>
      <c r="W289">
        <f t="shared" si="324"/>
        <v>0</v>
      </c>
      <c r="X289">
        <f t="shared" si="325"/>
        <v>0</v>
      </c>
      <c r="Y289">
        <f t="shared" si="326"/>
        <v>0</v>
      </c>
      <c r="AA289">
        <v>39650538</v>
      </c>
      <c r="AB289">
        <f t="shared" si="327"/>
        <v>993.5</v>
      </c>
      <c r="AC289">
        <f t="shared" si="328"/>
        <v>993.5</v>
      </c>
      <c r="AD289">
        <f>ROUND((((ET289)-(EU289))+AE289),6)</f>
        <v>0</v>
      </c>
      <c r="AE289">
        <f>ROUND((EU289),6)</f>
        <v>0</v>
      </c>
      <c r="AF289">
        <f>ROUND((EV289),6)</f>
        <v>0</v>
      </c>
      <c r="AG289">
        <f t="shared" si="329"/>
        <v>0</v>
      </c>
      <c r="AH289">
        <f>(EW289)</f>
        <v>0</v>
      </c>
      <c r="AI289">
        <f>(EX289)</f>
        <v>0</v>
      </c>
      <c r="AJ289">
        <f t="shared" si="330"/>
        <v>0</v>
      </c>
      <c r="AK289">
        <v>993.5</v>
      </c>
      <c r="AL289">
        <v>993.5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95</v>
      </c>
      <c r="AU289">
        <v>65</v>
      </c>
      <c r="AV289">
        <v>1</v>
      </c>
      <c r="AW289">
        <v>1</v>
      </c>
      <c r="AZ289">
        <v>6.77</v>
      </c>
      <c r="BA289">
        <v>1</v>
      </c>
      <c r="BB289">
        <v>1</v>
      </c>
      <c r="BC289">
        <v>6.77</v>
      </c>
      <c r="BD289" t="s">
        <v>3</v>
      </c>
      <c r="BE289" t="s">
        <v>3</v>
      </c>
      <c r="BF289" t="s">
        <v>3</v>
      </c>
      <c r="BG289" t="s">
        <v>3</v>
      </c>
      <c r="BH289">
        <v>3</v>
      </c>
      <c r="BI289">
        <v>2</v>
      </c>
      <c r="BJ289" t="s">
        <v>112</v>
      </c>
      <c r="BM289">
        <v>108001</v>
      </c>
      <c r="BN289">
        <v>0</v>
      </c>
      <c r="BO289" t="s">
        <v>3</v>
      </c>
      <c r="BP289">
        <v>0</v>
      </c>
      <c r="BQ289">
        <v>3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3</v>
      </c>
      <c r="BZ289">
        <v>95</v>
      </c>
      <c r="CA289">
        <v>65</v>
      </c>
      <c r="CE289">
        <v>0</v>
      </c>
      <c r="CF289">
        <v>0</v>
      </c>
      <c r="CG289">
        <v>0</v>
      </c>
      <c r="CM289">
        <v>0</v>
      </c>
      <c r="CN289" t="s">
        <v>3</v>
      </c>
      <c r="CO289">
        <v>0</v>
      </c>
      <c r="CP289">
        <f t="shared" si="331"/>
        <v>672.6</v>
      </c>
      <c r="CQ289">
        <f t="shared" si="332"/>
        <v>6725.9949999999999</v>
      </c>
      <c r="CR289">
        <f t="shared" si="333"/>
        <v>0</v>
      </c>
      <c r="CS289">
        <f t="shared" si="334"/>
        <v>0</v>
      </c>
      <c r="CT289">
        <f t="shared" si="335"/>
        <v>0</v>
      </c>
      <c r="CU289">
        <f t="shared" si="336"/>
        <v>0</v>
      </c>
      <c r="CV289">
        <f t="shared" si="337"/>
        <v>0</v>
      </c>
      <c r="CW289">
        <f t="shared" si="338"/>
        <v>0</v>
      </c>
      <c r="CX289">
        <f t="shared" si="339"/>
        <v>0</v>
      </c>
      <c r="CY289">
        <f t="shared" si="340"/>
        <v>0</v>
      </c>
      <c r="CZ289">
        <f t="shared" si="341"/>
        <v>0</v>
      </c>
      <c r="DC289" t="s">
        <v>3</v>
      </c>
      <c r="DD289" t="s">
        <v>3</v>
      </c>
      <c r="DE289" t="s">
        <v>3</v>
      </c>
      <c r="DF289" t="s">
        <v>3</v>
      </c>
      <c r="DG289" t="s">
        <v>3</v>
      </c>
      <c r="DH289" t="s">
        <v>3</v>
      </c>
      <c r="DI289" t="s">
        <v>3</v>
      </c>
      <c r="DJ289" t="s">
        <v>3</v>
      </c>
      <c r="DK289" t="s">
        <v>3</v>
      </c>
      <c r="DL289" t="s">
        <v>3</v>
      </c>
      <c r="DM289" t="s">
        <v>3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95</v>
      </c>
      <c r="DW289" t="s">
        <v>95</v>
      </c>
      <c r="DX289">
        <v>10</v>
      </c>
      <c r="EE289">
        <v>39174386</v>
      </c>
      <c r="EF289">
        <v>3</v>
      </c>
      <c r="EG289" t="s">
        <v>20</v>
      </c>
      <c r="EH289">
        <v>0</v>
      </c>
      <c r="EI289" t="s">
        <v>3</v>
      </c>
      <c r="EJ289">
        <v>2</v>
      </c>
      <c r="EK289">
        <v>108001</v>
      </c>
      <c r="EL289" t="s">
        <v>77</v>
      </c>
      <c r="EM289" t="s">
        <v>78</v>
      </c>
      <c r="EO289" t="s">
        <v>3</v>
      </c>
      <c r="EQ289">
        <v>0</v>
      </c>
      <c r="ER289">
        <v>993.5</v>
      </c>
      <c r="ES289">
        <v>993.5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342"/>
        <v>0</v>
      </c>
      <c r="FS289">
        <v>0</v>
      </c>
      <c r="FX289">
        <v>95</v>
      </c>
      <c r="FY289">
        <v>65</v>
      </c>
      <c r="GA289" t="s">
        <v>3</v>
      </c>
      <c r="GD289">
        <v>1</v>
      </c>
      <c r="GF289">
        <v>1516669058</v>
      </c>
      <c r="GG289">
        <v>1</v>
      </c>
      <c r="GH289">
        <v>1</v>
      </c>
      <c r="GI289">
        <v>4</v>
      </c>
      <c r="GJ289">
        <v>0</v>
      </c>
      <c r="GK289">
        <v>0</v>
      </c>
      <c r="GL289">
        <f t="shared" si="343"/>
        <v>0</v>
      </c>
      <c r="GM289">
        <f t="shared" si="344"/>
        <v>672.6</v>
      </c>
      <c r="GN289">
        <f t="shared" si="345"/>
        <v>0</v>
      </c>
      <c r="GO289">
        <f t="shared" si="346"/>
        <v>672.6</v>
      </c>
      <c r="GP289">
        <f t="shared" si="347"/>
        <v>0</v>
      </c>
      <c r="GR289">
        <v>0</v>
      </c>
      <c r="GS289">
        <v>3</v>
      </c>
      <c r="GT289">
        <v>0</v>
      </c>
      <c r="GU289" t="s">
        <v>3</v>
      </c>
      <c r="GV289">
        <f t="shared" si="348"/>
        <v>0</v>
      </c>
      <c r="GW289">
        <v>1</v>
      </c>
      <c r="GX289">
        <f t="shared" si="349"/>
        <v>0</v>
      </c>
      <c r="HA289">
        <v>0</v>
      </c>
      <c r="HB289">
        <v>0</v>
      </c>
      <c r="HC289">
        <f t="shared" si="350"/>
        <v>0</v>
      </c>
      <c r="IK289">
        <v>0</v>
      </c>
    </row>
    <row r="290" spans="1:255" x14ac:dyDescent="0.2">
      <c r="A290" s="2">
        <v>17</v>
      </c>
      <c r="B290" s="2">
        <v>1</v>
      </c>
      <c r="C290" s="2">
        <f>ROW(SmtRes!A788)</f>
        <v>788</v>
      </c>
      <c r="D290" s="2">
        <f>ROW(EtalonRes!A657)</f>
        <v>657</v>
      </c>
      <c r="E290" s="2" t="s">
        <v>534</v>
      </c>
      <c r="F290" s="2" t="s">
        <v>114</v>
      </c>
      <c r="G290" s="2" t="s">
        <v>115</v>
      </c>
      <c r="H290" s="2" t="s">
        <v>17</v>
      </c>
      <c r="I290" s="2">
        <v>1</v>
      </c>
      <c r="J290" s="2">
        <v>0</v>
      </c>
      <c r="K290" s="2"/>
      <c r="L290" s="2"/>
      <c r="M290" s="2"/>
      <c r="N290" s="2"/>
      <c r="O290" s="2">
        <f t="shared" si="316"/>
        <v>37.119999999999997</v>
      </c>
      <c r="P290" s="2">
        <f t="shared" si="317"/>
        <v>12.63</v>
      </c>
      <c r="Q290" s="2">
        <f t="shared" si="318"/>
        <v>0</v>
      </c>
      <c r="R290" s="2">
        <f t="shared" si="319"/>
        <v>0</v>
      </c>
      <c r="S290" s="2">
        <f t="shared" si="320"/>
        <v>24.49</v>
      </c>
      <c r="T290" s="2">
        <f t="shared" si="321"/>
        <v>0</v>
      </c>
      <c r="U290" s="2">
        <f t="shared" si="322"/>
        <v>2.7</v>
      </c>
      <c r="V290" s="2">
        <f t="shared" si="323"/>
        <v>0</v>
      </c>
      <c r="W290" s="2">
        <f t="shared" si="324"/>
        <v>0</v>
      </c>
      <c r="X290" s="2">
        <f t="shared" si="325"/>
        <v>22.53</v>
      </c>
      <c r="Y290" s="2">
        <f t="shared" si="326"/>
        <v>15.92</v>
      </c>
      <c r="Z290" s="2"/>
      <c r="AA290" s="2">
        <v>39650536</v>
      </c>
      <c r="AB290" s="2">
        <f t="shared" si="327"/>
        <v>37.119</v>
      </c>
      <c r="AC290" s="2">
        <f t="shared" si="328"/>
        <v>12.63</v>
      </c>
      <c r="AD290" s="2">
        <f>ROUND(((((ET290*1.35))-((EU290*1.35)))+AE290),6)</f>
        <v>0</v>
      </c>
      <c r="AE290" s="2">
        <f>ROUND(((EU290*1.35)),6)</f>
        <v>0</v>
      </c>
      <c r="AF290" s="2">
        <f>ROUND(((EV290*1.35)),6)</f>
        <v>24.489000000000001</v>
      </c>
      <c r="AG290" s="2">
        <f t="shared" si="329"/>
        <v>0</v>
      </c>
      <c r="AH290" s="2">
        <f>((EW290*1.35))</f>
        <v>2.7</v>
      </c>
      <c r="AI290" s="2">
        <f>((EX290*1.35))</f>
        <v>0</v>
      </c>
      <c r="AJ290" s="2">
        <f t="shared" si="330"/>
        <v>0</v>
      </c>
      <c r="AK290" s="2">
        <v>30.77</v>
      </c>
      <c r="AL290" s="2">
        <v>12.63</v>
      </c>
      <c r="AM290" s="2">
        <v>0</v>
      </c>
      <c r="AN290" s="2">
        <v>0</v>
      </c>
      <c r="AO290" s="2">
        <v>18.14</v>
      </c>
      <c r="AP290" s="2">
        <v>0</v>
      </c>
      <c r="AQ290" s="2">
        <v>2</v>
      </c>
      <c r="AR290" s="2">
        <v>0</v>
      </c>
      <c r="AS290" s="2">
        <v>0</v>
      </c>
      <c r="AT290" s="2">
        <v>92</v>
      </c>
      <c r="AU290" s="2">
        <v>65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3</v>
      </c>
      <c r="BE290" s="2" t="s">
        <v>3</v>
      </c>
      <c r="BF290" s="2" t="s">
        <v>3</v>
      </c>
      <c r="BG290" s="2" t="s">
        <v>3</v>
      </c>
      <c r="BH290" s="2">
        <v>0</v>
      </c>
      <c r="BI290" s="2">
        <v>2</v>
      </c>
      <c r="BJ290" s="2" t="s">
        <v>116</v>
      </c>
      <c r="BK290" s="2"/>
      <c r="BL290" s="2"/>
      <c r="BM290" s="2">
        <v>110004</v>
      </c>
      <c r="BN290" s="2">
        <v>0</v>
      </c>
      <c r="BO290" s="2" t="s">
        <v>3</v>
      </c>
      <c r="BP290" s="2">
        <v>0</v>
      </c>
      <c r="BQ290" s="2">
        <v>3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3</v>
      </c>
      <c r="BZ290" s="2">
        <v>92</v>
      </c>
      <c r="CA290" s="2">
        <v>65</v>
      </c>
      <c r="CB290" s="2"/>
      <c r="CC290" s="2"/>
      <c r="CD290" s="2"/>
      <c r="CE290" s="2">
        <v>0</v>
      </c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1296</v>
      </c>
      <c r="CO290" s="2">
        <v>0</v>
      </c>
      <c r="CP290" s="2">
        <f t="shared" si="331"/>
        <v>37.119999999999997</v>
      </c>
      <c r="CQ290" s="2">
        <f t="shared" si="332"/>
        <v>12.63</v>
      </c>
      <c r="CR290" s="2">
        <f t="shared" si="333"/>
        <v>0</v>
      </c>
      <c r="CS290" s="2">
        <f t="shared" si="334"/>
        <v>0</v>
      </c>
      <c r="CT290" s="2">
        <f t="shared" si="335"/>
        <v>24.489000000000001</v>
      </c>
      <c r="CU290" s="2">
        <f t="shared" si="336"/>
        <v>0</v>
      </c>
      <c r="CV290" s="2">
        <f t="shared" si="337"/>
        <v>2.7</v>
      </c>
      <c r="CW290" s="2">
        <f t="shared" si="338"/>
        <v>0</v>
      </c>
      <c r="CX290" s="2">
        <f t="shared" si="339"/>
        <v>0</v>
      </c>
      <c r="CY290" s="2">
        <f t="shared" si="340"/>
        <v>22.530799999999999</v>
      </c>
      <c r="CZ290" s="2">
        <f t="shared" si="341"/>
        <v>15.9185</v>
      </c>
      <c r="DA290" s="2"/>
      <c r="DB290" s="2"/>
      <c r="DC290" s="2" t="s">
        <v>3</v>
      </c>
      <c r="DD290" s="2" t="s">
        <v>3</v>
      </c>
      <c r="DE290" s="2" t="s">
        <v>19</v>
      </c>
      <c r="DF290" s="2" t="s">
        <v>19</v>
      </c>
      <c r="DG290" s="2" t="s">
        <v>19</v>
      </c>
      <c r="DH290" s="2" t="s">
        <v>3</v>
      </c>
      <c r="DI290" s="2" t="s">
        <v>19</v>
      </c>
      <c r="DJ290" s="2" t="s">
        <v>19</v>
      </c>
      <c r="DK290" s="2" t="s">
        <v>3</v>
      </c>
      <c r="DL290" s="2" t="s">
        <v>3</v>
      </c>
      <c r="DM290" s="2" t="s">
        <v>3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1013</v>
      </c>
      <c r="DV290" s="2" t="s">
        <v>17</v>
      </c>
      <c r="DW290" s="2" t="s">
        <v>17</v>
      </c>
      <c r="DX290" s="2">
        <v>1</v>
      </c>
      <c r="DY290" s="2"/>
      <c r="DZ290" s="2"/>
      <c r="EA290" s="2"/>
      <c r="EB290" s="2"/>
      <c r="EC290" s="2"/>
      <c r="ED290" s="2"/>
      <c r="EE290" s="2">
        <v>39174390</v>
      </c>
      <c r="EF290" s="2">
        <v>3</v>
      </c>
      <c r="EG290" s="2" t="s">
        <v>20</v>
      </c>
      <c r="EH290" s="2">
        <v>0</v>
      </c>
      <c r="EI290" s="2" t="s">
        <v>3</v>
      </c>
      <c r="EJ290" s="2">
        <v>2</v>
      </c>
      <c r="EK290" s="2">
        <v>110004</v>
      </c>
      <c r="EL290" s="2" t="s">
        <v>33</v>
      </c>
      <c r="EM290" s="2" t="s">
        <v>22</v>
      </c>
      <c r="EN290" s="2"/>
      <c r="EO290" s="2" t="s">
        <v>44</v>
      </c>
      <c r="EP290" s="2"/>
      <c r="EQ290" s="2">
        <v>131072</v>
      </c>
      <c r="ER290" s="2">
        <v>30.77</v>
      </c>
      <c r="ES290" s="2">
        <v>12.63</v>
      </c>
      <c r="ET290" s="2">
        <v>0</v>
      </c>
      <c r="EU290" s="2">
        <v>0</v>
      </c>
      <c r="EV290" s="2">
        <v>18.14</v>
      </c>
      <c r="EW290" s="2">
        <v>2</v>
      </c>
      <c r="EX290" s="2">
        <v>0</v>
      </c>
      <c r="EY290" s="2">
        <v>0</v>
      </c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342"/>
        <v>0</v>
      </c>
      <c r="FS290" s="2">
        <v>0</v>
      </c>
      <c r="FT290" s="2"/>
      <c r="FU290" s="2"/>
      <c r="FV290" s="2"/>
      <c r="FW290" s="2"/>
      <c r="FX290" s="2">
        <v>92</v>
      </c>
      <c r="FY290" s="2">
        <v>65</v>
      </c>
      <c r="FZ290" s="2"/>
      <c r="GA290" s="2" t="s">
        <v>3</v>
      </c>
      <c r="GB290" s="2"/>
      <c r="GC290" s="2"/>
      <c r="GD290" s="2">
        <v>1</v>
      </c>
      <c r="GE290" s="2"/>
      <c r="GF290" s="2">
        <v>-1929198871</v>
      </c>
      <c r="GG290" s="2">
        <v>1</v>
      </c>
      <c r="GH290" s="2">
        <v>1</v>
      </c>
      <c r="GI290" s="2">
        <v>-2</v>
      </c>
      <c r="GJ290" s="2">
        <v>0</v>
      </c>
      <c r="GK290" s="2">
        <v>0</v>
      </c>
      <c r="GL290" s="2">
        <f t="shared" si="343"/>
        <v>0</v>
      </c>
      <c r="GM290" s="2">
        <f t="shared" si="344"/>
        <v>75.569999999999993</v>
      </c>
      <c r="GN290" s="2">
        <f t="shared" si="345"/>
        <v>0</v>
      </c>
      <c r="GO290" s="2">
        <f t="shared" si="346"/>
        <v>75.569999999999993</v>
      </c>
      <c r="GP290" s="2">
        <f t="shared" si="347"/>
        <v>0</v>
      </c>
      <c r="GQ290" s="2"/>
      <c r="GR290" s="2">
        <v>0</v>
      </c>
      <c r="GS290" s="2">
        <v>3</v>
      </c>
      <c r="GT290" s="2">
        <v>0</v>
      </c>
      <c r="GU290" s="2" t="s">
        <v>3</v>
      </c>
      <c r="GV290" s="2">
        <f t="shared" si="348"/>
        <v>0</v>
      </c>
      <c r="GW290" s="2">
        <v>1</v>
      </c>
      <c r="GX290" s="2">
        <f t="shared" si="349"/>
        <v>0</v>
      </c>
      <c r="GY290" s="2"/>
      <c r="GZ290" s="2"/>
      <c r="HA290" s="2">
        <v>0</v>
      </c>
      <c r="HB290" s="2">
        <v>0</v>
      </c>
      <c r="HC290" s="2">
        <f t="shared" si="350"/>
        <v>0</v>
      </c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17</v>
      </c>
      <c r="B291">
        <v>1</v>
      </c>
      <c r="C291">
        <f>ROW(SmtRes!A794)</f>
        <v>794</v>
      </c>
      <c r="D291">
        <f>ROW(EtalonRes!A662)</f>
        <v>662</v>
      </c>
      <c r="E291" t="s">
        <v>534</v>
      </c>
      <c r="F291" t="s">
        <v>114</v>
      </c>
      <c r="G291" t="s">
        <v>115</v>
      </c>
      <c r="H291" t="s">
        <v>17</v>
      </c>
      <c r="I291">
        <v>1</v>
      </c>
      <c r="J291">
        <v>0</v>
      </c>
      <c r="O291">
        <f t="shared" si="316"/>
        <v>251.3</v>
      </c>
      <c r="P291">
        <f t="shared" si="317"/>
        <v>85.51</v>
      </c>
      <c r="Q291">
        <f t="shared" si="318"/>
        <v>0</v>
      </c>
      <c r="R291">
        <f t="shared" si="319"/>
        <v>0</v>
      </c>
      <c r="S291">
        <f t="shared" si="320"/>
        <v>165.79</v>
      </c>
      <c r="T291">
        <f t="shared" si="321"/>
        <v>0</v>
      </c>
      <c r="U291">
        <f t="shared" si="322"/>
        <v>2.7</v>
      </c>
      <c r="V291">
        <f t="shared" si="323"/>
        <v>0</v>
      </c>
      <c r="W291">
        <f t="shared" si="324"/>
        <v>0</v>
      </c>
      <c r="X291">
        <f t="shared" si="325"/>
        <v>152.53</v>
      </c>
      <c r="Y291">
        <f t="shared" si="326"/>
        <v>107.76</v>
      </c>
      <c r="AA291">
        <v>39650538</v>
      </c>
      <c r="AB291">
        <f t="shared" si="327"/>
        <v>37.119</v>
      </c>
      <c r="AC291">
        <f t="shared" si="328"/>
        <v>12.63</v>
      </c>
      <c r="AD291">
        <f>ROUND(((((ET291*1.35))-((EU291*1.35)))+AE291),6)</f>
        <v>0</v>
      </c>
      <c r="AE291">
        <f>ROUND(((EU291*1.35)),6)</f>
        <v>0</v>
      </c>
      <c r="AF291">
        <f>ROUND(((EV291*1.35)),6)</f>
        <v>24.489000000000001</v>
      </c>
      <c r="AG291">
        <f t="shared" si="329"/>
        <v>0</v>
      </c>
      <c r="AH291">
        <f>((EW291*1.35))</f>
        <v>2.7</v>
      </c>
      <c r="AI291">
        <f>((EX291*1.35))</f>
        <v>0</v>
      </c>
      <c r="AJ291">
        <f t="shared" si="330"/>
        <v>0</v>
      </c>
      <c r="AK291">
        <v>30.77</v>
      </c>
      <c r="AL291">
        <v>12.63</v>
      </c>
      <c r="AM291">
        <v>0</v>
      </c>
      <c r="AN291">
        <v>0</v>
      </c>
      <c r="AO291">
        <v>18.14</v>
      </c>
      <c r="AP291">
        <v>0</v>
      </c>
      <c r="AQ291">
        <v>2</v>
      </c>
      <c r="AR291">
        <v>0</v>
      </c>
      <c r="AS291">
        <v>0</v>
      </c>
      <c r="AT291">
        <v>92</v>
      </c>
      <c r="AU291">
        <v>65</v>
      </c>
      <c r="AV291">
        <v>1</v>
      </c>
      <c r="AW291">
        <v>1</v>
      </c>
      <c r="AZ291">
        <v>6.77</v>
      </c>
      <c r="BA291">
        <v>6.77</v>
      </c>
      <c r="BB291">
        <v>6.77</v>
      </c>
      <c r="BC291">
        <v>6.77</v>
      </c>
      <c r="BD291" t="s">
        <v>3</v>
      </c>
      <c r="BE291" t="s">
        <v>3</v>
      </c>
      <c r="BF291" t="s">
        <v>3</v>
      </c>
      <c r="BG291" t="s">
        <v>3</v>
      </c>
      <c r="BH291">
        <v>0</v>
      </c>
      <c r="BI291">
        <v>2</v>
      </c>
      <c r="BJ291" t="s">
        <v>116</v>
      </c>
      <c r="BM291">
        <v>110004</v>
      </c>
      <c r="BN291">
        <v>0</v>
      </c>
      <c r="BO291" t="s">
        <v>3</v>
      </c>
      <c r="BP291">
        <v>0</v>
      </c>
      <c r="BQ291">
        <v>3</v>
      </c>
      <c r="BR291">
        <v>0</v>
      </c>
      <c r="BS291">
        <v>6.77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3</v>
      </c>
      <c r="BZ291">
        <v>92</v>
      </c>
      <c r="CA291">
        <v>65</v>
      </c>
      <c r="CE291">
        <v>0</v>
      </c>
      <c r="CF291">
        <v>0</v>
      </c>
      <c r="CG291">
        <v>0</v>
      </c>
      <c r="CM291">
        <v>0</v>
      </c>
      <c r="CN291" t="s">
        <v>1296</v>
      </c>
      <c r="CO291">
        <v>0</v>
      </c>
      <c r="CP291">
        <f t="shared" si="331"/>
        <v>251.3</v>
      </c>
      <c r="CQ291">
        <f t="shared" si="332"/>
        <v>85.505099999999999</v>
      </c>
      <c r="CR291">
        <f t="shared" si="333"/>
        <v>0</v>
      </c>
      <c r="CS291">
        <f t="shared" si="334"/>
        <v>0</v>
      </c>
      <c r="CT291">
        <f t="shared" si="335"/>
        <v>165.79052999999999</v>
      </c>
      <c r="CU291">
        <f t="shared" si="336"/>
        <v>0</v>
      </c>
      <c r="CV291">
        <f t="shared" si="337"/>
        <v>2.7</v>
      </c>
      <c r="CW291">
        <f t="shared" si="338"/>
        <v>0</v>
      </c>
      <c r="CX291">
        <f t="shared" si="339"/>
        <v>0</v>
      </c>
      <c r="CY291">
        <f t="shared" si="340"/>
        <v>152.52679999999998</v>
      </c>
      <c r="CZ291">
        <f t="shared" si="341"/>
        <v>107.76350000000001</v>
      </c>
      <c r="DC291" t="s">
        <v>3</v>
      </c>
      <c r="DD291" t="s">
        <v>3</v>
      </c>
      <c r="DE291" t="s">
        <v>19</v>
      </c>
      <c r="DF291" t="s">
        <v>19</v>
      </c>
      <c r="DG291" t="s">
        <v>19</v>
      </c>
      <c r="DH291" t="s">
        <v>3</v>
      </c>
      <c r="DI291" t="s">
        <v>19</v>
      </c>
      <c r="DJ291" t="s">
        <v>19</v>
      </c>
      <c r="DK291" t="s">
        <v>3</v>
      </c>
      <c r="DL291" t="s">
        <v>3</v>
      </c>
      <c r="DM291" t="s">
        <v>3</v>
      </c>
      <c r="DN291">
        <v>0</v>
      </c>
      <c r="DO291">
        <v>0</v>
      </c>
      <c r="DP291">
        <v>1</v>
      </c>
      <c r="DQ291">
        <v>1</v>
      </c>
      <c r="DU291">
        <v>1013</v>
      </c>
      <c r="DV291" t="s">
        <v>17</v>
      </c>
      <c r="DW291" t="s">
        <v>17</v>
      </c>
      <c r="DX291">
        <v>1</v>
      </c>
      <c r="EE291">
        <v>39174390</v>
      </c>
      <c r="EF291">
        <v>3</v>
      </c>
      <c r="EG291" t="s">
        <v>20</v>
      </c>
      <c r="EH291">
        <v>0</v>
      </c>
      <c r="EI291" t="s">
        <v>3</v>
      </c>
      <c r="EJ291">
        <v>2</v>
      </c>
      <c r="EK291">
        <v>110004</v>
      </c>
      <c r="EL291" t="s">
        <v>33</v>
      </c>
      <c r="EM291" t="s">
        <v>22</v>
      </c>
      <c r="EO291" t="s">
        <v>44</v>
      </c>
      <c r="EQ291">
        <v>131072</v>
      </c>
      <c r="ER291">
        <v>30.77</v>
      </c>
      <c r="ES291">
        <v>12.63</v>
      </c>
      <c r="ET291">
        <v>0</v>
      </c>
      <c r="EU291">
        <v>0</v>
      </c>
      <c r="EV291">
        <v>18.14</v>
      </c>
      <c r="EW291">
        <v>2</v>
      </c>
      <c r="EX291">
        <v>0</v>
      </c>
      <c r="EY291">
        <v>0</v>
      </c>
      <c r="FQ291">
        <v>0</v>
      </c>
      <c r="FR291">
        <f t="shared" si="342"/>
        <v>0</v>
      </c>
      <c r="FS291">
        <v>0</v>
      </c>
      <c r="FX291">
        <v>92</v>
      </c>
      <c r="FY291">
        <v>65</v>
      </c>
      <c r="GA291" t="s">
        <v>3</v>
      </c>
      <c r="GD291">
        <v>1</v>
      </c>
      <c r="GF291">
        <v>-1929198871</v>
      </c>
      <c r="GG291">
        <v>1</v>
      </c>
      <c r="GH291">
        <v>1</v>
      </c>
      <c r="GI291">
        <v>4</v>
      </c>
      <c r="GJ291">
        <v>0</v>
      </c>
      <c r="GK291">
        <v>0</v>
      </c>
      <c r="GL291">
        <f t="shared" si="343"/>
        <v>0</v>
      </c>
      <c r="GM291">
        <f t="shared" si="344"/>
        <v>511.59</v>
      </c>
      <c r="GN291">
        <f t="shared" si="345"/>
        <v>0</v>
      </c>
      <c r="GO291">
        <f t="shared" si="346"/>
        <v>511.59</v>
      </c>
      <c r="GP291">
        <f t="shared" si="347"/>
        <v>0</v>
      </c>
      <c r="GR291">
        <v>0</v>
      </c>
      <c r="GS291">
        <v>0</v>
      </c>
      <c r="GT291">
        <v>0</v>
      </c>
      <c r="GU291" t="s">
        <v>3</v>
      </c>
      <c r="GV291">
        <f t="shared" si="348"/>
        <v>0</v>
      </c>
      <c r="GW291">
        <v>1</v>
      </c>
      <c r="GX291">
        <f t="shared" si="349"/>
        <v>0</v>
      </c>
      <c r="HA291">
        <v>0</v>
      </c>
      <c r="HB291">
        <v>0</v>
      </c>
      <c r="HC291">
        <f t="shared" si="350"/>
        <v>0</v>
      </c>
      <c r="IK291">
        <v>0</v>
      </c>
    </row>
    <row r="292" spans="1:255" x14ac:dyDescent="0.2">
      <c r="A292" s="2">
        <v>18</v>
      </c>
      <c r="B292" s="2">
        <v>1</v>
      </c>
      <c r="C292" s="2">
        <v>787</v>
      </c>
      <c r="D292" s="2"/>
      <c r="E292" s="2" t="s">
        <v>535</v>
      </c>
      <c r="F292" s="2" t="s">
        <v>118</v>
      </c>
      <c r="G292" s="2" t="s">
        <v>119</v>
      </c>
      <c r="H292" s="2" t="s">
        <v>95</v>
      </c>
      <c r="I292" s="2">
        <f>I290*J292</f>
        <v>0.1</v>
      </c>
      <c r="J292" s="2">
        <v>0.1</v>
      </c>
      <c r="K292" s="2"/>
      <c r="L292" s="2"/>
      <c r="M292" s="2"/>
      <c r="N292" s="2"/>
      <c r="O292" s="2">
        <f t="shared" si="316"/>
        <v>31.12</v>
      </c>
      <c r="P292" s="2">
        <f t="shared" si="317"/>
        <v>31.12</v>
      </c>
      <c r="Q292" s="2">
        <f t="shared" si="318"/>
        <v>0</v>
      </c>
      <c r="R292" s="2">
        <f t="shared" si="319"/>
        <v>0</v>
      </c>
      <c r="S292" s="2">
        <f t="shared" si="320"/>
        <v>0</v>
      </c>
      <c r="T292" s="2">
        <f t="shared" si="321"/>
        <v>0</v>
      </c>
      <c r="U292" s="2">
        <f t="shared" si="322"/>
        <v>0</v>
      </c>
      <c r="V292" s="2">
        <f t="shared" si="323"/>
        <v>0</v>
      </c>
      <c r="W292" s="2">
        <f t="shared" si="324"/>
        <v>0</v>
      </c>
      <c r="X292" s="2">
        <f t="shared" si="325"/>
        <v>0</v>
      </c>
      <c r="Y292" s="2">
        <f t="shared" si="326"/>
        <v>0</v>
      </c>
      <c r="Z292" s="2"/>
      <c r="AA292" s="2">
        <v>39650536</v>
      </c>
      <c r="AB292" s="2">
        <f t="shared" si="327"/>
        <v>311.2</v>
      </c>
      <c r="AC292" s="2">
        <f t="shared" si="328"/>
        <v>311.2</v>
      </c>
      <c r="AD292" s="2">
        <f>ROUND((((ET292)-(EU292))+AE292),6)</f>
        <v>0</v>
      </c>
      <c r="AE292" s="2">
        <f>ROUND((EU292),6)</f>
        <v>0</v>
      </c>
      <c r="AF292" s="2">
        <f>ROUND((EV292),6)</f>
        <v>0</v>
      </c>
      <c r="AG292" s="2">
        <f t="shared" si="329"/>
        <v>0</v>
      </c>
      <c r="AH292" s="2">
        <f>(EW292)</f>
        <v>0</v>
      </c>
      <c r="AI292" s="2">
        <f>(EX292)</f>
        <v>0</v>
      </c>
      <c r="AJ292" s="2">
        <f t="shared" si="330"/>
        <v>0</v>
      </c>
      <c r="AK292" s="2">
        <v>311.2</v>
      </c>
      <c r="AL292" s="2">
        <v>311.2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92</v>
      </c>
      <c r="AU292" s="2">
        <v>65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3</v>
      </c>
      <c r="BE292" s="2" t="s">
        <v>3</v>
      </c>
      <c r="BF292" s="2" t="s">
        <v>3</v>
      </c>
      <c r="BG292" s="2" t="s">
        <v>3</v>
      </c>
      <c r="BH292" s="2">
        <v>3</v>
      </c>
      <c r="BI292" s="2">
        <v>2</v>
      </c>
      <c r="BJ292" s="2" t="s">
        <v>120</v>
      </c>
      <c r="BK292" s="2"/>
      <c r="BL292" s="2"/>
      <c r="BM292" s="2">
        <v>110004</v>
      </c>
      <c r="BN292" s="2">
        <v>0</v>
      </c>
      <c r="BO292" s="2" t="s">
        <v>3</v>
      </c>
      <c r="BP292" s="2">
        <v>0</v>
      </c>
      <c r="BQ292" s="2">
        <v>3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3</v>
      </c>
      <c r="BZ292" s="2">
        <v>92</v>
      </c>
      <c r="CA292" s="2">
        <v>65</v>
      </c>
      <c r="CB292" s="2"/>
      <c r="CC292" s="2"/>
      <c r="CD292" s="2"/>
      <c r="CE292" s="2">
        <v>0</v>
      </c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3</v>
      </c>
      <c r="CO292" s="2">
        <v>0</v>
      </c>
      <c r="CP292" s="2">
        <f t="shared" si="331"/>
        <v>31.12</v>
      </c>
      <c r="CQ292" s="2">
        <f t="shared" si="332"/>
        <v>311.2</v>
      </c>
      <c r="CR292" s="2">
        <f t="shared" si="333"/>
        <v>0</v>
      </c>
      <c r="CS292" s="2">
        <f t="shared" si="334"/>
        <v>0</v>
      </c>
      <c r="CT292" s="2">
        <f t="shared" si="335"/>
        <v>0</v>
      </c>
      <c r="CU292" s="2">
        <f t="shared" si="336"/>
        <v>0</v>
      </c>
      <c r="CV292" s="2">
        <f t="shared" si="337"/>
        <v>0</v>
      </c>
      <c r="CW292" s="2">
        <f t="shared" si="338"/>
        <v>0</v>
      </c>
      <c r="CX292" s="2">
        <f t="shared" si="339"/>
        <v>0</v>
      </c>
      <c r="CY292" s="2">
        <f t="shared" si="340"/>
        <v>0</v>
      </c>
      <c r="CZ292" s="2">
        <f t="shared" si="341"/>
        <v>0</v>
      </c>
      <c r="DA292" s="2"/>
      <c r="DB292" s="2"/>
      <c r="DC292" s="2" t="s">
        <v>3</v>
      </c>
      <c r="DD292" s="2" t="s">
        <v>3</v>
      </c>
      <c r="DE292" s="2" t="s">
        <v>3</v>
      </c>
      <c r="DF292" s="2" t="s">
        <v>3</v>
      </c>
      <c r="DG292" s="2" t="s">
        <v>3</v>
      </c>
      <c r="DH292" s="2" t="s">
        <v>3</v>
      </c>
      <c r="DI292" s="2" t="s">
        <v>3</v>
      </c>
      <c r="DJ292" s="2" t="s">
        <v>3</v>
      </c>
      <c r="DK292" s="2" t="s">
        <v>3</v>
      </c>
      <c r="DL292" s="2" t="s">
        <v>3</v>
      </c>
      <c r="DM292" s="2" t="s">
        <v>3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1010</v>
      </c>
      <c r="DV292" s="2" t="s">
        <v>95</v>
      </c>
      <c r="DW292" s="2" t="s">
        <v>95</v>
      </c>
      <c r="DX292" s="2">
        <v>10</v>
      </c>
      <c r="DY292" s="2"/>
      <c r="DZ292" s="2"/>
      <c r="EA292" s="2"/>
      <c r="EB292" s="2"/>
      <c r="EC292" s="2"/>
      <c r="ED292" s="2"/>
      <c r="EE292" s="2">
        <v>39174390</v>
      </c>
      <c r="EF292" s="2">
        <v>3</v>
      </c>
      <c r="EG292" s="2" t="s">
        <v>20</v>
      </c>
      <c r="EH292" s="2">
        <v>0</v>
      </c>
      <c r="EI292" s="2" t="s">
        <v>3</v>
      </c>
      <c r="EJ292" s="2">
        <v>2</v>
      </c>
      <c r="EK292" s="2">
        <v>110004</v>
      </c>
      <c r="EL292" s="2" t="s">
        <v>33</v>
      </c>
      <c r="EM292" s="2" t="s">
        <v>22</v>
      </c>
      <c r="EN292" s="2"/>
      <c r="EO292" s="2" t="s">
        <v>3</v>
      </c>
      <c r="EP292" s="2"/>
      <c r="EQ292" s="2">
        <v>0</v>
      </c>
      <c r="ER292" s="2">
        <v>311.2</v>
      </c>
      <c r="ES292" s="2">
        <v>311.2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342"/>
        <v>0</v>
      </c>
      <c r="FS292" s="2">
        <v>0</v>
      </c>
      <c r="FT292" s="2"/>
      <c r="FU292" s="2"/>
      <c r="FV292" s="2"/>
      <c r="FW292" s="2"/>
      <c r="FX292" s="2">
        <v>92</v>
      </c>
      <c r="FY292" s="2">
        <v>65</v>
      </c>
      <c r="FZ292" s="2"/>
      <c r="GA292" s="2" t="s">
        <v>3</v>
      </c>
      <c r="GB292" s="2"/>
      <c r="GC292" s="2"/>
      <c r="GD292" s="2">
        <v>1</v>
      </c>
      <c r="GE292" s="2"/>
      <c r="GF292" s="2">
        <v>1129849940</v>
      </c>
      <c r="GG292" s="2">
        <v>1</v>
      </c>
      <c r="GH292" s="2">
        <v>1</v>
      </c>
      <c r="GI292" s="2">
        <v>-2</v>
      </c>
      <c r="GJ292" s="2">
        <v>0</v>
      </c>
      <c r="GK292" s="2">
        <v>0</v>
      </c>
      <c r="GL292" s="2">
        <f t="shared" si="343"/>
        <v>0</v>
      </c>
      <c r="GM292" s="2">
        <f t="shared" si="344"/>
        <v>31.12</v>
      </c>
      <c r="GN292" s="2">
        <f t="shared" si="345"/>
        <v>0</v>
      </c>
      <c r="GO292" s="2">
        <f t="shared" si="346"/>
        <v>31.12</v>
      </c>
      <c r="GP292" s="2">
        <f t="shared" si="347"/>
        <v>0</v>
      </c>
      <c r="GQ292" s="2"/>
      <c r="GR292" s="2">
        <v>0</v>
      </c>
      <c r="GS292" s="2">
        <v>3</v>
      </c>
      <c r="GT292" s="2">
        <v>0</v>
      </c>
      <c r="GU292" s="2" t="s">
        <v>3</v>
      </c>
      <c r="GV292" s="2">
        <f t="shared" si="348"/>
        <v>0</v>
      </c>
      <c r="GW292" s="2">
        <v>1</v>
      </c>
      <c r="GX292" s="2">
        <f t="shared" si="349"/>
        <v>0</v>
      </c>
      <c r="GY292" s="2"/>
      <c r="GZ292" s="2"/>
      <c r="HA292" s="2">
        <v>0</v>
      </c>
      <c r="HB292" s="2">
        <v>0</v>
      </c>
      <c r="HC292" s="2">
        <f t="shared" si="350"/>
        <v>0</v>
      </c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18</v>
      </c>
      <c r="B293">
        <v>1</v>
      </c>
      <c r="C293">
        <v>793</v>
      </c>
      <c r="E293" t="s">
        <v>535</v>
      </c>
      <c r="F293" t="s">
        <v>118</v>
      </c>
      <c r="G293" t="s">
        <v>119</v>
      </c>
      <c r="H293" t="s">
        <v>95</v>
      </c>
      <c r="I293">
        <f>I291*J293</f>
        <v>0.1</v>
      </c>
      <c r="J293">
        <v>0.1</v>
      </c>
      <c r="O293">
        <f t="shared" si="316"/>
        <v>210.68</v>
      </c>
      <c r="P293">
        <f t="shared" si="317"/>
        <v>210.68</v>
      </c>
      <c r="Q293">
        <f t="shared" si="318"/>
        <v>0</v>
      </c>
      <c r="R293">
        <f t="shared" si="319"/>
        <v>0</v>
      </c>
      <c r="S293">
        <f t="shared" si="320"/>
        <v>0</v>
      </c>
      <c r="T293">
        <f t="shared" si="321"/>
        <v>0</v>
      </c>
      <c r="U293">
        <f t="shared" si="322"/>
        <v>0</v>
      </c>
      <c r="V293">
        <f t="shared" si="323"/>
        <v>0</v>
      </c>
      <c r="W293">
        <f t="shared" si="324"/>
        <v>0</v>
      </c>
      <c r="X293">
        <f t="shared" si="325"/>
        <v>0</v>
      </c>
      <c r="Y293">
        <f t="shared" si="326"/>
        <v>0</v>
      </c>
      <c r="AA293">
        <v>39650538</v>
      </c>
      <c r="AB293">
        <f t="shared" si="327"/>
        <v>311.2</v>
      </c>
      <c r="AC293">
        <f t="shared" si="328"/>
        <v>311.2</v>
      </c>
      <c r="AD293">
        <f>ROUND((((ET293)-(EU293))+AE293),6)</f>
        <v>0</v>
      </c>
      <c r="AE293">
        <f>ROUND((EU293),6)</f>
        <v>0</v>
      </c>
      <c r="AF293">
        <f>ROUND((EV293),6)</f>
        <v>0</v>
      </c>
      <c r="AG293">
        <f t="shared" si="329"/>
        <v>0</v>
      </c>
      <c r="AH293">
        <f>(EW293)</f>
        <v>0</v>
      </c>
      <c r="AI293">
        <f>(EX293)</f>
        <v>0</v>
      </c>
      <c r="AJ293">
        <f t="shared" si="330"/>
        <v>0</v>
      </c>
      <c r="AK293">
        <v>311.2</v>
      </c>
      <c r="AL293">
        <v>311.2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92</v>
      </c>
      <c r="AU293">
        <v>65</v>
      </c>
      <c r="AV293">
        <v>1</v>
      </c>
      <c r="AW293">
        <v>1</v>
      </c>
      <c r="AZ293">
        <v>6.77</v>
      </c>
      <c r="BA293">
        <v>1</v>
      </c>
      <c r="BB293">
        <v>1</v>
      </c>
      <c r="BC293">
        <v>6.77</v>
      </c>
      <c r="BD293" t="s">
        <v>3</v>
      </c>
      <c r="BE293" t="s">
        <v>3</v>
      </c>
      <c r="BF293" t="s">
        <v>3</v>
      </c>
      <c r="BG293" t="s">
        <v>3</v>
      </c>
      <c r="BH293">
        <v>3</v>
      </c>
      <c r="BI293">
        <v>2</v>
      </c>
      <c r="BJ293" t="s">
        <v>120</v>
      </c>
      <c r="BM293">
        <v>110004</v>
      </c>
      <c r="BN293">
        <v>0</v>
      </c>
      <c r="BO293" t="s">
        <v>3</v>
      </c>
      <c r="BP293">
        <v>0</v>
      </c>
      <c r="BQ293">
        <v>3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3</v>
      </c>
      <c r="BZ293">
        <v>92</v>
      </c>
      <c r="CA293">
        <v>65</v>
      </c>
      <c r="CE293">
        <v>0</v>
      </c>
      <c r="CF293">
        <v>0</v>
      </c>
      <c r="CG293">
        <v>0</v>
      </c>
      <c r="CM293">
        <v>0</v>
      </c>
      <c r="CN293" t="s">
        <v>3</v>
      </c>
      <c r="CO293">
        <v>0</v>
      </c>
      <c r="CP293">
        <f t="shared" si="331"/>
        <v>210.68</v>
      </c>
      <c r="CQ293">
        <f t="shared" si="332"/>
        <v>2106.8239999999996</v>
      </c>
      <c r="CR293">
        <f t="shared" si="333"/>
        <v>0</v>
      </c>
      <c r="CS293">
        <f t="shared" si="334"/>
        <v>0</v>
      </c>
      <c r="CT293">
        <f t="shared" si="335"/>
        <v>0</v>
      </c>
      <c r="CU293">
        <f t="shared" si="336"/>
        <v>0</v>
      </c>
      <c r="CV293">
        <f t="shared" si="337"/>
        <v>0</v>
      </c>
      <c r="CW293">
        <f t="shared" si="338"/>
        <v>0</v>
      </c>
      <c r="CX293">
        <f t="shared" si="339"/>
        <v>0</v>
      </c>
      <c r="CY293">
        <f t="shared" si="340"/>
        <v>0</v>
      </c>
      <c r="CZ293">
        <f t="shared" si="341"/>
        <v>0</v>
      </c>
      <c r="DC293" t="s">
        <v>3</v>
      </c>
      <c r="DD293" t="s">
        <v>3</v>
      </c>
      <c r="DE293" t="s">
        <v>3</v>
      </c>
      <c r="DF293" t="s">
        <v>3</v>
      </c>
      <c r="DG293" t="s">
        <v>3</v>
      </c>
      <c r="DH293" t="s">
        <v>3</v>
      </c>
      <c r="DI293" t="s">
        <v>3</v>
      </c>
      <c r="DJ293" t="s">
        <v>3</v>
      </c>
      <c r="DK293" t="s">
        <v>3</v>
      </c>
      <c r="DL293" t="s">
        <v>3</v>
      </c>
      <c r="DM293" t="s">
        <v>3</v>
      </c>
      <c r="DN293">
        <v>0</v>
      </c>
      <c r="DO293">
        <v>0</v>
      </c>
      <c r="DP293">
        <v>1</v>
      </c>
      <c r="DQ293">
        <v>1</v>
      </c>
      <c r="DU293">
        <v>1010</v>
      </c>
      <c r="DV293" t="s">
        <v>95</v>
      </c>
      <c r="DW293" t="s">
        <v>95</v>
      </c>
      <c r="DX293">
        <v>10</v>
      </c>
      <c r="EE293">
        <v>39174390</v>
      </c>
      <c r="EF293">
        <v>3</v>
      </c>
      <c r="EG293" t="s">
        <v>20</v>
      </c>
      <c r="EH293">
        <v>0</v>
      </c>
      <c r="EI293" t="s">
        <v>3</v>
      </c>
      <c r="EJ293">
        <v>2</v>
      </c>
      <c r="EK293">
        <v>110004</v>
      </c>
      <c r="EL293" t="s">
        <v>33</v>
      </c>
      <c r="EM293" t="s">
        <v>22</v>
      </c>
      <c r="EO293" t="s">
        <v>3</v>
      </c>
      <c r="EQ293">
        <v>0</v>
      </c>
      <c r="ER293">
        <v>311.2</v>
      </c>
      <c r="ES293">
        <v>311.2</v>
      </c>
      <c r="ET293">
        <v>0</v>
      </c>
      <c r="EU293">
        <v>0</v>
      </c>
      <c r="EV293">
        <v>0</v>
      </c>
      <c r="EW293">
        <v>0</v>
      </c>
      <c r="EX293">
        <v>0</v>
      </c>
      <c r="FQ293">
        <v>0</v>
      </c>
      <c r="FR293">
        <f t="shared" si="342"/>
        <v>0</v>
      </c>
      <c r="FS293">
        <v>0</v>
      </c>
      <c r="FX293">
        <v>92</v>
      </c>
      <c r="FY293">
        <v>65</v>
      </c>
      <c r="GA293" t="s">
        <v>3</v>
      </c>
      <c r="GD293">
        <v>1</v>
      </c>
      <c r="GF293">
        <v>1129849940</v>
      </c>
      <c r="GG293">
        <v>1</v>
      </c>
      <c r="GH293">
        <v>1</v>
      </c>
      <c r="GI293">
        <v>4</v>
      </c>
      <c r="GJ293">
        <v>0</v>
      </c>
      <c r="GK293">
        <v>0</v>
      </c>
      <c r="GL293">
        <f t="shared" si="343"/>
        <v>0</v>
      </c>
      <c r="GM293">
        <f t="shared" si="344"/>
        <v>210.68</v>
      </c>
      <c r="GN293">
        <f t="shared" si="345"/>
        <v>0</v>
      </c>
      <c r="GO293">
        <f t="shared" si="346"/>
        <v>210.68</v>
      </c>
      <c r="GP293">
        <f t="shared" si="347"/>
        <v>0</v>
      </c>
      <c r="GR293">
        <v>0</v>
      </c>
      <c r="GS293">
        <v>3</v>
      </c>
      <c r="GT293">
        <v>0</v>
      </c>
      <c r="GU293" t="s">
        <v>3</v>
      </c>
      <c r="GV293">
        <f t="shared" si="348"/>
        <v>0</v>
      </c>
      <c r="GW293">
        <v>1</v>
      </c>
      <c r="GX293">
        <f t="shared" si="349"/>
        <v>0</v>
      </c>
      <c r="HA293">
        <v>0</v>
      </c>
      <c r="HB293">
        <v>0</v>
      </c>
      <c r="HC293">
        <f t="shared" si="350"/>
        <v>0</v>
      </c>
      <c r="IK293">
        <v>0</v>
      </c>
    </row>
    <row r="294" spans="1:255" x14ac:dyDescent="0.2">
      <c r="A294" s="2">
        <v>17</v>
      </c>
      <c r="B294" s="2">
        <v>1</v>
      </c>
      <c r="C294" s="2">
        <f>ROW(SmtRes!A799)</f>
        <v>799</v>
      </c>
      <c r="D294" s="2">
        <f>ROW(EtalonRes!A666)</f>
        <v>666</v>
      </c>
      <c r="E294" s="2" t="s">
        <v>536</v>
      </c>
      <c r="F294" s="2" t="s">
        <v>98</v>
      </c>
      <c r="G294" s="2" t="s">
        <v>99</v>
      </c>
      <c r="H294" s="2" t="s">
        <v>17</v>
      </c>
      <c r="I294" s="2">
        <v>3</v>
      </c>
      <c r="J294" s="2">
        <v>0</v>
      </c>
      <c r="K294" s="2"/>
      <c r="L294" s="2"/>
      <c r="M294" s="2"/>
      <c r="N294" s="2"/>
      <c r="O294" s="2">
        <f t="shared" si="316"/>
        <v>84.16</v>
      </c>
      <c r="P294" s="2">
        <f t="shared" si="317"/>
        <v>6.24</v>
      </c>
      <c r="Q294" s="2">
        <f t="shared" si="318"/>
        <v>0</v>
      </c>
      <c r="R294" s="2">
        <f t="shared" si="319"/>
        <v>0</v>
      </c>
      <c r="S294" s="2">
        <f t="shared" si="320"/>
        <v>77.92</v>
      </c>
      <c r="T294" s="2">
        <f t="shared" si="321"/>
        <v>0</v>
      </c>
      <c r="U294" s="2">
        <f t="shared" si="322"/>
        <v>8.1000000000000014</v>
      </c>
      <c r="V294" s="2">
        <f t="shared" si="323"/>
        <v>0</v>
      </c>
      <c r="W294" s="2">
        <f t="shared" si="324"/>
        <v>0</v>
      </c>
      <c r="X294" s="2">
        <f t="shared" si="325"/>
        <v>71.69</v>
      </c>
      <c r="Y294" s="2">
        <f t="shared" si="326"/>
        <v>50.65</v>
      </c>
      <c r="Z294" s="2"/>
      <c r="AA294" s="2">
        <v>39650536</v>
      </c>
      <c r="AB294" s="2">
        <f t="shared" si="327"/>
        <v>28.053999999999998</v>
      </c>
      <c r="AC294" s="2">
        <f t="shared" si="328"/>
        <v>2.08</v>
      </c>
      <c r="AD294" s="2">
        <f>ROUND(((((ET294*1.35))-((EU294*1.35)))+AE294),6)</f>
        <v>0</v>
      </c>
      <c r="AE294" s="2">
        <f>ROUND(((EU294*1.35)),6)</f>
        <v>0</v>
      </c>
      <c r="AF294" s="2">
        <f>ROUND(((EV294*1.35)),6)</f>
        <v>25.974</v>
      </c>
      <c r="AG294" s="2">
        <f t="shared" si="329"/>
        <v>0</v>
      </c>
      <c r="AH294" s="2">
        <f>((EW294*1.35))</f>
        <v>2.7</v>
      </c>
      <c r="AI294" s="2">
        <f>((EX294*1.35))</f>
        <v>0</v>
      </c>
      <c r="AJ294" s="2">
        <f t="shared" si="330"/>
        <v>0</v>
      </c>
      <c r="AK294" s="2">
        <v>21.32</v>
      </c>
      <c r="AL294" s="2">
        <v>2.08</v>
      </c>
      <c r="AM294" s="2">
        <v>0</v>
      </c>
      <c r="AN294" s="2">
        <v>0</v>
      </c>
      <c r="AO294" s="2">
        <v>19.239999999999998</v>
      </c>
      <c r="AP294" s="2">
        <v>0</v>
      </c>
      <c r="AQ294" s="2">
        <v>2</v>
      </c>
      <c r="AR294" s="2">
        <v>0</v>
      </c>
      <c r="AS294" s="2">
        <v>0</v>
      </c>
      <c r="AT294" s="2">
        <v>92</v>
      </c>
      <c r="AU294" s="2">
        <v>65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3</v>
      </c>
      <c r="BE294" s="2" t="s">
        <v>3</v>
      </c>
      <c r="BF294" s="2" t="s">
        <v>3</v>
      </c>
      <c r="BG294" s="2" t="s">
        <v>3</v>
      </c>
      <c r="BH294" s="2">
        <v>0</v>
      </c>
      <c r="BI294" s="2">
        <v>2</v>
      </c>
      <c r="BJ294" s="2" t="s">
        <v>100</v>
      </c>
      <c r="BK294" s="2"/>
      <c r="BL294" s="2"/>
      <c r="BM294" s="2">
        <v>110004</v>
      </c>
      <c r="BN294" s="2">
        <v>0</v>
      </c>
      <c r="BO294" s="2" t="s">
        <v>3</v>
      </c>
      <c r="BP294" s="2">
        <v>0</v>
      </c>
      <c r="BQ294" s="2">
        <v>3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3</v>
      </c>
      <c r="BZ294" s="2">
        <v>92</v>
      </c>
      <c r="CA294" s="2">
        <v>65</v>
      </c>
      <c r="CB294" s="2"/>
      <c r="CC294" s="2"/>
      <c r="CD294" s="2"/>
      <c r="CE294" s="2">
        <v>0</v>
      </c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1296</v>
      </c>
      <c r="CO294" s="2">
        <v>0</v>
      </c>
      <c r="CP294" s="2">
        <f t="shared" si="331"/>
        <v>84.16</v>
      </c>
      <c r="CQ294" s="2">
        <f t="shared" si="332"/>
        <v>2.08</v>
      </c>
      <c r="CR294" s="2">
        <f t="shared" si="333"/>
        <v>0</v>
      </c>
      <c r="CS294" s="2">
        <f t="shared" si="334"/>
        <v>0</v>
      </c>
      <c r="CT294" s="2">
        <f t="shared" si="335"/>
        <v>25.974</v>
      </c>
      <c r="CU294" s="2">
        <f t="shared" si="336"/>
        <v>0</v>
      </c>
      <c r="CV294" s="2">
        <f t="shared" si="337"/>
        <v>2.7</v>
      </c>
      <c r="CW294" s="2">
        <f t="shared" si="338"/>
        <v>0</v>
      </c>
      <c r="CX294" s="2">
        <f t="shared" si="339"/>
        <v>0</v>
      </c>
      <c r="CY294" s="2">
        <f t="shared" si="340"/>
        <v>71.686400000000006</v>
      </c>
      <c r="CZ294" s="2">
        <f t="shared" si="341"/>
        <v>50.648000000000003</v>
      </c>
      <c r="DA294" s="2"/>
      <c r="DB294" s="2"/>
      <c r="DC294" s="2" t="s">
        <v>3</v>
      </c>
      <c r="DD294" s="2" t="s">
        <v>3</v>
      </c>
      <c r="DE294" s="2" t="s">
        <v>19</v>
      </c>
      <c r="DF294" s="2" t="s">
        <v>19</v>
      </c>
      <c r="DG294" s="2" t="s">
        <v>19</v>
      </c>
      <c r="DH294" s="2" t="s">
        <v>3</v>
      </c>
      <c r="DI294" s="2" t="s">
        <v>19</v>
      </c>
      <c r="DJ294" s="2" t="s">
        <v>19</v>
      </c>
      <c r="DK294" s="2" t="s">
        <v>3</v>
      </c>
      <c r="DL294" s="2" t="s">
        <v>3</v>
      </c>
      <c r="DM294" s="2" t="s">
        <v>3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1013</v>
      </c>
      <c r="DV294" s="2" t="s">
        <v>17</v>
      </c>
      <c r="DW294" s="2" t="s">
        <v>17</v>
      </c>
      <c r="DX294" s="2">
        <v>1</v>
      </c>
      <c r="DY294" s="2"/>
      <c r="DZ294" s="2"/>
      <c r="EA294" s="2"/>
      <c r="EB294" s="2"/>
      <c r="EC294" s="2"/>
      <c r="ED294" s="2"/>
      <c r="EE294" s="2">
        <v>39174390</v>
      </c>
      <c r="EF294" s="2">
        <v>3</v>
      </c>
      <c r="EG294" s="2" t="s">
        <v>20</v>
      </c>
      <c r="EH294" s="2">
        <v>0</v>
      </c>
      <c r="EI294" s="2" t="s">
        <v>3</v>
      </c>
      <c r="EJ294" s="2">
        <v>2</v>
      </c>
      <c r="EK294" s="2">
        <v>110004</v>
      </c>
      <c r="EL294" s="2" t="s">
        <v>33</v>
      </c>
      <c r="EM294" s="2" t="s">
        <v>22</v>
      </c>
      <c r="EN294" s="2"/>
      <c r="EO294" s="2" t="s">
        <v>44</v>
      </c>
      <c r="EP294" s="2"/>
      <c r="EQ294" s="2">
        <v>131072</v>
      </c>
      <c r="ER294" s="2">
        <v>21.32</v>
      </c>
      <c r="ES294" s="2">
        <v>2.08</v>
      </c>
      <c r="ET294" s="2">
        <v>0</v>
      </c>
      <c r="EU294" s="2">
        <v>0</v>
      </c>
      <c r="EV294" s="2">
        <v>19.239999999999998</v>
      </c>
      <c r="EW294" s="2">
        <v>2</v>
      </c>
      <c r="EX294" s="2">
        <v>0</v>
      </c>
      <c r="EY294" s="2">
        <v>0</v>
      </c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342"/>
        <v>0</v>
      </c>
      <c r="FS294" s="2">
        <v>0</v>
      </c>
      <c r="FT294" s="2"/>
      <c r="FU294" s="2"/>
      <c r="FV294" s="2"/>
      <c r="FW294" s="2"/>
      <c r="FX294" s="2">
        <v>92</v>
      </c>
      <c r="FY294" s="2">
        <v>65</v>
      </c>
      <c r="FZ294" s="2"/>
      <c r="GA294" s="2" t="s">
        <v>3</v>
      </c>
      <c r="GB294" s="2"/>
      <c r="GC294" s="2"/>
      <c r="GD294" s="2">
        <v>1</v>
      </c>
      <c r="GE294" s="2"/>
      <c r="GF294" s="2">
        <v>-1607130136</v>
      </c>
      <c r="GG294" s="2">
        <v>1</v>
      </c>
      <c r="GH294" s="2">
        <v>1</v>
      </c>
      <c r="GI294" s="2">
        <v>-2</v>
      </c>
      <c r="GJ294" s="2">
        <v>0</v>
      </c>
      <c r="GK294" s="2">
        <v>0</v>
      </c>
      <c r="GL294" s="2">
        <f t="shared" si="343"/>
        <v>0</v>
      </c>
      <c r="GM294" s="2">
        <f t="shared" si="344"/>
        <v>206.5</v>
      </c>
      <c r="GN294" s="2">
        <f t="shared" si="345"/>
        <v>0</v>
      </c>
      <c r="GO294" s="2">
        <f t="shared" si="346"/>
        <v>206.5</v>
      </c>
      <c r="GP294" s="2">
        <f t="shared" si="347"/>
        <v>0</v>
      </c>
      <c r="GQ294" s="2"/>
      <c r="GR294" s="2">
        <v>0</v>
      </c>
      <c r="GS294" s="2">
        <v>3</v>
      </c>
      <c r="GT294" s="2">
        <v>0</v>
      </c>
      <c r="GU294" s="2" t="s">
        <v>3</v>
      </c>
      <c r="GV294" s="2">
        <f t="shared" si="348"/>
        <v>0</v>
      </c>
      <c r="GW294" s="2">
        <v>1</v>
      </c>
      <c r="GX294" s="2">
        <f t="shared" si="349"/>
        <v>0</v>
      </c>
      <c r="GY294" s="2"/>
      <c r="GZ294" s="2"/>
      <c r="HA294" s="2">
        <v>0</v>
      </c>
      <c r="HB294" s="2">
        <v>0</v>
      </c>
      <c r="HC294" s="2">
        <f t="shared" si="350"/>
        <v>0</v>
      </c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C295">
        <f>ROW(SmtRes!A804)</f>
        <v>804</v>
      </c>
      <c r="D295">
        <f>ROW(EtalonRes!A670)</f>
        <v>670</v>
      </c>
      <c r="E295" t="s">
        <v>536</v>
      </c>
      <c r="F295" t="s">
        <v>98</v>
      </c>
      <c r="G295" t="s">
        <v>99</v>
      </c>
      <c r="H295" t="s">
        <v>17</v>
      </c>
      <c r="I295">
        <v>3</v>
      </c>
      <c r="J295">
        <v>0</v>
      </c>
      <c r="O295">
        <f t="shared" si="316"/>
        <v>569.77</v>
      </c>
      <c r="P295">
        <f t="shared" si="317"/>
        <v>42.24</v>
      </c>
      <c r="Q295">
        <f t="shared" si="318"/>
        <v>0</v>
      </c>
      <c r="R295">
        <f t="shared" si="319"/>
        <v>0</v>
      </c>
      <c r="S295">
        <f t="shared" si="320"/>
        <v>527.53</v>
      </c>
      <c r="T295">
        <f t="shared" si="321"/>
        <v>0</v>
      </c>
      <c r="U295">
        <f t="shared" si="322"/>
        <v>8.1000000000000014</v>
      </c>
      <c r="V295">
        <f t="shared" si="323"/>
        <v>0</v>
      </c>
      <c r="W295">
        <f t="shared" si="324"/>
        <v>0</v>
      </c>
      <c r="X295">
        <f t="shared" si="325"/>
        <v>485.33</v>
      </c>
      <c r="Y295">
        <f t="shared" si="326"/>
        <v>342.89</v>
      </c>
      <c r="AA295">
        <v>39650538</v>
      </c>
      <c r="AB295">
        <f t="shared" si="327"/>
        <v>28.053999999999998</v>
      </c>
      <c r="AC295">
        <f t="shared" si="328"/>
        <v>2.08</v>
      </c>
      <c r="AD295">
        <f>ROUND(((((ET295*1.35))-((EU295*1.35)))+AE295),6)</f>
        <v>0</v>
      </c>
      <c r="AE295">
        <f>ROUND(((EU295*1.35)),6)</f>
        <v>0</v>
      </c>
      <c r="AF295">
        <f>ROUND(((EV295*1.35)),6)</f>
        <v>25.974</v>
      </c>
      <c r="AG295">
        <f t="shared" si="329"/>
        <v>0</v>
      </c>
      <c r="AH295">
        <f>((EW295*1.35))</f>
        <v>2.7</v>
      </c>
      <c r="AI295">
        <f>((EX295*1.35))</f>
        <v>0</v>
      </c>
      <c r="AJ295">
        <f t="shared" si="330"/>
        <v>0</v>
      </c>
      <c r="AK295">
        <v>21.32</v>
      </c>
      <c r="AL295">
        <v>2.08</v>
      </c>
      <c r="AM295">
        <v>0</v>
      </c>
      <c r="AN295">
        <v>0</v>
      </c>
      <c r="AO295">
        <v>19.239999999999998</v>
      </c>
      <c r="AP295">
        <v>0</v>
      </c>
      <c r="AQ295">
        <v>2</v>
      </c>
      <c r="AR295">
        <v>0</v>
      </c>
      <c r="AS295">
        <v>0</v>
      </c>
      <c r="AT295">
        <v>92</v>
      </c>
      <c r="AU295">
        <v>65</v>
      </c>
      <c r="AV295">
        <v>1</v>
      </c>
      <c r="AW295">
        <v>1</v>
      </c>
      <c r="AZ295">
        <v>6.77</v>
      </c>
      <c r="BA295">
        <v>6.77</v>
      </c>
      <c r="BB295">
        <v>6.77</v>
      </c>
      <c r="BC295">
        <v>6.77</v>
      </c>
      <c r="BD295" t="s">
        <v>3</v>
      </c>
      <c r="BE295" t="s">
        <v>3</v>
      </c>
      <c r="BF295" t="s">
        <v>3</v>
      </c>
      <c r="BG295" t="s">
        <v>3</v>
      </c>
      <c r="BH295">
        <v>0</v>
      </c>
      <c r="BI295">
        <v>2</v>
      </c>
      <c r="BJ295" t="s">
        <v>100</v>
      </c>
      <c r="BM295">
        <v>110004</v>
      </c>
      <c r="BN295">
        <v>0</v>
      </c>
      <c r="BO295" t="s">
        <v>3</v>
      </c>
      <c r="BP295">
        <v>0</v>
      </c>
      <c r="BQ295">
        <v>3</v>
      </c>
      <c r="BR295">
        <v>0</v>
      </c>
      <c r="BS295">
        <v>6.77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3</v>
      </c>
      <c r="BZ295">
        <v>92</v>
      </c>
      <c r="CA295">
        <v>65</v>
      </c>
      <c r="CE295">
        <v>0</v>
      </c>
      <c r="CF295">
        <v>0</v>
      </c>
      <c r="CG295">
        <v>0</v>
      </c>
      <c r="CM295">
        <v>0</v>
      </c>
      <c r="CN295" t="s">
        <v>1296</v>
      </c>
      <c r="CO295">
        <v>0</v>
      </c>
      <c r="CP295">
        <f t="shared" si="331"/>
        <v>569.77</v>
      </c>
      <c r="CQ295">
        <f t="shared" si="332"/>
        <v>14.0816</v>
      </c>
      <c r="CR295">
        <f t="shared" si="333"/>
        <v>0</v>
      </c>
      <c r="CS295">
        <f t="shared" si="334"/>
        <v>0</v>
      </c>
      <c r="CT295">
        <f t="shared" si="335"/>
        <v>175.84397999999999</v>
      </c>
      <c r="CU295">
        <f t="shared" si="336"/>
        <v>0</v>
      </c>
      <c r="CV295">
        <f t="shared" si="337"/>
        <v>2.7</v>
      </c>
      <c r="CW295">
        <f t="shared" si="338"/>
        <v>0</v>
      </c>
      <c r="CX295">
        <f t="shared" si="339"/>
        <v>0</v>
      </c>
      <c r="CY295">
        <f t="shared" si="340"/>
        <v>485.32759999999996</v>
      </c>
      <c r="CZ295">
        <f t="shared" si="341"/>
        <v>342.89449999999999</v>
      </c>
      <c r="DC295" t="s">
        <v>3</v>
      </c>
      <c r="DD295" t="s">
        <v>3</v>
      </c>
      <c r="DE295" t="s">
        <v>19</v>
      </c>
      <c r="DF295" t="s">
        <v>19</v>
      </c>
      <c r="DG295" t="s">
        <v>19</v>
      </c>
      <c r="DH295" t="s">
        <v>3</v>
      </c>
      <c r="DI295" t="s">
        <v>19</v>
      </c>
      <c r="DJ295" t="s">
        <v>19</v>
      </c>
      <c r="DK295" t="s">
        <v>3</v>
      </c>
      <c r="DL295" t="s">
        <v>3</v>
      </c>
      <c r="DM295" t="s">
        <v>3</v>
      </c>
      <c r="DN295">
        <v>0</v>
      </c>
      <c r="DO295">
        <v>0</v>
      </c>
      <c r="DP295">
        <v>1</v>
      </c>
      <c r="DQ295">
        <v>1</v>
      </c>
      <c r="DU295">
        <v>1013</v>
      </c>
      <c r="DV295" t="s">
        <v>17</v>
      </c>
      <c r="DW295" t="s">
        <v>17</v>
      </c>
      <c r="DX295">
        <v>1</v>
      </c>
      <c r="EE295">
        <v>39174390</v>
      </c>
      <c r="EF295">
        <v>3</v>
      </c>
      <c r="EG295" t="s">
        <v>20</v>
      </c>
      <c r="EH295">
        <v>0</v>
      </c>
      <c r="EI295" t="s">
        <v>3</v>
      </c>
      <c r="EJ295">
        <v>2</v>
      </c>
      <c r="EK295">
        <v>110004</v>
      </c>
      <c r="EL295" t="s">
        <v>33</v>
      </c>
      <c r="EM295" t="s">
        <v>22</v>
      </c>
      <c r="EO295" t="s">
        <v>44</v>
      </c>
      <c r="EQ295">
        <v>131072</v>
      </c>
      <c r="ER295">
        <v>21.32</v>
      </c>
      <c r="ES295">
        <v>2.08</v>
      </c>
      <c r="ET295">
        <v>0</v>
      </c>
      <c r="EU295">
        <v>0</v>
      </c>
      <c r="EV295">
        <v>19.239999999999998</v>
      </c>
      <c r="EW295">
        <v>2</v>
      </c>
      <c r="EX295">
        <v>0</v>
      </c>
      <c r="EY295">
        <v>0</v>
      </c>
      <c r="FQ295">
        <v>0</v>
      </c>
      <c r="FR295">
        <f t="shared" si="342"/>
        <v>0</v>
      </c>
      <c r="FS295">
        <v>0</v>
      </c>
      <c r="FX295">
        <v>92</v>
      </c>
      <c r="FY295">
        <v>65</v>
      </c>
      <c r="GA295" t="s">
        <v>3</v>
      </c>
      <c r="GD295">
        <v>1</v>
      </c>
      <c r="GF295">
        <v>-1607130136</v>
      </c>
      <c r="GG295">
        <v>1</v>
      </c>
      <c r="GH295">
        <v>1</v>
      </c>
      <c r="GI295">
        <v>4</v>
      </c>
      <c r="GJ295">
        <v>0</v>
      </c>
      <c r="GK295">
        <v>0</v>
      </c>
      <c r="GL295">
        <f t="shared" si="343"/>
        <v>0</v>
      </c>
      <c r="GM295">
        <f t="shared" si="344"/>
        <v>1397.99</v>
      </c>
      <c r="GN295">
        <f t="shared" si="345"/>
        <v>0</v>
      </c>
      <c r="GO295">
        <f t="shared" si="346"/>
        <v>1397.99</v>
      </c>
      <c r="GP295">
        <f t="shared" si="347"/>
        <v>0</v>
      </c>
      <c r="GR295">
        <v>0</v>
      </c>
      <c r="GS295">
        <v>0</v>
      </c>
      <c r="GT295">
        <v>0</v>
      </c>
      <c r="GU295" t="s">
        <v>3</v>
      </c>
      <c r="GV295">
        <f t="shared" si="348"/>
        <v>0</v>
      </c>
      <c r="GW295">
        <v>1</v>
      </c>
      <c r="GX295">
        <f t="shared" si="349"/>
        <v>0</v>
      </c>
      <c r="HA295">
        <v>0</v>
      </c>
      <c r="HB295">
        <v>0</v>
      </c>
      <c r="HC295">
        <f t="shared" si="350"/>
        <v>0</v>
      </c>
      <c r="IK295">
        <v>0</v>
      </c>
    </row>
    <row r="296" spans="1:255" x14ac:dyDescent="0.2">
      <c r="A296" s="2">
        <v>18</v>
      </c>
      <c r="B296" s="2">
        <v>1</v>
      </c>
      <c r="C296" s="2">
        <v>798</v>
      </c>
      <c r="D296" s="2"/>
      <c r="E296" s="2" t="s">
        <v>537</v>
      </c>
      <c r="F296" s="2" t="s">
        <v>538</v>
      </c>
      <c r="G296" s="2" t="s">
        <v>539</v>
      </c>
      <c r="H296" s="2" t="s">
        <v>27</v>
      </c>
      <c r="I296" s="2">
        <f>I294*J296</f>
        <v>3</v>
      </c>
      <c r="J296" s="2">
        <v>1</v>
      </c>
      <c r="K296" s="2"/>
      <c r="L296" s="2"/>
      <c r="M296" s="2"/>
      <c r="N296" s="2"/>
      <c r="O296" s="2">
        <f t="shared" si="316"/>
        <v>2337</v>
      </c>
      <c r="P296" s="2">
        <f t="shared" si="317"/>
        <v>2337</v>
      </c>
      <c r="Q296" s="2">
        <f t="shared" si="318"/>
        <v>0</v>
      </c>
      <c r="R296" s="2">
        <f t="shared" si="319"/>
        <v>0</v>
      </c>
      <c r="S296" s="2">
        <f t="shared" si="320"/>
        <v>0</v>
      </c>
      <c r="T296" s="2">
        <f t="shared" si="321"/>
        <v>0</v>
      </c>
      <c r="U296" s="2">
        <f t="shared" si="322"/>
        <v>0</v>
      </c>
      <c r="V296" s="2">
        <f t="shared" si="323"/>
        <v>0</v>
      </c>
      <c r="W296" s="2">
        <f t="shared" si="324"/>
        <v>0</v>
      </c>
      <c r="X296" s="2">
        <f t="shared" si="325"/>
        <v>0</v>
      </c>
      <c r="Y296" s="2">
        <f t="shared" si="326"/>
        <v>0</v>
      </c>
      <c r="Z296" s="2"/>
      <c r="AA296" s="2">
        <v>39650536</v>
      </c>
      <c r="AB296" s="2">
        <f t="shared" si="327"/>
        <v>779</v>
      </c>
      <c r="AC296" s="2">
        <f t="shared" si="328"/>
        <v>779</v>
      </c>
      <c r="AD296" s="2">
        <f>ROUND((((ET296)-(EU296))+AE296),6)</f>
        <v>0</v>
      </c>
      <c r="AE296" s="2">
        <f>ROUND((EU296),6)</f>
        <v>0</v>
      </c>
      <c r="AF296" s="2">
        <f>ROUND((EV296),6)</f>
        <v>0</v>
      </c>
      <c r="AG296" s="2">
        <f t="shared" si="329"/>
        <v>0</v>
      </c>
      <c r="AH296" s="2">
        <f>(EW296)</f>
        <v>0</v>
      </c>
      <c r="AI296" s="2">
        <f>(EX296)</f>
        <v>0</v>
      </c>
      <c r="AJ296" s="2">
        <f t="shared" si="330"/>
        <v>0</v>
      </c>
      <c r="AK296" s="2">
        <v>779</v>
      </c>
      <c r="AL296" s="2">
        <v>779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92</v>
      </c>
      <c r="AU296" s="2">
        <v>65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3</v>
      </c>
      <c r="BE296" s="2" t="s">
        <v>3</v>
      </c>
      <c r="BF296" s="2" t="s">
        <v>3</v>
      </c>
      <c r="BG296" s="2" t="s">
        <v>3</v>
      </c>
      <c r="BH296" s="2">
        <v>3</v>
      </c>
      <c r="BI296" s="2">
        <v>2</v>
      </c>
      <c r="BJ296" s="2" t="s">
        <v>540</v>
      </c>
      <c r="BK296" s="2"/>
      <c r="BL296" s="2"/>
      <c r="BM296" s="2">
        <v>110004</v>
      </c>
      <c r="BN296" s="2">
        <v>0</v>
      </c>
      <c r="BO296" s="2" t="s">
        <v>3</v>
      </c>
      <c r="BP296" s="2">
        <v>0</v>
      </c>
      <c r="BQ296" s="2">
        <v>3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3</v>
      </c>
      <c r="BZ296" s="2">
        <v>92</v>
      </c>
      <c r="CA296" s="2">
        <v>65</v>
      </c>
      <c r="CB296" s="2"/>
      <c r="CC296" s="2"/>
      <c r="CD296" s="2"/>
      <c r="CE296" s="2">
        <v>0</v>
      </c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3</v>
      </c>
      <c r="CO296" s="2">
        <v>0</v>
      </c>
      <c r="CP296" s="2">
        <f t="shared" si="331"/>
        <v>2337</v>
      </c>
      <c r="CQ296" s="2">
        <f t="shared" si="332"/>
        <v>779</v>
      </c>
      <c r="CR296" s="2">
        <f t="shared" si="333"/>
        <v>0</v>
      </c>
      <c r="CS296" s="2">
        <f t="shared" si="334"/>
        <v>0</v>
      </c>
      <c r="CT296" s="2">
        <f t="shared" si="335"/>
        <v>0</v>
      </c>
      <c r="CU296" s="2">
        <f t="shared" si="336"/>
        <v>0</v>
      </c>
      <c r="CV296" s="2">
        <f t="shared" si="337"/>
        <v>0</v>
      </c>
      <c r="CW296" s="2">
        <f t="shared" si="338"/>
        <v>0</v>
      </c>
      <c r="CX296" s="2">
        <f t="shared" si="339"/>
        <v>0</v>
      </c>
      <c r="CY296" s="2">
        <f t="shared" si="340"/>
        <v>0</v>
      </c>
      <c r="CZ296" s="2">
        <f t="shared" si="341"/>
        <v>0</v>
      </c>
      <c r="DA296" s="2"/>
      <c r="DB296" s="2"/>
      <c r="DC296" s="2" t="s">
        <v>3</v>
      </c>
      <c r="DD296" s="2" t="s">
        <v>3</v>
      </c>
      <c r="DE296" s="2" t="s">
        <v>3</v>
      </c>
      <c r="DF296" s="2" t="s">
        <v>3</v>
      </c>
      <c r="DG296" s="2" t="s">
        <v>3</v>
      </c>
      <c r="DH296" s="2" t="s">
        <v>3</v>
      </c>
      <c r="DI296" s="2" t="s">
        <v>3</v>
      </c>
      <c r="DJ296" s="2" t="s">
        <v>3</v>
      </c>
      <c r="DK296" s="2" t="s">
        <v>3</v>
      </c>
      <c r="DL296" s="2" t="s">
        <v>3</v>
      </c>
      <c r="DM296" s="2" t="s">
        <v>3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1010</v>
      </c>
      <c r="DV296" s="2" t="s">
        <v>27</v>
      </c>
      <c r="DW296" s="2" t="s">
        <v>27</v>
      </c>
      <c r="DX296" s="2">
        <v>1</v>
      </c>
      <c r="DY296" s="2"/>
      <c r="DZ296" s="2"/>
      <c r="EA296" s="2"/>
      <c r="EB296" s="2"/>
      <c r="EC296" s="2"/>
      <c r="ED296" s="2"/>
      <c r="EE296" s="2">
        <v>39174390</v>
      </c>
      <c r="EF296" s="2">
        <v>3</v>
      </c>
      <c r="EG296" s="2" t="s">
        <v>20</v>
      </c>
      <c r="EH296" s="2">
        <v>0</v>
      </c>
      <c r="EI296" s="2" t="s">
        <v>3</v>
      </c>
      <c r="EJ296" s="2">
        <v>2</v>
      </c>
      <c r="EK296" s="2">
        <v>110004</v>
      </c>
      <c r="EL296" s="2" t="s">
        <v>33</v>
      </c>
      <c r="EM296" s="2" t="s">
        <v>22</v>
      </c>
      <c r="EN296" s="2"/>
      <c r="EO296" s="2" t="s">
        <v>3</v>
      </c>
      <c r="EP296" s="2"/>
      <c r="EQ296" s="2">
        <v>0</v>
      </c>
      <c r="ER296" s="2">
        <v>779</v>
      </c>
      <c r="ES296" s="2">
        <v>779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342"/>
        <v>0</v>
      </c>
      <c r="FS296" s="2">
        <v>0</v>
      </c>
      <c r="FT296" s="2"/>
      <c r="FU296" s="2"/>
      <c r="FV296" s="2"/>
      <c r="FW296" s="2"/>
      <c r="FX296" s="2">
        <v>92</v>
      </c>
      <c r="FY296" s="2">
        <v>65</v>
      </c>
      <c r="FZ296" s="2"/>
      <c r="GA296" s="2" t="s">
        <v>3</v>
      </c>
      <c r="GB296" s="2"/>
      <c r="GC296" s="2"/>
      <c r="GD296" s="2">
        <v>1</v>
      </c>
      <c r="GE296" s="2"/>
      <c r="GF296" s="2">
        <v>-260090740</v>
      </c>
      <c r="GG296" s="2">
        <v>1</v>
      </c>
      <c r="GH296" s="2">
        <v>1</v>
      </c>
      <c r="GI296" s="2">
        <v>-2</v>
      </c>
      <c r="GJ296" s="2">
        <v>0</v>
      </c>
      <c r="GK296" s="2">
        <v>0</v>
      </c>
      <c r="GL296" s="2">
        <f t="shared" si="343"/>
        <v>0</v>
      </c>
      <c r="GM296" s="2">
        <f t="shared" si="344"/>
        <v>2337</v>
      </c>
      <c r="GN296" s="2">
        <f t="shared" si="345"/>
        <v>0</v>
      </c>
      <c r="GO296" s="2">
        <f t="shared" si="346"/>
        <v>2337</v>
      </c>
      <c r="GP296" s="2">
        <f t="shared" si="347"/>
        <v>0</v>
      </c>
      <c r="GQ296" s="2"/>
      <c r="GR296" s="2">
        <v>0</v>
      </c>
      <c r="GS296" s="2">
        <v>3</v>
      </c>
      <c r="GT296" s="2">
        <v>0</v>
      </c>
      <c r="GU296" s="2" t="s">
        <v>3</v>
      </c>
      <c r="GV296" s="2">
        <f t="shared" si="348"/>
        <v>0</v>
      </c>
      <c r="GW296" s="2">
        <v>1</v>
      </c>
      <c r="GX296" s="2">
        <f t="shared" si="349"/>
        <v>0</v>
      </c>
      <c r="GY296" s="2"/>
      <c r="GZ296" s="2"/>
      <c r="HA296" s="2">
        <v>0</v>
      </c>
      <c r="HB296" s="2">
        <v>0</v>
      </c>
      <c r="HC296" s="2">
        <f t="shared" si="350"/>
        <v>0</v>
      </c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18</v>
      </c>
      <c r="B297">
        <v>1</v>
      </c>
      <c r="C297">
        <v>803</v>
      </c>
      <c r="E297" t="s">
        <v>537</v>
      </c>
      <c r="F297" t="s">
        <v>538</v>
      </c>
      <c r="G297" t="s">
        <v>539</v>
      </c>
      <c r="H297" t="s">
        <v>27</v>
      </c>
      <c r="I297">
        <f>I295*J297</f>
        <v>3</v>
      </c>
      <c r="J297">
        <v>1</v>
      </c>
      <c r="O297">
        <f t="shared" si="316"/>
        <v>15821.49</v>
      </c>
      <c r="P297">
        <f t="shared" si="317"/>
        <v>15821.49</v>
      </c>
      <c r="Q297">
        <f t="shared" si="318"/>
        <v>0</v>
      </c>
      <c r="R297">
        <f t="shared" si="319"/>
        <v>0</v>
      </c>
      <c r="S297">
        <f t="shared" si="320"/>
        <v>0</v>
      </c>
      <c r="T297">
        <f t="shared" si="321"/>
        <v>0</v>
      </c>
      <c r="U297">
        <f t="shared" si="322"/>
        <v>0</v>
      </c>
      <c r="V297">
        <f t="shared" si="323"/>
        <v>0</v>
      </c>
      <c r="W297">
        <f t="shared" si="324"/>
        <v>0</v>
      </c>
      <c r="X297">
        <f t="shared" si="325"/>
        <v>0</v>
      </c>
      <c r="Y297">
        <f t="shared" si="326"/>
        <v>0</v>
      </c>
      <c r="AA297">
        <v>39650538</v>
      </c>
      <c r="AB297">
        <f t="shared" si="327"/>
        <v>779</v>
      </c>
      <c r="AC297">
        <f t="shared" si="328"/>
        <v>779</v>
      </c>
      <c r="AD297">
        <f>ROUND((((ET297)-(EU297))+AE297),6)</f>
        <v>0</v>
      </c>
      <c r="AE297">
        <f>ROUND((EU297),6)</f>
        <v>0</v>
      </c>
      <c r="AF297">
        <f>ROUND((EV297),6)</f>
        <v>0</v>
      </c>
      <c r="AG297">
        <f t="shared" si="329"/>
        <v>0</v>
      </c>
      <c r="AH297">
        <f>(EW297)</f>
        <v>0</v>
      </c>
      <c r="AI297">
        <f>(EX297)</f>
        <v>0</v>
      </c>
      <c r="AJ297">
        <f t="shared" si="330"/>
        <v>0</v>
      </c>
      <c r="AK297">
        <v>779</v>
      </c>
      <c r="AL297">
        <v>779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92</v>
      </c>
      <c r="AU297">
        <v>65</v>
      </c>
      <c r="AV297">
        <v>1</v>
      </c>
      <c r="AW297">
        <v>1</v>
      </c>
      <c r="AZ297">
        <v>6.77</v>
      </c>
      <c r="BA297">
        <v>1</v>
      </c>
      <c r="BB297">
        <v>1</v>
      </c>
      <c r="BC297">
        <v>6.77</v>
      </c>
      <c r="BD297" t="s">
        <v>3</v>
      </c>
      <c r="BE297" t="s">
        <v>3</v>
      </c>
      <c r="BF297" t="s">
        <v>3</v>
      </c>
      <c r="BG297" t="s">
        <v>3</v>
      </c>
      <c r="BH297">
        <v>3</v>
      </c>
      <c r="BI297">
        <v>2</v>
      </c>
      <c r="BJ297" t="s">
        <v>540</v>
      </c>
      <c r="BM297">
        <v>110004</v>
      </c>
      <c r="BN297">
        <v>0</v>
      </c>
      <c r="BO297" t="s">
        <v>3</v>
      </c>
      <c r="BP297">
        <v>0</v>
      </c>
      <c r="BQ297">
        <v>3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3</v>
      </c>
      <c r="BZ297">
        <v>92</v>
      </c>
      <c r="CA297">
        <v>65</v>
      </c>
      <c r="CE297">
        <v>0</v>
      </c>
      <c r="CF297">
        <v>0</v>
      </c>
      <c r="CG297">
        <v>0</v>
      </c>
      <c r="CM297">
        <v>0</v>
      </c>
      <c r="CN297" t="s">
        <v>3</v>
      </c>
      <c r="CO297">
        <v>0</v>
      </c>
      <c r="CP297">
        <f t="shared" si="331"/>
        <v>15821.49</v>
      </c>
      <c r="CQ297">
        <f t="shared" si="332"/>
        <v>5273.83</v>
      </c>
      <c r="CR297">
        <f t="shared" si="333"/>
        <v>0</v>
      </c>
      <c r="CS297">
        <f t="shared" si="334"/>
        <v>0</v>
      </c>
      <c r="CT297">
        <f t="shared" si="335"/>
        <v>0</v>
      </c>
      <c r="CU297">
        <f t="shared" si="336"/>
        <v>0</v>
      </c>
      <c r="CV297">
        <f t="shared" si="337"/>
        <v>0</v>
      </c>
      <c r="CW297">
        <f t="shared" si="338"/>
        <v>0</v>
      </c>
      <c r="CX297">
        <f t="shared" si="339"/>
        <v>0</v>
      </c>
      <c r="CY297">
        <f t="shared" si="340"/>
        <v>0</v>
      </c>
      <c r="CZ297">
        <f t="shared" si="341"/>
        <v>0</v>
      </c>
      <c r="DC297" t="s">
        <v>3</v>
      </c>
      <c r="DD297" t="s">
        <v>3</v>
      </c>
      <c r="DE297" t="s">
        <v>3</v>
      </c>
      <c r="DF297" t="s">
        <v>3</v>
      </c>
      <c r="DG297" t="s">
        <v>3</v>
      </c>
      <c r="DH297" t="s">
        <v>3</v>
      </c>
      <c r="DI297" t="s">
        <v>3</v>
      </c>
      <c r="DJ297" t="s">
        <v>3</v>
      </c>
      <c r="DK297" t="s">
        <v>3</v>
      </c>
      <c r="DL297" t="s">
        <v>3</v>
      </c>
      <c r="DM297" t="s">
        <v>3</v>
      </c>
      <c r="DN297">
        <v>0</v>
      </c>
      <c r="DO297">
        <v>0</v>
      </c>
      <c r="DP297">
        <v>1</v>
      </c>
      <c r="DQ297">
        <v>1</v>
      </c>
      <c r="DU297">
        <v>1010</v>
      </c>
      <c r="DV297" t="s">
        <v>27</v>
      </c>
      <c r="DW297" t="s">
        <v>27</v>
      </c>
      <c r="DX297">
        <v>1</v>
      </c>
      <c r="EE297">
        <v>39174390</v>
      </c>
      <c r="EF297">
        <v>3</v>
      </c>
      <c r="EG297" t="s">
        <v>20</v>
      </c>
      <c r="EH297">
        <v>0</v>
      </c>
      <c r="EI297" t="s">
        <v>3</v>
      </c>
      <c r="EJ297">
        <v>2</v>
      </c>
      <c r="EK297">
        <v>110004</v>
      </c>
      <c r="EL297" t="s">
        <v>33</v>
      </c>
      <c r="EM297" t="s">
        <v>22</v>
      </c>
      <c r="EO297" t="s">
        <v>3</v>
      </c>
      <c r="EQ297">
        <v>0</v>
      </c>
      <c r="ER297">
        <v>779</v>
      </c>
      <c r="ES297">
        <v>779</v>
      </c>
      <c r="ET297">
        <v>0</v>
      </c>
      <c r="EU297">
        <v>0</v>
      </c>
      <c r="EV297">
        <v>0</v>
      </c>
      <c r="EW297">
        <v>0</v>
      </c>
      <c r="EX297">
        <v>0</v>
      </c>
      <c r="FQ297">
        <v>0</v>
      </c>
      <c r="FR297">
        <f t="shared" si="342"/>
        <v>0</v>
      </c>
      <c r="FS297">
        <v>0</v>
      </c>
      <c r="FX297">
        <v>92</v>
      </c>
      <c r="FY297">
        <v>65</v>
      </c>
      <c r="GA297" t="s">
        <v>3</v>
      </c>
      <c r="GD297">
        <v>1</v>
      </c>
      <c r="GF297">
        <v>-260090740</v>
      </c>
      <c r="GG297">
        <v>1</v>
      </c>
      <c r="GH297">
        <v>1</v>
      </c>
      <c r="GI297">
        <v>4</v>
      </c>
      <c r="GJ297">
        <v>0</v>
      </c>
      <c r="GK297">
        <v>0</v>
      </c>
      <c r="GL297">
        <f t="shared" si="343"/>
        <v>0</v>
      </c>
      <c r="GM297">
        <f t="shared" si="344"/>
        <v>15821.49</v>
      </c>
      <c r="GN297">
        <f t="shared" si="345"/>
        <v>0</v>
      </c>
      <c r="GO297">
        <f t="shared" si="346"/>
        <v>15821.49</v>
      </c>
      <c r="GP297">
        <f t="shared" si="347"/>
        <v>0</v>
      </c>
      <c r="GR297">
        <v>0</v>
      </c>
      <c r="GS297">
        <v>0</v>
      </c>
      <c r="GT297">
        <v>0</v>
      </c>
      <c r="GU297" t="s">
        <v>3</v>
      </c>
      <c r="GV297">
        <f t="shared" si="348"/>
        <v>0</v>
      </c>
      <c r="GW297">
        <v>1</v>
      </c>
      <c r="GX297">
        <f t="shared" si="349"/>
        <v>0</v>
      </c>
      <c r="HA297">
        <v>0</v>
      </c>
      <c r="HB297">
        <v>0</v>
      </c>
      <c r="HC297">
        <f t="shared" si="350"/>
        <v>0</v>
      </c>
      <c r="IK297">
        <v>0</v>
      </c>
    </row>
    <row r="298" spans="1:255" x14ac:dyDescent="0.2">
      <c r="A298" s="2">
        <v>17</v>
      </c>
      <c r="B298" s="2">
        <v>1</v>
      </c>
      <c r="C298" s="2">
        <f>ROW(SmtRes!A812)</f>
        <v>812</v>
      </c>
      <c r="D298" s="2">
        <f>ROW(EtalonRes!A677)</f>
        <v>677</v>
      </c>
      <c r="E298" s="2" t="s">
        <v>541</v>
      </c>
      <c r="F298" s="2" t="s">
        <v>130</v>
      </c>
      <c r="G298" s="2" t="s">
        <v>131</v>
      </c>
      <c r="H298" s="2" t="s">
        <v>17</v>
      </c>
      <c r="I298" s="2">
        <v>2</v>
      </c>
      <c r="J298" s="2">
        <v>0</v>
      </c>
      <c r="K298" s="2"/>
      <c r="L298" s="2"/>
      <c r="M298" s="2"/>
      <c r="N298" s="2"/>
      <c r="O298" s="2">
        <f t="shared" si="316"/>
        <v>25.58</v>
      </c>
      <c r="P298" s="2">
        <f t="shared" si="317"/>
        <v>3.76</v>
      </c>
      <c r="Q298" s="2">
        <f t="shared" si="318"/>
        <v>0</v>
      </c>
      <c r="R298" s="2">
        <f t="shared" si="319"/>
        <v>0</v>
      </c>
      <c r="S298" s="2">
        <f t="shared" si="320"/>
        <v>21.82</v>
      </c>
      <c r="T298" s="2">
        <f t="shared" si="321"/>
        <v>0</v>
      </c>
      <c r="U298" s="2">
        <f t="shared" si="322"/>
        <v>2.2680000000000002</v>
      </c>
      <c r="V298" s="2">
        <f t="shared" si="323"/>
        <v>0</v>
      </c>
      <c r="W298" s="2">
        <f t="shared" si="324"/>
        <v>0</v>
      </c>
      <c r="X298" s="2">
        <f t="shared" si="325"/>
        <v>17.46</v>
      </c>
      <c r="Y298" s="2">
        <f t="shared" si="326"/>
        <v>13.09</v>
      </c>
      <c r="Z298" s="2"/>
      <c r="AA298" s="2">
        <v>39650536</v>
      </c>
      <c r="AB298" s="2">
        <f t="shared" si="327"/>
        <v>12.788</v>
      </c>
      <c r="AC298" s="2">
        <f t="shared" si="328"/>
        <v>1.88</v>
      </c>
      <c r="AD298" s="2">
        <f>ROUND(((((ET298*1.35))-((EU298*1.35)))+AE298),6)</f>
        <v>0</v>
      </c>
      <c r="AE298" s="2">
        <f>ROUND(((EU298*1.35)),6)</f>
        <v>0</v>
      </c>
      <c r="AF298" s="2">
        <f>ROUND(((EV298*1.35)),6)</f>
        <v>10.907999999999999</v>
      </c>
      <c r="AG298" s="2">
        <f t="shared" si="329"/>
        <v>0</v>
      </c>
      <c r="AH298" s="2">
        <f>((EW298*1.35))</f>
        <v>1.1340000000000001</v>
      </c>
      <c r="AI298" s="2">
        <f>((EX298*1.35))</f>
        <v>0</v>
      </c>
      <c r="AJ298" s="2">
        <f t="shared" si="330"/>
        <v>0</v>
      </c>
      <c r="AK298" s="2">
        <v>9.9600000000000009</v>
      </c>
      <c r="AL298" s="2">
        <v>1.88</v>
      </c>
      <c r="AM298" s="2">
        <v>0</v>
      </c>
      <c r="AN298" s="2">
        <v>0</v>
      </c>
      <c r="AO298" s="2">
        <v>8.08</v>
      </c>
      <c r="AP298" s="2">
        <v>0</v>
      </c>
      <c r="AQ298" s="2">
        <v>0.84</v>
      </c>
      <c r="AR298" s="2">
        <v>0</v>
      </c>
      <c r="AS298" s="2">
        <v>0</v>
      </c>
      <c r="AT298" s="2">
        <v>80</v>
      </c>
      <c r="AU298" s="2">
        <v>60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3</v>
      </c>
      <c r="BE298" s="2" t="s">
        <v>3</v>
      </c>
      <c r="BF298" s="2" t="s">
        <v>3</v>
      </c>
      <c r="BG298" s="2" t="s">
        <v>3</v>
      </c>
      <c r="BH298" s="2">
        <v>0</v>
      </c>
      <c r="BI298" s="2">
        <v>2</v>
      </c>
      <c r="BJ298" s="2" t="s">
        <v>132</v>
      </c>
      <c r="BK298" s="2"/>
      <c r="BL298" s="2"/>
      <c r="BM298" s="2">
        <v>110011</v>
      </c>
      <c r="BN298" s="2">
        <v>0</v>
      </c>
      <c r="BO298" s="2" t="s">
        <v>3</v>
      </c>
      <c r="BP298" s="2">
        <v>0</v>
      </c>
      <c r="BQ298" s="2">
        <v>3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3</v>
      </c>
      <c r="BZ298" s="2">
        <v>80</v>
      </c>
      <c r="CA298" s="2">
        <v>60</v>
      </c>
      <c r="CB298" s="2"/>
      <c r="CC298" s="2"/>
      <c r="CD298" s="2"/>
      <c r="CE298" s="2">
        <v>0</v>
      </c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1296</v>
      </c>
      <c r="CO298" s="2">
        <v>0</v>
      </c>
      <c r="CP298" s="2">
        <f t="shared" si="331"/>
        <v>25.58</v>
      </c>
      <c r="CQ298" s="2">
        <f t="shared" si="332"/>
        <v>1.88</v>
      </c>
      <c r="CR298" s="2">
        <f t="shared" si="333"/>
        <v>0</v>
      </c>
      <c r="CS298" s="2">
        <f t="shared" si="334"/>
        <v>0</v>
      </c>
      <c r="CT298" s="2">
        <f t="shared" si="335"/>
        <v>10.907999999999999</v>
      </c>
      <c r="CU298" s="2">
        <f t="shared" si="336"/>
        <v>0</v>
      </c>
      <c r="CV298" s="2">
        <f t="shared" si="337"/>
        <v>1.1340000000000001</v>
      </c>
      <c r="CW298" s="2">
        <f t="shared" si="338"/>
        <v>0</v>
      </c>
      <c r="CX298" s="2">
        <f t="shared" si="339"/>
        <v>0</v>
      </c>
      <c r="CY298" s="2">
        <f t="shared" si="340"/>
        <v>17.456</v>
      </c>
      <c r="CZ298" s="2">
        <f t="shared" si="341"/>
        <v>13.092000000000001</v>
      </c>
      <c r="DA298" s="2"/>
      <c r="DB298" s="2"/>
      <c r="DC298" s="2" t="s">
        <v>3</v>
      </c>
      <c r="DD298" s="2" t="s">
        <v>3</v>
      </c>
      <c r="DE298" s="2" t="s">
        <v>19</v>
      </c>
      <c r="DF298" s="2" t="s">
        <v>19</v>
      </c>
      <c r="DG298" s="2" t="s">
        <v>19</v>
      </c>
      <c r="DH298" s="2" t="s">
        <v>3</v>
      </c>
      <c r="DI298" s="2" t="s">
        <v>19</v>
      </c>
      <c r="DJ298" s="2" t="s">
        <v>19</v>
      </c>
      <c r="DK298" s="2" t="s">
        <v>3</v>
      </c>
      <c r="DL298" s="2" t="s">
        <v>3</v>
      </c>
      <c r="DM298" s="2" t="s">
        <v>3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1013</v>
      </c>
      <c r="DV298" s="2" t="s">
        <v>17</v>
      </c>
      <c r="DW298" s="2" t="s">
        <v>17</v>
      </c>
      <c r="DX298" s="2">
        <v>1</v>
      </c>
      <c r="DY298" s="2"/>
      <c r="DZ298" s="2"/>
      <c r="EA298" s="2"/>
      <c r="EB298" s="2"/>
      <c r="EC298" s="2"/>
      <c r="ED298" s="2"/>
      <c r="EE298" s="2">
        <v>39174433</v>
      </c>
      <c r="EF298" s="2">
        <v>3</v>
      </c>
      <c r="EG298" s="2" t="s">
        <v>20</v>
      </c>
      <c r="EH298" s="2">
        <v>0</v>
      </c>
      <c r="EI298" s="2" t="s">
        <v>3</v>
      </c>
      <c r="EJ298" s="2">
        <v>2</v>
      </c>
      <c r="EK298" s="2">
        <v>110011</v>
      </c>
      <c r="EL298" s="2" t="s">
        <v>21</v>
      </c>
      <c r="EM298" s="2" t="s">
        <v>22</v>
      </c>
      <c r="EN298" s="2"/>
      <c r="EO298" s="2" t="s">
        <v>44</v>
      </c>
      <c r="EP298" s="2"/>
      <c r="EQ298" s="2">
        <v>131072</v>
      </c>
      <c r="ER298" s="2">
        <v>9.9600000000000009</v>
      </c>
      <c r="ES298" s="2">
        <v>1.88</v>
      </c>
      <c r="ET298" s="2">
        <v>0</v>
      </c>
      <c r="EU298" s="2">
        <v>0</v>
      </c>
      <c r="EV298" s="2">
        <v>8.08</v>
      </c>
      <c r="EW298" s="2">
        <v>0.84</v>
      </c>
      <c r="EX298" s="2">
        <v>0</v>
      </c>
      <c r="EY298" s="2">
        <v>0</v>
      </c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si="342"/>
        <v>0</v>
      </c>
      <c r="FS298" s="2">
        <v>0</v>
      </c>
      <c r="FT298" s="2"/>
      <c r="FU298" s="2"/>
      <c r="FV298" s="2"/>
      <c r="FW298" s="2"/>
      <c r="FX298" s="2">
        <v>80</v>
      </c>
      <c r="FY298" s="2">
        <v>60</v>
      </c>
      <c r="FZ298" s="2"/>
      <c r="GA298" s="2" t="s">
        <v>3</v>
      </c>
      <c r="GB298" s="2"/>
      <c r="GC298" s="2"/>
      <c r="GD298" s="2">
        <v>1</v>
      </c>
      <c r="GE298" s="2"/>
      <c r="GF298" s="2">
        <v>1159013296</v>
      </c>
      <c r="GG298" s="2">
        <v>1</v>
      </c>
      <c r="GH298" s="2">
        <v>1</v>
      </c>
      <c r="GI298" s="2">
        <v>-2</v>
      </c>
      <c r="GJ298" s="2">
        <v>0</v>
      </c>
      <c r="GK298" s="2">
        <v>0</v>
      </c>
      <c r="GL298" s="2">
        <f t="shared" si="343"/>
        <v>0</v>
      </c>
      <c r="GM298" s="2">
        <f t="shared" si="344"/>
        <v>56.13</v>
      </c>
      <c r="GN298" s="2">
        <f t="shared" si="345"/>
        <v>0</v>
      </c>
      <c r="GO298" s="2">
        <f t="shared" si="346"/>
        <v>56.13</v>
      </c>
      <c r="GP298" s="2">
        <f t="shared" si="347"/>
        <v>0</v>
      </c>
      <c r="GQ298" s="2"/>
      <c r="GR298" s="2">
        <v>0</v>
      </c>
      <c r="GS298" s="2">
        <v>3</v>
      </c>
      <c r="GT298" s="2">
        <v>0</v>
      </c>
      <c r="GU298" s="2" t="s">
        <v>3</v>
      </c>
      <c r="GV298" s="2">
        <f t="shared" si="348"/>
        <v>0</v>
      </c>
      <c r="GW298" s="2">
        <v>1</v>
      </c>
      <c r="GX298" s="2">
        <f t="shared" si="349"/>
        <v>0</v>
      </c>
      <c r="GY298" s="2"/>
      <c r="GZ298" s="2"/>
      <c r="HA298" s="2">
        <v>0</v>
      </c>
      <c r="HB298" s="2">
        <v>0</v>
      </c>
      <c r="HC298" s="2">
        <f t="shared" si="350"/>
        <v>0</v>
      </c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17</v>
      </c>
      <c r="B299">
        <v>1</v>
      </c>
      <c r="C299">
        <f>ROW(SmtRes!A820)</f>
        <v>820</v>
      </c>
      <c r="D299">
        <f>ROW(EtalonRes!A684)</f>
        <v>684</v>
      </c>
      <c r="E299" t="s">
        <v>541</v>
      </c>
      <c r="F299" t="s">
        <v>130</v>
      </c>
      <c r="G299" t="s">
        <v>131</v>
      </c>
      <c r="H299" t="s">
        <v>17</v>
      </c>
      <c r="I299">
        <v>2</v>
      </c>
      <c r="J299">
        <v>0</v>
      </c>
      <c r="O299">
        <f t="shared" si="316"/>
        <v>173.15</v>
      </c>
      <c r="P299">
        <f t="shared" si="317"/>
        <v>25.46</v>
      </c>
      <c r="Q299">
        <f t="shared" si="318"/>
        <v>0</v>
      </c>
      <c r="R299">
        <f t="shared" si="319"/>
        <v>0</v>
      </c>
      <c r="S299">
        <f t="shared" si="320"/>
        <v>147.69</v>
      </c>
      <c r="T299">
        <f t="shared" si="321"/>
        <v>0</v>
      </c>
      <c r="U299">
        <f t="shared" si="322"/>
        <v>2.2680000000000002</v>
      </c>
      <c r="V299">
        <f t="shared" si="323"/>
        <v>0</v>
      </c>
      <c r="W299">
        <f t="shared" si="324"/>
        <v>0</v>
      </c>
      <c r="X299">
        <f t="shared" si="325"/>
        <v>118.15</v>
      </c>
      <c r="Y299">
        <f t="shared" si="326"/>
        <v>88.61</v>
      </c>
      <c r="AA299">
        <v>39650538</v>
      </c>
      <c r="AB299">
        <f t="shared" si="327"/>
        <v>12.788</v>
      </c>
      <c r="AC299">
        <f t="shared" si="328"/>
        <v>1.88</v>
      </c>
      <c r="AD299">
        <f>ROUND(((((ET299*1.35))-((EU299*1.35)))+AE299),6)</f>
        <v>0</v>
      </c>
      <c r="AE299">
        <f>ROUND(((EU299*1.35)),6)</f>
        <v>0</v>
      </c>
      <c r="AF299">
        <f>ROUND(((EV299*1.35)),6)</f>
        <v>10.907999999999999</v>
      </c>
      <c r="AG299">
        <f t="shared" si="329"/>
        <v>0</v>
      </c>
      <c r="AH299">
        <f>((EW299*1.35))</f>
        <v>1.1340000000000001</v>
      </c>
      <c r="AI299">
        <f>((EX299*1.35))</f>
        <v>0</v>
      </c>
      <c r="AJ299">
        <f t="shared" si="330"/>
        <v>0</v>
      </c>
      <c r="AK299">
        <v>9.9600000000000009</v>
      </c>
      <c r="AL299">
        <v>1.88</v>
      </c>
      <c r="AM299">
        <v>0</v>
      </c>
      <c r="AN299">
        <v>0</v>
      </c>
      <c r="AO299">
        <v>8.08</v>
      </c>
      <c r="AP299">
        <v>0</v>
      </c>
      <c r="AQ299">
        <v>0.84</v>
      </c>
      <c r="AR299">
        <v>0</v>
      </c>
      <c r="AS299">
        <v>0</v>
      </c>
      <c r="AT299">
        <v>80</v>
      </c>
      <c r="AU299">
        <v>60</v>
      </c>
      <c r="AV299">
        <v>1</v>
      </c>
      <c r="AW299">
        <v>1</v>
      </c>
      <c r="AZ299">
        <v>6.77</v>
      </c>
      <c r="BA299">
        <v>6.77</v>
      </c>
      <c r="BB299">
        <v>6.77</v>
      </c>
      <c r="BC299">
        <v>6.77</v>
      </c>
      <c r="BD299" t="s">
        <v>3</v>
      </c>
      <c r="BE299" t="s">
        <v>3</v>
      </c>
      <c r="BF299" t="s">
        <v>3</v>
      </c>
      <c r="BG299" t="s">
        <v>3</v>
      </c>
      <c r="BH299">
        <v>0</v>
      </c>
      <c r="BI299">
        <v>2</v>
      </c>
      <c r="BJ299" t="s">
        <v>132</v>
      </c>
      <c r="BM299">
        <v>110011</v>
      </c>
      <c r="BN299">
        <v>0</v>
      </c>
      <c r="BO299" t="s">
        <v>3</v>
      </c>
      <c r="BP299">
        <v>0</v>
      </c>
      <c r="BQ299">
        <v>3</v>
      </c>
      <c r="BR299">
        <v>0</v>
      </c>
      <c r="BS299">
        <v>6.77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3</v>
      </c>
      <c r="BZ299">
        <v>80</v>
      </c>
      <c r="CA299">
        <v>60</v>
      </c>
      <c r="CE299">
        <v>0</v>
      </c>
      <c r="CF299">
        <v>0</v>
      </c>
      <c r="CG299">
        <v>0</v>
      </c>
      <c r="CM299">
        <v>0</v>
      </c>
      <c r="CN299" t="s">
        <v>1296</v>
      </c>
      <c r="CO299">
        <v>0</v>
      </c>
      <c r="CP299">
        <f t="shared" si="331"/>
        <v>173.15</v>
      </c>
      <c r="CQ299">
        <f t="shared" si="332"/>
        <v>12.727599999999999</v>
      </c>
      <c r="CR299">
        <f t="shared" si="333"/>
        <v>0</v>
      </c>
      <c r="CS299">
        <f t="shared" si="334"/>
        <v>0</v>
      </c>
      <c r="CT299">
        <f t="shared" si="335"/>
        <v>73.847159999999988</v>
      </c>
      <c r="CU299">
        <f t="shared" si="336"/>
        <v>0</v>
      </c>
      <c r="CV299">
        <f t="shared" si="337"/>
        <v>1.1340000000000001</v>
      </c>
      <c r="CW299">
        <f t="shared" si="338"/>
        <v>0</v>
      </c>
      <c r="CX299">
        <f t="shared" si="339"/>
        <v>0</v>
      </c>
      <c r="CY299">
        <f t="shared" si="340"/>
        <v>118.152</v>
      </c>
      <c r="CZ299">
        <f t="shared" si="341"/>
        <v>88.61399999999999</v>
      </c>
      <c r="DC299" t="s">
        <v>3</v>
      </c>
      <c r="DD299" t="s">
        <v>3</v>
      </c>
      <c r="DE299" t="s">
        <v>19</v>
      </c>
      <c r="DF299" t="s">
        <v>19</v>
      </c>
      <c r="DG299" t="s">
        <v>19</v>
      </c>
      <c r="DH299" t="s">
        <v>3</v>
      </c>
      <c r="DI299" t="s">
        <v>19</v>
      </c>
      <c r="DJ299" t="s">
        <v>19</v>
      </c>
      <c r="DK299" t="s">
        <v>3</v>
      </c>
      <c r="DL299" t="s">
        <v>3</v>
      </c>
      <c r="DM299" t="s">
        <v>3</v>
      </c>
      <c r="DN299">
        <v>0</v>
      </c>
      <c r="DO299">
        <v>0</v>
      </c>
      <c r="DP299">
        <v>1</v>
      </c>
      <c r="DQ299">
        <v>1</v>
      </c>
      <c r="DU299">
        <v>1013</v>
      </c>
      <c r="DV299" t="s">
        <v>17</v>
      </c>
      <c r="DW299" t="s">
        <v>17</v>
      </c>
      <c r="DX299">
        <v>1</v>
      </c>
      <c r="EE299">
        <v>39174433</v>
      </c>
      <c r="EF299">
        <v>3</v>
      </c>
      <c r="EG299" t="s">
        <v>20</v>
      </c>
      <c r="EH299">
        <v>0</v>
      </c>
      <c r="EI299" t="s">
        <v>3</v>
      </c>
      <c r="EJ299">
        <v>2</v>
      </c>
      <c r="EK299">
        <v>110011</v>
      </c>
      <c r="EL299" t="s">
        <v>21</v>
      </c>
      <c r="EM299" t="s">
        <v>22</v>
      </c>
      <c r="EO299" t="s">
        <v>44</v>
      </c>
      <c r="EQ299">
        <v>131072</v>
      </c>
      <c r="ER299">
        <v>9.9600000000000009</v>
      </c>
      <c r="ES299">
        <v>1.88</v>
      </c>
      <c r="ET299">
        <v>0</v>
      </c>
      <c r="EU299">
        <v>0</v>
      </c>
      <c r="EV299">
        <v>8.08</v>
      </c>
      <c r="EW299">
        <v>0.84</v>
      </c>
      <c r="EX299">
        <v>0</v>
      </c>
      <c r="EY299">
        <v>0</v>
      </c>
      <c r="FQ299">
        <v>0</v>
      </c>
      <c r="FR299">
        <f t="shared" si="342"/>
        <v>0</v>
      </c>
      <c r="FS299">
        <v>0</v>
      </c>
      <c r="FX299">
        <v>80</v>
      </c>
      <c r="FY299">
        <v>60</v>
      </c>
      <c r="GA299" t="s">
        <v>3</v>
      </c>
      <c r="GD299">
        <v>1</v>
      </c>
      <c r="GF299">
        <v>1159013296</v>
      </c>
      <c r="GG299">
        <v>1</v>
      </c>
      <c r="GH299">
        <v>1</v>
      </c>
      <c r="GI299">
        <v>4</v>
      </c>
      <c r="GJ299">
        <v>0</v>
      </c>
      <c r="GK299">
        <v>0</v>
      </c>
      <c r="GL299">
        <f t="shared" si="343"/>
        <v>0</v>
      </c>
      <c r="GM299">
        <f t="shared" si="344"/>
        <v>379.91</v>
      </c>
      <c r="GN299">
        <f t="shared" si="345"/>
        <v>0</v>
      </c>
      <c r="GO299">
        <f t="shared" si="346"/>
        <v>379.91</v>
      </c>
      <c r="GP299">
        <f t="shared" si="347"/>
        <v>0</v>
      </c>
      <c r="GR299">
        <v>0</v>
      </c>
      <c r="GS299">
        <v>0</v>
      </c>
      <c r="GT299">
        <v>0</v>
      </c>
      <c r="GU299" t="s">
        <v>3</v>
      </c>
      <c r="GV299">
        <f t="shared" si="348"/>
        <v>0</v>
      </c>
      <c r="GW299">
        <v>1</v>
      </c>
      <c r="GX299">
        <f t="shared" si="349"/>
        <v>0</v>
      </c>
      <c r="HA299">
        <v>0</v>
      </c>
      <c r="HB299">
        <v>0</v>
      </c>
      <c r="HC299">
        <f t="shared" si="350"/>
        <v>0</v>
      </c>
      <c r="IK299">
        <v>0</v>
      </c>
    </row>
    <row r="300" spans="1:255" x14ac:dyDescent="0.2">
      <c r="A300" s="2">
        <v>18</v>
      </c>
      <c r="B300" s="2">
        <v>1</v>
      </c>
      <c r="C300" s="2">
        <v>811</v>
      </c>
      <c r="D300" s="2"/>
      <c r="E300" s="2" t="s">
        <v>542</v>
      </c>
      <c r="F300" s="2" t="s">
        <v>134</v>
      </c>
      <c r="G300" s="2" t="s">
        <v>543</v>
      </c>
      <c r="H300" s="2" t="s">
        <v>27</v>
      </c>
      <c r="I300" s="2">
        <f>I298*J300</f>
        <v>2</v>
      </c>
      <c r="J300" s="2">
        <v>1</v>
      </c>
      <c r="K300" s="2"/>
      <c r="L300" s="2"/>
      <c r="M300" s="2"/>
      <c r="N300" s="2"/>
      <c r="O300" s="2">
        <f t="shared" si="316"/>
        <v>83.58</v>
      </c>
      <c r="P300" s="2">
        <f t="shared" si="317"/>
        <v>83.58</v>
      </c>
      <c r="Q300" s="2">
        <f t="shared" si="318"/>
        <v>0</v>
      </c>
      <c r="R300" s="2">
        <f t="shared" si="319"/>
        <v>0</v>
      </c>
      <c r="S300" s="2">
        <f t="shared" si="320"/>
        <v>0</v>
      </c>
      <c r="T300" s="2">
        <f t="shared" si="321"/>
        <v>0</v>
      </c>
      <c r="U300" s="2">
        <f t="shared" si="322"/>
        <v>0</v>
      </c>
      <c r="V300" s="2">
        <f t="shared" si="323"/>
        <v>0</v>
      </c>
      <c r="W300" s="2">
        <f t="shared" si="324"/>
        <v>0</v>
      </c>
      <c r="X300" s="2">
        <f t="shared" si="325"/>
        <v>0</v>
      </c>
      <c r="Y300" s="2">
        <f t="shared" si="326"/>
        <v>0</v>
      </c>
      <c r="Z300" s="2"/>
      <c r="AA300" s="2">
        <v>39650536</v>
      </c>
      <c r="AB300" s="2">
        <f t="shared" si="327"/>
        <v>41.79</v>
      </c>
      <c r="AC300" s="2">
        <f t="shared" si="328"/>
        <v>41.79</v>
      </c>
      <c r="AD300" s="2">
        <f>ROUND((((ET300)-(EU300))+AE300),6)</f>
        <v>0</v>
      </c>
      <c r="AE300" s="2">
        <f>ROUND((EU300),6)</f>
        <v>0</v>
      </c>
      <c r="AF300" s="2">
        <f>ROUND((EV300),6)</f>
        <v>0</v>
      </c>
      <c r="AG300" s="2">
        <f t="shared" si="329"/>
        <v>0</v>
      </c>
      <c r="AH300" s="2">
        <f>(EW300)</f>
        <v>0</v>
      </c>
      <c r="AI300" s="2">
        <f>(EX300)</f>
        <v>0</v>
      </c>
      <c r="AJ300" s="2">
        <f t="shared" si="330"/>
        <v>0</v>
      </c>
      <c r="AK300" s="2">
        <v>41.79</v>
      </c>
      <c r="AL300" s="2">
        <v>41.79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80</v>
      </c>
      <c r="AU300" s="2">
        <v>60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3</v>
      </c>
      <c r="BE300" s="2" t="s">
        <v>3</v>
      </c>
      <c r="BF300" s="2" t="s">
        <v>3</v>
      </c>
      <c r="BG300" s="2" t="s">
        <v>3</v>
      </c>
      <c r="BH300" s="2">
        <v>3</v>
      </c>
      <c r="BI300" s="2">
        <v>2</v>
      </c>
      <c r="BJ300" s="2" t="s">
        <v>136</v>
      </c>
      <c r="BK300" s="2"/>
      <c r="BL300" s="2"/>
      <c r="BM300" s="2">
        <v>110011</v>
      </c>
      <c r="BN300" s="2">
        <v>0</v>
      </c>
      <c r="BO300" s="2" t="s">
        <v>3</v>
      </c>
      <c r="BP300" s="2">
        <v>0</v>
      </c>
      <c r="BQ300" s="2">
        <v>3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3</v>
      </c>
      <c r="BZ300" s="2">
        <v>80</v>
      </c>
      <c r="CA300" s="2">
        <v>60</v>
      </c>
      <c r="CB300" s="2"/>
      <c r="CC300" s="2"/>
      <c r="CD300" s="2"/>
      <c r="CE300" s="2">
        <v>0</v>
      </c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3</v>
      </c>
      <c r="CO300" s="2">
        <v>0</v>
      </c>
      <c r="CP300" s="2">
        <f t="shared" si="331"/>
        <v>83.58</v>
      </c>
      <c r="CQ300" s="2">
        <f t="shared" si="332"/>
        <v>41.79</v>
      </c>
      <c r="CR300" s="2">
        <f t="shared" si="333"/>
        <v>0</v>
      </c>
      <c r="CS300" s="2">
        <f t="shared" si="334"/>
        <v>0</v>
      </c>
      <c r="CT300" s="2">
        <f t="shared" si="335"/>
        <v>0</v>
      </c>
      <c r="CU300" s="2">
        <f t="shared" si="336"/>
        <v>0</v>
      </c>
      <c r="CV300" s="2">
        <f t="shared" si="337"/>
        <v>0</v>
      </c>
      <c r="CW300" s="2">
        <f t="shared" si="338"/>
        <v>0</v>
      </c>
      <c r="CX300" s="2">
        <f t="shared" si="339"/>
        <v>0</v>
      </c>
      <c r="CY300" s="2">
        <f t="shared" si="340"/>
        <v>0</v>
      </c>
      <c r="CZ300" s="2">
        <f t="shared" si="341"/>
        <v>0</v>
      </c>
      <c r="DA300" s="2"/>
      <c r="DB300" s="2"/>
      <c r="DC300" s="2" t="s">
        <v>3</v>
      </c>
      <c r="DD300" s="2" t="s">
        <v>3</v>
      </c>
      <c r="DE300" s="2" t="s">
        <v>3</v>
      </c>
      <c r="DF300" s="2" t="s">
        <v>3</v>
      </c>
      <c r="DG300" s="2" t="s">
        <v>3</v>
      </c>
      <c r="DH300" s="2" t="s">
        <v>3</v>
      </c>
      <c r="DI300" s="2" t="s">
        <v>3</v>
      </c>
      <c r="DJ300" s="2" t="s">
        <v>3</v>
      </c>
      <c r="DK300" s="2" t="s">
        <v>3</v>
      </c>
      <c r="DL300" s="2" t="s">
        <v>3</v>
      </c>
      <c r="DM300" s="2" t="s">
        <v>3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1010</v>
      </c>
      <c r="DV300" s="2" t="s">
        <v>27</v>
      </c>
      <c r="DW300" s="2" t="s">
        <v>27</v>
      </c>
      <c r="DX300" s="2">
        <v>1</v>
      </c>
      <c r="DY300" s="2"/>
      <c r="DZ300" s="2"/>
      <c r="EA300" s="2"/>
      <c r="EB300" s="2"/>
      <c r="EC300" s="2"/>
      <c r="ED300" s="2"/>
      <c r="EE300" s="2">
        <v>39174433</v>
      </c>
      <c r="EF300" s="2">
        <v>3</v>
      </c>
      <c r="EG300" s="2" t="s">
        <v>20</v>
      </c>
      <c r="EH300" s="2">
        <v>0</v>
      </c>
      <c r="EI300" s="2" t="s">
        <v>3</v>
      </c>
      <c r="EJ300" s="2">
        <v>2</v>
      </c>
      <c r="EK300" s="2">
        <v>110011</v>
      </c>
      <c r="EL300" s="2" t="s">
        <v>21</v>
      </c>
      <c r="EM300" s="2" t="s">
        <v>22</v>
      </c>
      <c r="EN300" s="2"/>
      <c r="EO300" s="2" t="s">
        <v>3</v>
      </c>
      <c r="EP300" s="2"/>
      <c r="EQ300" s="2">
        <v>0</v>
      </c>
      <c r="ER300" s="2">
        <v>41.79</v>
      </c>
      <c r="ES300" s="2">
        <v>41.79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342"/>
        <v>0</v>
      </c>
      <c r="FS300" s="2">
        <v>0</v>
      </c>
      <c r="FT300" s="2"/>
      <c r="FU300" s="2"/>
      <c r="FV300" s="2"/>
      <c r="FW300" s="2"/>
      <c r="FX300" s="2">
        <v>80</v>
      </c>
      <c r="FY300" s="2">
        <v>60</v>
      </c>
      <c r="FZ300" s="2"/>
      <c r="GA300" s="2" t="s">
        <v>3</v>
      </c>
      <c r="GB300" s="2"/>
      <c r="GC300" s="2"/>
      <c r="GD300" s="2">
        <v>1</v>
      </c>
      <c r="GE300" s="2"/>
      <c r="GF300" s="2">
        <v>1873546471</v>
      </c>
      <c r="GG300" s="2">
        <v>1</v>
      </c>
      <c r="GH300" s="2">
        <v>1</v>
      </c>
      <c r="GI300" s="2">
        <v>-2</v>
      </c>
      <c r="GJ300" s="2">
        <v>0</v>
      </c>
      <c r="GK300" s="2">
        <v>0</v>
      </c>
      <c r="GL300" s="2">
        <f t="shared" si="343"/>
        <v>0</v>
      </c>
      <c r="GM300" s="2">
        <f t="shared" si="344"/>
        <v>83.58</v>
      </c>
      <c r="GN300" s="2">
        <f t="shared" si="345"/>
        <v>0</v>
      </c>
      <c r="GO300" s="2">
        <f t="shared" si="346"/>
        <v>83.58</v>
      </c>
      <c r="GP300" s="2">
        <f t="shared" si="347"/>
        <v>0</v>
      </c>
      <c r="GQ300" s="2"/>
      <c r="GR300" s="2">
        <v>0</v>
      </c>
      <c r="GS300" s="2">
        <v>3</v>
      </c>
      <c r="GT300" s="2">
        <v>0</v>
      </c>
      <c r="GU300" s="2" t="s">
        <v>3</v>
      </c>
      <c r="GV300" s="2">
        <f t="shared" si="348"/>
        <v>0</v>
      </c>
      <c r="GW300" s="2">
        <v>1</v>
      </c>
      <c r="GX300" s="2">
        <f t="shared" si="349"/>
        <v>0</v>
      </c>
      <c r="GY300" s="2"/>
      <c r="GZ300" s="2"/>
      <c r="HA300" s="2">
        <v>0</v>
      </c>
      <c r="HB300" s="2">
        <v>0</v>
      </c>
      <c r="HC300" s="2">
        <f t="shared" si="350"/>
        <v>0</v>
      </c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18</v>
      </c>
      <c r="B301">
        <v>1</v>
      </c>
      <c r="C301">
        <v>819</v>
      </c>
      <c r="E301" t="s">
        <v>542</v>
      </c>
      <c r="F301" t="s">
        <v>134</v>
      </c>
      <c r="G301" t="s">
        <v>543</v>
      </c>
      <c r="H301" t="s">
        <v>27</v>
      </c>
      <c r="I301">
        <f>I299*J301</f>
        <v>2</v>
      </c>
      <c r="J301">
        <v>1</v>
      </c>
      <c r="O301">
        <f t="shared" si="316"/>
        <v>565.84</v>
      </c>
      <c r="P301">
        <f t="shared" si="317"/>
        <v>565.84</v>
      </c>
      <c r="Q301">
        <f t="shared" si="318"/>
        <v>0</v>
      </c>
      <c r="R301">
        <f t="shared" si="319"/>
        <v>0</v>
      </c>
      <c r="S301">
        <f t="shared" si="320"/>
        <v>0</v>
      </c>
      <c r="T301">
        <f t="shared" si="321"/>
        <v>0</v>
      </c>
      <c r="U301">
        <f t="shared" si="322"/>
        <v>0</v>
      </c>
      <c r="V301">
        <f t="shared" si="323"/>
        <v>0</v>
      </c>
      <c r="W301">
        <f t="shared" si="324"/>
        <v>0</v>
      </c>
      <c r="X301">
        <f t="shared" si="325"/>
        <v>0</v>
      </c>
      <c r="Y301">
        <f t="shared" si="326"/>
        <v>0</v>
      </c>
      <c r="AA301">
        <v>39650538</v>
      </c>
      <c r="AB301">
        <f t="shared" si="327"/>
        <v>41.79</v>
      </c>
      <c r="AC301">
        <f t="shared" si="328"/>
        <v>41.79</v>
      </c>
      <c r="AD301">
        <f>ROUND((((ET301)-(EU301))+AE301),6)</f>
        <v>0</v>
      </c>
      <c r="AE301">
        <f>ROUND((EU301),6)</f>
        <v>0</v>
      </c>
      <c r="AF301">
        <f>ROUND((EV301),6)</f>
        <v>0</v>
      </c>
      <c r="AG301">
        <f t="shared" si="329"/>
        <v>0</v>
      </c>
      <c r="AH301">
        <f>(EW301)</f>
        <v>0</v>
      </c>
      <c r="AI301">
        <f>(EX301)</f>
        <v>0</v>
      </c>
      <c r="AJ301">
        <f t="shared" si="330"/>
        <v>0</v>
      </c>
      <c r="AK301">
        <v>41.79</v>
      </c>
      <c r="AL301">
        <v>41.79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80</v>
      </c>
      <c r="AU301">
        <v>60</v>
      </c>
      <c r="AV301">
        <v>1</v>
      </c>
      <c r="AW301">
        <v>1</v>
      </c>
      <c r="AZ301">
        <v>6.77</v>
      </c>
      <c r="BA301">
        <v>1</v>
      </c>
      <c r="BB301">
        <v>1</v>
      </c>
      <c r="BC301">
        <v>6.77</v>
      </c>
      <c r="BD301" t="s">
        <v>3</v>
      </c>
      <c r="BE301" t="s">
        <v>3</v>
      </c>
      <c r="BF301" t="s">
        <v>3</v>
      </c>
      <c r="BG301" t="s">
        <v>3</v>
      </c>
      <c r="BH301">
        <v>3</v>
      </c>
      <c r="BI301">
        <v>2</v>
      </c>
      <c r="BJ301" t="s">
        <v>136</v>
      </c>
      <c r="BM301">
        <v>110011</v>
      </c>
      <c r="BN301">
        <v>0</v>
      </c>
      <c r="BO301" t="s">
        <v>3</v>
      </c>
      <c r="BP301">
        <v>0</v>
      </c>
      <c r="BQ301">
        <v>3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3</v>
      </c>
      <c r="BZ301">
        <v>80</v>
      </c>
      <c r="CA301">
        <v>60</v>
      </c>
      <c r="CE301">
        <v>0</v>
      </c>
      <c r="CF301">
        <v>0</v>
      </c>
      <c r="CG301">
        <v>0</v>
      </c>
      <c r="CM301">
        <v>0</v>
      </c>
      <c r="CN301" t="s">
        <v>3</v>
      </c>
      <c r="CO301">
        <v>0</v>
      </c>
      <c r="CP301">
        <f t="shared" si="331"/>
        <v>565.84</v>
      </c>
      <c r="CQ301">
        <f t="shared" si="332"/>
        <v>282.91829999999999</v>
      </c>
      <c r="CR301">
        <f t="shared" si="333"/>
        <v>0</v>
      </c>
      <c r="CS301">
        <f t="shared" si="334"/>
        <v>0</v>
      </c>
      <c r="CT301">
        <f t="shared" si="335"/>
        <v>0</v>
      </c>
      <c r="CU301">
        <f t="shared" si="336"/>
        <v>0</v>
      </c>
      <c r="CV301">
        <f t="shared" si="337"/>
        <v>0</v>
      </c>
      <c r="CW301">
        <f t="shared" si="338"/>
        <v>0</v>
      </c>
      <c r="CX301">
        <f t="shared" si="339"/>
        <v>0</v>
      </c>
      <c r="CY301">
        <f t="shared" si="340"/>
        <v>0</v>
      </c>
      <c r="CZ301">
        <f t="shared" si="341"/>
        <v>0</v>
      </c>
      <c r="DC301" t="s">
        <v>3</v>
      </c>
      <c r="DD301" t="s">
        <v>3</v>
      </c>
      <c r="DE301" t="s">
        <v>3</v>
      </c>
      <c r="DF301" t="s">
        <v>3</v>
      </c>
      <c r="DG301" t="s">
        <v>3</v>
      </c>
      <c r="DH301" t="s">
        <v>3</v>
      </c>
      <c r="DI301" t="s">
        <v>3</v>
      </c>
      <c r="DJ301" t="s">
        <v>3</v>
      </c>
      <c r="DK301" t="s">
        <v>3</v>
      </c>
      <c r="DL301" t="s">
        <v>3</v>
      </c>
      <c r="DM301" t="s">
        <v>3</v>
      </c>
      <c r="DN301">
        <v>0</v>
      </c>
      <c r="DO301">
        <v>0</v>
      </c>
      <c r="DP301">
        <v>1</v>
      </c>
      <c r="DQ301">
        <v>1</v>
      </c>
      <c r="DU301">
        <v>1010</v>
      </c>
      <c r="DV301" t="s">
        <v>27</v>
      </c>
      <c r="DW301" t="s">
        <v>27</v>
      </c>
      <c r="DX301">
        <v>1</v>
      </c>
      <c r="EE301">
        <v>39174433</v>
      </c>
      <c r="EF301">
        <v>3</v>
      </c>
      <c r="EG301" t="s">
        <v>20</v>
      </c>
      <c r="EH301">
        <v>0</v>
      </c>
      <c r="EI301" t="s">
        <v>3</v>
      </c>
      <c r="EJ301">
        <v>2</v>
      </c>
      <c r="EK301">
        <v>110011</v>
      </c>
      <c r="EL301" t="s">
        <v>21</v>
      </c>
      <c r="EM301" t="s">
        <v>22</v>
      </c>
      <c r="EO301" t="s">
        <v>3</v>
      </c>
      <c r="EQ301">
        <v>0</v>
      </c>
      <c r="ER301">
        <v>41.79</v>
      </c>
      <c r="ES301">
        <v>41.79</v>
      </c>
      <c r="ET301">
        <v>0</v>
      </c>
      <c r="EU301">
        <v>0</v>
      </c>
      <c r="EV301">
        <v>0</v>
      </c>
      <c r="EW301">
        <v>0</v>
      </c>
      <c r="EX301">
        <v>0</v>
      </c>
      <c r="FQ301">
        <v>0</v>
      </c>
      <c r="FR301">
        <f t="shared" si="342"/>
        <v>0</v>
      </c>
      <c r="FS301">
        <v>0</v>
      </c>
      <c r="FX301">
        <v>80</v>
      </c>
      <c r="FY301">
        <v>60</v>
      </c>
      <c r="GA301" t="s">
        <v>3</v>
      </c>
      <c r="GD301">
        <v>1</v>
      </c>
      <c r="GF301">
        <v>1873546471</v>
      </c>
      <c r="GG301">
        <v>1</v>
      </c>
      <c r="GH301">
        <v>1</v>
      </c>
      <c r="GI301">
        <v>4</v>
      </c>
      <c r="GJ301">
        <v>0</v>
      </c>
      <c r="GK301">
        <v>0</v>
      </c>
      <c r="GL301">
        <f t="shared" si="343"/>
        <v>0</v>
      </c>
      <c r="GM301">
        <f t="shared" si="344"/>
        <v>565.84</v>
      </c>
      <c r="GN301">
        <f t="shared" si="345"/>
        <v>0</v>
      </c>
      <c r="GO301">
        <f t="shared" si="346"/>
        <v>565.84</v>
      </c>
      <c r="GP301">
        <f t="shared" si="347"/>
        <v>0</v>
      </c>
      <c r="GR301">
        <v>0</v>
      </c>
      <c r="GS301">
        <v>3</v>
      </c>
      <c r="GT301">
        <v>0</v>
      </c>
      <c r="GU301" t="s">
        <v>3</v>
      </c>
      <c r="GV301">
        <f t="shared" si="348"/>
        <v>0</v>
      </c>
      <c r="GW301">
        <v>1</v>
      </c>
      <c r="GX301">
        <f t="shared" si="349"/>
        <v>0</v>
      </c>
      <c r="HA301">
        <v>0</v>
      </c>
      <c r="HB301">
        <v>0</v>
      </c>
      <c r="HC301">
        <f t="shared" si="350"/>
        <v>0</v>
      </c>
      <c r="IK301">
        <v>0</v>
      </c>
    </row>
    <row r="302" spans="1:255" x14ac:dyDescent="0.2">
      <c r="A302" s="2">
        <v>17</v>
      </c>
      <c r="B302" s="2">
        <v>1</v>
      </c>
      <c r="C302" s="2">
        <f>ROW(SmtRes!A837)</f>
        <v>837</v>
      </c>
      <c r="D302" s="2">
        <f>ROW(EtalonRes!A701)</f>
        <v>701</v>
      </c>
      <c r="E302" s="2" t="s">
        <v>544</v>
      </c>
      <c r="F302" s="2" t="s">
        <v>58</v>
      </c>
      <c r="G302" s="2" t="s">
        <v>59</v>
      </c>
      <c r="H302" s="2" t="s">
        <v>17</v>
      </c>
      <c r="I302" s="2">
        <v>1</v>
      </c>
      <c r="J302" s="2">
        <v>0</v>
      </c>
      <c r="K302" s="2"/>
      <c r="L302" s="2"/>
      <c r="M302" s="2"/>
      <c r="N302" s="2"/>
      <c r="O302" s="2">
        <f t="shared" si="316"/>
        <v>253.01</v>
      </c>
      <c r="P302" s="2">
        <f t="shared" si="317"/>
        <v>48.34</v>
      </c>
      <c r="Q302" s="2">
        <f t="shared" si="318"/>
        <v>53.46</v>
      </c>
      <c r="R302" s="2">
        <f t="shared" si="319"/>
        <v>5.98</v>
      </c>
      <c r="S302" s="2">
        <f t="shared" si="320"/>
        <v>151.21</v>
      </c>
      <c r="T302" s="2">
        <f t="shared" si="321"/>
        <v>0</v>
      </c>
      <c r="U302" s="2">
        <f t="shared" si="322"/>
        <v>13.635</v>
      </c>
      <c r="V302" s="2">
        <f t="shared" si="323"/>
        <v>0.59400000000000008</v>
      </c>
      <c r="W302" s="2">
        <f t="shared" si="324"/>
        <v>0</v>
      </c>
      <c r="X302" s="2">
        <f t="shared" si="325"/>
        <v>125.75</v>
      </c>
      <c r="Y302" s="2">
        <f t="shared" si="326"/>
        <v>94.31</v>
      </c>
      <c r="Z302" s="2"/>
      <c r="AA302" s="2">
        <v>39650536</v>
      </c>
      <c r="AB302" s="2">
        <f t="shared" si="327"/>
        <v>253.01349999999999</v>
      </c>
      <c r="AC302" s="2">
        <f t="shared" si="328"/>
        <v>48.34</v>
      </c>
      <c r="AD302" s="2">
        <f>ROUND(((((ET302*1.35))-((EU302*1.35)))+AE302),6)</f>
        <v>53.46</v>
      </c>
      <c r="AE302" s="2">
        <f>ROUND(((EU302*1.35)),6)</f>
        <v>5.9805000000000001</v>
      </c>
      <c r="AF302" s="2">
        <f>ROUND(((EV302*1.35)),6)</f>
        <v>151.21350000000001</v>
      </c>
      <c r="AG302" s="2">
        <f t="shared" si="329"/>
        <v>0</v>
      </c>
      <c r="AH302" s="2">
        <f>((EW302*1.35))</f>
        <v>13.635</v>
      </c>
      <c r="AI302" s="2">
        <f>((EX302*1.35))</f>
        <v>0.59400000000000008</v>
      </c>
      <c r="AJ302" s="2">
        <f t="shared" si="330"/>
        <v>0</v>
      </c>
      <c r="AK302" s="2">
        <v>199.95</v>
      </c>
      <c r="AL302" s="2">
        <v>48.34</v>
      </c>
      <c r="AM302" s="2">
        <v>39.6</v>
      </c>
      <c r="AN302" s="2">
        <v>4.43</v>
      </c>
      <c r="AO302" s="2">
        <v>112.01</v>
      </c>
      <c r="AP302" s="2">
        <v>0</v>
      </c>
      <c r="AQ302" s="2">
        <v>10.1</v>
      </c>
      <c r="AR302" s="2">
        <v>0.44</v>
      </c>
      <c r="AS302" s="2">
        <v>0</v>
      </c>
      <c r="AT302" s="2">
        <v>80</v>
      </c>
      <c r="AU302" s="2">
        <v>60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3</v>
      </c>
      <c r="BE302" s="2" t="s">
        <v>3</v>
      </c>
      <c r="BF302" s="2" t="s">
        <v>3</v>
      </c>
      <c r="BG302" s="2" t="s">
        <v>3</v>
      </c>
      <c r="BH302" s="2">
        <v>0</v>
      </c>
      <c r="BI302" s="2">
        <v>2</v>
      </c>
      <c r="BJ302" s="2" t="s">
        <v>60</v>
      </c>
      <c r="BK302" s="2"/>
      <c r="BL302" s="2"/>
      <c r="BM302" s="2">
        <v>110001</v>
      </c>
      <c r="BN302" s="2">
        <v>0</v>
      </c>
      <c r="BO302" s="2" t="s">
        <v>3</v>
      </c>
      <c r="BP302" s="2">
        <v>0</v>
      </c>
      <c r="BQ302" s="2">
        <v>3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3</v>
      </c>
      <c r="BZ302" s="2">
        <v>80</v>
      </c>
      <c r="CA302" s="2">
        <v>60</v>
      </c>
      <c r="CB302" s="2"/>
      <c r="CC302" s="2"/>
      <c r="CD302" s="2"/>
      <c r="CE302" s="2">
        <v>0</v>
      </c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1296</v>
      </c>
      <c r="CO302" s="2">
        <v>0</v>
      </c>
      <c r="CP302" s="2">
        <f t="shared" si="331"/>
        <v>253.01000000000002</v>
      </c>
      <c r="CQ302" s="2">
        <f t="shared" si="332"/>
        <v>48.34</v>
      </c>
      <c r="CR302" s="2">
        <f t="shared" si="333"/>
        <v>53.46</v>
      </c>
      <c r="CS302" s="2">
        <f t="shared" si="334"/>
        <v>5.9805000000000001</v>
      </c>
      <c r="CT302" s="2">
        <f t="shared" si="335"/>
        <v>151.21350000000001</v>
      </c>
      <c r="CU302" s="2">
        <f t="shared" si="336"/>
        <v>0</v>
      </c>
      <c r="CV302" s="2">
        <f t="shared" si="337"/>
        <v>13.635</v>
      </c>
      <c r="CW302" s="2">
        <f t="shared" si="338"/>
        <v>0.59400000000000008</v>
      </c>
      <c r="CX302" s="2">
        <f t="shared" si="339"/>
        <v>0</v>
      </c>
      <c r="CY302" s="2">
        <f t="shared" si="340"/>
        <v>125.75200000000001</v>
      </c>
      <c r="CZ302" s="2">
        <f t="shared" si="341"/>
        <v>94.313999999999993</v>
      </c>
      <c r="DA302" s="2"/>
      <c r="DB302" s="2"/>
      <c r="DC302" s="2" t="s">
        <v>3</v>
      </c>
      <c r="DD302" s="2" t="s">
        <v>3</v>
      </c>
      <c r="DE302" s="2" t="s">
        <v>19</v>
      </c>
      <c r="DF302" s="2" t="s">
        <v>19</v>
      </c>
      <c r="DG302" s="2" t="s">
        <v>19</v>
      </c>
      <c r="DH302" s="2" t="s">
        <v>3</v>
      </c>
      <c r="DI302" s="2" t="s">
        <v>19</v>
      </c>
      <c r="DJ302" s="2" t="s">
        <v>19</v>
      </c>
      <c r="DK302" s="2" t="s">
        <v>3</v>
      </c>
      <c r="DL302" s="2" t="s">
        <v>3</v>
      </c>
      <c r="DM302" s="2" t="s">
        <v>3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1013</v>
      </c>
      <c r="DV302" s="2" t="s">
        <v>17</v>
      </c>
      <c r="DW302" s="2" t="s">
        <v>17</v>
      </c>
      <c r="DX302" s="2">
        <v>1</v>
      </c>
      <c r="DY302" s="2"/>
      <c r="DZ302" s="2"/>
      <c r="EA302" s="2"/>
      <c r="EB302" s="2"/>
      <c r="EC302" s="2"/>
      <c r="ED302" s="2"/>
      <c r="EE302" s="2">
        <v>39174389</v>
      </c>
      <c r="EF302" s="2">
        <v>3</v>
      </c>
      <c r="EG302" s="2" t="s">
        <v>20</v>
      </c>
      <c r="EH302" s="2">
        <v>0</v>
      </c>
      <c r="EI302" s="2" t="s">
        <v>3</v>
      </c>
      <c r="EJ302" s="2">
        <v>2</v>
      </c>
      <c r="EK302" s="2">
        <v>110001</v>
      </c>
      <c r="EL302" s="2" t="s">
        <v>38</v>
      </c>
      <c r="EM302" s="2" t="s">
        <v>22</v>
      </c>
      <c r="EN302" s="2"/>
      <c r="EO302" s="2" t="s">
        <v>44</v>
      </c>
      <c r="EP302" s="2"/>
      <c r="EQ302" s="2">
        <v>131072</v>
      </c>
      <c r="ER302" s="2">
        <v>199.95</v>
      </c>
      <c r="ES302" s="2">
        <v>48.34</v>
      </c>
      <c r="ET302" s="2">
        <v>39.6</v>
      </c>
      <c r="EU302" s="2">
        <v>4.43</v>
      </c>
      <c r="EV302" s="2">
        <v>112.01</v>
      </c>
      <c r="EW302" s="2">
        <v>10.1</v>
      </c>
      <c r="EX302" s="2">
        <v>0.44</v>
      </c>
      <c r="EY302" s="2">
        <v>0</v>
      </c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342"/>
        <v>0</v>
      </c>
      <c r="FS302" s="2">
        <v>0</v>
      </c>
      <c r="FT302" s="2"/>
      <c r="FU302" s="2"/>
      <c r="FV302" s="2"/>
      <c r="FW302" s="2"/>
      <c r="FX302" s="2">
        <v>80</v>
      </c>
      <c r="FY302" s="2">
        <v>60</v>
      </c>
      <c r="FZ302" s="2"/>
      <c r="GA302" s="2" t="s">
        <v>3</v>
      </c>
      <c r="GB302" s="2"/>
      <c r="GC302" s="2"/>
      <c r="GD302" s="2">
        <v>1</v>
      </c>
      <c r="GE302" s="2"/>
      <c r="GF302" s="2">
        <v>1110635560</v>
      </c>
      <c r="GG302" s="2">
        <v>1</v>
      </c>
      <c r="GH302" s="2">
        <v>1</v>
      </c>
      <c r="GI302" s="2">
        <v>-2</v>
      </c>
      <c r="GJ302" s="2">
        <v>0</v>
      </c>
      <c r="GK302" s="2">
        <v>0</v>
      </c>
      <c r="GL302" s="2">
        <f t="shared" si="343"/>
        <v>0</v>
      </c>
      <c r="GM302" s="2">
        <f t="shared" si="344"/>
        <v>473.07</v>
      </c>
      <c r="GN302" s="2">
        <f t="shared" si="345"/>
        <v>0</v>
      </c>
      <c r="GO302" s="2">
        <f t="shared" si="346"/>
        <v>473.07</v>
      </c>
      <c r="GP302" s="2">
        <f t="shared" si="347"/>
        <v>0</v>
      </c>
      <c r="GQ302" s="2"/>
      <c r="GR302" s="2">
        <v>0</v>
      </c>
      <c r="GS302" s="2">
        <v>3</v>
      </c>
      <c r="GT302" s="2">
        <v>0</v>
      </c>
      <c r="GU302" s="2" t="s">
        <v>3</v>
      </c>
      <c r="GV302" s="2">
        <f t="shared" si="348"/>
        <v>0</v>
      </c>
      <c r="GW302" s="2">
        <v>1</v>
      </c>
      <c r="GX302" s="2">
        <f t="shared" si="349"/>
        <v>0</v>
      </c>
      <c r="GY302" s="2"/>
      <c r="GZ302" s="2"/>
      <c r="HA302" s="2">
        <v>0</v>
      </c>
      <c r="HB302" s="2">
        <v>0</v>
      </c>
      <c r="HC302" s="2">
        <f t="shared" si="350"/>
        <v>0</v>
      </c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17</v>
      </c>
      <c r="B303">
        <v>1</v>
      </c>
      <c r="C303">
        <f>ROW(SmtRes!A854)</f>
        <v>854</v>
      </c>
      <c r="D303">
        <f>ROW(EtalonRes!A718)</f>
        <v>718</v>
      </c>
      <c r="E303" t="s">
        <v>544</v>
      </c>
      <c r="F303" t="s">
        <v>58</v>
      </c>
      <c r="G303" t="s">
        <v>59</v>
      </c>
      <c r="H303" t="s">
        <v>17</v>
      </c>
      <c r="I303">
        <v>1</v>
      </c>
      <c r="J303">
        <v>0</v>
      </c>
      <c r="O303">
        <f t="shared" si="316"/>
        <v>1712.9</v>
      </c>
      <c r="P303">
        <f t="shared" si="317"/>
        <v>327.26</v>
      </c>
      <c r="Q303">
        <f t="shared" si="318"/>
        <v>361.92</v>
      </c>
      <c r="R303">
        <f t="shared" si="319"/>
        <v>40.49</v>
      </c>
      <c r="S303">
        <f t="shared" si="320"/>
        <v>1023.72</v>
      </c>
      <c r="T303">
        <f t="shared" si="321"/>
        <v>0</v>
      </c>
      <c r="U303">
        <f t="shared" si="322"/>
        <v>13.635</v>
      </c>
      <c r="V303">
        <f t="shared" si="323"/>
        <v>0.59400000000000008</v>
      </c>
      <c r="W303">
        <f t="shared" si="324"/>
        <v>0</v>
      </c>
      <c r="X303">
        <f t="shared" si="325"/>
        <v>851.37</v>
      </c>
      <c r="Y303">
        <f t="shared" si="326"/>
        <v>638.53</v>
      </c>
      <c r="AA303">
        <v>39650538</v>
      </c>
      <c r="AB303">
        <f t="shared" si="327"/>
        <v>253.01349999999999</v>
      </c>
      <c r="AC303">
        <f t="shared" si="328"/>
        <v>48.34</v>
      </c>
      <c r="AD303">
        <f>ROUND(((((ET303*1.35))-((EU303*1.35)))+AE303),6)</f>
        <v>53.46</v>
      </c>
      <c r="AE303">
        <f>ROUND(((EU303*1.35)),6)</f>
        <v>5.9805000000000001</v>
      </c>
      <c r="AF303">
        <f>ROUND(((EV303*1.35)),6)</f>
        <v>151.21350000000001</v>
      </c>
      <c r="AG303">
        <f t="shared" si="329"/>
        <v>0</v>
      </c>
      <c r="AH303">
        <f>((EW303*1.35))</f>
        <v>13.635</v>
      </c>
      <c r="AI303">
        <f>((EX303*1.35))</f>
        <v>0.59400000000000008</v>
      </c>
      <c r="AJ303">
        <f t="shared" si="330"/>
        <v>0</v>
      </c>
      <c r="AK303">
        <v>199.95</v>
      </c>
      <c r="AL303">
        <v>48.34</v>
      </c>
      <c r="AM303">
        <v>39.6</v>
      </c>
      <c r="AN303">
        <v>4.43</v>
      </c>
      <c r="AO303">
        <v>112.01</v>
      </c>
      <c r="AP303">
        <v>0</v>
      </c>
      <c r="AQ303">
        <v>10.1</v>
      </c>
      <c r="AR303">
        <v>0.44</v>
      </c>
      <c r="AS303">
        <v>0</v>
      </c>
      <c r="AT303">
        <v>80</v>
      </c>
      <c r="AU303">
        <v>60</v>
      </c>
      <c r="AV303">
        <v>1</v>
      </c>
      <c r="AW303">
        <v>1</v>
      </c>
      <c r="AZ303">
        <v>6.77</v>
      </c>
      <c r="BA303">
        <v>6.77</v>
      </c>
      <c r="BB303">
        <v>6.77</v>
      </c>
      <c r="BC303">
        <v>6.77</v>
      </c>
      <c r="BD303" t="s">
        <v>3</v>
      </c>
      <c r="BE303" t="s">
        <v>3</v>
      </c>
      <c r="BF303" t="s">
        <v>3</v>
      </c>
      <c r="BG303" t="s">
        <v>3</v>
      </c>
      <c r="BH303">
        <v>0</v>
      </c>
      <c r="BI303">
        <v>2</v>
      </c>
      <c r="BJ303" t="s">
        <v>60</v>
      </c>
      <c r="BM303">
        <v>110001</v>
      </c>
      <c r="BN303">
        <v>0</v>
      </c>
      <c r="BO303" t="s">
        <v>3</v>
      </c>
      <c r="BP303">
        <v>0</v>
      </c>
      <c r="BQ303">
        <v>3</v>
      </c>
      <c r="BR303">
        <v>0</v>
      </c>
      <c r="BS303">
        <v>6.77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3</v>
      </c>
      <c r="BZ303">
        <v>80</v>
      </c>
      <c r="CA303">
        <v>60</v>
      </c>
      <c r="CE303">
        <v>0</v>
      </c>
      <c r="CF303">
        <v>0</v>
      </c>
      <c r="CG303">
        <v>0</v>
      </c>
      <c r="CM303">
        <v>0</v>
      </c>
      <c r="CN303" t="s">
        <v>1296</v>
      </c>
      <c r="CO303">
        <v>0</v>
      </c>
      <c r="CP303">
        <f t="shared" si="331"/>
        <v>1712.9</v>
      </c>
      <c r="CQ303">
        <f t="shared" si="332"/>
        <v>327.26179999999999</v>
      </c>
      <c r="CR303">
        <f t="shared" si="333"/>
        <v>361.92419999999998</v>
      </c>
      <c r="CS303">
        <f t="shared" si="334"/>
        <v>40.487985000000002</v>
      </c>
      <c r="CT303">
        <f t="shared" si="335"/>
        <v>1023.7153950000001</v>
      </c>
      <c r="CU303">
        <f t="shared" si="336"/>
        <v>0</v>
      </c>
      <c r="CV303">
        <f t="shared" si="337"/>
        <v>13.635</v>
      </c>
      <c r="CW303">
        <f t="shared" si="338"/>
        <v>0.59400000000000008</v>
      </c>
      <c r="CX303">
        <f t="shared" si="339"/>
        <v>0</v>
      </c>
      <c r="CY303">
        <f t="shared" si="340"/>
        <v>851.36800000000005</v>
      </c>
      <c r="CZ303">
        <f t="shared" si="341"/>
        <v>638.52600000000007</v>
      </c>
      <c r="DC303" t="s">
        <v>3</v>
      </c>
      <c r="DD303" t="s">
        <v>3</v>
      </c>
      <c r="DE303" t="s">
        <v>19</v>
      </c>
      <c r="DF303" t="s">
        <v>19</v>
      </c>
      <c r="DG303" t="s">
        <v>19</v>
      </c>
      <c r="DH303" t="s">
        <v>3</v>
      </c>
      <c r="DI303" t="s">
        <v>19</v>
      </c>
      <c r="DJ303" t="s">
        <v>19</v>
      </c>
      <c r="DK303" t="s">
        <v>3</v>
      </c>
      <c r="DL303" t="s">
        <v>3</v>
      </c>
      <c r="DM303" t="s">
        <v>3</v>
      </c>
      <c r="DN303">
        <v>0</v>
      </c>
      <c r="DO303">
        <v>0</v>
      </c>
      <c r="DP303">
        <v>1</v>
      </c>
      <c r="DQ303">
        <v>1</v>
      </c>
      <c r="DU303">
        <v>1013</v>
      </c>
      <c r="DV303" t="s">
        <v>17</v>
      </c>
      <c r="DW303" t="s">
        <v>17</v>
      </c>
      <c r="DX303">
        <v>1</v>
      </c>
      <c r="EE303">
        <v>39174389</v>
      </c>
      <c r="EF303">
        <v>3</v>
      </c>
      <c r="EG303" t="s">
        <v>20</v>
      </c>
      <c r="EH303">
        <v>0</v>
      </c>
      <c r="EI303" t="s">
        <v>3</v>
      </c>
      <c r="EJ303">
        <v>2</v>
      </c>
      <c r="EK303">
        <v>110001</v>
      </c>
      <c r="EL303" t="s">
        <v>38</v>
      </c>
      <c r="EM303" t="s">
        <v>22</v>
      </c>
      <c r="EO303" t="s">
        <v>44</v>
      </c>
      <c r="EQ303">
        <v>131072</v>
      </c>
      <c r="ER303">
        <v>199.95</v>
      </c>
      <c r="ES303">
        <v>48.34</v>
      </c>
      <c r="ET303">
        <v>39.6</v>
      </c>
      <c r="EU303">
        <v>4.43</v>
      </c>
      <c r="EV303">
        <v>112.01</v>
      </c>
      <c r="EW303">
        <v>10.1</v>
      </c>
      <c r="EX303">
        <v>0.44</v>
      </c>
      <c r="EY303">
        <v>0</v>
      </c>
      <c r="FQ303">
        <v>0</v>
      </c>
      <c r="FR303">
        <f t="shared" si="342"/>
        <v>0</v>
      </c>
      <c r="FS303">
        <v>0</v>
      </c>
      <c r="FX303">
        <v>80</v>
      </c>
      <c r="FY303">
        <v>60</v>
      </c>
      <c r="GA303" t="s">
        <v>3</v>
      </c>
      <c r="GD303">
        <v>1</v>
      </c>
      <c r="GF303">
        <v>1110635560</v>
      </c>
      <c r="GG303">
        <v>1</v>
      </c>
      <c r="GH303">
        <v>1</v>
      </c>
      <c r="GI303">
        <v>4</v>
      </c>
      <c r="GJ303">
        <v>0</v>
      </c>
      <c r="GK303">
        <v>0</v>
      </c>
      <c r="GL303">
        <f t="shared" si="343"/>
        <v>0</v>
      </c>
      <c r="GM303">
        <f t="shared" si="344"/>
        <v>3202.8</v>
      </c>
      <c r="GN303">
        <f t="shared" si="345"/>
        <v>0</v>
      </c>
      <c r="GO303">
        <f t="shared" si="346"/>
        <v>3202.8</v>
      </c>
      <c r="GP303">
        <f t="shared" si="347"/>
        <v>0</v>
      </c>
      <c r="GR303">
        <v>0</v>
      </c>
      <c r="GS303">
        <v>0</v>
      </c>
      <c r="GT303">
        <v>0</v>
      </c>
      <c r="GU303" t="s">
        <v>3</v>
      </c>
      <c r="GV303">
        <f t="shared" si="348"/>
        <v>0</v>
      </c>
      <c r="GW303">
        <v>1</v>
      </c>
      <c r="GX303">
        <f t="shared" si="349"/>
        <v>0</v>
      </c>
      <c r="HA303">
        <v>0</v>
      </c>
      <c r="HB303">
        <v>0</v>
      </c>
      <c r="HC303">
        <f t="shared" si="350"/>
        <v>0</v>
      </c>
      <c r="IK303">
        <v>0</v>
      </c>
    </row>
    <row r="304" spans="1:255" x14ac:dyDescent="0.2">
      <c r="A304" s="2">
        <v>18</v>
      </c>
      <c r="B304" s="2">
        <v>1</v>
      </c>
      <c r="C304" s="2">
        <v>836</v>
      </c>
      <c r="D304" s="2"/>
      <c r="E304" s="2" t="s">
        <v>545</v>
      </c>
      <c r="F304" s="2" t="s">
        <v>70</v>
      </c>
      <c r="G304" s="2" t="s">
        <v>71</v>
      </c>
      <c r="H304" s="2" t="s">
        <v>27</v>
      </c>
      <c r="I304" s="2">
        <f>I302*J304</f>
        <v>1</v>
      </c>
      <c r="J304" s="2">
        <v>1</v>
      </c>
      <c r="K304" s="2"/>
      <c r="L304" s="2"/>
      <c r="M304" s="2"/>
      <c r="N304" s="2"/>
      <c r="O304" s="2">
        <f t="shared" si="316"/>
        <v>873.53</v>
      </c>
      <c r="P304" s="2">
        <f t="shared" si="317"/>
        <v>873.53</v>
      </c>
      <c r="Q304" s="2">
        <f t="shared" si="318"/>
        <v>0</v>
      </c>
      <c r="R304" s="2">
        <f t="shared" si="319"/>
        <v>0</v>
      </c>
      <c r="S304" s="2">
        <f t="shared" si="320"/>
        <v>0</v>
      </c>
      <c r="T304" s="2">
        <f t="shared" si="321"/>
        <v>0</v>
      </c>
      <c r="U304" s="2">
        <f t="shared" si="322"/>
        <v>0</v>
      </c>
      <c r="V304" s="2">
        <f t="shared" si="323"/>
        <v>0</v>
      </c>
      <c r="W304" s="2">
        <f t="shared" si="324"/>
        <v>0</v>
      </c>
      <c r="X304" s="2">
        <f t="shared" si="325"/>
        <v>0</v>
      </c>
      <c r="Y304" s="2">
        <f t="shared" si="326"/>
        <v>0</v>
      </c>
      <c r="Z304" s="2"/>
      <c r="AA304" s="2">
        <v>39650536</v>
      </c>
      <c r="AB304" s="2">
        <f t="shared" si="327"/>
        <v>873.53</v>
      </c>
      <c r="AC304" s="2">
        <f t="shared" si="328"/>
        <v>873.53</v>
      </c>
      <c r="AD304" s="2">
        <f>ROUND((((ET304)-(EU304))+AE304),6)</f>
        <v>0</v>
      </c>
      <c r="AE304" s="2">
        <f>ROUND((EU304),6)</f>
        <v>0</v>
      </c>
      <c r="AF304" s="2">
        <f>ROUND((EV304),6)</f>
        <v>0</v>
      </c>
      <c r="AG304" s="2">
        <f t="shared" si="329"/>
        <v>0</v>
      </c>
      <c r="AH304" s="2">
        <f>(EW304)</f>
        <v>0</v>
      </c>
      <c r="AI304" s="2">
        <f>(EX304)</f>
        <v>0</v>
      </c>
      <c r="AJ304" s="2">
        <f t="shared" si="330"/>
        <v>0</v>
      </c>
      <c r="AK304" s="2">
        <v>873.53</v>
      </c>
      <c r="AL304" s="2">
        <v>873.53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80</v>
      </c>
      <c r="AU304" s="2">
        <v>60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3</v>
      </c>
      <c r="BE304" s="2" t="s">
        <v>3</v>
      </c>
      <c r="BF304" s="2" t="s">
        <v>3</v>
      </c>
      <c r="BG304" s="2" t="s">
        <v>3</v>
      </c>
      <c r="BH304" s="2">
        <v>3</v>
      </c>
      <c r="BI304" s="2">
        <v>2</v>
      </c>
      <c r="BJ304" s="2" t="s">
        <v>72</v>
      </c>
      <c r="BK304" s="2"/>
      <c r="BL304" s="2"/>
      <c r="BM304" s="2">
        <v>110001</v>
      </c>
      <c r="BN304" s="2">
        <v>0</v>
      </c>
      <c r="BO304" s="2" t="s">
        <v>3</v>
      </c>
      <c r="BP304" s="2">
        <v>0</v>
      </c>
      <c r="BQ304" s="2">
        <v>3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3</v>
      </c>
      <c r="BZ304" s="2">
        <v>80</v>
      </c>
      <c r="CA304" s="2">
        <v>60</v>
      </c>
      <c r="CB304" s="2"/>
      <c r="CC304" s="2"/>
      <c r="CD304" s="2"/>
      <c r="CE304" s="2">
        <v>0</v>
      </c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3</v>
      </c>
      <c r="CO304" s="2">
        <v>0</v>
      </c>
      <c r="CP304" s="2">
        <f t="shared" si="331"/>
        <v>873.53</v>
      </c>
      <c r="CQ304" s="2">
        <f t="shared" si="332"/>
        <v>873.53</v>
      </c>
      <c r="CR304" s="2">
        <f t="shared" si="333"/>
        <v>0</v>
      </c>
      <c r="CS304" s="2">
        <f t="shared" si="334"/>
        <v>0</v>
      </c>
      <c r="CT304" s="2">
        <f t="shared" si="335"/>
        <v>0</v>
      </c>
      <c r="CU304" s="2">
        <f t="shared" si="336"/>
        <v>0</v>
      </c>
      <c r="CV304" s="2">
        <f t="shared" si="337"/>
        <v>0</v>
      </c>
      <c r="CW304" s="2">
        <f t="shared" si="338"/>
        <v>0</v>
      </c>
      <c r="CX304" s="2">
        <f t="shared" si="339"/>
        <v>0</v>
      </c>
      <c r="CY304" s="2">
        <f t="shared" si="340"/>
        <v>0</v>
      </c>
      <c r="CZ304" s="2">
        <f t="shared" si="341"/>
        <v>0</v>
      </c>
      <c r="DA304" s="2"/>
      <c r="DB304" s="2"/>
      <c r="DC304" s="2" t="s">
        <v>3</v>
      </c>
      <c r="DD304" s="2" t="s">
        <v>3</v>
      </c>
      <c r="DE304" s="2" t="s">
        <v>3</v>
      </c>
      <c r="DF304" s="2" t="s">
        <v>3</v>
      </c>
      <c r="DG304" s="2" t="s">
        <v>3</v>
      </c>
      <c r="DH304" s="2" t="s">
        <v>3</v>
      </c>
      <c r="DI304" s="2" t="s">
        <v>3</v>
      </c>
      <c r="DJ304" s="2" t="s">
        <v>3</v>
      </c>
      <c r="DK304" s="2" t="s">
        <v>3</v>
      </c>
      <c r="DL304" s="2" t="s">
        <v>3</v>
      </c>
      <c r="DM304" s="2" t="s">
        <v>3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1010</v>
      </c>
      <c r="DV304" s="2" t="s">
        <v>27</v>
      </c>
      <c r="DW304" s="2" t="s">
        <v>27</v>
      </c>
      <c r="DX304" s="2">
        <v>1</v>
      </c>
      <c r="DY304" s="2"/>
      <c r="DZ304" s="2"/>
      <c r="EA304" s="2"/>
      <c r="EB304" s="2"/>
      <c r="EC304" s="2"/>
      <c r="ED304" s="2"/>
      <c r="EE304" s="2">
        <v>39174389</v>
      </c>
      <c r="EF304" s="2">
        <v>3</v>
      </c>
      <c r="EG304" s="2" t="s">
        <v>20</v>
      </c>
      <c r="EH304" s="2">
        <v>0</v>
      </c>
      <c r="EI304" s="2" t="s">
        <v>3</v>
      </c>
      <c r="EJ304" s="2">
        <v>2</v>
      </c>
      <c r="EK304" s="2">
        <v>110001</v>
      </c>
      <c r="EL304" s="2" t="s">
        <v>38</v>
      </c>
      <c r="EM304" s="2" t="s">
        <v>22</v>
      </c>
      <c r="EN304" s="2"/>
      <c r="EO304" s="2" t="s">
        <v>3</v>
      </c>
      <c r="EP304" s="2"/>
      <c r="EQ304" s="2">
        <v>0</v>
      </c>
      <c r="ER304" s="2">
        <v>873.53</v>
      </c>
      <c r="ES304" s="2">
        <v>873.53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si="342"/>
        <v>0</v>
      </c>
      <c r="FS304" s="2">
        <v>0</v>
      </c>
      <c r="FT304" s="2"/>
      <c r="FU304" s="2"/>
      <c r="FV304" s="2"/>
      <c r="FW304" s="2"/>
      <c r="FX304" s="2">
        <v>80</v>
      </c>
      <c r="FY304" s="2">
        <v>60</v>
      </c>
      <c r="FZ304" s="2"/>
      <c r="GA304" s="2" t="s">
        <v>3</v>
      </c>
      <c r="GB304" s="2"/>
      <c r="GC304" s="2"/>
      <c r="GD304" s="2">
        <v>1</v>
      </c>
      <c r="GE304" s="2"/>
      <c r="GF304" s="2">
        <v>-2104607400</v>
      </c>
      <c r="GG304" s="2">
        <v>1</v>
      </c>
      <c r="GH304" s="2">
        <v>1</v>
      </c>
      <c r="GI304" s="2">
        <v>-2</v>
      </c>
      <c r="GJ304" s="2">
        <v>0</v>
      </c>
      <c r="GK304" s="2">
        <v>0</v>
      </c>
      <c r="GL304" s="2">
        <f t="shared" si="343"/>
        <v>0</v>
      </c>
      <c r="GM304" s="2">
        <f t="shared" si="344"/>
        <v>873.53</v>
      </c>
      <c r="GN304" s="2">
        <f t="shared" si="345"/>
        <v>0</v>
      </c>
      <c r="GO304" s="2">
        <f t="shared" si="346"/>
        <v>873.53</v>
      </c>
      <c r="GP304" s="2">
        <f t="shared" si="347"/>
        <v>0</v>
      </c>
      <c r="GQ304" s="2"/>
      <c r="GR304" s="2">
        <v>0</v>
      </c>
      <c r="GS304" s="2">
        <v>3</v>
      </c>
      <c r="GT304" s="2">
        <v>0</v>
      </c>
      <c r="GU304" s="2" t="s">
        <v>3</v>
      </c>
      <c r="GV304" s="2">
        <f t="shared" si="348"/>
        <v>0</v>
      </c>
      <c r="GW304" s="2">
        <v>1</v>
      </c>
      <c r="GX304" s="2">
        <f t="shared" si="349"/>
        <v>0</v>
      </c>
      <c r="GY304" s="2"/>
      <c r="GZ304" s="2"/>
      <c r="HA304" s="2">
        <v>0</v>
      </c>
      <c r="HB304" s="2">
        <v>0</v>
      </c>
      <c r="HC304" s="2">
        <f t="shared" si="350"/>
        <v>0</v>
      </c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55" x14ac:dyDescent="0.2">
      <c r="A305">
        <v>18</v>
      </c>
      <c r="B305">
        <v>1</v>
      </c>
      <c r="C305">
        <v>853</v>
      </c>
      <c r="E305" t="s">
        <v>545</v>
      </c>
      <c r="F305" t="s">
        <v>70</v>
      </c>
      <c r="G305" t="s">
        <v>71</v>
      </c>
      <c r="H305" t="s">
        <v>27</v>
      </c>
      <c r="I305">
        <f>I303*J305</f>
        <v>1</v>
      </c>
      <c r="J305">
        <v>1</v>
      </c>
      <c r="O305">
        <f t="shared" si="316"/>
        <v>5913.8</v>
      </c>
      <c r="P305">
        <f t="shared" si="317"/>
        <v>5913.8</v>
      </c>
      <c r="Q305">
        <f t="shared" si="318"/>
        <v>0</v>
      </c>
      <c r="R305">
        <f t="shared" si="319"/>
        <v>0</v>
      </c>
      <c r="S305">
        <f t="shared" si="320"/>
        <v>0</v>
      </c>
      <c r="T305">
        <f t="shared" si="321"/>
        <v>0</v>
      </c>
      <c r="U305">
        <f t="shared" si="322"/>
        <v>0</v>
      </c>
      <c r="V305">
        <f t="shared" si="323"/>
        <v>0</v>
      </c>
      <c r="W305">
        <f t="shared" si="324"/>
        <v>0</v>
      </c>
      <c r="X305">
        <f t="shared" si="325"/>
        <v>0</v>
      </c>
      <c r="Y305">
        <f t="shared" si="326"/>
        <v>0</v>
      </c>
      <c r="AA305">
        <v>39650538</v>
      </c>
      <c r="AB305">
        <f t="shared" si="327"/>
        <v>873.53</v>
      </c>
      <c r="AC305">
        <f t="shared" si="328"/>
        <v>873.53</v>
      </c>
      <c r="AD305">
        <f>ROUND((((ET305)-(EU305))+AE305),6)</f>
        <v>0</v>
      </c>
      <c r="AE305">
        <f>ROUND((EU305),6)</f>
        <v>0</v>
      </c>
      <c r="AF305">
        <f>ROUND((EV305),6)</f>
        <v>0</v>
      </c>
      <c r="AG305">
        <f t="shared" si="329"/>
        <v>0</v>
      </c>
      <c r="AH305">
        <f>(EW305)</f>
        <v>0</v>
      </c>
      <c r="AI305">
        <f>(EX305)</f>
        <v>0</v>
      </c>
      <c r="AJ305">
        <f t="shared" si="330"/>
        <v>0</v>
      </c>
      <c r="AK305">
        <v>873.53</v>
      </c>
      <c r="AL305">
        <v>873.53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80</v>
      </c>
      <c r="AU305">
        <v>60</v>
      </c>
      <c r="AV305">
        <v>1</v>
      </c>
      <c r="AW305">
        <v>1</v>
      </c>
      <c r="AZ305">
        <v>6.77</v>
      </c>
      <c r="BA305">
        <v>1</v>
      </c>
      <c r="BB305">
        <v>1</v>
      </c>
      <c r="BC305">
        <v>6.77</v>
      </c>
      <c r="BD305" t="s">
        <v>3</v>
      </c>
      <c r="BE305" t="s">
        <v>3</v>
      </c>
      <c r="BF305" t="s">
        <v>3</v>
      </c>
      <c r="BG305" t="s">
        <v>3</v>
      </c>
      <c r="BH305">
        <v>3</v>
      </c>
      <c r="BI305">
        <v>2</v>
      </c>
      <c r="BJ305" t="s">
        <v>72</v>
      </c>
      <c r="BM305">
        <v>110001</v>
      </c>
      <c r="BN305">
        <v>0</v>
      </c>
      <c r="BO305" t="s">
        <v>3</v>
      </c>
      <c r="BP305">
        <v>0</v>
      </c>
      <c r="BQ305">
        <v>3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80</v>
      </c>
      <c r="CA305">
        <v>60</v>
      </c>
      <c r="CE305">
        <v>0</v>
      </c>
      <c r="CF305">
        <v>0</v>
      </c>
      <c r="CG305">
        <v>0</v>
      </c>
      <c r="CM305">
        <v>0</v>
      </c>
      <c r="CN305" t="s">
        <v>3</v>
      </c>
      <c r="CO305">
        <v>0</v>
      </c>
      <c r="CP305">
        <f t="shared" si="331"/>
        <v>5913.8</v>
      </c>
      <c r="CQ305">
        <f t="shared" si="332"/>
        <v>5913.7980999999991</v>
      </c>
      <c r="CR305">
        <f t="shared" si="333"/>
        <v>0</v>
      </c>
      <c r="CS305">
        <f t="shared" si="334"/>
        <v>0</v>
      </c>
      <c r="CT305">
        <f t="shared" si="335"/>
        <v>0</v>
      </c>
      <c r="CU305">
        <f t="shared" si="336"/>
        <v>0</v>
      </c>
      <c r="CV305">
        <f t="shared" si="337"/>
        <v>0</v>
      </c>
      <c r="CW305">
        <f t="shared" si="338"/>
        <v>0</v>
      </c>
      <c r="CX305">
        <f t="shared" si="339"/>
        <v>0</v>
      </c>
      <c r="CY305">
        <f t="shared" si="340"/>
        <v>0</v>
      </c>
      <c r="CZ305">
        <f t="shared" si="341"/>
        <v>0</v>
      </c>
      <c r="DC305" t="s">
        <v>3</v>
      </c>
      <c r="DD305" t="s">
        <v>3</v>
      </c>
      <c r="DE305" t="s">
        <v>3</v>
      </c>
      <c r="DF305" t="s">
        <v>3</v>
      </c>
      <c r="DG305" t="s">
        <v>3</v>
      </c>
      <c r="DH305" t="s">
        <v>3</v>
      </c>
      <c r="DI305" t="s">
        <v>3</v>
      </c>
      <c r="DJ305" t="s">
        <v>3</v>
      </c>
      <c r="DK305" t="s">
        <v>3</v>
      </c>
      <c r="DL305" t="s">
        <v>3</v>
      </c>
      <c r="DM305" t="s">
        <v>3</v>
      </c>
      <c r="DN305">
        <v>0</v>
      </c>
      <c r="DO305">
        <v>0</v>
      </c>
      <c r="DP305">
        <v>1</v>
      </c>
      <c r="DQ305">
        <v>1</v>
      </c>
      <c r="DU305">
        <v>1010</v>
      </c>
      <c r="DV305" t="s">
        <v>27</v>
      </c>
      <c r="DW305" t="s">
        <v>27</v>
      </c>
      <c r="DX305">
        <v>1</v>
      </c>
      <c r="EE305">
        <v>39174389</v>
      </c>
      <c r="EF305">
        <v>3</v>
      </c>
      <c r="EG305" t="s">
        <v>20</v>
      </c>
      <c r="EH305">
        <v>0</v>
      </c>
      <c r="EI305" t="s">
        <v>3</v>
      </c>
      <c r="EJ305">
        <v>2</v>
      </c>
      <c r="EK305">
        <v>110001</v>
      </c>
      <c r="EL305" t="s">
        <v>38</v>
      </c>
      <c r="EM305" t="s">
        <v>22</v>
      </c>
      <c r="EO305" t="s">
        <v>3</v>
      </c>
      <c r="EQ305">
        <v>0</v>
      </c>
      <c r="ER305">
        <v>873.53</v>
      </c>
      <c r="ES305">
        <v>873.53</v>
      </c>
      <c r="ET305">
        <v>0</v>
      </c>
      <c r="EU305">
        <v>0</v>
      </c>
      <c r="EV305">
        <v>0</v>
      </c>
      <c r="EW305">
        <v>0</v>
      </c>
      <c r="EX305">
        <v>0</v>
      </c>
      <c r="FQ305">
        <v>0</v>
      </c>
      <c r="FR305">
        <f t="shared" si="342"/>
        <v>0</v>
      </c>
      <c r="FS305">
        <v>0</v>
      </c>
      <c r="FX305">
        <v>80</v>
      </c>
      <c r="FY305">
        <v>60</v>
      </c>
      <c r="GA305" t="s">
        <v>3</v>
      </c>
      <c r="GD305">
        <v>1</v>
      </c>
      <c r="GF305">
        <v>-2104607400</v>
      </c>
      <c r="GG305">
        <v>1</v>
      </c>
      <c r="GH305">
        <v>1</v>
      </c>
      <c r="GI305">
        <v>4</v>
      </c>
      <c r="GJ305">
        <v>0</v>
      </c>
      <c r="GK305">
        <v>0</v>
      </c>
      <c r="GL305">
        <f t="shared" si="343"/>
        <v>0</v>
      </c>
      <c r="GM305">
        <f t="shared" si="344"/>
        <v>5913.8</v>
      </c>
      <c r="GN305">
        <f t="shared" si="345"/>
        <v>0</v>
      </c>
      <c r="GO305">
        <f t="shared" si="346"/>
        <v>5913.8</v>
      </c>
      <c r="GP305">
        <f t="shared" si="347"/>
        <v>0</v>
      </c>
      <c r="GR305">
        <v>0</v>
      </c>
      <c r="GS305">
        <v>3</v>
      </c>
      <c r="GT305">
        <v>0</v>
      </c>
      <c r="GU305" t="s">
        <v>3</v>
      </c>
      <c r="GV305">
        <f t="shared" si="348"/>
        <v>0</v>
      </c>
      <c r="GW305">
        <v>1</v>
      </c>
      <c r="GX305">
        <f t="shared" si="349"/>
        <v>0</v>
      </c>
      <c r="HA305">
        <v>0</v>
      </c>
      <c r="HB305">
        <v>0</v>
      </c>
      <c r="HC305">
        <f t="shared" si="350"/>
        <v>0</v>
      </c>
      <c r="IK305">
        <v>0</v>
      </c>
    </row>
    <row r="306" spans="1:255" x14ac:dyDescent="0.2">
      <c r="A306" s="2">
        <v>17</v>
      </c>
      <c r="B306" s="2">
        <v>1</v>
      </c>
      <c r="C306" s="2">
        <f>ROW(SmtRes!A861)</f>
        <v>861</v>
      </c>
      <c r="D306" s="2">
        <f>ROW(EtalonRes!A724)</f>
        <v>724</v>
      </c>
      <c r="E306" s="2" t="s">
        <v>546</v>
      </c>
      <c r="F306" s="2" t="s">
        <v>74</v>
      </c>
      <c r="G306" s="2" t="s">
        <v>75</v>
      </c>
      <c r="H306" s="2" t="s">
        <v>17</v>
      </c>
      <c r="I306" s="2">
        <v>2</v>
      </c>
      <c r="J306" s="2">
        <v>0</v>
      </c>
      <c r="K306" s="2"/>
      <c r="L306" s="2"/>
      <c r="M306" s="2"/>
      <c r="N306" s="2"/>
      <c r="O306" s="2">
        <f t="shared" si="316"/>
        <v>94.81</v>
      </c>
      <c r="P306" s="2">
        <f t="shared" si="317"/>
        <v>41.3</v>
      </c>
      <c r="Q306" s="2">
        <f t="shared" si="318"/>
        <v>0</v>
      </c>
      <c r="R306" s="2">
        <f t="shared" si="319"/>
        <v>0</v>
      </c>
      <c r="S306" s="2">
        <f t="shared" si="320"/>
        <v>53.51</v>
      </c>
      <c r="T306" s="2">
        <f t="shared" si="321"/>
        <v>0</v>
      </c>
      <c r="U306" s="2">
        <f t="shared" si="322"/>
        <v>5.5620000000000003</v>
      </c>
      <c r="V306" s="2">
        <f t="shared" si="323"/>
        <v>0</v>
      </c>
      <c r="W306" s="2">
        <f t="shared" si="324"/>
        <v>0</v>
      </c>
      <c r="X306" s="2">
        <f t="shared" si="325"/>
        <v>50.83</v>
      </c>
      <c r="Y306" s="2">
        <f t="shared" si="326"/>
        <v>34.78</v>
      </c>
      <c r="Z306" s="2"/>
      <c r="AA306" s="2">
        <v>39650536</v>
      </c>
      <c r="AB306" s="2">
        <f t="shared" si="327"/>
        <v>47.406999999999996</v>
      </c>
      <c r="AC306" s="2">
        <f t="shared" si="328"/>
        <v>20.65</v>
      </c>
      <c r="AD306" s="2">
        <f>ROUND(((((ET306*1.35))-((EU306*1.35)))+AE306),6)</f>
        <v>0</v>
      </c>
      <c r="AE306" s="2">
        <f>ROUND(((EU306*1.35)),6)</f>
        <v>0</v>
      </c>
      <c r="AF306" s="2">
        <f>ROUND(((EV306*1.35)),6)</f>
        <v>26.757000000000001</v>
      </c>
      <c r="AG306" s="2">
        <f t="shared" si="329"/>
        <v>0</v>
      </c>
      <c r="AH306" s="2">
        <f>((EW306*1.35))</f>
        <v>2.7810000000000001</v>
      </c>
      <c r="AI306" s="2">
        <f>((EX306*1.35))</f>
        <v>0</v>
      </c>
      <c r="AJ306" s="2">
        <f t="shared" si="330"/>
        <v>0</v>
      </c>
      <c r="AK306" s="2">
        <v>40.47</v>
      </c>
      <c r="AL306" s="2">
        <v>20.65</v>
      </c>
      <c r="AM306" s="2">
        <v>0</v>
      </c>
      <c r="AN306" s="2">
        <v>0</v>
      </c>
      <c r="AO306" s="2">
        <v>19.82</v>
      </c>
      <c r="AP306" s="2">
        <v>0</v>
      </c>
      <c r="AQ306" s="2">
        <v>2.06</v>
      </c>
      <c r="AR306" s="2">
        <v>0</v>
      </c>
      <c r="AS306" s="2">
        <v>0</v>
      </c>
      <c r="AT306" s="2">
        <v>95</v>
      </c>
      <c r="AU306" s="2">
        <v>65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3</v>
      </c>
      <c r="BE306" s="2" t="s">
        <v>3</v>
      </c>
      <c r="BF306" s="2" t="s">
        <v>3</v>
      </c>
      <c r="BG306" s="2" t="s">
        <v>3</v>
      </c>
      <c r="BH306" s="2">
        <v>0</v>
      </c>
      <c r="BI306" s="2">
        <v>2</v>
      </c>
      <c r="BJ306" s="2" t="s">
        <v>76</v>
      </c>
      <c r="BK306" s="2"/>
      <c r="BL306" s="2"/>
      <c r="BM306" s="2">
        <v>108001</v>
      </c>
      <c r="BN306" s="2">
        <v>0</v>
      </c>
      <c r="BO306" s="2" t="s">
        <v>3</v>
      </c>
      <c r="BP306" s="2">
        <v>0</v>
      </c>
      <c r="BQ306" s="2">
        <v>3</v>
      </c>
      <c r="BR306" s="2">
        <v>0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3</v>
      </c>
      <c r="BZ306" s="2">
        <v>95</v>
      </c>
      <c r="CA306" s="2">
        <v>65</v>
      </c>
      <c r="CB306" s="2"/>
      <c r="CC306" s="2"/>
      <c r="CD306" s="2"/>
      <c r="CE306" s="2">
        <v>0</v>
      </c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1296</v>
      </c>
      <c r="CO306" s="2">
        <v>0</v>
      </c>
      <c r="CP306" s="2">
        <f t="shared" si="331"/>
        <v>94.81</v>
      </c>
      <c r="CQ306" s="2">
        <f t="shared" si="332"/>
        <v>20.65</v>
      </c>
      <c r="CR306" s="2">
        <f t="shared" si="333"/>
        <v>0</v>
      </c>
      <c r="CS306" s="2">
        <f t="shared" si="334"/>
        <v>0</v>
      </c>
      <c r="CT306" s="2">
        <f t="shared" si="335"/>
        <v>26.757000000000001</v>
      </c>
      <c r="CU306" s="2">
        <f t="shared" si="336"/>
        <v>0</v>
      </c>
      <c r="CV306" s="2">
        <f t="shared" si="337"/>
        <v>2.7810000000000001</v>
      </c>
      <c r="CW306" s="2">
        <f t="shared" si="338"/>
        <v>0</v>
      </c>
      <c r="CX306" s="2">
        <f t="shared" si="339"/>
        <v>0</v>
      </c>
      <c r="CY306" s="2">
        <f t="shared" si="340"/>
        <v>50.834499999999998</v>
      </c>
      <c r="CZ306" s="2">
        <f t="shared" si="341"/>
        <v>34.781500000000001</v>
      </c>
      <c r="DA306" s="2"/>
      <c r="DB306" s="2"/>
      <c r="DC306" s="2" t="s">
        <v>3</v>
      </c>
      <c r="DD306" s="2" t="s">
        <v>3</v>
      </c>
      <c r="DE306" s="2" t="s">
        <v>19</v>
      </c>
      <c r="DF306" s="2" t="s">
        <v>19</v>
      </c>
      <c r="DG306" s="2" t="s">
        <v>19</v>
      </c>
      <c r="DH306" s="2" t="s">
        <v>3</v>
      </c>
      <c r="DI306" s="2" t="s">
        <v>19</v>
      </c>
      <c r="DJ306" s="2" t="s">
        <v>19</v>
      </c>
      <c r="DK306" s="2" t="s">
        <v>3</v>
      </c>
      <c r="DL306" s="2" t="s">
        <v>3</v>
      </c>
      <c r="DM306" s="2" t="s">
        <v>3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1013</v>
      </c>
      <c r="DV306" s="2" t="s">
        <v>17</v>
      </c>
      <c r="DW306" s="2" t="s">
        <v>17</v>
      </c>
      <c r="DX306" s="2">
        <v>1</v>
      </c>
      <c r="DY306" s="2"/>
      <c r="DZ306" s="2"/>
      <c r="EA306" s="2"/>
      <c r="EB306" s="2"/>
      <c r="EC306" s="2"/>
      <c r="ED306" s="2"/>
      <c r="EE306" s="2">
        <v>39174386</v>
      </c>
      <c r="EF306" s="2">
        <v>3</v>
      </c>
      <c r="EG306" s="2" t="s">
        <v>20</v>
      </c>
      <c r="EH306" s="2">
        <v>0</v>
      </c>
      <c r="EI306" s="2" t="s">
        <v>3</v>
      </c>
      <c r="EJ306" s="2">
        <v>2</v>
      </c>
      <c r="EK306" s="2">
        <v>108001</v>
      </c>
      <c r="EL306" s="2" t="s">
        <v>77</v>
      </c>
      <c r="EM306" s="2" t="s">
        <v>78</v>
      </c>
      <c r="EN306" s="2"/>
      <c r="EO306" s="2" t="s">
        <v>44</v>
      </c>
      <c r="EP306" s="2"/>
      <c r="EQ306" s="2">
        <v>131072</v>
      </c>
      <c r="ER306" s="2">
        <v>40.47</v>
      </c>
      <c r="ES306" s="2">
        <v>20.65</v>
      </c>
      <c r="ET306" s="2">
        <v>0</v>
      </c>
      <c r="EU306" s="2">
        <v>0</v>
      </c>
      <c r="EV306" s="2">
        <v>19.82</v>
      </c>
      <c r="EW306" s="2">
        <v>2.06</v>
      </c>
      <c r="EX306" s="2">
        <v>0</v>
      </c>
      <c r="EY306" s="2">
        <v>0</v>
      </c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si="342"/>
        <v>0</v>
      </c>
      <c r="FS306" s="2">
        <v>0</v>
      </c>
      <c r="FT306" s="2"/>
      <c r="FU306" s="2"/>
      <c r="FV306" s="2"/>
      <c r="FW306" s="2"/>
      <c r="FX306" s="2">
        <v>95</v>
      </c>
      <c r="FY306" s="2">
        <v>65</v>
      </c>
      <c r="FZ306" s="2"/>
      <c r="GA306" s="2" t="s">
        <v>3</v>
      </c>
      <c r="GB306" s="2"/>
      <c r="GC306" s="2"/>
      <c r="GD306" s="2">
        <v>1</v>
      </c>
      <c r="GE306" s="2"/>
      <c r="GF306" s="2">
        <v>-1658615808</v>
      </c>
      <c r="GG306" s="2">
        <v>1</v>
      </c>
      <c r="GH306" s="2">
        <v>1</v>
      </c>
      <c r="GI306" s="2">
        <v>-2</v>
      </c>
      <c r="GJ306" s="2">
        <v>0</v>
      </c>
      <c r="GK306" s="2">
        <v>0</v>
      </c>
      <c r="GL306" s="2">
        <f t="shared" si="343"/>
        <v>0</v>
      </c>
      <c r="GM306" s="2">
        <f t="shared" si="344"/>
        <v>180.42</v>
      </c>
      <c r="GN306" s="2">
        <f t="shared" si="345"/>
        <v>0</v>
      </c>
      <c r="GO306" s="2">
        <f t="shared" si="346"/>
        <v>180.42</v>
      </c>
      <c r="GP306" s="2">
        <f t="shared" si="347"/>
        <v>0</v>
      </c>
      <c r="GQ306" s="2"/>
      <c r="GR306" s="2">
        <v>0</v>
      </c>
      <c r="GS306" s="2">
        <v>3</v>
      </c>
      <c r="GT306" s="2">
        <v>0</v>
      </c>
      <c r="GU306" s="2" t="s">
        <v>3</v>
      </c>
      <c r="GV306" s="2">
        <f t="shared" si="348"/>
        <v>0</v>
      </c>
      <c r="GW306" s="2">
        <v>1</v>
      </c>
      <c r="GX306" s="2">
        <f t="shared" si="349"/>
        <v>0</v>
      </c>
      <c r="GY306" s="2"/>
      <c r="GZ306" s="2"/>
      <c r="HA306" s="2">
        <v>0</v>
      </c>
      <c r="HB306" s="2">
        <v>0</v>
      </c>
      <c r="HC306" s="2">
        <f t="shared" si="350"/>
        <v>0</v>
      </c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17</v>
      </c>
      <c r="B307">
        <v>1</v>
      </c>
      <c r="C307">
        <f>ROW(SmtRes!A868)</f>
        <v>868</v>
      </c>
      <c r="D307">
        <f>ROW(EtalonRes!A730)</f>
        <v>730</v>
      </c>
      <c r="E307" t="s">
        <v>546</v>
      </c>
      <c r="F307" t="s">
        <v>74</v>
      </c>
      <c r="G307" t="s">
        <v>75</v>
      </c>
      <c r="H307" t="s">
        <v>17</v>
      </c>
      <c r="I307">
        <v>2</v>
      </c>
      <c r="J307">
        <v>0</v>
      </c>
      <c r="O307">
        <f t="shared" si="316"/>
        <v>641.89</v>
      </c>
      <c r="P307">
        <f t="shared" si="317"/>
        <v>279.60000000000002</v>
      </c>
      <c r="Q307">
        <f t="shared" si="318"/>
        <v>0</v>
      </c>
      <c r="R307">
        <f t="shared" si="319"/>
        <v>0</v>
      </c>
      <c r="S307">
        <f t="shared" si="320"/>
        <v>362.29</v>
      </c>
      <c r="T307">
        <f t="shared" si="321"/>
        <v>0</v>
      </c>
      <c r="U307">
        <f t="shared" si="322"/>
        <v>5.5620000000000003</v>
      </c>
      <c r="V307">
        <f t="shared" si="323"/>
        <v>0</v>
      </c>
      <c r="W307">
        <f t="shared" si="324"/>
        <v>0</v>
      </c>
      <c r="X307">
        <f t="shared" si="325"/>
        <v>344.18</v>
      </c>
      <c r="Y307">
        <f t="shared" si="326"/>
        <v>235.49</v>
      </c>
      <c r="AA307">
        <v>39650538</v>
      </c>
      <c r="AB307">
        <f t="shared" si="327"/>
        <v>47.406999999999996</v>
      </c>
      <c r="AC307">
        <f t="shared" si="328"/>
        <v>20.65</v>
      </c>
      <c r="AD307">
        <f>ROUND(((((ET307*1.35))-((EU307*1.35)))+AE307),6)</f>
        <v>0</v>
      </c>
      <c r="AE307">
        <f>ROUND(((EU307*1.35)),6)</f>
        <v>0</v>
      </c>
      <c r="AF307">
        <f>ROUND(((EV307*1.35)),6)</f>
        <v>26.757000000000001</v>
      </c>
      <c r="AG307">
        <f t="shared" si="329"/>
        <v>0</v>
      </c>
      <c r="AH307">
        <f>((EW307*1.35))</f>
        <v>2.7810000000000001</v>
      </c>
      <c r="AI307">
        <f>((EX307*1.35))</f>
        <v>0</v>
      </c>
      <c r="AJ307">
        <f t="shared" si="330"/>
        <v>0</v>
      </c>
      <c r="AK307">
        <v>40.47</v>
      </c>
      <c r="AL307">
        <v>20.65</v>
      </c>
      <c r="AM307">
        <v>0</v>
      </c>
      <c r="AN307">
        <v>0</v>
      </c>
      <c r="AO307">
        <v>19.82</v>
      </c>
      <c r="AP307">
        <v>0</v>
      </c>
      <c r="AQ307">
        <v>2.06</v>
      </c>
      <c r="AR307">
        <v>0</v>
      </c>
      <c r="AS307">
        <v>0</v>
      </c>
      <c r="AT307">
        <v>95</v>
      </c>
      <c r="AU307">
        <v>65</v>
      </c>
      <c r="AV307">
        <v>1</v>
      </c>
      <c r="AW307">
        <v>1</v>
      </c>
      <c r="AZ307">
        <v>6.77</v>
      </c>
      <c r="BA307">
        <v>6.77</v>
      </c>
      <c r="BB307">
        <v>6.77</v>
      </c>
      <c r="BC307">
        <v>6.77</v>
      </c>
      <c r="BD307" t="s">
        <v>3</v>
      </c>
      <c r="BE307" t="s">
        <v>3</v>
      </c>
      <c r="BF307" t="s">
        <v>3</v>
      </c>
      <c r="BG307" t="s">
        <v>3</v>
      </c>
      <c r="BH307">
        <v>0</v>
      </c>
      <c r="BI307">
        <v>2</v>
      </c>
      <c r="BJ307" t="s">
        <v>76</v>
      </c>
      <c r="BM307">
        <v>108001</v>
      </c>
      <c r="BN307">
        <v>0</v>
      </c>
      <c r="BO307" t="s">
        <v>3</v>
      </c>
      <c r="BP307">
        <v>0</v>
      </c>
      <c r="BQ307">
        <v>3</v>
      </c>
      <c r="BR307">
        <v>0</v>
      </c>
      <c r="BS307">
        <v>6.77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3</v>
      </c>
      <c r="BZ307">
        <v>95</v>
      </c>
      <c r="CA307">
        <v>65</v>
      </c>
      <c r="CE307">
        <v>0</v>
      </c>
      <c r="CF307">
        <v>0</v>
      </c>
      <c r="CG307">
        <v>0</v>
      </c>
      <c r="CM307">
        <v>0</v>
      </c>
      <c r="CN307" t="s">
        <v>1296</v>
      </c>
      <c r="CO307">
        <v>0</v>
      </c>
      <c r="CP307">
        <f t="shared" si="331"/>
        <v>641.8900000000001</v>
      </c>
      <c r="CQ307">
        <f t="shared" si="332"/>
        <v>139.80049999999997</v>
      </c>
      <c r="CR307">
        <f t="shared" si="333"/>
        <v>0</v>
      </c>
      <c r="CS307">
        <f t="shared" si="334"/>
        <v>0</v>
      </c>
      <c r="CT307">
        <f t="shared" si="335"/>
        <v>181.14489</v>
      </c>
      <c r="CU307">
        <f t="shared" si="336"/>
        <v>0</v>
      </c>
      <c r="CV307">
        <f t="shared" si="337"/>
        <v>2.7810000000000001</v>
      </c>
      <c r="CW307">
        <f t="shared" si="338"/>
        <v>0</v>
      </c>
      <c r="CX307">
        <f t="shared" si="339"/>
        <v>0</v>
      </c>
      <c r="CY307">
        <f t="shared" si="340"/>
        <v>344.17550000000006</v>
      </c>
      <c r="CZ307">
        <f t="shared" si="341"/>
        <v>235.48850000000002</v>
      </c>
      <c r="DC307" t="s">
        <v>3</v>
      </c>
      <c r="DD307" t="s">
        <v>3</v>
      </c>
      <c r="DE307" t="s">
        <v>19</v>
      </c>
      <c r="DF307" t="s">
        <v>19</v>
      </c>
      <c r="DG307" t="s">
        <v>19</v>
      </c>
      <c r="DH307" t="s">
        <v>3</v>
      </c>
      <c r="DI307" t="s">
        <v>19</v>
      </c>
      <c r="DJ307" t="s">
        <v>19</v>
      </c>
      <c r="DK307" t="s">
        <v>3</v>
      </c>
      <c r="DL307" t="s">
        <v>3</v>
      </c>
      <c r="DM307" t="s">
        <v>3</v>
      </c>
      <c r="DN307">
        <v>0</v>
      </c>
      <c r="DO307">
        <v>0</v>
      </c>
      <c r="DP307">
        <v>1</v>
      </c>
      <c r="DQ307">
        <v>1</v>
      </c>
      <c r="DU307">
        <v>1013</v>
      </c>
      <c r="DV307" t="s">
        <v>17</v>
      </c>
      <c r="DW307" t="s">
        <v>17</v>
      </c>
      <c r="DX307">
        <v>1</v>
      </c>
      <c r="EE307">
        <v>39174386</v>
      </c>
      <c r="EF307">
        <v>3</v>
      </c>
      <c r="EG307" t="s">
        <v>20</v>
      </c>
      <c r="EH307">
        <v>0</v>
      </c>
      <c r="EI307" t="s">
        <v>3</v>
      </c>
      <c r="EJ307">
        <v>2</v>
      </c>
      <c r="EK307">
        <v>108001</v>
      </c>
      <c r="EL307" t="s">
        <v>77</v>
      </c>
      <c r="EM307" t="s">
        <v>78</v>
      </c>
      <c r="EO307" t="s">
        <v>44</v>
      </c>
      <c r="EQ307">
        <v>131072</v>
      </c>
      <c r="ER307">
        <v>40.47</v>
      </c>
      <c r="ES307">
        <v>20.65</v>
      </c>
      <c r="ET307">
        <v>0</v>
      </c>
      <c r="EU307">
        <v>0</v>
      </c>
      <c r="EV307">
        <v>19.82</v>
      </c>
      <c r="EW307">
        <v>2.06</v>
      </c>
      <c r="EX307">
        <v>0</v>
      </c>
      <c r="EY307">
        <v>0</v>
      </c>
      <c r="FQ307">
        <v>0</v>
      </c>
      <c r="FR307">
        <f t="shared" si="342"/>
        <v>0</v>
      </c>
      <c r="FS307">
        <v>0</v>
      </c>
      <c r="FX307">
        <v>95</v>
      </c>
      <c r="FY307">
        <v>65</v>
      </c>
      <c r="GA307" t="s">
        <v>3</v>
      </c>
      <c r="GD307">
        <v>1</v>
      </c>
      <c r="GF307">
        <v>-1658615808</v>
      </c>
      <c r="GG307">
        <v>1</v>
      </c>
      <c r="GH307">
        <v>1</v>
      </c>
      <c r="GI307">
        <v>4</v>
      </c>
      <c r="GJ307">
        <v>0</v>
      </c>
      <c r="GK307">
        <v>0</v>
      </c>
      <c r="GL307">
        <f t="shared" si="343"/>
        <v>0</v>
      </c>
      <c r="GM307">
        <f t="shared" si="344"/>
        <v>1221.56</v>
      </c>
      <c r="GN307">
        <f t="shared" si="345"/>
        <v>0</v>
      </c>
      <c r="GO307">
        <f t="shared" si="346"/>
        <v>1221.56</v>
      </c>
      <c r="GP307">
        <f t="shared" si="347"/>
        <v>0</v>
      </c>
      <c r="GR307">
        <v>0</v>
      </c>
      <c r="GS307">
        <v>0</v>
      </c>
      <c r="GT307">
        <v>0</v>
      </c>
      <c r="GU307" t="s">
        <v>3</v>
      </c>
      <c r="GV307">
        <f t="shared" si="348"/>
        <v>0</v>
      </c>
      <c r="GW307">
        <v>1</v>
      </c>
      <c r="GX307">
        <f t="shared" si="349"/>
        <v>0</v>
      </c>
      <c r="HA307">
        <v>0</v>
      </c>
      <c r="HB307">
        <v>0</v>
      </c>
      <c r="HC307">
        <f t="shared" si="350"/>
        <v>0</v>
      </c>
      <c r="IK307">
        <v>0</v>
      </c>
    </row>
    <row r="308" spans="1:255" x14ac:dyDescent="0.2">
      <c r="A308" s="2">
        <v>18</v>
      </c>
      <c r="B308" s="2">
        <v>1</v>
      </c>
      <c r="C308" s="2">
        <v>860</v>
      </c>
      <c r="D308" s="2"/>
      <c r="E308" s="2" t="s">
        <v>547</v>
      </c>
      <c r="F308" s="2" t="s">
        <v>80</v>
      </c>
      <c r="G308" s="2" t="s">
        <v>548</v>
      </c>
      <c r="H308" s="2" t="s">
        <v>27</v>
      </c>
      <c r="I308" s="2">
        <f>I306*J308</f>
        <v>2</v>
      </c>
      <c r="J308" s="2">
        <v>1</v>
      </c>
      <c r="K308" s="2"/>
      <c r="L308" s="2"/>
      <c r="M308" s="2"/>
      <c r="N308" s="2"/>
      <c r="O308" s="2">
        <f t="shared" si="316"/>
        <v>461.02</v>
      </c>
      <c r="P308" s="2">
        <f t="shared" si="317"/>
        <v>461.02</v>
      </c>
      <c r="Q308" s="2">
        <f t="shared" si="318"/>
        <v>0</v>
      </c>
      <c r="R308" s="2">
        <f t="shared" si="319"/>
        <v>0</v>
      </c>
      <c r="S308" s="2">
        <f t="shared" si="320"/>
        <v>0</v>
      </c>
      <c r="T308" s="2">
        <f t="shared" si="321"/>
        <v>0</v>
      </c>
      <c r="U308" s="2">
        <f t="shared" si="322"/>
        <v>0</v>
      </c>
      <c r="V308" s="2">
        <f t="shared" si="323"/>
        <v>0</v>
      </c>
      <c r="W308" s="2">
        <f t="shared" si="324"/>
        <v>0</v>
      </c>
      <c r="X308" s="2">
        <f t="shared" si="325"/>
        <v>0</v>
      </c>
      <c r="Y308" s="2">
        <f t="shared" si="326"/>
        <v>0</v>
      </c>
      <c r="Z308" s="2"/>
      <c r="AA308" s="2">
        <v>39650536</v>
      </c>
      <c r="AB308" s="2">
        <f t="shared" si="327"/>
        <v>230.51</v>
      </c>
      <c r="AC308" s="2">
        <f t="shared" si="328"/>
        <v>230.51</v>
      </c>
      <c r="AD308" s="2">
        <f>ROUND((((ET308)-(EU308))+AE308),6)</f>
        <v>0</v>
      </c>
      <c r="AE308" s="2">
        <f>ROUND((EU308),6)</f>
        <v>0</v>
      </c>
      <c r="AF308" s="2">
        <f>ROUND((EV308),6)</f>
        <v>0</v>
      </c>
      <c r="AG308" s="2">
        <f t="shared" si="329"/>
        <v>0</v>
      </c>
      <c r="AH308" s="2">
        <f>(EW308)</f>
        <v>0</v>
      </c>
      <c r="AI308" s="2">
        <f>(EX308)</f>
        <v>0</v>
      </c>
      <c r="AJ308" s="2">
        <f t="shared" si="330"/>
        <v>0</v>
      </c>
      <c r="AK308" s="2">
        <v>230.51</v>
      </c>
      <c r="AL308" s="2">
        <v>230.51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95</v>
      </c>
      <c r="AU308" s="2">
        <v>65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3</v>
      </c>
      <c r="BE308" s="2" t="s">
        <v>3</v>
      </c>
      <c r="BF308" s="2" t="s">
        <v>3</v>
      </c>
      <c r="BG308" s="2" t="s">
        <v>3</v>
      </c>
      <c r="BH308" s="2">
        <v>3</v>
      </c>
      <c r="BI308" s="2">
        <v>2</v>
      </c>
      <c r="BJ308" s="2" t="s">
        <v>82</v>
      </c>
      <c r="BK308" s="2"/>
      <c r="BL308" s="2"/>
      <c r="BM308" s="2">
        <v>108001</v>
      </c>
      <c r="BN308" s="2">
        <v>0</v>
      </c>
      <c r="BO308" s="2" t="s">
        <v>3</v>
      </c>
      <c r="BP308" s="2">
        <v>0</v>
      </c>
      <c r="BQ308" s="2">
        <v>3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3</v>
      </c>
      <c r="BZ308" s="2">
        <v>95</v>
      </c>
      <c r="CA308" s="2">
        <v>65</v>
      </c>
      <c r="CB308" s="2"/>
      <c r="CC308" s="2"/>
      <c r="CD308" s="2"/>
      <c r="CE308" s="2">
        <v>0</v>
      </c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3</v>
      </c>
      <c r="CO308" s="2">
        <v>0</v>
      </c>
      <c r="CP308" s="2">
        <f t="shared" si="331"/>
        <v>461.02</v>
      </c>
      <c r="CQ308" s="2">
        <f t="shared" si="332"/>
        <v>230.51</v>
      </c>
      <c r="CR308" s="2">
        <f t="shared" si="333"/>
        <v>0</v>
      </c>
      <c r="CS308" s="2">
        <f t="shared" si="334"/>
        <v>0</v>
      </c>
      <c r="CT308" s="2">
        <f t="shared" si="335"/>
        <v>0</v>
      </c>
      <c r="CU308" s="2">
        <f t="shared" si="336"/>
        <v>0</v>
      </c>
      <c r="CV308" s="2">
        <f t="shared" si="337"/>
        <v>0</v>
      </c>
      <c r="CW308" s="2">
        <f t="shared" si="338"/>
        <v>0</v>
      </c>
      <c r="CX308" s="2">
        <f t="shared" si="339"/>
        <v>0</v>
      </c>
      <c r="CY308" s="2">
        <f t="shared" si="340"/>
        <v>0</v>
      </c>
      <c r="CZ308" s="2">
        <f t="shared" si="341"/>
        <v>0</v>
      </c>
      <c r="DA308" s="2"/>
      <c r="DB308" s="2"/>
      <c r="DC308" s="2" t="s">
        <v>3</v>
      </c>
      <c r="DD308" s="2" t="s">
        <v>3</v>
      </c>
      <c r="DE308" s="2" t="s">
        <v>3</v>
      </c>
      <c r="DF308" s="2" t="s">
        <v>3</v>
      </c>
      <c r="DG308" s="2" t="s">
        <v>3</v>
      </c>
      <c r="DH308" s="2" t="s">
        <v>3</v>
      </c>
      <c r="DI308" s="2" t="s">
        <v>3</v>
      </c>
      <c r="DJ308" s="2" t="s">
        <v>3</v>
      </c>
      <c r="DK308" s="2" t="s">
        <v>3</v>
      </c>
      <c r="DL308" s="2" t="s">
        <v>3</v>
      </c>
      <c r="DM308" s="2" t="s">
        <v>3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1010</v>
      </c>
      <c r="DV308" s="2" t="s">
        <v>27</v>
      </c>
      <c r="DW308" s="2" t="s">
        <v>27</v>
      </c>
      <c r="DX308" s="2">
        <v>1</v>
      </c>
      <c r="DY308" s="2"/>
      <c r="DZ308" s="2"/>
      <c r="EA308" s="2"/>
      <c r="EB308" s="2"/>
      <c r="EC308" s="2"/>
      <c r="ED308" s="2"/>
      <c r="EE308" s="2">
        <v>39174386</v>
      </c>
      <c r="EF308" s="2">
        <v>3</v>
      </c>
      <c r="EG308" s="2" t="s">
        <v>20</v>
      </c>
      <c r="EH308" s="2">
        <v>0</v>
      </c>
      <c r="EI308" s="2" t="s">
        <v>3</v>
      </c>
      <c r="EJ308" s="2">
        <v>2</v>
      </c>
      <c r="EK308" s="2">
        <v>108001</v>
      </c>
      <c r="EL308" s="2" t="s">
        <v>77</v>
      </c>
      <c r="EM308" s="2" t="s">
        <v>78</v>
      </c>
      <c r="EN308" s="2"/>
      <c r="EO308" s="2" t="s">
        <v>3</v>
      </c>
      <c r="EP308" s="2"/>
      <c r="EQ308" s="2">
        <v>0</v>
      </c>
      <c r="ER308" s="2">
        <v>230.51</v>
      </c>
      <c r="ES308" s="2">
        <v>230.51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342"/>
        <v>0</v>
      </c>
      <c r="FS308" s="2">
        <v>0</v>
      </c>
      <c r="FT308" s="2"/>
      <c r="FU308" s="2"/>
      <c r="FV308" s="2"/>
      <c r="FW308" s="2"/>
      <c r="FX308" s="2">
        <v>95</v>
      </c>
      <c r="FY308" s="2">
        <v>65</v>
      </c>
      <c r="FZ308" s="2"/>
      <c r="GA308" s="2" t="s">
        <v>3</v>
      </c>
      <c r="GB308" s="2"/>
      <c r="GC308" s="2"/>
      <c r="GD308" s="2">
        <v>1</v>
      </c>
      <c r="GE308" s="2"/>
      <c r="GF308" s="2">
        <v>-1226584224</v>
      </c>
      <c r="GG308" s="2">
        <v>1</v>
      </c>
      <c r="GH308" s="2">
        <v>1</v>
      </c>
      <c r="GI308" s="2">
        <v>-2</v>
      </c>
      <c r="GJ308" s="2">
        <v>0</v>
      </c>
      <c r="GK308" s="2">
        <v>0</v>
      </c>
      <c r="GL308" s="2">
        <f t="shared" si="343"/>
        <v>0</v>
      </c>
      <c r="GM308" s="2">
        <f t="shared" si="344"/>
        <v>461.02</v>
      </c>
      <c r="GN308" s="2">
        <f t="shared" si="345"/>
        <v>0</v>
      </c>
      <c r="GO308" s="2">
        <f t="shared" si="346"/>
        <v>461.02</v>
      </c>
      <c r="GP308" s="2">
        <f t="shared" si="347"/>
        <v>0</v>
      </c>
      <c r="GQ308" s="2"/>
      <c r="GR308" s="2">
        <v>0</v>
      </c>
      <c r="GS308" s="2">
        <v>3</v>
      </c>
      <c r="GT308" s="2">
        <v>0</v>
      </c>
      <c r="GU308" s="2" t="s">
        <v>3</v>
      </c>
      <c r="GV308" s="2">
        <f t="shared" si="348"/>
        <v>0</v>
      </c>
      <c r="GW308" s="2">
        <v>1</v>
      </c>
      <c r="GX308" s="2">
        <f t="shared" si="349"/>
        <v>0</v>
      </c>
      <c r="GY308" s="2"/>
      <c r="GZ308" s="2"/>
      <c r="HA308" s="2">
        <v>0</v>
      </c>
      <c r="HB308" s="2">
        <v>0</v>
      </c>
      <c r="HC308" s="2">
        <f t="shared" si="350"/>
        <v>0</v>
      </c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18</v>
      </c>
      <c r="B309">
        <v>1</v>
      </c>
      <c r="C309">
        <v>867</v>
      </c>
      <c r="E309" t="s">
        <v>547</v>
      </c>
      <c r="F309" t="s">
        <v>80</v>
      </c>
      <c r="G309" t="s">
        <v>548</v>
      </c>
      <c r="H309" t="s">
        <v>27</v>
      </c>
      <c r="I309">
        <f>I307*J309</f>
        <v>2</v>
      </c>
      <c r="J309">
        <v>1</v>
      </c>
      <c r="O309">
        <f t="shared" si="316"/>
        <v>3121.11</v>
      </c>
      <c r="P309">
        <f t="shared" si="317"/>
        <v>3121.11</v>
      </c>
      <c r="Q309">
        <f t="shared" si="318"/>
        <v>0</v>
      </c>
      <c r="R309">
        <f t="shared" si="319"/>
        <v>0</v>
      </c>
      <c r="S309">
        <f t="shared" si="320"/>
        <v>0</v>
      </c>
      <c r="T309">
        <f t="shared" si="321"/>
        <v>0</v>
      </c>
      <c r="U309">
        <f t="shared" si="322"/>
        <v>0</v>
      </c>
      <c r="V309">
        <f t="shared" si="323"/>
        <v>0</v>
      </c>
      <c r="W309">
        <f t="shared" si="324"/>
        <v>0</v>
      </c>
      <c r="X309">
        <f t="shared" si="325"/>
        <v>0</v>
      </c>
      <c r="Y309">
        <f t="shared" si="326"/>
        <v>0</v>
      </c>
      <c r="AA309">
        <v>39650538</v>
      </c>
      <c r="AB309">
        <f t="shared" si="327"/>
        <v>230.51</v>
      </c>
      <c r="AC309">
        <f t="shared" si="328"/>
        <v>230.51</v>
      </c>
      <c r="AD309">
        <f>ROUND((((ET309)-(EU309))+AE309),6)</f>
        <v>0</v>
      </c>
      <c r="AE309">
        <f>ROUND((EU309),6)</f>
        <v>0</v>
      </c>
      <c r="AF309">
        <f>ROUND((EV309),6)</f>
        <v>0</v>
      </c>
      <c r="AG309">
        <f t="shared" si="329"/>
        <v>0</v>
      </c>
      <c r="AH309">
        <f>(EW309)</f>
        <v>0</v>
      </c>
      <c r="AI309">
        <f>(EX309)</f>
        <v>0</v>
      </c>
      <c r="AJ309">
        <f t="shared" si="330"/>
        <v>0</v>
      </c>
      <c r="AK309">
        <v>230.51</v>
      </c>
      <c r="AL309">
        <v>230.51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95</v>
      </c>
      <c r="AU309">
        <v>65</v>
      </c>
      <c r="AV309">
        <v>1</v>
      </c>
      <c r="AW309">
        <v>1</v>
      </c>
      <c r="AZ309">
        <v>6.77</v>
      </c>
      <c r="BA309">
        <v>1</v>
      </c>
      <c r="BB309">
        <v>1</v>
      </c>
      <c r="BC309">
        <v>6.77</v>
      </c>
      <c r="BD309" t="s">
        <v>3</v>
      </c>
      <c r="BE309" t="s">
        <v>3</v>
      </c>
      <c r="BF309" t="s">
        <v>3</v>
      </c>
      <c r="BG309" t="s">
        <v>3</v>
      </c>
      <c r="BH309">
        <v>3</v>
      </c>
      <c r="BI309">
        <v>2</v>
      </c>
      <c r="BJ309" t="s">
        <v>82</v>
      </c>
      <c r="BM309">
        <v>108001</v>
      </c>
      <c r="BN309">
        <v>0</v>
      </c>
      <c r="BO309" t="s">
        <v>3</v>
      </c>
      <c r="BP309">
        <v>0</v>
      </c>
      <c r="BQ309">
        <v>3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95</v>
      </c>
      <c r="CA309">
        <v>65</v>
      </c>
      <c r="CE309">
        <v>0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331"/>
        <v>3121.11</v>
      </c>
      <c r="CQ309">
        <f t="shared" si="332"/>
        <v>1560.5526999999997</v>
      </c>
      <c r="CR309">
        <f t="shared" si="333"/>
        <v>0</v>
      </c>
      <c r="CS309">
        <f t="shared" si="334"/>
        <v>0</v>
      </c>
      <c r="CT309">
        <f t="shared" si="335"/>
        <v>0</v>
      </c>
      <c r="CU309">
        <f t="shared" si="336"/>
        <v>0</v>
      </c>
      <c r="CV309">
        <f t="shared" si="337"/>
        <v>0</v>
      </c>
      <c r="CW309">
        <f t="shared" si="338"/>
        <v>0</v>
      </c>
      <c r="CX309">
        <f t="shared" si="339"/>
        <v>0</v>
      </c>
      <c r="CY309">
        <f t="shared" si="340"/>
        <v>0</v>
      </c>
      <c r="CZ309">
        <f t="shared" si="341"/>
        <v>0</v>
      </c>
      <c r="DC309" t="s">
        <v>3</v>
      </c>
      <c r="DD309" t="s">
        <v>3</v>
      </c>
      <c r="DE309" t="s">
        <v>3</v>
      </c>
      <c r="DF309" t="s">
        <v>3</v>
      </c>
      <c r="DG309" t="s">
        <v>3</v>
      </c>
      <c r="DH309" t="s">
        <v>3</v>
      </c>
      <c r="DI309" t="s">
        <v>3</v>
      </c>
      <c r="DJ309" t="s">
        <v>3</v>
      </c>
      <c r="DK309" t="s">
        <v>3</v>
      </c>
      <c r="DL309" t="s">
        <v>3</v>
      </c>
      <c r="DM309" t="s">
        <v>3</v>
      </c>
      <c r="DN309">
        <v>0</v>
      </c>
      <c r="DO309">
        <v>0</v>
      </c>
      <c r="DP309">
        <v>1</v>
      </c>
      <c r="DQ309">
        <v>1</v>
      </c>
      <c r="DU309">
        <v>1010</v>
      </c>
      <c r="DV309" t="s">
        <v>27</v>
      </c>
      <c r="DW309" t="s">
        <v>27</v>
      </c>
      <c r="DX309">
        <v>1</v>
      </c>
      <c r="EE309">
        <v>39174386</v>
      </c>
      <c r="EF309">
        <v>3</v>
      </c>
      <c r="EG309" t="s">
        <v>20</v>
      </c>
      <c r="EH309">
        <v>0</v>
      </c>
      <c r="EI309" t="s">
        <v>3</v>
      </c>
      <c r="EJ309">
        <v>2</v>
      </c>
      <c r="EK309">
        <v>108001</v>
      </c>
      <c r="EL309" t="s">
        <v>77</v>
      </c>
      <c r="EM309" t="s">
        <v>78</v>
      </c>
      <c r="EO309" t="s">
        <v>3</v>
      </c>
      <c r="EQ309">
        <v>0</v>
      </c>
      <c r="ER309">
        <v>230.51</v>
      </c>
      <c r="ES309">
        <v>230.51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342"/>
        <v>0</v>
      </c>
      <c r="FS309">
        <v>0</v>
      </c>
      <c r="FX309">
        <v>95</v>
      </c>
      <c r="FY309">
        <v>65</v>
      </c>
      <c r="GA309" t="s">
        <v>3</v>
      </c>
      <c r="GD309">
        <v>1</v>
      </c>
      <c r="GF309">
        <v>-1226584224</v>
      </c>
      <c r="GG309">
        <v>1</v>
      </c>
      <c r="GH309">
        <v>1</v>
      </c>
      <c r="GI309">
        <v>4</v>
      </c>
      <c r="GJ309">
        <v>0</v>
      </c>
      <c r="GK309">
        <v>0</v>
      </c>
      <c r="GL309">
        <f t="shared" si="343"/>
        <v>0</v>
      </c>
      <c r="GM309">
        <f t="shared" si="344"/>
        <v>3121.11</v>
      </c>
      <c r="GN309">
        <f t="shared" si="345"/>
        <v>0</v>
      </c>
      <c r="GO309">
        <f t="shared" si="346"/>
        <v>3121.11</v>
      </c>
      <c r="GP309">
        <f t="shared" si="347"/>
        <v>0</v>
      </c>
      <c r="GR309">
        <v>0</v>
      </c>
      <c r="GS309">
        <v>3</v>
      </c>
      <c r="GT309">
        <v>0</v>
      </c>
      <c r="GU309" t="s">
        <v>3</v>
      </c>
      <c r="GV309">
        <f t="shared" si="348"/>
        <v>0</v>
      </c>
      <c r="GW309">
        <v>1</v>
      </c>
      <c r="GX309">
        <f t="shared" si="349"/>
        <v>0</v>
      </c>
      <c r="HA309">
        <v>0</v>
      </c>
      <c r="HB309">
        <v>0</v>
      </c>
      <c r="HC309">
        <f t="shared" si="350"/>
        <v>0</v>
      </c>
      <c r="IK309">
        <v>0</v>
      </c>
    </row>
    <row r="310" spans="1:255" x14ac:dyDescent="0.2">
      <c r="A310" s="2">
        <v>17</v>
      </c>
      <c r="B310" s="2">
        <v>1</v>
      </c>
      <c r="C310" s="2">
        <f>ROW(SmtRes!A877)</f>
        <v>877</v>
      </c>
      <c r="D310" s="2">
        <f>ROW(EtalonRes!A739)</f>
        <v>739</v>
      </c>
      <c r="E310" s="2" t="s">
        <v>549</v>
      </c>
      <c r="F310" s="2" t="s">
        <v>315</v>
      </c>
      <c r="G310" s="2" t="s">
        <v>316</v>
      </c>
      <c r="H310" s="2" t="s">
        <v>158</v>
      </c>
      <c r="I310" s="2">
        <f>ROUND(12/100,9)</f>
        <v>0.12</v>
      </c>
      <c r="J310" s="2">
        <v>0</v>
      </c>
      <c r="K310" s="2"/>
      <c r="L310" s="2"/>
      <c r="M310" s="2"/>
      <c r="N310" s="2"/>
      <c r="O310" s="2">
        <f t="shared" si="316"/>
        <v>23.5</v>
      </c>
      <c r="P310" s="2">
        <f t="shared" si="317"/>
        <v>6.46</v>
      </c>
      <c r="Q310" s="2">
        <f t="shared" si="318"/>
        <v>0</v>
      </c>
      <c r="R310" s="2">
        <f t="shared" si="319"/>
        <v>0</v>
      </c>
      <c r="S310" s="2">
        <f t="shared" si="320"/>
        <v>17.04</v>
      </c>
      <c r="T310" s="2">
        <f t="shared" si="321"/>
        <v>0</v>
      </c>
      <c r="U310" s="2">
        <f t="shared" si="322"/>
        <v>1.6686000000000001</v>
      </c>
      <c r="V310" s="2">
        <f t="shared" si="323"/>
        <v>0</v>
      </c>
      <c r="W310" s="2">
        <f t="shared" si="324"/>
        <v>0</v>
      </c>
      <c r="X310" s="2">
        <f t="shared" si="325"/>
        <v>13.63</v>
      </c>
      <c r="Y310" s="2">
        <f t="shared" si="326"/>
        <v>10.220000000000001</v>
      </c>
      <c r="Z310" s="2"/>
      <c r="AA310" s="2">
        <v>39650536</v>
      </c>
      <c r="AB310" s="2">
        <f t="shared" si="327"/>
        <v>195.77600000000001</v>
      </c>
      <c r="AC310" s="2">
        <f t="shared" si="328"/>
        <v>53.81</v>
      </c>
      <c r="AD310" s="2">
        <f>ROUND(((((ET310*1.35))-((EU310*1.35)))+AE310),6)</f>
        <v>0</v>
      </c>
      <c r="AE310" s="2">
        <f t="shared" ref="AE310:AF313" si="351">ROUND(((EU310*1.35)),6)</f>
        <v>0</v>
      </c>
      <c r="AF310" s="2">
        <f t="shared" si="351"/>
        <v>141.96600000000001</v>
      </c>
      <c r="AG310" s="2">
        <f t="shared" si="329"/>
        <v>0</v>
      </c>
      <c r="AH310" s="2">
        <f t="shared" ref="AH310:AI313" si="352">((EW310*1.35))</f>
        <v>13.905000000000001</v>
      </c>
      <c r="AI310" s="2">
        <f t="shared" si="352"/>
        <v>0</v>
      </c>
      <c r="AJ310" s="2">
        <f t="shared" si="330"/>
        <v>0</v>
      </c>
      <c r="AK310" s="2">
        <v>158.97</v>
      </c>
      <c r="AL310" s="2">
        <v>53.81</v>
      </c>
      <c r="AM310" s="2">
        <v>0</v>
      </c>
      <c r="AN310" s="2">
        <v>0</v>
      </c>
      <c r="AO310" s="2">
        <v>105.16</v>
      </c>
      <c r="AP310" s="2">
        <v>0</v>
      </c>
      <c r="AQ310" s="2">
        <v>10.3</v>
      </c>
      <c r="AR310" s="2">
        <v>0</v>
      </c>
      <c r="AS310" s="2">
        <v>0</v>
      </c>
      <c r="AT310" s="2">
        <v>80</v>
      </c>
      <c r="AU310" s="2">
        <v>60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3</v>
      </c>
      <c r="BE310" s="2" t="s">
        <v>3</v>
      </c>
      <c r="BF310" s="2" t="s">
        <v>3</v>
      </c>
      <c r="BG310" s="2" t="s">
        <v>3</v>
      </c>
      <c r="BH310" s="2">
        <v>0</v>
      </c>
      <c r="BI310" s="2">
        <v>2</v>
      </c>
      <c r="BJ310" s="2" t="s">
        <v>317</v>
      </c>
      <c r="BK310" s="2"/>
      <c r="BL310" s="2"/>
      <c r="BM310" s="2">
        <v>111003</v>
      </c>
      <c r="BN310" s="2">
        <v>0</v>
      </c>
      <c r="BO310" s="2" t="s">
        <v>3</v>
      </c>
      <c r="BP310" s="2">
        <v>0</v>
      </c>
      <c r="BQ310" s="2">
        <v>3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3</v>
      </c>
      <c r="BZ310" s="2">
        <v>80</v>
      </c>
      <c r="CA310" s="2">
        <v>60</v>
      </c>
      <c r="CB310" s="2"/>
      <c r="CC310" s="2"/>
      <c r="CD310" s="2"/>
      <c r="CE310" s="2">
        <v>0</v>
      </c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1296</v>
      </c>
      <c r="CO310" s="2">
        <v>0</v>
      </c>
      <c r="CP310" s="2">
        <f t="shared" si="331"/>
        <v>23.5</v>
      </c>
      <c r="CQ310" s="2">
        <f t="shared" si="332"/>
        <v>53.81</v>
      </c>
      <c r="CR310" s="2">
        <f t="shared" si="333"/>
        <v>0</v>
      </c>
      <c r="CS310" s="2">
        <f t="shared" si="334"/>
        <v>0</v>
      </c>
      <c r="CT310" s="2">
        <f t="shared" si="335"/>
        <v>141.96600000000001</v>
      </c>
      <c r="CU310" s="2">
        <f t="shared" si="336"/>
        <v>0</v>
      </c>
      <c r="CV310" s="2">
        <f t="shared" si="337"/>
        <v>13.905000000000001</v>
      </c>
      <c r="CW310" s="2">
        <f t="shared" si="338"/>
        <v>0</v>
      </c>
      <c r="CX310" s="2">
        <f t="shared" si="339"/>
        <v>0</v>
      </c>
      <c r="CY310" s="2">
        <f t="shared" si="340"/>
        <v>13.631999999999998</v>
      </c>
      <c r="CZ310" s="2">
        <f t="shared" si="341"/>
        <v>10.224</v>
      </c>
      <c r="DA310" s="2"/>
      <c r="DB310" s="2"/>
      <c r="DC310" s="2" t="s">
        <v>3</v>
      </c>
      <c r="DD310" s="2" t="s">
        <v>3</v>
      </c>
      <c r="DE310" s="2" t="s">
        <v>19</v>
      </c>
      <c r="DF310" s="2" t="s">
        <v>19</v>
      </c>
      <c r="DG310" s="2" t="s">
        <v>19</v>
      </c>
      <c r="DH310" s="2" t="s">
        <v>3</v>
      </c>
      <c r="DI310" s="2" t="s">
        <v>19</v>
      </c>
      <c r="DJ310" s="2" t="s">
        <v>19</v>
      </c>
      <c r="DK310" s="2" t="s">
        <v>3</v>
      </c>
      <c r="DL310" s="2" t="s">
        <v>3</v>
      </c>
      <c r="DM310" s="2" t="s">
        <v>3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1013</v>
      </c>
      <c r="DV310" s="2" t="s">
        <v>158</v>
      </c>
      <c r="DW310" s="2" t="s">
        <v>158</v>
      </c>
      <c r="DX310" s="2">
        <v>1</v>
      </c>
      <c r="DY310" s="2"/>
      <c r="DZ310" s="2"/>
      <c r="EA310" s="2"/>
      <c r="EB310" s="2"/>
      <c r="EC310" s="2"/>
      <c r="ED310" s="2"/>
      <c r="EE310" s="2">
        <v>39174394</v>
      </c>
      <c r="EF310" s="2">
        <v>3</v>
      </c>
      <c r="EG310" s="2" t="s">
        <v>20</v>
      </c>
      <c r="EH310" s="2">
        <v>0</v>
      </c>
      <c r="EI310" s="2" t="s">
        <v>3</v>
      </c>
      <c r="EJ310" s="2">
        <v>2</v>
      </c>
      <c r="EK310" s="2">
        <v>111003</v>
      </c>
      <c r="EL310" s="2" t="s">
        <v>318</v>
      </c>
      <c r="EM310" s="2" t="s">
        <v>319</v>
      </c>
      <c r="EN310" s="2"/>
      <c r="EO310" s="2" t="s">
        <v>44</v>
      </c>
      <c r="EP310" s="2"/>
      <c r="EQ310" s="2">
        <v>131072</v>
      </c>
      <c r="ER310" s="2">
        <v>158.97</v>
      </c>
      <c r="ES310" s="2">
        <v>53.81</v>
      </c>
      <c r="ET310" s="2">
        <v>0</v>
      </c>
      <c r="EU310" s="2">
        <v>0</v>
      </c>
      <c r="EV310" s="2">
        <v>105.16</v>
      </c>
      <c r="EW310" s="2">
        <v>10.3</v>
      </c>
      <c r="EX310" s="2">
        <v>0</v>
      </c>
      <c r="EY310" s="2">
        <v>0</v>
      </c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342"/>
        <v>0</v>
      </c>
      <c r="FS310" s="2">
        <v>0</v>
      </c>
      <c r="FT310" s="2"/>
      <c r="FU310" s="2"/>
      <c r="FV310" s="2"/>
      <c r="FW310" s="2"/>
      <c r="FX310" s="2">
        <v>80</v>
      </c>
      <c r="FY310" s="2">
        <v>60</v>
      </c>
      <c r="FZ310" s="2"/>
      <c r="GA310" s="2" t="s">
        <v>3</v>
      </c>
      <c r="GB310" s="2"/>
      <c r="GC310" s="2"/>
      <c r="GD310" s="2">
        <v>1</v>
      </c>
      <c r="GE310" s="2"/>
      <c r="GF310" s="2">
        <v>1343962270</v>
      </c>
      <c r="GG310" s="2">
        <v>1</v>
      </c>
      <c r="GH310" s="2">
        <v>1</v>
      </c>
      <c r="GI310" s="2">
        <v>-2</v>
      </c>
      <c r="GJ310" s="2">
        <v>0</v>
      </c>
      <c r="GK310" s="2">
        <v>0</v>
      </c>
      <c r="GL310" s="2">
        <f t="shared" si="343"/>
        <v>0</v>
      </c>
      <c r="GM310" s="2">
        <f t="shared" si="344"/>
        <v>47.35</v>
      </c>
      <c r="GN310" s="2">
        <f t="shared" si="345"/>
        <v>0</v>
      </c>
      <c r="GO310" s="2">
        <f t="shared" si="346"/>
        <v>47.35</v>
      </c>
      <c r="GP310" s="2">
        <f t="shared" si="347"/>
        <v>0</v>
      </c>
      <c r="GQ310" s="2"/>
      <c r="GR310" s="2">
        <v>0</v>
      </c>
      <c r="GS310" s="2">
        <v>3</v>
      </c>
      <c r="GT310" s="2">
        <v>0</v>
      </c>
      <c r="GU310" s="2" t="s">
        <v>3</v>
      </c>
      <c r="GV310" s="2">
        <f t="shared" si="348"/>
        <v>0</v>
      </c>
      <c r="GW310" s="2">
        <v>1</v>
      </c>
      <c r="GX310" s="2">
        <f t="shared" si="349"/>
        <v>0</v>
      </c>
      <c r="GY310" s="2"/>
      <c r="GZ310" s="2"/>
      <c r="HA310" s="2">
        <v>0</v>
      </c>
      <c r="HB310" s="2">
        <v>0</v>
      </c>
      <c r="HC310" s="2">
        <f t="shared" si="350"/>
        <v>0</v>
      </c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ROW(SmtRes!A886)</f>
        <v>886</v>
      </c>
      <c r="D311">
        <f>ROW(EtalonRes!A748)</f>
        <v>748</v>
      </c>
      <c r="E311" t="s">
        <v>549</v>
      </c>
      <c r="F311" t="s">
        <v>315</v>
      </c>
      <c r="G311" t="s">
        <v>316</v>
      </c>
      <c r="H311" t="s">
        <v>158</v>
      </c>
      <c r="I311">
        <f>ROUND(12/100,9)</f>
        <v>0.12</v>
      </c>
      <c r="J311">
        <v>0</v>
      </c>
      <c r="O311">
        <f t="shared" si="316"/>
        <v>159.05000000000001</v>
      </c>
      <c r="P311">
        <f t="shared" si="317"/>
        <v>43.72</v>
      </c>
      <c r="Q311">
        <f t="shared" si="318"/>
        <v>0</v>
      </c>
      <c r="R311">
        <f t="shared" si="319"/>
        <v>0</v>
      </c>
      <c r="S311">
        <f t="shared" si="320"/>
        <v>115.33</v>
      </c>
      <c r="T311">
        <f t="shared" si="321"/>
        <v>0</v>
      </c>
      <c r="U311">
        <f t="shared" si="322"/>
        <v>1.6686000000000001</v>
      </c>
      <c r="V311">
        <f t="shared" si="323"/>
        <v>0</v>
      </c>
      <c r="W311">
        <f t="shared" si="324"/>
        <v>0</v>
      </c>
      <c r="X311">
        <f t="shared" si="325"/>
        <v>92.26</v>
      </c>
      <c r="Y311">
        <f t="shared" si="326"/>
        <v>69.2</v>
      </c>
      <c r="AA311">
        <v>39650538</v>
      </c>
      <c r="AB311">
        <f t="shared" si="327"/>
        <v>195.77600000000001</v>
      </c>
      <c r="AC311">
        <f t="shared" si="328"/>
        <v>53.81</v>
      </c>
      <c r="AD311">
        <f>ROUND(((((ET311*1.35))-((EU311*1.35)))+AE311),6)</f>
        <v>0</v>
      </c>
      <c r="AE311">
        <f t="shared" si="351"/>
        <v>0</v>
      </c>
      <c r="AF311">
        <f t="shared" si="351"/>
        <v>141.96600000000001</v>
      </c>
      <c r="AG311">
        <f t="shared" si="329"/>
        <v>0</v>
      </c>
      <c r="AH311">
        <f t="shared" si="352"/>
        <v>13.905000000000001</v>
      </c>
      <c r="AI311">
        <f t="shared" si="352"/>
        <v>0</v>
      </c>
      <c r="AJ311">
        <f t="shared" si="330"/>
        <v>0</v>
      </c>
      <c r="AK311">
        <v>158.97</v>
      </c>
      <c r="AL311">
        <v>53.81</v>
      </c>
      <c r="AM311">
        <v>0</v>
      </c>
      <c r="AN311">
        <v>0</v>
      </c>
      <c r="AO311">
        <v>105.16</v>
      </c>
      <c r="AP311">
        <v>0</v>
      </c>
      <c r="AQ311">
        <v>10.3</v>
      </c>
      <c r="AR311">
        <v>0</v>
      </c>
      <c r="AS311">
        <v>0</v>
      </c>
      <c r="AT311">
        <v>80</v>
      </c>
      <c r="AU311">
        <v>60</v>
      </c>
      <c r="AV311">
        <v>1</v>
      </c>
      <c r="AW311">
        <v>1</v>
      </c>
      <c r="AZ311">
        <v>6.77</v>
      </c>
      <c r="BA311">
        <v>6.77</v>
      </c>
      <c r="BB311">
        <v>6.77</v>
      </c>
      <c r="BC311">
        <v>6.77</v>
      </c>
      <c r="BD311" t="s">
        <v>3</v>
      </c>
      <c r="BE311" t="s">
        <v>3</v>
      </c>
      <c r="BF311" t="s">
        <v>3</v>
      </c>
      <c r="BG311" t="s">
        <v>3</v>
      </c>
      <c r="BH311">
        <v>0</v>
      </c>
      <c r="BI311">
        <v>2</v>
      </c>
      <c r="BJ311" t="s">
        <v>317</v>
      </c>
      <c r="BM311">
        <v>111003</v>
      </c>
      <c r="BN311">
        <v>0</v>
      </c>
      <c r="BO311" t="s">
        <v>3</v>
      </c>
      <c r="BP311">
        <v>0</v>
      </c>
      <c r="BQ311">
        <v>3</v>
      </c>
      <c r="BR311">
        <v>0</v>
      </c>
      <c r="BS311">
        <v>6.77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80</v>
      </c>
      <c r="CA311">
        <v>60</v>
      </c>
      <c r="CE311">
        <v>0</v>
      </c>
      <c r="CF311">
        <v>0</v>
      </c>
      <c r="CG311">
        <v>0</v>
      </c>
      <c r="CM311">
        <v>0</v>
      </c>
      <c r="CN311" t="s">
        <v>1296</v>
      </c>
      <c r="CO311">
        <v>0</v>
      </c>
      <c r="CP311">
        <f t="shared" si="331"/>
        <v>159.05000000000001</v>
      </c>
      <c r="CQ311">
        <f t="shared" si="332"/>
        <v>364.2937</v>
      </c>
      <c r="CR311">
        <f t="shared" si="333"/>
        <v>0</v>
      </c>
      <c r="CS311">
        <f t="shared" si="334"/>
        <v>0</v>
      </c>
      <c r="CT311">
        <f t="shared" si="335"/>
        <v>961.10982000000001</v>
      </c>
      <c r="CU311">
        <f t="shared" si="336"/>
        <v>0</v>
      </c>
      <c r="CV311">
        <f t="shared" si="337"/>
        <v>13.905000000000001</v>
      </c>
      <c r="CW311">
        <f t="shared" si="338"/>
        <v>0</v>
      </c>
      <c r="CX311">
        <f t="shared" si="339"/>
        <v>0</v>
      </c>
      <c r="CY311">
        <f t="shared" si="340"/>
        <v>92.263999999999996</v>
      </c>
      <c r="CZ311">
        <f t="shared" si="341"/>
        <v>69.198000000000008</v>
      </c>
      <c r="DC311" t="s">
        <v>3</v>
      </c>
      <c r="DD311" t="s">
        <v>3</v>
      </c>
      <c r="DE311" t="s">
        <v>19</v>
      </c>
      <c r="DF311" t="s">
        <v>19</v>
      </c>
      <c r="DG311" t="s">
        <v>19</v>
      </c>
      <c r="DH311" t="s">
        <v>3</v>
      </c>
      <c r="DI311" t="s">
        <v>19</v>
      </c>
      <c r="DJ311" t="s">
        <v>19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1013</v>
      </c>
      <c r="DV311" t="s">
        <v>158</v>
      </c>
      <c r="DW311" t="s">
        <v>158</v>
      </c>
      <c r="DX311">
        <v>1</v>
      </c>
      <c r="EE311">
        <v>39174394</v>
      </c>
      <c r="EF311">
        <v>3</v>
      </c>
      <c r="EG311" t="s">
        <v>20</v>
      </c>
      <c r="EH311">
        <v>0</v>
      </c>
      <c r="EI311" t="s">
        <v>3</v>
      </c>
      <c r="EJ311">
        <v>2</v>
      </c>
      <c r="EK311">
        <v>111003</v>
      </c>
      <c r="EL311" t="s">
        <v>318</v>
      </c>
      <c r="EM311" t="s">
        <v>319</v>
      </c>
      <c r="EO311" t="s">
        <v>44</v>
      </c>
      <c r="EQ311">
        <v>131072</v>
      </c>
      <c r="ER311">
        <v>158.97</v>
      </c>
      <c r="ES311">
        <v>53.81</v>
      </c>
      <c r="ET311">
        <v>0</v>
      </c>
      <c r="EU311">
        <v>0</v>
      </c>
      <c r="EV311">
        <v>105.16</v>
      </c>
      <c r="EW311">
        <v>10.3</v>
      </c>
      <c r="EX311">
        <v>0</v>
      </c>
      <c r="EY311">
        <v>0</v>
      </c>
      <c r="FQ311">
        <v>0</v>
      </c>
      <c r="FR311">
        <f t="shared" si="342"/>
        <v>0</v>
      </c>
      <c r="FS311">
        <v>0</v>
      </c>
      <c r="FX311">
        <v>80</v>
      </c>
      <c r="FY311">
        <v>60</v>
      </c>
      <c r="GA311" t="s">
        <v>3</v>
      </c>
      <c r="GD311">
        <v>1</v>
      </c>
      <c r="GF311">
        <v>1343962270</v>
      </c>
      <c r="GG311">
        <v>1</v>
      </c>
      <c r="GH311">
        <v>1</v>
      </c>
      <c r="GI311">
        <v>4</v>
      </c>
      <c r="GJ311">
        <v>0</v>
      </c>
      <c r="GK311">
        <v>0</v>
      </c>
      <c r="GL311">
        <f t="shared" si="343"/>
        <v>0</v>
      </c>
      <c r="GM311">
        <f t="shared" si="344"/>
        <v>320.51</v>
      </c>
      <c r="GN311">
        <f t="shared" si="345"/>
        <v>0</v>
      </c>
      <c r="GO311">
        <f t="shared" si="346"/>
        <v>320.51</v>
      </c>
      <c r="GP311">
        <f t="shared" si="347"/>
        <v>0</v>
      </c>
      <c r="GR311">
        <v>0</v>
      </c>
      <c r="GS311">
        <v>0</v>
      </c>
      <c r="GT311">
        <v>0</v>
      </c>
      <c r="GU311" t="s">
        <v>3</v>
      </c>
      <c r="GV311">
        <f t="shared" si="348"/>
        <v>0</v>
      </c>
      <c r="GW311">
        <v>1</v>
      </c>
      <c r="GX311">
        <f t="shared" si="349"/>
        <v>0</v>
      </c>
      <c r="HA311">
        <v>0</v>
      </c>
      <c r="HB311">
        <v>0</v>
      </c>
      <c r="HC311">
        <f t="shared" si="350"/>
        <v>0</v>
      </c>
      <c r="IK311">
        <v>0</v>
      </c>
    </row>
    <row r="312" spans="1:255" x14ac:dyDescent="0.2">
      <c r="A312" s="2">
        <v>17</v>
      </c>
      <c r="B312" s="2">
        <v>1</v>
      </c>
      <c r="C312" s="2">
        <f>ROW(SmtRes!A898)</f>
        <v>898</v>
      </c>
      <c r="D312" s="2">
        <f>ROW(EtalonRes!A759)</f>
        <v>759</v>
      </c>
      <c r="E312" s="2" t="s">
        <v>550</v>
      </c>
      <c r="F312" s="2" t="s">
        <v>413</v>
      </c>
      <c r="G312" s="2" t="s">
        <v>414</v>
      </c>
      <c r="H312" s="2" t="s">
        <v>17</v>
      </c>
      <c r="I312" s="2">
        <v>1</v>
      </c>
      <c r="J312" s="2">
        <v>0</v>
      </c>
      <c r="K312" s="2"/>
      <c r="L312" s="2"/>
      <c r="M312" s="2"/>
      <c r="N312" s="2"/>
      <c r="O312" s="2">
        <f t="shared" si="316"/>
        <v>788.67</v>
      </c>
      <c r="P312" s="2">
        <f t="shared" si="317"/>
        <v>278.76</v>
      </c>
      <c r="Q312" s="2">
        <f t="shared" si="318"/>
        <v>144.97999999999999</v>
      </c>
      <c r="R312" s="2">
        <f t="shared" si="319"/>
        <v>16.05</v>
      </c>
      <c r="S312" s="2">
        <f t="shared" si="320"/>
        <v>364.93</v>
      </c>
      <c r="T312" s="2">
        <f t="shared" si="321"/>
        <v>0</v>
      </c>
      <c r="U312" s="2">
        <f t="shared" si="322"/>
        <v>37.935000000000002</v>
      </c>
      <c r="V312" s="2">
        <f t="shared" si="323"/>
        <v>1.2555000000000001</v>
      </c>
      <c r="W312" s="2">
        <f t="shared" si="324"/>
        <v>0</v>
      </c>
      <c r="X312" s="2">
        <f t="shared" si="325"/>
        <v>304.77999999999997</v>
      </c>
      <c r="Y312" s="2">
        <f t="shared" si="326"/>
        <v>228.59</v>
      </c>
      <c r="Z312" s="2"/>
      <c r="AA312" s="2">
        <v>39650536</v>
      </c>
      <c r="AB312" s="2">
        <f t="shared" si="327"/>
        <v>788.66849999999999</v>
      </c>
      <c r="AC312" s="2">
        <f t="shared" si="328"/>
        <v>278.76</v>
      </c>
      <c r="AD312" s="2">
        <f>ROUND(((((ET312*1.35))-((EU312*1.35)))+AE312),6)</f>
        <v>144.97649999999999</v>
      </c>
      <c r="AE312" s="2">
        <f t="shared" si="351"/>
        <v>16.051500000000001</v>
      </c>
      <c r="AF312" s="2">
        <f t="shared" si="351"/>
        <v>364.93200000000002</v>
      </c>
      <c r="AG312" s="2">
        <f t="shared" si="329"/>
        <v>0</v>
      </c>
      <c r="AH312" s="2">
        <f t="shared" si="352"/>
        <v>37.935000000000002</v>
      </c>
      <c r="AI312" s="2">
        <f t="shared" si="352"/>
        <v>1.2555000000000001</v>
      </c>
      <c r="AJ312" s="2">
        <f t="shared" si="330"/>
        <v>0</v>
      </c>
      <c r="AK312" s="2">
        <v>656.47</v>
      </c>
      <c r="AL312" s="2">
        <v>278.76</v>
      </c>
      <c r="AM312" s="2">
        <v>107.39</v>
      </c>
      <c r="AN312" s="2">
        <v>11.89</v>
      </c>
      <c r="AO312" s="2">
        <v>270.32</v>
      </c>
      <c r="AP312" s="2">
        <v>0</v>
      </c>
      <c r="AQ312" s="2">
        <v>28.1</v>
      </c>
      <c r="AR312" s="2">
        <v>0.93</v>
      </c>
      <c r="AS312" s="2">
        <v>0</v>
      </c>
      <c r="AT312" s="2">
        <v>80</v>
      </c>
      <c r="AU312" s="2">
        <v>60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3</v>
      </c>
      <c r="BE312" s="2" t="s">
        <v>3</v>
      </c>
      <c r="BF312" s="2" t="s">
        <v>3</v>
      </c>
      <c r="BG312" s="2" t="s">
        <v>3</v>
      </c>
      <c r="BH312" s="2">
        <v>0</v>
      </c>
      <c r="BI312" s="2">
        <v>2</v>
      </c>
      <c r="BJ312" s="2" t="s">
        <v>551</v>
      </c>
      <c r="BK312" s="2"/>
      <c r="BL312" s="2"/>
      <c r="BM312" s="2">
        <v>107001</v>
      </c>
      <c r="BN312" s="2">
        <v>0</v>
      </c>
      <c r="BO312" s="2" t="s">
        <v>3</v>
      </c>
      <c r="BP312" s="2">
        <v>0</v>
      </c>
      <c r="BQ312" s="2">
        <v>3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3</v>
      </c>
      <c r="BZ312" s="2">
        <v>80</v>
      </c>
      <c r="CA312" s="2">
        <v>60</v>
      </c>
      <c r="CB312" s="2"/>
      <c r="CC312" s="2"/>
      <c r="CD312" s="2"/>
      <c r="CE312" s="2">
        <v>0</v>
      </c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1296</v>
      </c>
      <c r="CO312" s="2">
        <v>0</v>
      </c>
      <c r="CP312" s="2">
        <f t="shared" si="331"/>
        <v>788.67000000000007</v>
      </c>
      <c r="CQ312" s="2">
        <f t="shared" si="332"/>
        <v>278.76</v>
      </c>
      <c r="CR312" s="2">
        <f t="shared" si="333"/>
        <v>144.97649999999999</v>
      </c>
      <c r="CS312" s="2">
        <f t="shared" si="334"/>
        <v>16.051500000000001</v>
      </c>
      <c r="CT312" s="2">
        <f t="shared" si="335"/>
        <v>364.93200000000002</v>
      </c>
      <c r="CU312" s="2">
        <f t="shared" si="336"/>
        <v>0</v>
      </c>
      <c r="CV312" s="2">
        <f t="shared" si="337"/>
        <v>37.935000000000002</v>
      </c>
      <c r="CW312" s="2">
        <f t="shared" si="338"/>
        <v>1.2555000000000001</v>
      </c>
      <c r="CX312" s="2">
        <f t="shared" si="339"/>
        <v>0</v>
      </c>
      <c r="CY312" s="2">
        <f t="shared" si="340"/>
        <v>304.78399999999999</v>
      </c>
      <c r="CZ312" s="2">
        <f t="shared" si="341"/>
        <v>228.58800000000002</v>
      </c>
      <c r="DA312" s="2"/>
      <c r="DB312" s="2"/>
      <c r="DC312" s="2" t="s">
        <v>3</v>
      </c>
      <c r="DD312" s="2" t="s">
        <v>3</v>
      </c>
      <c r="DE312" s="2" t="s">
        <v>19</v>
      </c>
      <c r="DF312" s="2" t="s">
        <v>19</v>
      </c>
      <c r="DG312" s="2" t="s">
        <v>19</v>
      </c>
      <c r="DH312" s="2" t="s">
        <v>3</v>
      </c>
      <c r="DI312" s="2" t="s">
        <v>19</v>
      </c>
      <c r="DJ312" s="2" t="s">
        <v>19</v>
      </c>
      <c r="DK312" s="2" t="s">
        <v>3</v>
      </c>
      <c r="DL312" s="2" t="s">
        <v>3</v>
      </c>
      <c r="DM312" s="2" t="s">
        <v>3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1013</v>
      </c>
      <c r="DV312" s="2" t="s">
        <v>17</v>
      </c>
      <c r="DW312" s="2" t="s">
        <v>17</v>
      </c>
      <c r="DX312" s="2">
        <v>1</v>
      </c>
      <c r="DY312" s="2"/>
      <c r="DZ312" s="2"/>
      <c r="EA312" s="2"/>
      <c r="EB312" s="2"/>
      <c r="EC312" s="2"/>
      <c r="ED312" s="2"/>
      <c r="EE312" s="2">
        <v>39174385</v>
      </c>
      <c r="EF312" s="2">
        <v>3</v>
      </c>
      <c r="EG312" s="2" t="s">
        <v>20</v>
      </c>
      <c r="EH312" s="2">
        <v>0</v>
      </c>
      <c r="EI312" s="2" t="s">
        <v>3</v>
      </c>
      <c r="EJ312" s="2">
        <v>2</v>
      </c>
      <c r="EK312" s="2">
        <v>107001</v>
      </c>
      <c r="EL312" s="2" t="s">
        <v>416</v>
      </c>
      <c r="EM312" s="2" t="s">
        <v>417</v>
      </c>
      <c r="EN312" s="2"/>
      <c r="EO312" s="2" t="s">
        <v>44</v>
      </c>
      <c r="EP312" s="2"/>
      <c r="EQ312" s="2">
        <v>131072</v>
      </c>
      <c r="ER312" s="2">
        <v>656.47</v>
      </c>
      <c r="ES312" s="2">
        <v>278.76</v>
      </c>
      <c r="ET312" s="2">
        <v>107.39</v>
      </c>
      <c r="EU312" s="2">
        <v>11.89</v>
      </c>
      <c r="EV312" s="2">
        <v>270.32</v>
      </c>
      <c r="EW312" s="2">
        <v>28.1</v>
      </c>
      <c r="EX312" s="2">
        <v>0.93</v>
      </c>
      <c r="EY312" s="2">
        <v>0</v>
      </c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342"/>
        <v>0</v>
      </c>
      <c r="FS312" s="2">
        <v>0</v>
      </c>
      <c r="FT312" s="2"/>
      <c r="FU312" s="2"/>
      <c r="FV312" s="2"/>
      <c r="FW312" s="2"/>
      <c r="FX312" s="2">
        <v>80</v>
      </c>
      <c r="FY312" s="2">
        <v>60</v>
      </c>
      <c r="FZ312" s="2"/>
      <c r="GA312" s="2" t="s">
        <v>3</v>
      </c>
      <c r="GB312" s="2"/>
      <c r="GC312" s="2"/>
      <c r="GD312" s="2">
        <v>1</v>
      </c>
      <c r="GE312" s="2"/>
      <c r="GF312" s="2">
        <v>-112330687</v>
      </c>
      <c r="GG312" s="2">
        <v>1</v>
      </c>
      <c r="GH312" s="2">
        <v>1</v>
      </c>
      <c r="GI312" s="2">
        <v>-2</v>
      </c>
      <c r="GJ312" s="2">
        <v>0</v>
      </c>
      <c r="GK312" s="2">
        <v>0</v>
      </c>
      <c r="GL312" s="2">
        <f t="shared" si="343"/>
        <v>0</v>
      </c>
      <c r="GM312" s="2">
        <f t="shared" si="344"/>
        <v>1322.04</v>
      </c>
      <c r="GN312" s="2">
        <f t="shared" si="345"/>
        <v>0</v>
      </c>
      <c r="GO312" s="2">
        <f t="shared" si="346"/>
        <v>1322.04</v>
      </c>
      <c r="GP312" s="2">
        <f t="shared" si="347"/>
        <v>0</v>
      </c>
      <c r="GQ312" s="2"/>
      <c r="GR312" s="2">
        <v>0</v>
      </c>
      <c r="GS312" s="2">
        <v>3</v>
      </c>
      <c r="GT312" s="2">
        <v>0</v>
      </c>
      <c r="GU312" s="2" t="s">
        <v>3</v>
      </c>
      <c r="GV312" s="2">
        <f t="shared" si="348"/>
        <v>0</v>
      </c>
      <c r="GW312" s="2">
        <v>1</v>
      </c>
      <c r="GX312" s="2">
        <f t="shared" si="349"/>
        <v>0</v>
      </c>
      <c r="GY312" s="2"/>
      <c r="GZ312" s="2"/>
      <c r="HA312" s="2">
        <v>0</v>
      </c>
      <c r="HB312" s="2">
        <v>0</v>
      </c>
      <c r="HC312" s="2">
        <f t="shared" si="350"/>
        <v>0</v>
      </c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17</v>
      </c>
      <c r="B313">
        <v>1</v>
      </c>
      <c r="C313">
        <f>ROW(SmtRes!A910)</f>
        <v>910</v>
      </c>
      <c r="D313">
        <f>ROW(EtalonRes!A770)</f>
        <v>770</v>
      </c>
      <c r="E313" t="s">
        <v>550</v>
      </c>
      <c r="F313" t="s">
        <v>413</v>
      </c>
      <c r="G313" t="s">
        <v>414</v>
      </c>
      <c r="H313" t="s">
        <v>17</v>
      </c>
      <c r="I313">
        <v>1</v>
      </c>
      <c r="J313">
        <v>0</v>
      </c>
      <c r="O313">
        <f t="shared" si="316"/>
        <v>5339.29</v>
      </c>
      <c r="P313">
        <f t="shared" si="317"/>
        <v>1887.21</v>
      </c>
      <c r="Q313">
        <f t="shared" si="318"/>
        <v>981.49</v>
      </c>
      <c r="R313">
        <f t="shared" si="319"/>
        <v>108.67</v>
      </c>
      <c r="S313">
        <f t="shared" si="320"/>
        <v>2470.59</v>
      </c>
      <c r="T313">
        <f t="shared" si="321"/>
        <v>0</v>
      </c>
      <c r="U313">
        <f t="shared" si="322"/>
        <v>37.935000000000002</v>
      </c>
      <c r="V313">
        <f t="shared" si="323"/>
        <v>1.2555000000000001</v>
      </c>
      <c r="W313">
        <f t="shared" si="324"/>
        <v>0</v>
      </c>
      <c r="X313">
        <f t="shared" si="325"/>
        <v>2063.41</v>
      </c>
      <c r="Y313">
        <f t="shared" si="326"/>
        <v>1547.56</v>
      </c>
      <c r="AA313">
        <v>39650538</v>
      </c>
      <c r="AB313">
        <f t="shared" si="327"/>
        <v>788.66849999999999</v>
      </c>
      <c r="AC313">
        <f t="shared" si="328"/>
        <v>278.76</v>
      </c>
      <c r="AD313">
        <f>ROUND(((((ET313*1.35))-((EU313*1.35)))+AE313),6)</f>
        <v>144.97649999999999</v>
      </c>
      <c r="AE313">
        <f t="shared" si="351"/>
        <v>16.051500000000001</v>
      </c>
      <c r="AF313">
        <f t="shared" si="351"/>
        <v>364.93200000000002</v>
      </c>
      <c r="AG313">
        <f t="shared" si="329"/>
        <v>0</v>
      </c>
      <c r="AH313">
        <f t="shared" si="352"/>
        <v>37.935000000000002</v>
      </c>
      <c r="AI313">
        <f t="shared" si="352"/>
        <v>1.2555000000000001</v>
      </c>
      <c r="AJ313">
        <f t="shared" si="330"/>
        <v>0</v>
      </c>
      <c r="AK313">
        <v>656.47</v>
      </c>
      <c r="AL313">
        <v>278.76</v>
      </c>
      <c r="AM313">
        <v>107.39</v>
      </c>
      <c r="AN313">
        <v>11.89</v>
      </c>
      <c r="AO313">
        <v>270.32</v>
      </c>
      <c r="AP313">
        <v>0</v>
      </c>
      <c r="AQ313">
        <v>28.1</v>
      </c>
      <c r="AR313">
        <v>0.93</v>
      </c>
      <c r="AS313">
        <v>0</v>
      </c>
      <c r="AT313">
        <v>80</v>
      </c>
      <c r="AU313">
        <v>60</v>
      </c>
      <c r="AV313">
        <v>1</v>
      </c>
      <c r="AW313">
        <v>1</v>
      </c>
      <c r="AZ313">
        <v>6.77</v>
      </c>
      <c r="BA313">
        <v>6.77</v>
      </c>
      <c r="BB313">
        <v>6.77</v>
      </c>
      <c r="BC313">
        <v>6.77</v>
      </c>
      <c r="BD313" t="s">
        <v>3</v>
      </c>
      <c r="BE313" t="s">
        <v>3</v>
      </c>
      <c r="BF313" t="s">
        <v>3</v>
      </c>
      <c r="BG313" t="s">
        <v>3</v>
      </c>
      <c r="BH313">
        <v>0</v>
      </c>
      <c r="BI313">
        <v>2</v>
      </c>
      <c r="BJ313" t="s">
        <v>551</v>
      </c>
      <c r="BM313">
        <v>107001</v>
      </c>
      <c r="BN313">
        <v>0</v>
      </c>
      <c r="BO313" t="s">
        <v>3</v>
      </c>
      <c r="BP313">
        <v>0</v>
      </c>
      <c r="BQ313">
        <v>3</v>
      </c>
      <c r="BR313">
        <v>0</v>
      </c>
      <c r="BS313">
        <v>6.77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80</v>
      </c>
      <c r="CA313">
        <v>60</v>
      </c>
      <c r="CE313">
        <v>0</v>
      </c>
      <c r="CF313">
        <v>0</v>
      </c>
      <c r="CG313">
        <v>0</v>
      </c>
      <c r="CM313">
        <v>0</v>
      </c>
      <c r="CN313" t="s">
        <v>1296</v>
      </c>
      <c r="CO313">
        <v>0</v>
      </c>
      <c r="CP313">
        <f t="shared" si="331"/>
        <v>5339.29</v>
      </c>
      <c r="CQ313">
        <f t="shared" si="332"/>
        <v>1887.2051999999999</v>
      </c>
      <c r="CR313">
        <f t="shared" si="333"/>
        <v>981.49090499999988</v>
      </c>
      <c r="CS313">
        <f t="shared" si="334"/>
        <v>108.668655</v>
      </c>
      <c r="CT313">
        <f t="shared" si="335"/>
        <v>2470.5896400000001</v>
      </c>
      <c r="CU313">
        <f t="shared" si="336"/>
        <v>0</v>
      </c>
      <c r="CV313">
        <f t="shared" si="337"/>
        <v>37.935000000000002</v>
      </c>
      <c r="CW313">
        <f t="shared" si="338"/>
        <v>1.2555000000000001</v>
      </c>
      <c r="CX313">
        <f t="shared" si="339"/>
        <v>0</v>
      </c>
      <c r="CY313">
        <f t="shared" si="340"/>
        <v>2063.4080000000004</v>
      </c>
      <c r="CZ313">
        <f t="shared" si="341"/>
        <v>1547.556</v>
      </c>
      <c r="DC313" t="s">
        <v>3</v>
      </c>
      <c r="DD313" t="s">
        <v>3</v>
      </c>
      <c r="DE313" t="s">
        <v>19</v>
      </c>
      <c r="DF313" t="s">
        <v>19</v>
      </c>
      <c r="DG313" t="s">
        <v>19</v>
      </c>
      <c r="DH313" t="s">
        <v>3</v>
      </c>
      <c r="DI313" t="s">
        <v>19</v>
      </c>
      <c r="DJ313" t="s">
        <v>19</v>
      </c>
      <c r="DK313" t="s">
        <v>3</v>
      </c>
      <c r="DL313" t="s">
        <v>3</v>
      </c>
      <c r="DM313" t="s">
        <v>3</v>
      </c>
      <c r="DN313">
        <v>0</v>
      </c>
      <c r="DO313">
        <v>0</v>
      </c>
      <c r="DP313">
        <v>1</v>
      </c>
      <c r="DQ313">
        <v>1</v>
      </c>
      <c r="DU313">
        <v>1013</v>
      </c>
      <c r="DV313" t="s">
        <v>17</v>
      </c>
      <c r="DW313" t="s">
        <v>17</v>
      </c>
      <c r="DX313">
        <v>1</v>
      </c>
      <c r="EE313">
        <v>39174385</v>
      </c>
      <c r="EF313">
        <v>3</v>
      </c>
      <c r="EG313" t="s">
        <v>20</v>
      </c>
      <c r="EH313">
        <v>0</v>
      </c>
      <c r="EI313" t="s">
        <v>3</v>
      </c>
      <c r="EJ313">
        <v>2</v>
      </c>
      <c r="EK313">
        <v>107001</v>
      </c>
      <c r="EL313" t="s">
        <v>416</v>
      </c>
      <c r="EM313" t="s">
        <v>417</v>
      </c>
      <c r="EO313" t="s">
        <v>44</v>
      </c>
      <c r="EQ313">
        <v>131072</v>
      </c>
      <c r="ER313">
        <v>656.47</v>
      </c>
      <c r="ES313">
        <v>278.76</v>
      </c>
      <c r="ET313">
        <v>107.39</v>
      </c>
      <c r="EU313">
        <v>11.89</v>
      </c>
      <c r="EV313">
        <v>270.32</v>
      </c>
      <c r="EW313">
        <v>28.1</v>
      </c>
      <c r="EX313">
        <v>0.93</v>
      </c>
      <c r="EY313">
        <v>0</v>
      </c>
      <c r="FQ313">
        <v>0</v>
      </c>
      <c r="FR313">
        <f t="shared" si="342"/>
        <v>0</v>
      </c>
      <c r="FS313">
        <v>0</v>
      </c>
      <c r="FX313">
        <v>80</v>
      </c>
      <c r="FY313">
        <v>60</v>
      </c>
      <c r="GA313" t="s">
        <v>3</v>
      </c>
      <c r="GD313">
        <v>1</v>
      </c>
      <c r="GF313">
        <v>-112330687</v>
      </c>
      <c r="GG313">
        <v>1</v>
      </c>
      <c r="GH313">
        <v>1</v>
      </c>
      <c r="GI313">
        <v>4</v>
      </c>
      <c r="GJ313">
        <v>0</v>
      </c>
      <c r="GK313">
        <v>0</v>
      </c>
      <c r="GL313">
        <f t="shared" si="343"/>
        <v>0</v>
      </c>
      <c r="GM313">
        <f t="shared" si="344"/>
        <v>8950.26</v>
      </c>
      <c r="GN313">
        <f t="shared" si="345"/>
        <v>0</v>
      </c>
      <c r="GO313">
        <f t="shared" si="346"/>
        <v>8950.26</v>
      </c>
      <c r="GP313">
        <f t="shared" si="347"/>
        <v>0</v>
      </c>
      <c r="GR313">
        <v>0</v>
      </c>
      <c r="GS313">
        <v>0</v>
      </c>
      <c r="GT313">
        <v>0</v>
      </c>
      <c r="GU313" t="s">
        <v>3</v>
      </c>
      <c r="GV313">
        <f t="shared" si="348"/>
        <v>0</v>
      </c>
      <c r="GW313">
        <v>1</v>
      </c>
      <c r="GX313">
        <f t="shared" si="349"/>
        <v>0</v>
      </c>
      <c r="HA313">
        <v>0</v>
      </c>
      <c r="HB313">
        <v>0</v>
      </c>
      <c r="HC313">
        <f t="shared" si="350"/>
        <v>0</v>
      </c>
      <c r="IK313">
        <v>0</v>
      </c>
    </row>
    <row r="314" spans="1:255" x14ac:dyDescent="0.2">
      <c r="A314" s="2">
        <v>18</v>
      </c>
      <c r="B314" s="2">
        <v>1</v>
      </c>
      <c r="C314" s="2">
        <v>898</v>
      </c>
      <c r="D314" s="2"/>
      <c r="E314" s="2" t="s">
        <v>552</v>
      </c>
      <c r="F314" s="2" t="s">
        <v>171</v>
      </c>
      <c r="G314" s="2" t="s">
        <v>553</v>
      </c>
      <c r="H314" s="2" t="s">
        <v>17</v>
      </c>
      <c r="I314" s="2">
        <f>I312*J314</f>
        <v>1</v>
      </c>
      <c r="J314" s="2">
        <v>1</v>
      </c>
      <c r="K314" s="2"/>
      <c r="L314" s="2"/>
      <c r="M314" s="2"/>
      <c r="N314" s="2"/>
      <c r="O314" s="2">
        <f t="shared" si="316"/>
        <v>18835.169999999998</v>
      </c>
      <c r="P314" s="2">
        <f t="shared" si="317"/>
        <v>18835.169999999998</v>
      </c>
      <c r="Q314" s="2">
        <f t="shared" si="318"/>
        <v>0</v>
      </c>
      <c r="R314" s="2">
        <f t="shared" si="319"/>
        <v>0</v>
      </c>
      <c r="S314" s="2">
        <f t="shared" si="320"/>
        <v>0</v>
      </c>
      <c r="T314" s="2">
        <f t="shared" si="321"/>
        <v>0</v>
      </c>
      <c r="U314" s="2">
        <f t="shared" si="322"/>
        <v>0</v>
      </c>
      <c r="V314" s="2">
        <f t="shared" si="323"/>
        <v>0</v>
      </c>
      <c r="W314" s="2">
        <f t="shared" si="324"/>
        <v>0</v>
      </c>
      <c r="X314" s="2">
        <f t="shared" si="325"/>
        <v>0</v>
      </c>
      <c r="Y314" s="2">
        <f t="shared" si="326"/>
        <v>0</v>
      </c>
      <c r="Z314" s="2"/>
      <c r="AA314" s="2">
        <v>39650536</v>
      </c>
      <c r="AB314" s="2">
        <f t="shared" si="327"/>
        <v>18835.169999999998</v>
      </c>
      <c r="AC314" s="2">
        <f t="shared" si="328"/>
        <v>18835.169999999998</v>
      </c>
      <c r="AD314" s="2">
        <f t="shared" ref="AD314:AD321" si="353">ROUND((((ET314)-(EU314))+AE314),6)</f>
        <v>0</v>
      </c>
      <c r="AE314" s="2">
        <f t="shared" ref="AE314:AF321" si="354">ROUND((EU314),6)</f>
        <v>0</v>
      </c>
      <c r="AF314" s="2">
        <f t="shared" si="354"/>
        <v>0</v>
      </c>
      <c r="AG314" s="2">
        <f t="shared" si="329"/>
        <v>0</v>
      </c>
      <c r="AH314" s="2">
        <f t="shared" ref="AH314:AI321" si="355">(EW314)</f>
        <v>0</v>
      </c>
      <c r="AI314" s="2">
        <f t="shared" si="355"/>
        <v>0</v>
      </c>
      <c r="AJ314" s="2">
        <f t="shared" si="330"/>
        <v>0</v>
      </c>
      <c r="AK314" s="2">
        <v>18835.169999999998</v>
      </c>
      <c r="AL314" s="2">
        <v>18835.169999999998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80</v>
      </c>
      <c r="AU314" s="2">
        <v>60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3</v>
      </c>
      <c r="BE314" s="2" t="s">
        <v>3</v>
      </c>
      <c r="BF314" s="2" t="s">
        <v>3</v>
      </c>
      <c r="BG314" s="2" t="s">
        <v>3</v>
      </c>
      <c r="BH314" s="2">
        <v>3</v>
      </c>
      <c r="BI314" s="2">
        <v>2</v>
      </c>
      <c r="BJ314" s="2" t="s">
        <v>3</v>
      </c>
      <c r="BK314" s="2"/>
      <c r="BL314" s="2"/>
      <c r="BM314" s="2">
        <v>107001</v>
      </c>
      <c r="BN314" s="2">
        <v>0</v>
      </c>
      <c r="BO314" s="2" t="s">
        <v>3</v>
      </c>
      <c r="BP314" s="2">
        <v>0</v>
      </c>
      <c r="BQ314" s="2">
        <v>3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3</v>
      </c>
      <c r="BZ314" s="2">
        <v>80</v>
      </c>
      <c r="CA314" s="2">
        <v>60</v>
      </c>
      <c r="CB314" s="2"/>
      <c r="CC314" s="2"/>
      <c r="CD314" s="2"/>
      <c r="CE314" s="2">
        <v>0</v>
      </c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3</v>
      </c>
      <c r="CO314" s="2">
        <v>0</v>
      </c>
      <c r="CP314" s="2">
        <f t="shared" si="331"/>
        <v>18835.169999999998</v>
      </c>
      <c r="CQ314" s="2">
        <f t="shared" si="332"/>
        <v>18835.169999999998</v>
      </c>
      <c r="CR314" s="2">
        <f t="shared" si="333"/>
        <v>0</v>
      </c>
      <c r="CS314" s="2">
        <f t="shared" si="334"/>
        <v>0</v>
      </c>
      <c r="CT314" s="2">
        <f t="shared" si="335"/>
        <v>0</v>
      </c>
      <c r="CU314" s="2">
        <f t="shared" si="336"/>
        <v>0</v>
      </c>
      <c r="CV314" s="2">
        <f t="shared" si="337"/>
        <v>0</v>
      </c>
      <c r="CW314" s="2">
        <f t="shared" si="338"/>
        <v>0</v>
      </c>
      <c r="CX314" s="2">
        <f t="shared" si="339"/>
        <v>0</v>
      </c>
      <c r="CY314" s="2">
        <f t="shared" si="340"/>
        <v>0</v>
      </c>
      <c r="CZ314" s="2">
        <f t="shared" si="341"/>
        <v>0</v>
      </c>
      <c r="DA314" s="2"/>
      <c r="DB314" s="2"/>
      <c r="DC314" s="2" t="s">
        <v>3</v>
      </c>
      <c r="DD314" s="2" t="s">
        <v>3</v>
      </c>
      <c r="DE314" s="2" t="s">
        <v>3</v>
      </c>
      <c r="DF314" s="2" t="s">
        <v>3</v>
      </c>
      <c r="DG314" s="2" t="s">
        <v>3</v>
      </c>
      <c r="DH314" s="2" t="s">
        <v>3</v>
      </c>
      <c r="DI314" s="2" t="s">
        <v>3</v>
      </c>
      <c r="DJ314" s="2" t="s">
        <v>3</v>
      </c>
      <c r="DK314" s="2" t="s">
        <v>3</v>
      </c>
      <c r="DL314" s="2" t="s">
        <v>3</v>
      </c>
      <c r="DM314" s="2" t="s">
        <v>3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1013</v>
      </c>
      <c r="DV314" s="2" t="s">
        <v>17</v>
      </c>
      <c r="DW314" s="2" t="s">
        <v>17</v>
      </c>
      <c r="DX314" s="2">
        <v>1</v>
      </c>
      <c r="DY314" s="2"/>
      <c r="DZ314" s="2"/>
      <c r="EA314" s="2"/>
      <c r="EB314" s="2"/>
      <c r="EC314" s="2"/>
      <c r="ED314" s="2"/>
      <c r="EE314" s="2">
        <v>39174385</v>
      </c>
      <c r="EF314" s="2">
        <v>3</v>
      </c>
      <c r="EG314" s="2" t="s">
        <v>20</v>
      </c>
      <c r="EH314" s="2">
        <v>0</v>
      </c>
      <c r="EI314" s="2" t="s">
        <v>3</v>
      </c>
      <c r="EJ314" s="2">
        <v>2</v>
      </c>
      <c r="EK314" s="2">
        <v>107001</v>
      </c>
      <c r="EL314" s="2" t="s">
        <v>416</v>
      </c>
      <c r="EM314" s="2" t="s">
        <v>417</v>
      </c>
      <c r="EN314" s="2"/>
      <c r="EO314" s="2" t="s">
        <v>3</v>
      </c>
      <c r="EP314" s="2"/>
      <c r="EQ314" s="2">
        <v>0</v>
      </c>
      <c r="ER314" s="2">
        <v>18835.169999999998</v>
      </c>
      <c r="ES314" s="2">
        <v>18835.169999999998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/>
      <c r="EZ314" s="2">
        <v>5</v>
      </c>
      <c r="FA314" s="2"/>
      <c r="FB314" s="2"/>
      <c r="FC314" s="2">
        <v>1</v>
      </c>
      <c r="FD314" s="2">
        <v>18</v>
      </c>
      <c r="FE314" s="2"/>
      <c r="FF314" s="2">
        <v>22225.5</v>
      </c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342"/>
        <v>0</v>
      </c>
      <c r="FS314" s="2">
        <v>0</v>
      </c>
      <c r="FT314" s="2"/>
      <c r="FU314" s="2"/>
      <c r="FV314" s="2"/>
      <c r="FW314" s="2"/>
      <c r="FX314" s="2">
        <v>80</v>
      </c>
      <c r="FY314" s="2">
        <v>60</v>
      </c>
      <c r="FZ314" s="2"/>
      <c r="GA314" s="2" t="s">
        <v>554</v>
      </c>
      <c r="GB314" s="2"/>
      <c r="GC314" s="2"/>
      <c r="GD314" s="2">
        <v>1</v>
      </c>
      <c r="GE314" s="2"/>
      <c r="GF314" s="2">
        <v>-884603716</v>
      </c>
      <c r="GG314" s="2">
        <v>1</v>
      </c>
      <c r="GH314" s="2">
        <v>3</v>
      </c>
      <c r="GI314" s="2">
        <v>3</v>
      </c>
      <c r="GJ314" s="2">
        <v>0</v>
      </c>
      <c r="GK314" s="2">
        <v>0</v>
      </c>
      <c r="GL314" s="2">
        <f t="shared" si="343"/>
        <v>0</v>
      </c>
      <c r="GM314" s="2">
        <f t="shared" si="344"/>
        <v>18835.169999999998</v>
      </c>
      <c r="GN314" s="2">
        <f t="shared" si="345"/>
        <v>0</v>
      </c>
      <c r="GO314" s="2">
        <f t="shared" si="346"/>
        <v>18835.169999999998</v>
      </c>
      <c r="GP314" s="2">
        <f t="shared" si="347"/>
        <v>0</v>
      </c>
      <c r="GQ314" s="2"/>
      <c r="GR314" s="2">
        <v>1</v>
      </c>
      <c r="GS314" s="2">
        <v>1</v>
      </c>
      <c r="GT314" s="2">
        <v>0</v>
      </c>
      <c r="GU314" s="2" t="s">
        <v>3</v>
      </c>
      <c r="GV314" s="2">
        <f t="shared" si="348"/>
        <v>0</v>
      </c>
      <c r="GW314" s="2">
        <v>1</v>
      </c>
      <c r="GX314" s="2">
        <f t="shared" si="349"/>
        <v>0</v>
      </c>
      <c r="GY314" s="2"/>
      <c r="GZ314" s="2"/>
      <c r="HA314" s="2">
        <v>0</v>
      </c>
      <c r="HB314" s="2">
        <v>0</v>
      </c>
      <c r="HC314" s="2">
        <f t="shared" si="350"/>
        <v>0</v>
      </c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18</v>
      </c>
      <c r="B315">
        <v>1</v>
      </c>
      <c r="C315">
        <v>910</v>
      </c>
      <c r="E315" t="s">
        <v>552</v>
      </c>
      <c r="F315" t="s">
        <v>171</v>
      </c>
      <c r="G315" t="s">
        <v>553</v>
      </c>
      <c r="H315" t="s">
        <v>17</v>
      </c>
      <c r="I315">
        <f>I313*J315</f>
        <v>1</v>
      </c>
      <c r="J315">
        <v>1</v>
      </c>
      <c r="O315">
        <f t="shared" si="316"/>
        <v>44258.879999999997</v>
      </c>
      <c r="P315">
        <f t="shared" si="317"/>
        <v>44258.879999999997</v>
      </c>
      <c r="Q315">
        <f t="shared" si="318"/>
        <v>0</v>
      </c>
      <c r="R315">
        <f t="shared" si="319"/>
        <v>0</v>
      </c>
      <c r="S315">
        <f t="shared" si="320"/>
        <v>0</v>
      </c>
      <c r="T315">
        <f t="shared" si="321"/>
        <v>0</v>
      </c>
      <c r="U315">
        <f t="shared" si="322"/>
        <v>0</v>
      </c>
      <c r="V315">
        <f t="shared" si="323"/>
        <v>0</v>
      </c>
      <c r="W315">
        <f t="shared" si="324"/>
        <v>0</v>
      </c>
      <c r="X315">
        <f t="shared" si="325"/>
        <v>0</v>
      </c>
      <c r="Y315">
        <f t="shared" si="326"/>
        <v>0</v>
      </c>
      <c r="AA315">
        <v>39650538</v>
      </c>
      <c r="AB315">
        <f t="shared" si="327"/>
        <v>6537.5</v>
      </c>
      <c r="AC315">
        <f t="shared" si="328"/>
        <v>6537.5</v>
      </c>
      <c r="AD315">
        <f t="shared" si="353"/>
        <v>0</v>
      </c>
      <c r="AE315">
        <f t="shared" si="354"/>
        <v>0</v>
      </c>
      <c r="AF315">
        <f t="shared" si="354"/>
        <v>0</v>
      </c>
      <c r="AG315">
        <f t="shared" si="329"/>
        <v>0</v>
      </c>
      <c r="AH315">
        <f t="shared" si="355"/>
        <v>0</v>
      </c>
      <c r="AI315">
        <f t="shared" si="355"/>
        <v>0</v>
      </c>
      <c r="AJ315">
        <f t="shared" si="330"/>
        <v>0</v>
      </c>
      <c r="AK315">
        <v>6537.5</v>
      </c>
      <c r="AL315">
        <v>6537.5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80</v>
      </c>
      <c r="AU315">
        <v>60</v>
      </c>
      <c r="AV315">
        <v>1</v>
      </c>
      <c r="AW315">
        <v>1</v>
      </c>
      <c r="AZ315">
        <v>6.77</v>
      </c>
      <c r="BA315">
        <v>1</v>
      </c>
      <c r="BB315">
        <v>1</v>
      </c>
      <c r="BC315">
        <v>6.77</v>
      </c>
      <c r="BD315" t="s">
        <v>3</v>
      </c>
      <c r="BE315" t="s">
        <v>3</v>
      </c>
      <c r="BF315" t="s">
        <v>3</v>
      </c>
      <c r="BG315" t="s">
        <v>3</v>
      </c>
      <c r="BH315">
        <v>3</v>
      </c>
      <c r="BI315">
        <v>2</v>
      </c>
      <c r="BJ315" t="s">
        <v>3</v>
      </c>
      <c r="BM315">
        <v>107001</v>
      </c>
      <c r="BN315">
        <v>0</v>
      </c>
      <c r="BO315" t="s">
        <v>3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80</v>
      </c>
      <c r="CA315">
        <v>60</v>
      </c>
      <c r="CE315">
        <v>0</v>
      </c>
      <c r="CF315">
        <v>0</v>
      </c>
      <c r="CG315">
        <v>0</v>
      </c>
      <c r="CM315">
        <v>0</v>
      </c>
      <c r="CN315" t="s">
        <v>3</v>
      </c>
      <c r="CO315">
        <v>0</v>
      </c>
      <c r="CP315">
        <f t="shared" si="331"/>
        <v>44258.879999999997</v>
      </c>
      <c r="CQ315">
        <f t="shared" si="332"/>
        <v>44258.875</v>
      </c>
      <c r="CR315">
        <f t="shared" si="333"/>
        <v>0</v>
      </c>
      <c r="CS315">
        <f t="shared" si="334"/>
        <v>0</v>
      </c>
      <c r="CT315">
        <f t="shared" si="335"/>
        <v>0</v>
      </c>
      <c r="CU315">
        <f t="shared" si="336"/>
        <v>0</v>
      </c>
      <c r="CV315">
        <f t="shared" si="337"/>
        <v>0</v>
      </c>
      <c r="CW315">
        <f t="shared" si="338"/>
        <v>0</v>
      </c>
      <c r="CX315">
        <f t="shared" si="339"/>
        <v>0</v>
      </c>
      <c r="CY315">
        <f t="shared" si="340"/>
        <v>0</v>
      </c>
      <c r="CZ315">
        <f t="shared" si="341"/>
        <v>0</v>
      </c>
      <c r="DC315" t="s">
        <v>3</v>
      </c>
      <c r="DD315" t="s">
        <v>3</v>
      </c>
      <c r="DE315" t="s">
        <v>3</v>
      </c>
      <c r="DF315" t="s">
        <v>3</v>
      </c>
      <c r="DG315" t="s">
        <v>3</v>
      </c>
      <c r="DH315" t="s">
        <v>3</v>
      </c>
      <c r="DI315" t="s">
        <v>3</v>
      </c>
      <c r="DJ315" t="s">
        <v>3</v>
      </c>
      <c r="DK315" t="s">
        <v>3</v>
      </c>
      <c r="DL315" t="s">
        <v>3</v>
      </c>
      <c r="DM315" t="s">
        <v>3</v>
      </c>
      <c r="DN315">
        <v>0</v>
      </c>
      <c r="DO315">
        <v>0</v>
      </c>
      <c r="DP315">
        <v>1</v>
      </c>
      <c r="DQ315">
        <v>1</v>
      </c>
      <c r="DU315">
        <v>1013</v>
      </c>
      <c r="DV315" t="s">
        <v>17</v>
      </c>
      <c r="DW315" t="s">
        <v>17</v>
      </c>
      <c r="DX315">
        <v>1</v>
      </c>
      <c r="EE315">
        <v>39174385</v>
      </c>
      <c r="EF315">
        <v>3</v>
      </c>
      <c r="EG315" t="s">
        <v>20</v>
      </c>
      <c r="EH315">
        <v>0</v>
      </c>
      <c r="EI315" t="s">
        <v>3</v>
      </c>
      <c r="EJ315">
        <v>2</v>
      </c>
      <c r="EK315">
        <v>107001</v>
      </c>
      <c r="EL315" t="s">
        <v>416</v>
      </c>
      <c r="EM315" t="s">
        <v>417</v>
      </c>
      <c r="EO315" t="s">
        <v>3</v>
      </c>
      <c r="EQ315">
        <v>0</v>
      </c>
      <c r="ER315">
        <v>6537.5</v>
      </c>
      <c r="ES315">
        <v>6537.5</v>
      </c>
      <c r="ET315">
        <v>0</v>
      </c>
      <c r="EU315">
        <v>0</v>
      </c>
      <c r="EV315">
        <v>0</v>
      </c>
      <c r="EW315">
        <v>0</v>
      </c>
      <c r="EX315">
        <v>0</v>
      </c>
      <c r="EZ315">
        <v>5</v>
      </c>
      <c r="FC315">
        <v>1</v>
      </c>
      <c r="FD315">
        <v>18</v>
      </c>
      <c r="FF315">
        <v>52225.5</v>
      </c>
      <c r="FQ315">
        <v>0</v>
      </c>
      <c r="FR315">
        <f t="shared" si="342"/>
        <v>0</v>
      </c>
      <c r="FS315">
        <v>0</v>
      </c>
      <c r="FX315">
        <v>80</v>
      </c>
      <c r="FY315">
        <v>60</v>
      </c>
      <c r="GA315" t="s">
        <v>555</v>
      </c>
      <c r="GD315">
        <v>1</v>
      </c>
      <c r="GF315">
        <v>-884603716</v>
      </c>
      <c r="GG315">
        <v>1</v>
      </c>
      <c r="GH315">
        <v>3</v>
      </c>
      <c r="GI315">
        <v>4</v>
      </c>
      <c r="GJ315">
        <v>0</v>
      </c>
      <c r="GK315">
        <v>0</v>
      </c>
      <c r="GL315">
        <f t="shared" si="343"/>
        <v>0</v>
      </c>
      <c r="GM315">
        <f t="shared" si="344"/>
        <v>44258.879999999997</v>
      </c>
      <c r="GN315">
        <f t="shared" si="345"/>
        <v>0</v>
      </c>
      <c r="GO315">
        <f t="shared" si="346"/>
        <v>44258.879999999997</v>
      </c>
      <c r="GP315">
        <f t="shared" si="347"/>
        <v>0</v>
      </c>
      <c r="GR315">
        <v>1</v>
      </c>
      <c r="GS315">
        <v>1</v>
      </c>
      <c r="GT315">
        <v>0</v>
      </c>
      <c r="GU315" t="s">
        <v>3</v>
      </c>
      <c r="GV315">
        <f t="shared" si="348"/>
        <v>0</v>
      </c>
      <c r="GW315">
        <v>1</v>
      </c>
      <c r="GX315">
        <f t="shared" si="349"/>
        <v>0</v>
      </c>
      <c r="HA315">
        <v>0</v>
      </c>
      <c r="HB315">
        <v>0</v>
      </c>
      <c r="HC315">
        <f t="shared" si="350"/>
        <v>0</v>
      </c>
      <c r="IK315">
        <v>0</v>
      </c>
    </row>
    <row r="316" spans="1:255" x14ac:dyDescent="0.2">
      <c r="A316" s="2">
        <v>17</v>
      </c>
      <c r="B316" s="2">
        <v>1</v>
      </c>
      <c r="C316" s="2">
        <f>ROW(SmtRes!A923)</f>
        <v>923</v>
      </c>
      <c r="D316" s="2">
        <f>ROW(EtalonRes!A781)</f>
        <v>781</v>
      </c>
      <c r="E316" s="2" t="s">
        <v>556</v>
      </c>
      <c r="F316" s="2" t="s">
        <v>413</v>
      </c>
      <c r="G316" s="2" t="s">
        <v>414</v>
      </c>
      <c r="H316" s="2" t="s">
        <v>17</v>
      </c>
      <c r="I316" s="2">
        <v>1</v>
      </c>
      <c r="J316" s="2">
        <v>0</v>
      </c>
      <c r="K316" s="2"/>
      <c r="L316" s="2"/>
      <c r="M316" s="2"/>
      <c r="N316" s="2"/>
      <c r="O316" s="2">
        <f t="shared" ref="O316:O347" si="356">ROUND(CP316,2)</f>
        <v>656.47</v>
      </c>
      <c r="P316" s="2">
        <f t="shared" ref="P316:P347" si="357">ROUND(CQ316*I316,2)</f>
        <v>278.76</v>
      </c>
      <c r="Q316" s="2">
        <f t="shared" ref="Q316:Q347" si="358">ROUND(CR316*I316,2)</f>
        <v>107.39</v>
      </c>
      <c r="R316" s="2">
        <f t="shared" ref="R316:R347" si="359">ROUND(CS316*I316,2)</f>
        <v>11.89</v>
      </c>
      <c r="S316" s="2">
        <f t="shared" ref="S316:S347" si="360">ROUND(CT316*I316,2)</f>
        <v>270.32</v>
      </c>
      <c r="T316" s="2">
        <f t="shared" ref="T316:T347" si="361">ROUND(CU316*I316,2)</f>
        <v>0</v>
      </c>
      <c r="U316" s="2">
        <f t="shared" ref="U316:U347" si="362">CV316*I316</f>
        <v>28.1</v>
      </c>
      <c r="V316" s="2">
        <f t="shared" ref="V316:V347" si="363">CW316*I316</f>
        <v>0.93</v>
      </c>
      <c r="W316" s="2">
        <f t="shared" ref="W316:W347" si="364">ROUND(CX316*I316,2)</f>
        <v>0</v>
      </c>
      <c r="X316" s="2">
        <f t="shared" ref="X316:X347" si="365">ROUND(CY316,2)</f>
        <v>225.77</v>
      </c>
      <c r="Y316" s="2">
        <f t="shared" ref="Y316:Y347" si="366">ROUND(CZ316,2)</f>
        <v>169.33</v>
      </c>
      <c r="Z316" s="2"/>
      <c r="AA316" s="2">
        <v>39650536</v>
      </c>
      <c r="AB316" s="2">
        <f t="shared" ref="AB316:AB347" si="367">ROUND((AC316+AD316+AF316),6)</f>
        <v>656.47</v>
      </c>
      <c r="AC316" s="2">
        <f t="shared" ref="AC316:AC347" si="368">ROUND((ES316),6)</f>
        <v>278.76</v>
      </c>
      <c r="AD316" s="2">
        <f t="shared" si="353"/>
        <v>107.39</v>
      </c>
      <c r="AE316" s="2">
        <f t="shared" si="354"/>
        <v>11.89</v>
      </c>
      <c r="AF316" s="2">
        <f t="shared" si="354"/>
        <v>270.32</v>
      </c>
      <c r="AG316" s="2">
        <f t="shared" ref="AG316:AG347" si="369">ROUND((AP316),6)</f>
        <v>0</v>
      </c>
      <c r="AH316" s="2">
        <f t="shared" si="355"/>
        <v>28.1</v>
      </c>
      <c r="AI316" s="2">
        <f t="shared" si="355"/>
        <v>0.93</v>
      </c>
      <c r="AJ316" s="2">
        <f t="shared" ref="AJ316:AJ347" si="370">(AS316)</f>
        <v>0</v>
      </c>
      <c r="AK316" s="2">
        <v>656.47</v>
      </c>
      <c r="AL316" s="2">
        <v>278.76</v>
      </c>
      <c r="AM316" s="2">
        <v>107.39</v>
      </c>
      <c r="AN316" s="2">
        <v>11.89</v>
      </c>
      <c r="AO316" s="2">
        <v>270.32</v>
      </c>
      <c r="AP316" s="2">
        <v>0</v>
      </c>
      <c r="AQ316" s="2">
        <v>28.1</v>
      </c>
      <c r="AR316" s="2">
        <v>0.93</v>
      </c>
      <c r="AS316" s="2">
        <v>0</v>
      </c>
      <c r="AT316" s="2">
        <v>80</v>
      </c>
      <c r="AU316" s="2">
        <v>60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3</v>
      </c>
      <c r="BE316" s="2" t="s">
        <v>3</v>
      </c>
      <c r="BF316" s="2" t="s">
        <v>3</v>
      </c>
      <c r="BG316" s="2" t="s">
        <v>3</v>
      </c>
      <c r="BH316" s="2">
        <v>0</v>
      </c>
      <c r="BI316" s="2">
        <v>2</v>
      </c>
      <c r="BJ316" s="2" t="s">
        <v>551</v>
      </c>
      <c r="BK316" s="2"/>
      <c r="BL316" s="2"/>
      <c r="BM316" s="2">
        <v>107001</v>
      </c>
      <c r="BN316" s="2">
        <v>0</v>
      </c>
      <c r="BO316" s="2" t="s">
        <v>3</v>
      </c>
      <c r="BP316" s="2">
        <v>0</v>
      </c>
      <c r="BQ316" s="2">
        <v>3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3</v>
      </c>
      <c r="BZ316" s="2">
        <v>80</v>
      </c>
      <c r="CA316" s="2">
        <v>60</v>
      </c>
      <c r="CB316" s="2"/>
      <c r="CC316" s="2"/>
      <c r="CD316" s="2"/>
      <c r="CE316" s="2">
        <v>0</v>
      </c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3</v>
      </c>
      <c r="CO316" s="2">
        <v>0</v>
      </c>
      <c r="CP316" s="2">
        <f t="shared" ref="CP316:CP347" si="371">(P316+Q316+S316)</f>
        <v>656.47</v>
      </c>
      <c r="CQ316" s="2">
        <f t="shared" ref="CQ316:CQ347" si="372">AC316*BC316</f>
        <v>278.76</v>
      </c>
      <c r="CR316" s="2">
        <f t="shared" ref="CR316:CR347" si="373">AD316*BB316</f>
        <v>107.39</v>
      </c>
      <c r="CS316" s="2">
        <f t="shared" ref="CS316:CS347" si="374">AE316*BS316</f>
        <v>11.89</v>
      </c>
      <c r="CT316" s="2">
        <f t="shared" ref="CT316:CT347" si="375">AF316*BA316</f>
        <v>270.32</v>
      </c>
      <c r="CU316" s="2">
        <f t="shared" ref="CU316:CU347" si="376">AG316</f>
        <v>0</v>
      </c>
      <c r="CV316" s="2">
        <f t="shared" ref="CV316:CV347" si="377">AH316</f>
        <v>28.1</v>
      </c>
      <c r="CW316" s="2">
        <f t="shared" ref="CW316:CW347" si="378">AI316</f>
        <v>0.93</v>
      </c>
      <c r="CX316" s="2">
        <f t="shared" ref="CX316:CX347" si="379">AJ316</f>
        <v>0</v>
      </c>
      <c r="CY316" s="2">
        <f t="shared" ref="CY316:CY347" si="380">(((S316+R316)*AT316)/100)</f>
        <v>225.768</v>
      </c>
      <c r="CZ316" s="2">
        <f t="shared" ref="CZ316:CZ347" si="381">(((S316+R316)*AU316)/100)</f>
        <v>169.32599999999999</v>
      </c>
      <c r="DA316" s="2"/>
      <c r="DB316" s="2"/>
      <c r="DC316" s="2" t="s">
        <v>3</v>
      </c>
      <c r="DD316" s="2" t="s">
        <v>3</v>
      </c>
      <c r="DE316" s="2" t="s">
        <v>3</v>
      </c>
      <c r="DF316" s="2" t="s">
        <v>3</v>
      </c>
      <c r="DG316" s="2" t="s">
        <v>3</v>
      </c>
      <c r="DH316" s="2" t="s">
        <v>3</v>
      </c>
      <c r="DI316" s="2" t="s">
        <v>3</v>
      </c>
      <c r="DJ316" s="2" t="s">
        <v>3</v>
      </c>
      <c r="DK316" s="2" t="s">
        <v>3</v>
      </c>
      <c r="DL316" s="2" t="s">
        <v>3</v>
      </c>
      <c r="DM316" s="2" t="s">
        <v>3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1013</v>
      </c>
      <c r="DV316" s="2" t="s">
        <v>17</v>
      </c>
      <c r="DW316" s="2" t="s">
        <v>17</v>
      </c>
      <c r="DX316" s="2">
        <v>1</v>
      </c>
      <c r="DY316" s="2"/>
      <c r="DZ316" s="2"/>
      <c r="EA316" s="2"/>
      <c r="EB316" s="2"/>
      <c r="EC316" s="2"/>
      <c r="ED316" s="2"/>
      <c r="EE316" s="2">
        <v>39174385</v>
      </c>
      <c r="EF316" s="2">
        <v>3</v>
      </c>
      <c r="EG316" s="2" t="s">
        <v>20</v>
      </c>
      <c r="EH316" s="2">
        <v>0</v>
      </c>
      <c r="EI316" s="2" t="s">
        <v>3</v>
      </c>
      <c r="EJ316" s="2">
        <v>2</v>
      </c>
      <c r="EK316" s="2">
        <v>107001</v>
      </c>
      <c r="EL316" s="2" t="s">
        <v>416</v>
      </c>
      <c r="EM316" s="2" t="s">
        <v>417</v>
      </c>
      <c r="EN316" s="2"/>
      <c r="EO316" s="2" t="s">
        <v>3</v>
      </c>
      <c r="EP316" s="2"/>
      <c r="EQ316" s="2">
        <v>0</v>
      </c>
      <c r="ER316" s="2">
        <v>656.47</v>
      </c>
      <c r="ES316" s="2">
        <v>278.76</v>
      </c>
      <c r="ET316" s="2">
        <v>107.39</v>
      </c>
      <c r="EU316" s="2">
        <v>11.89</v>
      </c>
      <c r="EV316" s="2">
        <v>270.32</v>
      </c>
      <c r="EW316" s="2">
        <v>28.1</v>
      </c>
      <c r="EX316" s="2">
        <v>0.93</v>
      </c>
      <c r="EY316" s="2">
        <v>0</v>
      </c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ref="FR316:FR347" si="382">ROUND(IF(AND(BH316=3,BI316=3),P316,0),2)</f>
        <v>0</v>
      </c>
      <c r="FS316" s="2">
        <v>0</v>
      </c>
      <c r="FT316" s="2"/>
      <c r="FU316" s="2"/>
      <c r="FV316" s="2"/>
      <c r="FW316" s="2"/>
      <c r="FX316" s="2">
        <v>80</v>
      </c>
      <c r="FY316" s="2">
        <v>60</v>
      </c>
      <c r="FZ316" s="2"/>
      <c r="GA316" s="2" t="s">
        <v>3</v>
      </c>
      <c r="GB316" s="2"/>
      <c r="GC316" s="2"/>
      <c r="GD316" s="2">
        <v>1</v>
      </c>
      <c r="GE316" s="2"/>
      <c r="GF316" s="2">
        <v>-112330687</v>
      </c>
      <c r="GG316" s="2">
        <v>2</v>
      </c>
      <c r="GH316" s="2">
        <v>1</v>
      </c>
      <c r="GI316" s="2">
        <v>-2</v>
      </c>
      <c r="GJ316" s="2">
        <v>0</v>
      </c>
      <c r="GK316" s="2">
        <v>0</v>
      </c>
      <c r="GL316" s="2">
        <f t="shared" ref="GL316:GL347" si="383">ROUND(IF(AND(BH316=3,BI316=3,FS316&lt;&gt;0),P316,0),2)</f>
        <v>0</v>
      </c>
      <c r="GM316" s="2">
        <f t="shared" ref="GM316:GM347" si="384">ROUND(O316+X316+Y316,2)+GX316</f>
        <v>1051.57</v>
      </c>
      <c r="GN316" s="2">
        <f t="shared" ref="GN316:GN347" si="385">IF(OR(BI316=0,BI316=1),ROUND(O316+X316+Y316,2),0)</f>
        <v>0</v>
      </c>
      <c r="GO316" s="2">
        <f t="shared" ref="GO316:GO347" si="386">IF(BI316=2,ROUND(O316+X316+Y316,2),0)</f>
        <v>1051.57</v>
      </c>
      <c r="GP316" s="2">
        <f t="shared" ref="GP316:GP347" si="387">IF(BI316=4,ROUND(O316+X316+Y316,2)+GX316,0)</f>
        <v>0</v>
      </c>
      <c r="GQ316" s="2"/>
      <c r="GR316" s="2">
        <v>0</v>
      </c>
      <c r="GS316" s="2">
        <v>3</v>
      </c>
      <c r="GT316" s="2">
        <v>0</v>
      </c>
      <c r="GU316" s="2" t="s">
        <v>3</v>
      </c>
      <c r="GV316" s="2">
        <f t="shared" ref="GV316:GV347" si="388">ROUND((GT316),6)</f>
        <v>0</v>
      </c>
      <c r="GW316" s="2">
        <v>1</v>
      </c>
      <c r="GX316" s="2">
        <f t="shared" ref="GX316:GX347" si="389">ROUND(HC316*I316,2)</f>
        <v>0</v>
      </c>
      <c r="GY316" s="2"/>
      <c r="GZ316" s="2"/>
      <c r="HA316" s="2">
        <v>0</v>
      </c>
      <c r="HB316" s="2">
        <v>0</v>
      </c>
      <c r="HC316" s="2">
        <f t="shared" ref="HC316:HC347" si="390">GV316*GW316</f>
        <v>0</v>
      </c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17</v>
      </c>
      <c r="B317">
        <v>1</v>
      </c>
      <c r="C317">
        <f>ROW(SmtRes!A936)</f>
        <v>936</v>
      </c>
      <c r="D317">
        <f>ROW(EtalonRes!A792)</f>
        <v>792</v>
      </c>
      <c r="E317" t="s">
        <v>556</v>
      </c>
      <c r="F317" t="s">
        <v>413</v>
      </c>
      <c r="G317" t="s">
        <v>414</v>
      </c>
      <c r="H317" t="s">
        <v>17</v>
      </c>
      <c r="I317">
        <v>1</v>
      </c>
      <c r="J317">
        <v>0</v>
      </c>
      <c r="O317">
        <f t="shared" si="356"/>
        <v>4444.3100000000004</v>
      </c>
      <c r="P317">
        <f t="shared" si="357"/>
        <v>1887.21</v>
      </c>
      <c r="Q317">
        <f t="shared" si="358"/>
        <v>727.03</v>
      </c>
      <c r="R317">
        <f t="shared" si="359"/>
        <v>80.5</v>
      </c>
      <c r="S317">
        <f t="shared" si="360"/>
        <v>1830.07</v>
      </c>
      <c r="T317">
        <f t="shared" si="361"/>
        <v>0</v>
      </c>
      <c r="U317">
        <f t="shared" si="362"/>
        <v>28.1</v>
      </c>
      <c r="V317">
        <f t="shared" si="363"/>
        <v>0.93</v>
      </c>
      <c r="W317">
        <f t="shared" si="364"/>
        <v>0</v>
      </c>
      <c r="X317">
        <f t="shared" si="365"/>
        <v>1528.46</v>
      </c>
      <c r="Y317">
        <f t="shared" si="366"/>
        <v>1146.3399999999999</v>
      </c>
      <c r="AA317">
        <v>39650538</v>
      </c>
      <c r="AB317">
        <f t="shared" si="367"/>
        <v>656.47</v>
      </c>
      <c r="AC317">
        <f t="shared" si="368"/>
        <v>278.76</v>
      </c>
      <c r="AD317">
        <f t="shared" si="353"/>
        <v>107.39</v>
      </c>
      <c r="AE317">
        <f t="shared" si="354"/>
        <v>11.89</v>
      </c>
      <c r="AF317">
        <f t="shared" si="354"/>
        <v>270.32</v>
      </c>
      <c r="AG317">
        <f t="shared" si="369"/>
        <v>0</v>
      </c>
      <c r="AH317">
        <f t="shared" si="355"/>
        <v>28.1</v>
      </c>
      <c r="AI317">
        <f t="shared" si="355"/>
        <v>0.93</v>
      </c>
      <c r="AJ317">
        <f t="shared" si="370"/>
        <v>0</v>
      </c>
      <c r="AK317">
        <v>656.47</v>
      </c>
      <c r="AL317">
        <v>278.76</v>
      </c>
      <c r="AM317">
        <v>107.39</v>
      </c>
      <c r="AN317">
        <v>11.89</v>
      </c>
      <c r="AO317">
        <v>270.32</v>
      </c>
      <c r="AP317">
        <v>0</v>
      </c>
      <c r="AQ317">
        <v>28.1</v>
      </c>
      <c r="AR317">
        <v>0.93</v>
      </c>
      <c r="AS317">
        <v>0</v>
      </c>
      <c r="AT317">
        <v>80</v>
      </c>
      <c r="AU317">
        <v>60</v>
      </c>
      <c r="AV317">
        <v>1</v>
      </c>
      <c r="AW317">
        <v>1</v>
      </c>
      <c r="AZ317">
        <v>6.77</v>
      </c>
      <c r="BA317">
        <v>6.77</v>
      </c>
      <c r="BB317">
        <v>6.77</v>
      </c>
      <c r="BC317">
        <v>6.77</v>
      </c>
      <c r="BD317" t="s">
        <v>3</v>
      </c>
      <c r="BE317" t="s">
        <v>3</v>
      </c>
      <c r="BF317" t="s">
        <v>3</v>
      </c>
      <c r="BG317" t="s">
        <v>3</v>
      </c>
      <c r="BH317">
        <v>0</v>
      </c>
      <c r="BI317">
        <v>2</v>
      </c>
      <c r="BJ317" t="s">
        <v>551</v>
      </c>
      <c r="BM317">
        <v>107001</v>
      </c>
      <c r="BN317">
        <v>0</v>
      </c>
      <c r="BO317" t="s">
        <v>3</v>
      </c>
      <c r="BP317">
        <v>0</v>
      </c>
      <c r="BQ317">
        <v>3</v>
      </c>
      <c r="BR317">
        <v>0</v>
      </c>
      <c r="BS317">
        <v>6.77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80</v>
      </c>
      <c r="CA317">
        <v>60</v>
      </c>
      <c r="CE317">
        <v>0</v>
      </c>
      <c r="CF317">
        <v>0</v>
      </c>
      <c r="CG317">
        <v>0</v>
      </c>
      <c r="CM317">
        <v>0</v>
      </c>
      <c r="CN317" t="s">
        <v>3</v>
      </c>
      <c r="CO317">
        <v>0</v>
      </c>
      <c r="CP317">
        <f t="shared" si="371"/>
        <v>4444.3099999999995</v>
      </c>
      <c r="CQ317">
        <f t="shared" si="372"/>
        <v>1887.2051999999999</v>
      </c>
      <c r="CR317">
        <f t="shared" si="373"/>
        <v>727.03030000000001</v>
      </c>
      <c r="CS317">
        <f t="shared" si="374"/>
        <v>80.4953</v>
      </c>
      <c r="CT317">
        <f t="shared" si="375"/>
        <v>1830.0663999999999</v>
      </c>
      <c r="CU317">
        <f t="shared" si="376"/>
        <v>0</v>
      </c>
      <c r="CV317">
        <f t="shared" si="377"/>
        <v>28.1</v>
      </c>
      <c r="CW317">
        <f t="shared" si="378"/>
        <v>0.93</v>
      </c>
      <c r="CX317">
        <f t="shared" si="379"/>
        <v>0</v>
      </c>
      <c r="CY317">
        <f t="shared" si="380"/>
        <v>1528.4560000000001</v>
      </c>
      <c r="CZ317">
        <f t="shared" si="381"/>
        <v>1146.3419999999999</v>
      </c>
      <c r="DC317" t="s">
        <v>3</v>
      </c>
      <c r="DD317" t="s">
        <v>3</v>
      </c>
      <c r="DE317" t="s">
        <v>3</v>
      </c>
      <c r="DF317" t="s">
        <v>3</v>
      </c>
      <c r="DG317" t="s">
        <v>3</v>
      </c>
      <c r="DH317" t="s">
        <v>3</v>
      </c>
      <c r="DI317" t="s">
        <v>3</v>
      </c>
      <c r="DJ317" t="s">
        <v>3</v>
      </c>
      <c r="DK317" t="s">
        <v>3</v>
      </c>
      <c r="DL317" t="s">
        <v>3</v>
      </c>
      <c r="DM317" t="s">
        <v>3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17</v>
      </c>
      <c r="DW317" t="s">
        <v>17</v>
      </c>
      <c r="DX317">
        <v>1</v>
      </c>
      <c r="EE317">
        <v>39174385</v>
      </c>
      <c r="EF317">
        <v>3</v>
      </c>
      <c r="EG317" t="s">
        <v>20</v>
      </c>
      <c r="EH317">
        <v>0</v>
      </c>
      <c r="EI317" t="s">
        <v>3</v>
      </c>
      <c r="EJ317">
        <v>2</v>
      </c>
      <c r="EK317">
        <v>107001</v>
      </c>
      <c r="EL317" t="s">
        <v>416</v>
      </c>
      <c r="EM317" t="s">
        <v>417</v>
      </c>
      <c r="EO317" t="s">
        <v>3</v>
      </c>
      <c r="EQ317">
        <v>0</v>
      </c>
      <c r="ER317">
        <v>656.47</v>
      </c>
      <c r="ES317">
        <v>278.76</v>
      </c>
      <c r="ET317">
        <v>107.39</v>
      </c>
      <c r="EU317">
        <v>11.89</v>
      </c>
      <c r="EV317">
        <v>270.32</v>
      </c>
      <c r="EW317">
        <v>28.1</v>
      </c>
      <c r="EX317">
        <v>0.93</v>
      </c>
      <c r="EY317">
        <v>0</v>
      </c>
      <c r="FQ317">
        <v>0</v>
      </c>
      <c r="FR317">
        <f t="shared" si="382"/>
        <v>0</v>
      </c>
      <c r="FS317">
        <v>0</v>
      </c>
      <c r="FX317">
        <v>80</v>
      </c>
      <c r="FY317">
        <v>60</v>
      </c>
      <c r="GA317" t="s">
        <v>3</v>
      </c>
      <c r="GD317">
        <v>1</v>
      </c>
      <c r="GF317">
        <v>-112330687</v>
      </c>
      <c r="GG317">
        <v>1</v>
      </c>
      <c r="GH317">
        <v>1</v>
      </c>
      <c r="GI317">
        <v>4</v>
      </c>
      <c r="GJ317">
        <v>0</v>
      </c>
      <c r="GK317">
        <v>0</v>
      </c>
      <c r="GL317">
        <f t="shared" si="383"/>
        <v>0</v>
      </c>
      <c r="GM317">
        <f t="shared" si="384"/>
        <v>7119.11</v>
      </c>
      <c r="GN317">
        <f t="shared" si="385"/>
        <v>0</v>
      </c>
      <c r="GO317">
        <f t="shared" si="386"/>
        <v>7119.11</v>
      </c>
      <c r="GP317">
        <f t="shared" si="387"/>
        <v>0</v>
      </c>
      <c r="GR317">
        <v>0</v>
      </c>
      <c r="GS317">
        <v>3</v>
      </c>
      <c r="GT317">
        <v>0</v>
      </c>
      <c r="GU317" t="s">
        <v>3</v>
      </c>
      <c r="GV317">
        <f t="shared" si="388"/>
        <v>0</v>
      </c>
      <c r="GW317">
        <v>1</v>
      </c>
      <c r="GX317">
        <f t="shared" si="389"/>
        <v>0</v>
      </c>
      <c r="HA317">
        <v>0</v>
      </c>
      <c r="HB317">
        <v>0</v>
      </c>
      <c r="HC317">
        <f t="shared" si="390"/>
        <v>0</v>
      </c>
      <c r="IK317">
        <v>0</v>
      </c>
    </row>
    <row r="318" spans="1:255" x14ac:dyDescent="0.2">
      <c r="A318" s="2">
        <v>18</v>
      </c>
      <c r="B318" s="2">
        <v>1</v>
      </c>
      <c r="C318" s="2">
        <v>922</v>
      </c>
      <c r="D318" s="2"/>
      <c r="E318" s="2" t="s">
        <v>557</v>
      </c>
      <c r="F318" s="2" t="s">
        <v>558</v>
      </c>
      <c r="G318" s="2" t="s">
        <v>559</v>
      </c>
      <c r="H318" s="2" t="s">
        <v>90</v>
      </c>
      <c r="I318" s="2">
        <f>I316*J318</f>
        <v>1</v>
      </c>
      <c r="J318" s="2">
        <v>1</v>
      </c>
      <c r="K318" s="2"/>
      <c r="L318" s="2"/>
      <c r="M318" s="2"/>
      <c r="N318" s="2"/>
      <c r="O318" s="2">
        <f t="shared" si="356"/>
        <v>0</v>
      </c>
      <c r="P318" s="2">
        <f t="shared" si="357"/>
        <v>0</v>
      </c>
      <c r="Q318" s="2">
        <f t="shared" si="358"/>
        <v>0</v>
      </c>
      <c r="R318" s="2">
        <f t="shared" si="359"/>
        <v>0</v>
      </c>
      <c r="S318" s="2">
        <f t="shared" si="360"/>
        <v>0</v>
      </c>
      <c r="T318" s="2">
        <f t="shared" si="361"/>
        <v>0</v>
      </c>
      <c r="U318" s="2">
        <f t="shared" si="362"/>
        <v>0</v>
      </c>
      <c r="V318" s="2">
        <f t="shared" si="363"/>
        <v>0</v>
      </c>
      <c r="W318" s="2">
        <f t="shared" si="364"/>
        <v>0</v>
      </c>
      <c r="X318" s="2">
        <f t="shared" si="365"/>
        <v>0</v>
      </c>
      <c r="Y318" s="2">
        <f t="shared" si="366"/>
        <v>0</v>
      </c>
      <c r="Z318" s="2"/>
      <c r="AA318" s="2">
        <v>39650536</v>
      </c>
      <c r="AB318" s="2">
        <f t="shared" si="367"/>
        <v>0</v>
      </c>
      <c r="AC318" s="2">
        <f t="shared" si="368"/>
        <v>0</v>
      </c>
      <c r="AD318" s="2">
        <f t="shared" si="353"/>
        <v>0</v>
      </c>
      <c r="AE318" s="2">
        <f t="shared" si="354"/>
        <v>0</v>
      </c>
      <c r="AF318" s="2">
        <f t="shared" si="354"/>
        <v>0</v>
      </c>
      <c r="AG318" s="2">
        <f t="shared" si="369"/>
        <v>0</v>
      </c>
      <c r="AH318" s="2">
        <f t="shared" si="355"/>
        <v>0</v>
      </c>
      <c r="AI318" s="2">
        <f t="shared" si="355"/>
        <v>0</v>
      </c>
      <c r="AJ318" s="2">
        <f t="shared" si="370"/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80</v>
      </c>
      <c r="AU318" s="2">
        <v>60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3</v>
      </c>
      <c r="BE318" s="2" t="s">
        <v>3</v>
      </c>
      <c r="BF318" s="2" t="s">
        <v>3</v>
      </c>
      <c r="BG318" s="2" t="s">
        <v>3</v>
      </c>
      <c r="BH318" s="2">
        <v>3</v>
      </c>
      <c r="BI318" s="2">
        <v>2</v>
      </c>
      <c r="BJ318" s="2" t="s">
        <v>3</v>
      </c>
      <c r="BK318" s="2"/>
      <c r="BL318" s="2"/>
      <c r="BM318" s="2">
        <v>107001</v>
      </c>
      <c r="BN318" s="2">
        <v>0</v>
      </c>
      <c r="BO318" s="2" t="s">
        <v>3</v>
      </c>
      <c r="BP318" s="2">
        <v>0</v>
      </c>
      <c r="BQ318" s="2">
        <v>3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3</v>
      </c>
      <c r="BZ318" s="2">
        <v>80</v>
      </c>
      <c r="CA318" s="2">
        <v>60</v>
      </c>
      <c r="CB318" s="2"/>
      <c r="CC318" s="2"/>
      <c r="CD318" s="2"/>
      <c r="CE318" s="2">
        <v>0</v>
      </c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3</v>
      </c>
      <c r="CO318" s="2">
        <v>0</v>
      </c>
      <c r="CP318" s="2">
        <f t="shared" si="371"/>
        <v>0</v>
      </c>
      <c r="CQ318" s="2">
        <f t="shared" si="372"/>
        <v>0</v>
      </c>
      <c r="CR318" s="2">
        <f t="shared" si="373"/>
        <v>0</v>
      </c>
      <c r="CS318" s="2">
        <f t="shared" si="374"/>
        <v>0</v>
      </c>
      <c r="CT318" s="2">
        <f t="shared" si="375"/>
        <v>0</v>
      </c>
      <c r="CU318" s="2">
        <f t="shared" si="376"/>
        <v>0</v>
      </c>
      <c r="CV318" s="2">
        <f t="shared" si="377"/>
        <v>0</v>
      </c>
      <c r="CW318" s="2">
        <f t="shared" si="378"/>
        <v>0</v>
      </c>
      <c r="CX318" s="2">
        <f t="shared" si="379"/>
        <v>0</v>
      </c>
      <c r="CY318" s="2">
        <f t="shared" si="380"/>
        <v>0</v>
      </c>
      <c r="CZ318" s="2">
        <f t="shared" si="381"/>
        <v>0</v>
      </c>
      <c r="DA318" s="2"/>
      <c r="DB318" s="2"/>
      <c r="DC318" s="2" t="s">
        <v>3</v>
      </c>
      <c r="DD318" s="2" t="s">
        <v>3</v>
      </c>
      <c r="DE318" s="2" t="s">
        <v>3</v>
      </c>
      <c r="DF318" s="2" t="s">
        <v>3</v>
      </c>
      <c r="DG318" s="2" t="s">
        <v>3</v>
      </c>
      <c r="DH318" s="2" t="s">
        <v>3</v>
      </c>
      <c r="DI318" s="2" t="s">
        <v>3</v>
      </c>
      <c r="DJ318" s="2" t="s">
        <v>3</v>
      </c>
      <c r="DK318" s="2" t="s">
        <v>3</v>
      </c>
      <c r="DL318" s="2" t="s">
        <v>3</v>
      </c>
      <c r="DM318" s="2" t="s">
        <v>3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1013</v>
      </c>
      <c r="DV318" s="2" t="s">
        <v>90</v>
      </c>
      <c r="DW318" s="2" t="s">
        <v>90</v>
      </c>
      <c r="DX318" s="2">
        <v>1</v>
      </c>
      <c r="DY318" s="2"/>
      <c r="DZ318" s="2"/>
      <c r="EA318" s="2"/>
      <c r="EB318" s="2"/>
      <c r="EC318" s="2"/>
      <c r="ED318" s="2"/>
      <c r="EE318" s="2">
        <v>39174385</v>
      </c>
      <c r="EF318" s="2">
        <v>3</v>
      </c>
      <c r="EG318" s="2" t="s">
        <v>20</v>
      </c>
      <c r="EH318" s="2">
        <v>0</v>
      </c>
      <c r="EI318" s="2" t="s">
        <v>3</v>
      </c>
      <c r="EJ318" s="2">
        <v>2</v>
      </c>
      <c r="EK318" s="2">
        <v>107001</v>
      </c>
      <c r="EL318" s="2" t="s">
        <v>416</v>
      </c>
      <c r="EM318" s="2" t="s">
        <v>417</v>
      </c>
      <c r="EN318" s="2"/>
      <c r="EO318" s="2" t="s">
        <v>3</v>
      </c>
      <c r="EP318" s="2"/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si="382"/>
        <v>0</v>
      </c>
      <c r="FS318" s="2">
        <v>0</v>
      </c>
      <c r="FT318" s="2"/>
      <c r="FU318" s="2"/>
      <c r="FV318" s="2"/>
      <c r="FW318" s="2"/>
      <c r="FX318" s="2">
        <v>80</v>
      </c>
      <c r="FY318" s="2">
        <v>60</v>
      </c>
      <c r="FZ318" s="2"/>
      <c r="GA318" s="2" t="s">
        <v>3</v>
      </c>
      <c r="GB318" s="2"/>
      <c r="GC318" s="2"/>
      <c r="GD318" s="2">
        <v>1</v>
      </c>
      <c r="GE318" s="2"/>
      <c r="GF318" s="2">
        <v>-2006654779</v>
      </c>
      <c r="GG318" s="2">
        <v>2</v>
      </c>
      <c r="GH318" s="2">
        <v>0</v>
      </c>
      <c r="GI318" s="2">
        <v>-2</v>
      </c>
      <c r="GJ318" s="2">
        <v>0</v>
      </c>
      <c r="GK318" s="2">
        <v>0</v>
      </c>
      <c r="GL318" s="2">
        <f t="shared" si="383"/>
        <v>0</v>
      </c>
      <c r="GM318" s="2">
        <f t="shared" si="384"/>
        <v>0</v>
      </c>
      <c r="GN318" s="2">
        <f t="shared" si="385"/>
        <v>0</v>
      </c>
      <c r="GO318" s="2">
        <f t="shared" si="386"/>
        <v>0</v>
      </c>
      <c r="GP318" s="2">
        <f t="shared" si="387"/>
        <v>0</v>
      </c>
      <c r="GQ318" s="2"/>
      <c r="GR318" s="2">
        <v>0</v>
      </c>
      <c r="GS318" s="2">
        <v>3</v>
      </c>
      <c r="GT318" s="2">
        <v>0</v>
      </c>
      <c r="GU318" s="2" t="s">
        <v>3</v>
      </c>
      <c r="GV318" s="2">
        <f t="shared" si="388"/>
        <v>0</v>
      </c>
      <c r="GW318" s="2">
        <v>1</v>
      </c>
      <c r="GX318" s="2">
        <f t="shared" si="389"/>
        <v>0</v>
      </c>
      <c r="GY318" s="2"/>
      <c r="GZ318" s="2"/>
      <c r="HA318" s="2">
        <v>0</v>
      </c>
      <c r="HB318" s="2">
        <v>0</v>
      </c>
      <c r="HC318" s="2">
        <f t="shared" si="390"/>
        <v>0</v>
      </c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18</v>
      </c>
      <c r="B319">
        <v>1</v>
      </c>
      <c r="C319">
        <v>935</v>
      </c>
      <c r="E319" t="s">
        <v>557</v>
      </c>
      <c r="F319" t="s">
        <v>558</v>
      </c>
      <c r="G319" t="s">
        <v>559</v>
      </c>
      <c r="H319" t="s">
        <v>90</v>
      </c>
      <c r="I319">
        <f>I317*J319</f>
        <v>1</v>
      </c>
      <c r="J319">
        <v>1</v>
      </c>
      <c r="O319">
        <f t="shared" si="356"/>
        <v>110440.7</v>
      </c>
      <c r="P319">
        <f t="shared" si="357"/>
        <v>110440.7</v>
      </c>
      <c r="Q319">
        <f t="shared" si="358"/>
        <v>0</v>
      </c>
      <c r="R319">
        <f t="shared" si="359"/>
        <v>0</v>
      </c>
      <c r="S319">
        <f t="shared" si="360"/>
        <v>0</v>
      </c>
      <c r="T319">
        <f t="shared" si="361"/>
        <v>0</v>
      </c>
      <c r="U319">
        <f t="shared" si="362"/>
        <v>0</v>
      </c>
      <c r="V319">
        <f t="shared" si="363"/>
        <v>0</v>
      </c>
      <c r="W319">
        <f t="shared" si="364"/>
        <v>0</v>
      </c>
      <c r="X319">
        <f t="shared" si="365"/>
        <v>0</v>
      </c>
      <c r="Y319">
        <f t="shared" si="366"/>
        <v>0</v>
      </c>
      <c r="AA319">
        <v>39650538</v>
      </c>
      <c r="AB319">
        <f t="shared" si="367"/>
        <v>16313.25</v>
      </c>
      <c r="AC319">
        <f t="shared" si="368"/>
        <v>16313.25</v>
      </c>
      <c r="AD319">
        <f t="shared" si="353"/>
        <v>0</v>
      </c>
      <c r="AE319">
        <f t="shared" si="354"/>
        <v>0</v>
      </c>
      <c r="AF319">
        <f t="shared" si="354"/>
        <v>0</v>
      </c>
      <c r="AG319">
        <f t="shared" si="369"/>
        <v>0</v>
      </c>
      <c r="AH319">
        <f t="shared" si="355"/>
        <v>0</v>
      </c>
      <c r="AI319">
        <f t="shared" si="355"/>
        <v>0</v>
      </c>
      <c r="AJ319">
        <f t="shared" si="370"/>
        <v>0</v>
      </c>
      <c r="AK319">
        <v>16313.25</v>
      </c>
      <c r="AL319">
        <v>16313.25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80</v>
      </c>
      <c r="AU319">
        <v>60</v>
      </c>
      <c r="AV319">
        <v>1</v>
      </c>
      <c r="AW319">
        <v>1</v>
      </c>
      <c r="AZ319">
        <v>6.77</v>
      </c>
      <c r="BA319">
        <v>1</v>
      </c>
      <c r="BB319">
        <v>1</v>
      </c>
      <c r="BC319">
        <v>6.77</v>
      </c>
      <c r="BD319" t="s">
        <v>3</v>
      </c>
      <c r="BE319" t="s">
        <v>3</v>
      </c>
      <c r="BF319" t="s">
        <v>3</v>
      </c>
      <c r="BG319" t="s">
        <v>3</v>
      </c>
      <c r="BH319">
        <v>3</v>
      </c>
      <c r="BI319">
        <v>2</v>
      </c>
      <c r="BJ319" t="s">
        <v>3</v>
      </c>
      <c r="BM319">
        <v>107001</v>
      </c>
      <c r="BN319">
        <v>0</v>
      </c>
      <c r="BO319" t="s">
        <v>3</v>
      </c>
      <c r="BP319">
        <v>0</v>
      </c>
      <c r="BQ319">
        <v>3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80</v>
      </c>
      <c r="CA319">
        <v>60</v>
      </c>
      <c r="CE319">
        <v>0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si="371"/>
        <v>110440.7</v>
      </c>
      <c r="CQ319">
        <f t="shared" si="372"/>
        <v>110440.7025</v>
      </c>
      <c r="CR319">
        <f t="shared" si="373"/>
        <v>0</v>
      </c>
      <c r="CS319">
        <f t="shared" si="374"/>
        <v>0</v>
      </c>
      <c r="CT319">
        <f t="shared" si="375"/>
        <v>0</v>
      </c>
      <c r="CU319">
        <f t="shared" si="376"/>
        <v>0</v>
      </c>
      <c r="CV319">
        <f t="shared" si="377"/>
        <v>0</v>
      </c>
      <c r="CW319">
        <f t="shared" si="378"/>
        <v>0</v>
      </c>
      <c r="CX319">
        <f t="shared" si="379"/>
        <v>0</v>
      </c>
      <c r="CY319">
        <f t="shared" si="380"/>
        <v>0</v>
      </c>
      <c r="CZ319">
        <f t="shared" si="381"/>
        <v>0</v>
      </c>
      <c r="DC319" t="s">
        <v>3</v>
      </c>
      <c r="DD319" t="s">
        <v>3</v>
      </c>
      <c r="DE319" t="s">
        <v>3</v>
      </c>
      <c r="DF319" t="s">
        <v>3</v>
      </c>
      <c r="DG319" t="s">
        <v>3</v>
      </c>
      <c r="DH319" t="s">
        <v>3</v>
      </c>
      <c r="DI319" t="s">
        <v>3</v>
      </c>
      <c r="DJ319" t="s">
        <v>3</v>
      </c>
      <c r="DK319" t="s">
        <v>3</v>
      </c>
      <c r="DL319" t="s">
        <v>3</v>
      </c>
      <c r="DM319" t="s">
        <v>3</v>
      </c>
      <c r="DN319">
        <v>0</v>
      </c>
      <c r="DO319">
        <v>0</v>
      </c>
      <c r="DP319">
        <v>1</v>
      </c>
      <c r="DQ319">
        <v>1</v>
      </c>
      <c r="DU319">
        <v>1013</v>
      </c>
      <c r="DV319" t="s">
        <v>90</v>
      </c>
      <c r="DW319" t="s">
        <v>90</v>
      </c>
      <c r="DX319">
        <v>1</v>
      </c>
      <c r="EE319">
        <v>39174385</v>
      </c>
      <c r="EF319">
        <v>3</v>
      </c>
      <c r="EG319" t="s">
        <v>20</v>
      </c>
      <c r="EH319">
        <v>0</v>
      </c>
      <c r="EI319" t="s">
        <v>3</v>
      </c>
      <c r="EJ319">
        <v>2</v>
      </c>
      <c r="EK319">
        <v>107001</v>
      </c>
      <c r="EL319" t="s">
        <v>416</v>
      </c>
      <c r="EM319" t="s">
        <v>417</v>
      </c>
      <c r="EO319" t="s">
        <v>3</v>
      </c>
      <c r="EQ319">
        <v>0</v>
      </c>
      <c r="ER319">
        <v>16313.25</v>
      </c>
      <c r="ES319">
        <v>16313.25</v>
      </c>
      <c r="ET319">
        <v>0</v>
      </c>
      <c r="EU319">
        <v>0</v>
      </c>
      <c r="EV319">
        <v>0</v>
      </c>
      <c r="EW319">
        <v>0</v>
      </c>
      <c r="EX319">
        <v>0</v>
      </c>
      <c r="EZ319">
        <v>5</v>
      </c>
      <c r="FC319">
        <v>1</v>
      </c>
      <c r="FD319">
        <v>18</v>
      </c>
      <c r="FF319">
        <v>130320</v>
      </c>
      <c r="FQ319">
        <v>0</v>
      </c>
      <c r="FR319">
        <f t="shared" si="382"/>
        <v>0</v>
      </c>
      <c r="FS319">
        <v>0</v>
      </c>
      <c r="FX319">
        <v>80</v>
      </c>
      <c r="FY319">
        <v>60</v>
      </c>
      <c r="GA319" t="s">
        <v>560</v>
      </c>
      <c r="GD319">
        <v>1</v>
      </c>
      <c r="GF319">
        <v>-2006654779</v>
      </c>
      <c r="GG319">
        <v>1</v>
      </c>
      <c r="GH319">
        <v>3</v>
      </c>
      <c r="GI319">
        <v>4</v>
      </c>
      <c r="GJ319">
        <v>0</v>
      </c>
      <c r="GK319">
        <v>0</v>
      </c>
      <c r="GL319">
        <f t="shared" si="383"/>
        <v>0</v>
      </c>
      <c r="GM319">
        <f t="shared" si="384"/>
        <v>110440.7</v>
      </c>
      <c r="GN319">
        <f t="shared" si="385"/>
        <v>0</v>
      </c>
      <c r="GO319">
        <f t="shared" si="386"/>
        <v>110440.7</v>
      </c>
      <c r="GP319">
        <f t="shared" si="387"/>
        <v>0</v>
      </c>
      <c r="GR319">
        <v>1</v>
      </c>
      <c r="GS319">
        <v>1</v>
      </c>
      <c r="GT319">
        <v>0</v>
      </c>
      <c r="GU319" t="s">
        <v>3</v>
      </c>
      <c r="GV319">
        <f t="shared" si="388"/>
        <v>0</v>
      </c>
      <c r="GW319">
        <v>1</v>
      </c>
      <c r="GX319">
        <f t="shared" si="389"/>
        <v>0</v>
      </c>
      <c r="HA319">
        <v>0</v>
      </c>
      <c r="HB319">
        <v>0</v>
      </c>
      <c r="HC319">
        <f t="shared" si="390"/>
        <v>0</v>
      </c>
      <c r="IK319">
        <v>0</v>
      </c>
    </row>
    <row r="320" spans="1:255" x14ac:dyDescent="0.2">
      <c r="A320" s="2">
        <v>18</v>
      </c>
      <c r="B320" s="2">
        <v>1</v>
      </c>
      <c r="C320" s="2">
        <v>923</v>
      </c>
      <c r="D320" s="2"/>
      <c r="E320" s="2" t="s">
        <v>561</v>
      </c>
      <c r="F320" s="2" t="s">
        <v>558</v>
      </c>
      <c r="G320" s="2" t="s">
        <v>562</v>
      </c>
      <c r="H320" s="2" t="s">
        <v>90</v>
      </c>
      <c r="I320" s="2">
        <f>I316*J320</f>
        <v>10</v>
      </c>
      <c r="J320" s="2">
        <v>10</v>
      </c>
      <c r="K320" s="2"/>
      <c r="L320" s="2"/>
      <c r="M320" s="2"/>
      <c r="N320" s="2"/>
      <c r="O320" s="2">
        <f t="shared" si="356"/>
        <v>0</v>
      </c>
      <c r="P320" s="2">
        <f t="shared" si="357"/>
        <v>0</v>
      </c>
      <c r="Q320" s="2">
        <f t="shared" si="358"/>
        <v>0</v>
      </c>
      <c r="R320" s="2">
        <f t="shared" si="359"/>
        <v>0</v>
      </c>
      <c r="S320" s="2">
        <f t="shared" si="360"/>
        <v>0</v>
      </c>
      <c r="T320" s="2">
        <f t="shared" si="361"/>
        <v>0</v>
      </c>
      <c r="U320" s="2">
        <f t="shared" si="362"/>
        <v>0</v>
      </c>
      <c r="V320" s="2">
        <f t="shared" si="363"/>
        <v>0</v>
      </c>
      <c r="W320" s="2">
        <f t="shared" si="364"/>
        <v>0</v>
      </c>
      <c r="X320" s="2">
        <f t="shared" si="365"/>
        <v>0</v>
      </c>
      <c r="Y320" s="2">
        <f t="shared" si="366"/>
        <v>0</v>
      </c>
      <c r="Z320" s="2"/>
      <c r="AA320" s="2">
        <v>39650536</v>
      </c>
      <c r="AB320" s="2">
        <f t="shared" si="367"/>
        <v>0</v>
      </c>
      <c r="AC320" s="2">
        <f t="shared" si="368"/>
        <v>0</v>
      </c>
      <c r="AD320" s="2">
        <f t="shared" si="353"/>
        <v>0</v>
      </c>
      <c r="AE320" s="2">
        <f t="shared" si="354"/>
        <v>0</v>
      </c>
      <c r="AF320" s="2">
        <f t="shared" si="354"/>
        <v>0</v>
      </c>
      <c r="AG320" s="2">
        <f t="shared" si="369"/>
        <v>0</v>
      </c>
      <c r="AH320" s="2">
        <f t="shared" si="355"/>
        <v>0</v>
      </c>
      <c r="AI320" s="2">
        <f t="shared" si="355"/>
        <v>0</v>
      </c>
      <c r="AJ320" s="2">
        <f t="shared" si="370"/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80</v>
      </c>
      <c r="AU320" s="2">
        <v>60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3</v>
      </c>
      <c r="BE320" s="2" t="s">
        <v>3</v>
      </c>
      <c r="BF320" s="2" t="s">
        <v>3</v>
      </c>
      <c r="BG320" s="2" t="s">
        <v>3</v>
      </c>
      <c r="BH320" s="2">
        <v>3</v>
      </c>
      <c r="BI320" s="2">
        <v>2</v>
      </c>
      <c r="BJ320" s="2" t="s">
        <v>3</v>
      </c>
      <c r="BK320" s="2"/>
      <c r="BL320" s="2"/>
      <c r="BM320" s="2">
        <v>107001</v>
      </c>
      <c r="BN320" s="2">
        <v>0</v>
      </c>
      <c r="BO320" s="2" t="s">
        <v>3</v>
      </c>
      <c r="BP320" s="2">
        <v>0</v>
      </c>
      <c r="BQ320" s="2">
        <v>3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3</v>
      </c>
      <c r="BZ320" s="2">
        <v>80</v>
      </c>
      <c r="CA320" s="2">
        <v>60</v>
      </c>
      <c r="CB320" s="2"/>
      <c r="CC320" s="2"/>
      <c r="CD320" s="2"/>
      <c r="CE320" s="2">
        <v>0</v>
      </c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3</v>
      </c>
      <c r="CO320" s="2">
        <v>0</v>
      </c>
      <c r="CP320" s="2">
        <f t="shared" si="371"/>
        <v>0</v>
      </c>
      <c r="CQ320" s="2">
        <f t="shared" si="372"/>
        <v>0</v>
      </c>
      <c r="CR320" s="2">
        <f t="shared" si="373"/>
        <v>0</v>
      </c>
      <c r="CS320" s="2">
        <f t="shared" si="374"/>
        <v>0</v>
      </c>
      <c r="CT320" s="2">
        <f t="shared" si="375"/>
        <v>0</v>
      </c>
      <c r="CU320" s="2">
        <f t="shared" si="376"/>
        <v>0</v>
      </c>
      <c r="CV320" s="2">
        <f t="shared" si="377"/>
        <v>0</v>
      </c>
      <c r="CW320" s="2">
        <f t="shared" si="378"/>
        <v>0</v>
      </c>
      <c r="CX320" s="2">
        <f t="shared" si="379"/>
        <v>0</v>
      </c>
      <c r="CY320" s="2">
        <f t="shared" si="380"/>
        <v>0</v>
      </c>
      <c r="CZ320" s="2">
        <f t="shared" si="381"/>
        <v>0</v>
      </c>
      <c r="DA320" s="2"/>
      <c r="DB320" s="2"/>
      <c r="DC320" s="2" t="s">
        <v>3</v>
      </c>
      <c r="DD320" s="2" t="s">
        <v>3</v>
      </c>
      <c r="DE320" s="2" t="s">
        <v>3</v>
      </c>
      <c r="DF320" s="2" t="s">
        <v>3</v>
      </c>
      <c r="DG320" s="2" t="s">
        <v>3</v>
      </c>
      <c r="DH320" s="2" t="s">
        <v>3</v>
      </c>
      <c r="DI320" s="2" t="s">
        <v>3</v>
      </c>
      <c r="DJ320" s="2" t="s">
        <v>3</v>
      </c>
      <c r="DK320" s="2" t="s">
        <v>3</v>
      </c>
      <c r="DL320" s="2" t="s">
        <v>3</v>
      </c>
      <c r="DM320" s="2" t="s">
        <v>3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1013</v>
      </c>
      <c r="DV320" s="2" t="s">
        <v>90</v>
      </c>
      <c r="DW320" s="2" t="s">
        <v>90</v>
      </c>
      <c r="DX320" s="2">
        <v>1</v>
      </c>
      <c r="DY320" s="2"/>
      <c r="DZ320" s="2"/>
      <c r="EA320" s="2"/>
      <c r="EB320" s="2"/>
      <c r="EC320" s="2"/>
      <c r="ED320" s="2"/>
      <c r="EE320" s="2">
        <v>39174385</v>
      </c>
      <c r="EF320" s="2">
        <v>3</v>
      </c>
      <c r="EG320" s="2" t="s">
        <v>20</v>
      </c>
      <c r="EH320" s="2">
        <v>0</v>
      </c>
      <c r="EI320" s="2" t="s">
        <v>3</v>
      </c>
      <c r="EJ320" s="2">
        <v>2</v>
      </c>
      <c r="EK320" s="2">
        <v>107001</v>
      </c>
      <c r="EL320" s="2" t="s">
        <v>416</v>
      </c>
      <c r="EM320" s="2" t="s">
        <v>417</v>
      </c>
      <c r="EN320" s="2"/>
      <c r="EO320" s="2" t="s">
        <v>3</v>
      </c>
      <c r="EP320" s="2"/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382"/>
        <v>0</v>
      </c>
      <c r="FS320" s="2">
        <v>0</v>
      </c>
      <c r="FT320" s="2"/>
      <c r="FU320" s="2"/>
      <c r="FV320" s="2"/>
      <c r="FW320" s="2"/>
      <c r="FX320" s="2">
        <v>80</v>
      </c>
      <c r="FY320" s="2">
        <v>60</v>
      </c>
      <c r="FZ320" s="2"/>
      <c r="GA320" s="2" t="s">
        <v>3</v>
      </c>
      <c r="GB320" s="2"/>
      <c r="GC320" s="2"/>
      <c r="GD320" s="2">
        <v>1</v>
      </c>
      <c r="GE320" s="2"/>
      <c r="GF320" s="2">
        <v>663778170</v>
      </c>
      <c r="GG320" s="2">
        <v>2</v>
      </c>
      <c r="GH320" s="2">
        <v>0</v>
      </c>
      <c r="GI320" s="2">
        <v>-2</v>
      </c>
      <c r="GJ320" s="2">
        <v>0</v>
      </c>
      <c r="GK320" s="2">
        <v>0</v>
      </c>
      <c r="GL320" s="2">
        <f t="shared" si="383"/>
        <v>0</v>
      </c>
      <c r="GM320" s="2">
        <f t="shared" si="384"/>
        <v>0</v>
      </c>
      <c r="GN320" s="2">
        <f t="shared" si="385"/>
        <v>0</v>
      </c>
      <c r="GO320" s="2">
        <f t="shared" si="386"/>
        <v>0</v>
      </c>
      <c r="GP320" s="2">
        <f t="shared" si="387"/>
        <v>0</v>
      </c>
      <c r="GQ320" s="2"/>
      <c r="GR320" s="2">
        <v>0</v>
      </c>
      <c r="GS320" s="2">
        <v>3</v>
      </c>
      <c r="GT320" s="2">
        <v>0</v>
      </c>
      <c r="GU320" s="2" t="s">
        <v>3</v>
      </c>
      <c r="GV320" s="2">
        <f t="shared" si="388"/>
        <v>0</v>
      </c>
      <c r="GW320" s="2">
        <v>1</v>
      </c>
      <c r="GX320" s="2">
        <f t="shared" si="389"/>
        <v>0</v>
      </c>
      <c r="GY320" s="2"/>
      <c r="GZ320" s="2"/>
      <c r="HA320" s="2">
        <v>0</v>
      </c>
      <c r="HB320" s="2">
        <v>0</v>
      </c>
      <c r="HC320" s="2">
        <f t="shared" si="390"/>
        <v>0</v>
      </c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55" x14ac:dyDescent="0.2">
      <c r="A321">
        <v>18</v>
      </c>
      <c r="B321">
        <v>1</v>
      </c>
      <c r="C321">
        <v>936</v>
      </c>
      <c r="E321" t="s">
        <v>561</v>
      </c>
      <c r="F321" t="s">
        <v>558</v>
      </c>
      <c r="G321" t="s">
        <v>562</v>
      </c>
      <c r="H321" t="s">
        <v>90</v>
      </c>
      <c r="I321">
        <f>I317*J321</f>
        <v>10</v>
      </c>
      <c r="J321">
        <v>10</v>
      </c>
      <c r="O321">
        <f t="shared" si="356"/>
        <v>25313.71</v>
      </c>
      <c r="P321">
        <f t="shared" si="357"/>
        <v>25313.71</v>
      </c>
      <c r="Q321">
        <f t="shared" si="358"/>
        <v>0</v>
      </c>
      <c r="R321">
        <f t="shared" si="359"/>
        <v>0</v>
      </c>
      <c r="S321">
        <f t="shared" si="360"/>
        <v>0</v>
      </c>
      <c r="T321">
        <f t="shared" si="361"/>
        <v>0</v>
      </c>
      <c r="U321">
        <f t="shared" si="362"/>
        <v>0</v>
      </c>
      <c r="V321">
        <f t="shared" si="363"/>
        <v>0</v>
      </c>
      <c r="W321">
        <f t="shared" si="364"/>
        <v>0</v>
      </c>
      <c r="X321">
        <f t="shared" si="365"/>
        <v>0</v>
      </c>
      <c r="Y321">
        <f t="shared" si="366"/>
        <v>0</v>
      </c>
      <c r="AA321">
        <v>39650538</v>
      </c>
      <c r="AB321">
        <f t="shared" si="367"/>
        <v>373.91</v>
      </c>
      <c r="AC321">
        <f t="shared" si="368"/>
        <v>373.91</v>
      </c>
      <c r="AD321">
        <f t="shared" si="353"/>
        <v>0</v>
      </c>
      <c r="AE321">
        <f t="shared" si="354"/>
        <v>0</v>
      </c>
      <c r="AF321">
        <f t="shared" si="354"/>
        <v>0</v>
      </c>
      <c r="AG321">
        <f t="shared" si="369"/>
        <v>0</v>
      </c>
      <c r="AH321">
        <f t="shared" si="355"/>
        <v>0</v>
      </c>
      <c r="AI321">
        <f t="shared" si="355"/>
        <v>0</v>
      </c>
      <c r="AJ321">
        <f t="shared" si="370"/>
        <v>0</v>
      </c>
      <c r="AK321">
        <v>373.91</v>
      </c>
      <c r="AL321">
        <v>373.91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80</v>
      </c>
      <c r="AU321">
        <v>60</v>
      </c>
      <c r="AV321">
        <v>1</v>
      </c>
      <c r="AW321">
        <v>1</v>
      </c>
      <c r="AZ321">
        <v>6.77</v>
      </c>
      <c r="BA321">
        <v>1</v>
      </c>
      <c r="BB321">
        <v>1</v>
      </c>
      <c r="BC321">
        <v>6.77</v>
      </c>
      <c r="BD321" t="s">
        <v>3</v>
      </c>
      <c r="BE321" t="s">
        <v>3</v>
      </c>
      <c r="BF321" t="s">
        <v>3</v>
      </c>
      <c r="BG321" t="s">
        <v>3</v>
      </c>
      <c r="BH321">
        <v>3</v>
      </c>
      <c r="BI321">
        <v>2</v>
      </c>
      <c r="BJ321" t="s">
        <v>3</v>
      </c>
      <c r="BM321">
        <v>107001</v>
      </c>
      <c r="BN321">
        <v>0</v>
      </c>
      <c r="BO321" t="s">
        <v>3</v>
      </c>
      <c r="BP321">
        <v>0</v>
      </c>
      <c r="BQ321">
        <v>3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3</v>
      </c>
      <c r="BZ321">
        <v>80</v>
      </c>
      <c r="CA321">
        <v>60</v>
      </c>
      <c r="CE321">
        <v>0</v>
      </c>
      <c r="CF321">
        <v>0</v>
      </c>
      <c r="CG321">
        <v>0</v>
      </c>
      <c r="CM321">
        <v>0</v>
      </c>
      <c r="CN321" t="s">
        <v>3</v>
      </c>
      <c r="CO321">
        <v>0</v>
      </c>
      <c r="CP321">
        <f t="shared" si="371"/>
        <v>25313.71</v>
      </c>
      <c r="CQ321">
        <f t="shared" si="372"/>
        <v>2531.3706999999999</v>
      </c>
      <c r="CR321">
        <f t="shared" si="373"/>
        <v>0</v>
      </c>
      <c r="CS321">
        <f t="shared" si="374"/>
        <v>0</v>
      </c>
      <c r="CT321">
        <f t="shared" si="375"/>
        <v>0</v>
      </c>
      <c r="CU321">
        <f t="shared" si="376"/>
        <v>0</v>
      </c>
      <c r="CV321">
        <f t="shared" si="377"/>
        <v>0</v>
      </c>
      <c r="CW321">
        <f t="shared" si="378"/>
        <v>0</v>
      </c>
      <c r="CX321">
        <f t="shared" si="379"/>
        <v>0</v>
      </c>
      <c r="CY321">
        <f t="shared" si="380"/>
        <v>0</v>
      </c>
      <c r="CZ321">
        <f t="shared" si="381"/>
        <v>0</v>
      </c>
      <c r="DC321" t="s">
        <v>3</v>
      </c>
      <c r="DD321" t="s">
        <v>3</v>
      </c>
      <c r="DE321" t="s">
        <v>3</v>
      </c>
      <c r="DF321" t="s">
        <v>3</v>
      </c>
      <c r="DG321" t="s">
        <v>3</v>
      </c>
      <c r="DH321" t="s">
        <v>3</v>
      </c>
      <c r="DI321" t="s">
        <v>3</v>
      </c>
      <c r="DJ321" t="s">
        <v>3</v>
      </c>
      <c r="DK321" t="s">
        <v>3</v>
      </c>
      <c r="DL321" t="s">
        <v>3</v>
      </c>
      <c r="DM321" t="s">
        <v>3</v>
      </c>
      <c r="DN321">
        <v>0</v>
      </c>
      <c r="DO321">
        <v>0</v>
      </c>
      <c r="DP321">
        <v>1</v>
      </c>
      <c r="DQ321">
        <v>1</v>
      </c>
      <c r="DU321">
        <v>1013</v>
      </c>
      <c r="DV321" t="s">
        <v>90</v>
      </c>
      <c r="DW321" t="s">
        <v>90</v>
      </c>
      <c r="DX321">
        <v>1</v>
      </c>
      <c r="EE321">
        <v>39174385</v>
      </c>
      <c r="EF321">
        <v>3</v>
      </c>
      <c r="EG321" t="s">
        <v>20</v>
      </c>
      <c r="EH321">
        <v>0</v>
      </c>
      <c r="EI321" t="s">
        <v>3</v>
      </c>
      <c r="EJ321">
        <v>2</v>
      </c>
      <c r="EK321">
        <v>107001</v>
      </c>
      <c r="EL321" t="s">
        <v>416</v>
      </c>
      <c r="EM321" t="s">
        <v>417</v>
      </c>
      <c r="EO321" t="s">
        <v>3</v>
      </c>
      <c r="EQ321">
        <v>0</v>
      </c>
      <c r="ER321">
        <v>373.91</v>
      </c>
      <c r="ES321">
        <v>373.91</v>
      </c>
      <c r="ET321">
        <v>0</v>
      </c>
      <c r="EU321">
        <v>0</v>
      </c>
      <c r="EV321">
        <v>0</v>
      </c>
      <c r="EW321">
        <v>0</v>
      </c>
      <c r="EX321">
        <v>0</v>
      </c>
      <c r="EZ321">
        <v>5</v>
      </c>
      <c r="FC321">
        <v>1</v>
      </c>
      <c r="FD321">
        <v>18</v>
      </c>
      <c r="FF321">
        <v>2987</v>
      </c>
      <c r="FQ321">
        <v>0</v>
      </c>
      <c r="FR321">
        <f t="shared" si="382"/>
        <v>0</v>
      </c>
      <c r="FS321">
        <v>0</v>
      </c>
      <c r="FX321">
        <v>80</v>
      </c>
      <c r="FY321">
        <v>60</v>
      </c>
      <c r="GA321" t="s">
        <v>563</v>
      </c>
      <c r="GD321">
        <v>1</v>
      </c>
      <c r="GF321">
        <v>663778170</v>
      </c>
      <c r="GG321">
        <v>1</v>
      </c>
      <c r="GH321">
        <v>3</v>
      </c>
      <c r="GI321">
        <v>4</v>
      </c>
      <c r="GJ321">
        <v>0</v>
      </c>
      <c r="GK321">
        <v>0</v>
      </c>
      <c r="GL321">
        <f t="shared" si="383"/>
        <v>0</v>
      </c>
      <c r="GM321">
        <f t="shared" si="384"/>
        <v>25313.71</v>
      </c>
      <c r="GN321">
        <f t="shared" si="385"/>
        <v>0</v>
      </c>
      <c r="GO321">
        <f t="shared" si="386"/>
        <v>25313.71</v>
      </c>
      <c r="GP321">
        <f t="shared" si="387"/>
        <v>0</v>
      </c>
      <c r="GR321">
        <v>1</v>
      </c>
      <c r="GS321">
        <v>1</v>
      </c>
      <c r="GT321">
        <v>0</v>
      </c>
      <c r="GU321" t="s">
        <v>3</v>
      </c>
      <c r="GV321">
        <f t="shared" si="388"/>
        <v>0</v>
      </c>
      <c r="GW321">
        <v>1</v>
      </c>
      <c r="GX321">
        <f t="shared" si="389"/>
        <v>0</v>
      </c>
      <c r="HA321">
        <v>0</v>
      </c>
      <c r="HB321">
        <v>0</v>
      </c>
      <c r="HC321">
        <f t="shared" si="390"/>
        <v>0</v>
      </c>
      <c r="IK321">
        <v>0</v>
      </c>
    </row>
    <row r="322" spans="1:255" x14ac:dyDescent="0.2">
      <c r="A322" s="2">
        <v>17</v>
      </c>
      <c r="B322" s="2">
        <v>1</v>
      </c>
      <c r="C322" s="2">
        <f>ROW(SmtRes!A941)</f>
        <v>941</v>
      </c>
      <c r="D322" s="2">
        <f>ROW(EtalonRes!A796)</f>
        <v>796</v>
      </c>
      <c r="E322" s="2" t="s">
        <v>564</v>
      </c>
      <c r="F322" s="2" t="s">
        <v>138</v>
      </c>
      <c r="G322" s="2" t="s">
        <v>139</v>
      </c>
      <c r="H322" s="2" t="s">
        <v>17</v>
      </c>
      <c r="I322" s="2">
        <v>6</v>
      </c>
      <c r="J322" s="2">
        <v>0</v>
      </c>
      <c r="K322" s="2"/>
      <c r="L322" s="2"/>
      <c r="M322" s="2"/>
      <c r="N322" s="2"/>
      <c r="O322" s="2">
        <f t="shared" si="356"/>
        <v>1238.3699999999999</v>
      </c>
      <c r="P322" s="2">
        <f t="shared" si="357"/>
        <v>7.98</v>
      </c>
      <c r="Q322" s="2">
        <f t="shared" si="358"/>
        <v>691.42</v>
      </c>
      <c r="R322" s="2">
        <f t="shared" si="359"/>
        <v>72.33</v>
      </c>
      <c r="S322" s="2">
        <f t="shared" si="360"/>
        <v>538.97</v>
      </c>
      <c r="T322" s="2">
        <f t="shared" si="361"/>
        <v>0</v>
      </c>
      <c r="U322" s="2">
        <f t="shared" si="362"/>
        <v>48.600000000000009</v>
      </c>
      <c r="V322" s="2">
        <f t="shared" si="363"/>
        <v>6.2370000000000001</v>
      </c>
      <c r="W322" s="2">
        <f t="shared" si="364"/>
        <v>0</v>
      </c>
      <c r="X322" s="2">
        <f t="shared" si="365"/>
        <v>733.56</v>
      </c>
      <c r="Y322" s="2">
        <f t="shared" si="366"/>
        <v>427.91</v>
      </c>
      <c r="Z322" s="2"/>
      <c r="AA322" s="2">
        <v>39650536</v>
      </c>
      <c r="AB322" s="2">
        <f t="shared" si="367"/>
        <v>206.39500000000001</v>
      </c>
      <c r="AC322" s="2">
        <f t="shared" si="368"/>
        <v>1.33</v>
      </c>
      <c r="AD322" s="2">
        <f>ROUND(((((ET322*1.35))-((EU322*1.35)))+AE322),6)</f>
        <v>115.236</v>
      </c>
      <c r="AE322" s="2">
        <f>ROUND(((EU322*1.35)),6)</f>
        <v>12.0555</v>
      </c>
      <c r="AF322" s="2">
        <f>ROUND(((EV322*1.35)),6)</f>
        <v>89.828999999999994</v>
      </c>
      <c r="AG322" s="2">
        <f t="shared" si="369"/>
        <v>0</v>
      </c>
      <c r="AH322" s="2">
        <f>((EW322*1.35))</f>
        <v>8.1000000000000014</v>
      </c>
      <c r="AI322" s="2">
        <f>((EX322*1.35))</f>
        <v>1.0395000000000001</v>
      </c>
      <c r="AJ322" s="2">
        <f t="shared" si="370"/>
        <v>0</v>
      </c>
      <c r="AK322" s="2">
        <v>153.22999999999999</v>
      </c>
      <c r="AL322" s="2">
        <v>1.33</v>
      </c>
      <c r="AM322" s="2">
        <v>85.36</v>
      </c>
      <c r="AN322" s="2">
        <v>8.93</v>
      </c>
      <c r="AO322" s="2">
        <v>66.540000000000006</v>
      </c>
      <c r="AP322" s="2">
        <v>0</v>
      </c>
      <c r="AQ322" s="2">
        <v>6</v>
      </c>
      <c r="AR322" s="2">
        <v>0.77</v>
      </c>
      <c r="AS322" s="2">
        <v>0</v>
      </c>
      <c r="AT322" s="2">
        <v>120</v>
      </c>
      <c r="AU322" s="2">
        <v>70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3</v>
      </c>
      <c r="BE322" s="2" t="s">
        <v>3</v>
      </c>
      <c r="BF322" s="2" t="s">
        <v>3</v>
      </c>
      <c r="BG322" s="2" t="s">
        <v>3</v>
      </c>
      <c r="BH322" s="2">
        <v>0</v>
      </c>
      <c r="BI322" s="2">
        <v>2</v>
      </c>
      <c r="BJ322" s="2" t="s">
        <v>140</v>
      </c>
      <c r="BK322" s="2"/>
      <c r="BL322" s="2"/>
      <c r="BM322" s="2">
        <v>110005</v>
      </c>
      <c r="BN322" s="2">
        <v>0</v>
      </c>
      <c r="BO322" s="2" t="s">
        <v>3</v>
      </c>
      <c r="BP322" s="2">
        <v>0</v>
      </c>
      <c r="BQ322" s="2">
        <v>3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3</v>
      </c>
      <c r="BZ322" s="2">
        <v>120</v>
      </c>
      <c r="CA322" s="2">
        <v>70</v>
      </c>
      <c r="CB322" s="2"/>
      <c r="CC322" s="2"/>
      <c r="CD322" s="2"/>
      <c r="CE322" s="2">
        <v>0</v>
      </c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1296</v>
      </c>
      <c r="CO322" s="2">
        <v>0</v>
      </c>
      <c r="CP322" s="2">
        <f t="shared" si="371"/>
        <v>1238.3699999999999</v>
      </c>
      <c r="CQ322" s="2">
        <f t="shared" si="372"/>
        <v>1.33</v>
      </c>
      <c r="CR322" s="2">
        <f t="shared" si="373"/>
        <v>115.236</v>
      </c>
      <c r="CS322" s="2">
        <f t="shared" si="374"/>
        <v>12.0555</v>
      </c>
      <c r="CT322" s="2">
        <f t="shared" si="375"/>
        <v>89.828999999999994</v>
      </c>
      <c r="CU322" s="2">
        <f t="shared" si="376"/>
        <v>0</v>
      </c>
      <c r="CV322" s="2">
        <f t="shared" si="377"/>
        <v>8.1000000000000014</v>
      </c>
      <c r="CW322" s="2">
        <f t="shared" si="378"/>
        <v>1.0395000000000001</v>
      </c>
      <c r="CX322" s="2">
        <f t="shared" si="379"/>
        <v>0</v>
      </c>
      <c r="CY322" s="2">
        <f t="shared" si="380"/>
        <v>733.56000000000017</v>
      </c>
      <c r="CZ322" s="2">
        <f t="shared" si="381"/>
        <v>427.91000000000008</v>
      </c>
      <c r="DA322" s="2"/>
      <c r="DB322" s="2"/>
      <c r="DC322" s="2" t="s">
        <v>3</v>
      </c>
      <c r="DD322" s="2" t="s">
        <v>3</v>
      </c>
      <c r="DE322" s="2" t="s">
        <v>19</v>
      </c>
      <c r="DF322" s="2" t="s">
        <v>19</v>
      </c>
      <c r="DG322" s="2" t="s">
        <v>19</v>
      </c>
      <c r="DH322" s="2" t="s">
        <v>3</v>
      </c>
      <c r="DI322" s="2" t="s">
        <v>19</v>
      </c>
      <c r="DJ322" s="2" t="s">
        <v>19</v>
      </c>
      <c r="DK322" s="2" t="s">
        <v>3</v>
      </c>
      <c r="DL322" s="2" t="s">
        <v>3</v>
      </c>
      <c r="DM322" s="2" t="s">
        <v>3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1013</v>
      </c>
      <c r="DV322" s="2" t="s">
        <v>17</v>
      </c>
      <c r="DW322" s="2" t="s">
        <v>17</v>
      </c>
      <c r="DX322" s="2">
        <v>1</v>
      </c>
      <c r="DY322" s="2"/>
      <c r="DZ322" s="2"/>
      <c r="EA322" s="2"/>
      <c r="EB322" s="2"/>
      <c r="EC322" s="2"/>
      <c r="ED322" s="2"/>
      <c r="EE322" s="2">
        <v>39174429</v>
      </c>
      <c r="EF322" s="2">
        <v>3</v>
      </c>
      <c r="EG322" s="2" t="s">
        <v>20</v>
      </c>
      <c r="EH322" s="2">
        <v>0</v>
      </c>
      <c r="EI322" s="2" t="s">
        <v>3</v>
      </c>
      <c r="EJ322" s="2">
        <v>2</v>
      </c>
      <c r="EK322" s="2">
        <v>110005</v>
      </c>
      <c r="EL322" s="2" t="s">
        <v>141</v>
      </c>
      <c r="EM322" s="2" t="s">
        <v>22</v>
      </c>
      <c r="EN322" s="2"/>
      <c r="EO322" s="2" t="s">
        <v>44</v>
      </c>
      <c r="EP322" s="2"/>
      <c r="EQ322" s="2">
        <v>0</v>
      </c>
      <c r="ER322" s="2">
        <v>153.22999999999999</v>
      </c>
      <c r="ES322" s="2">
        <v>1.33</v>
      </c>
      <c r="ET322" s="2">
        <v>85.36</v>
      </c>
      <c r="EU322" s="2">
        <v>8.93</v>
      </c>
      <c r="EV322" s="2">
        <v>66.540000000000006</v>
      </c>
      <c r="EW322" s="2">
        <v>6</v>
      </c>
      <c r="EX322" s="2">
        <v>0.77</v>
      </c>
      <c r="EY322" s="2">
        <v>0</v>
      </c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si="382"/>
        <v>0</v>
      </c>
      <c r="FS322" s="2">
        <v>0</v>
      </c>
      <c r="FT322" s="2"/>
      <c r="FU322" s="2"/>
      <c r="FV322" s="2"/>
      <c r="FW322" s="2"/>
      <c r="FX322" s="2">
        <v>120</v>
      </c>
      <c r="FY322" s="2">
        <v>70</v>
      </c>
      <c r="FZ322" s="2"/>
      <c r="GA322" s="2" t="s">
        <v>3</v>
      </c>
      <c r="GB322" s="2"/>
      <c r="GC322" s="2"/>
      <c r="GD322" s="2">
        <v>1</v>
      </c>
      <c r="GE322" s="2"/>
      <c r="GF322" s="2">
        <v>-869925553</v>
      </c>
      <c r="GG322" s="2">
        <v>2</v>
      </c>
      <c r="GH322" s="2">
        <v>1</v>
      </c>
      <c r="GI322" s="2">
        <v>-2</v>
      </c>
      <c r="GJ322" s="2">
        <v>0</v>
      </c>
      <c r="GK322" s="2">
        <v>0</v>
      </c>
      <c r="GL322" s="2">
        <f t="shared" si="383"/>
        <v>0</v>
      </c>
      <c r="GM322" s="2">
        <f t="shared" si="384"/>
        <v>2399.84</v>
      </c>
      <c r="GN322" s="2">
        <f t="shared" si="385"/>
        <v>0</v>
      </c>
      <c r="GO322" s="2">
        <f t="shared" si="386"/>
        <v>2399.84</v>
      </c>
      <c r="GP322" s="2">
        <f t="shared" si="387"/>
        <v>0</v>
      </c>
      <c r="GQ322" s="2"/>
      <c r="GR322" s="2">
        <v>0</v>
      </c>
      <c r="GS322" s="2">
        <v>3</v>
      </c>
      <c r="GT322" s="2">
        <v>0</v>
      </c>
      <c r="GU322" s="2" t="s">
        <v>3</v>
      </c>
      <c r="GV322" s="2">
        <f t="shared" si="388"/>
        <v>0</v>
      </c>
      <c r="GW322" s="2">
        <v>1</v>
      </c>
      <c r="GX322" s="2">
        <f t="shared" si="389"/>
        <v>0</v>
      </c>
      <c r="GY322" s="2"/>
      <c r="GZ322" s="2"/>
      <c r="HA322" s="2">
        <v>0</v>
      </c>
      <c r="HB322" s="2">
        <v>0</v>
      </c>
      <c r="HC322" s="2">
        <f t="shared" si="390"/>
        <v>0</v>
      </c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17</v>
      </c>
      <c r="B323">
        <v>1</v>
      </c>
      <c r="C323">
        <f>ROW(SmtRes!A946)</f>
        <v>946</v>
      </c>
      <c r="D323">
        <f>ROW(EtalonRes!A800)</f>
        <v>800</v>
      </c>
      <c r="E323" t="s">
        <v>564</v>
      </c>
      <c r="F323" t="s">
        <v>138</v>
      </c>
      <c r="G323" t="s">
        <v>139</v>
      </c>
      <c r="H323" t="s">
        <v>17</v>
      </c>
      <c r="I323">
        <v>6</v>
      </c>
      <c r="J323">
        <v>0</v>
      </c>
      <c r="O323">
        <f t="shared" si="356"/>
        <v>8383.76</v>
      </c>
      <c r="P323">
        <f t="shared" si="357"/>
        <v>54.02</v>
      </c>
      <c r="Q323">
        <f t="shared" si="358"/>
        <v>4680.8900000000003</v>
      </c>
      <c r="R323">
        <f t="shared" si="359"/>
        <v>489.69</v>
      </c>
      <c r="S323">
        <f t="shared" si="360"/>
        <v>3648.85</v>
      </c>
      <c r="T323">
        <f t="shared" si="361"/>
        <v>0</v>
      </c>
      <c r="U323">
        <f t="shared" si="362"/>
        <v>48.600000000000009</v>
      </c>
      <c r="V323">
        <f t="shared" si="363"/>
        <v>6.2370000000000001</v>
      </c>
      <c r="W323">
        <f t="shared" si="364"/>
        <v>0</v>
      </c>
      <c r="X323">
        <f t="shared" si="365"/>
        <v>4966.25</v>
      </c>
      <c r="Y323">
        <f t="shared" si="366"/>
        <v>2896.98</v>
      </c>
      <c r="AA323">
        <v>39650538</v>
      </c>
      <c r="AB323">
        <f t="shared" si="367"/>
        <v>206.39500000000001</v>
      </c>
      <c r="AC323">
        <f t="shared" si="368"/>
        <v>1.33</v>
      </c>
      <c r="AD323">
        <f>ROUND(((((ET323*1.35))-((EU323*1.35)))+AE323),6)</f>
        <v>115.236</v>
      </c>
      <c r="AE323">
        <f>ROUND(((EU323*1.35)),6)</f>
        <v>12.0555</v>
      </c>
      <c r="AF323">
        <f>ROUND(((EV323*1.35)),6)</f>
        <v>89.828999999999994</v>
      </c>
      <c r="AG323">
        <f t="shared" si="369"/>
        <v>0</v>
      </c>
      <c r="AH323">
        <f>((EW323*1.35))</f>
        <v>8.1000000000000014</v>
      </c>
      <c r="AI323">
        <f>((EX323*1.35))</f>
        <v>1.0395000000000001</v>
      </c>
      <c r="AJ323">
        <f t="shared" si="370"/>
        <v>0</v>
      </c>
      <c r="AK323">
        <v>153.22999999999999</v>
      </c>
      <c r="AL323">
        <v>1.33</v>
      </c>
      <c r="AM323">
        <v>85.36</v>
      </c>
      <c r="AN323">
        <v>8.93</v>
      </c>
      <c r="AO323">
        <v>66.540000000000006</v>
      </c>
      <c r="AP323">
        <v>0</v>
      </c>
      <c r="AQ323">
        <v>6</v>
      </c>
      <c r="AR323">
        <v>0.77</v>
      </c>
      <c r="AS323">
        <v>0</v>
      </c>
      <c r="AT323">
        <v>120</v>
      </c>
      <c r="AU323">
        <v>70</v>
      </c>
      <c r="AV323">
        <v>1</v>
      </c>
      <c r="AW323">
        <v>1</v>
      </c>
      <c r="AZ323">
        <v>6.77</v>
      </c>
      <c r="BA323">
        <v>6.77</v>
      </c>
      <c r="BB323">
        <v>6.77</v>
      </c>
      <c r="BC323">
        <v>6.77</v>
      </c>
      <c r="BD323" t="s">
        <v>3</v>
      </c>
      <c r="BE323" t="s">
        <v>3</v>
      </c>
      <c r="BF323" t="s">
        <v>3</v>
      </c>
      <c r="BG323" t="s">
        <v>3</v>
      </c>
      <c r="BH323">
        <v>0</v>
      </c>
      <c r="BI323">
        <v>2</v>
      </c>
      <c r="BJ323" t="s">
        <v>140</v>
      </c>
      <c r="BM323">
        <v>110005</v>
      </c>
      <c r="BN323">
        <v>0</v>
      </c>
      <c r="BO323" t="s">
        <v>3</v>
      </c>
      <c r="BP323">
        <v>0</v>
      </c>
      <c r="BQ323">
        <v>3</v>
      </c>
      <c r="BR323">
        <v>0</v>
      </c>
      <c r="BS323">
        <v>6.77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3</v>
      </c>
      <c r="BZ323">
        <v>120</v>
      </c>
      <c r="CA323">
        <v>70</v>
      </c>
      <c r="CE323">
        <v>0</v>
      </c>
      <c r="CF323">
        <v>0</v>
      </c>
      <c r="CG323">
        <v>0</v>
      </c>
      <c r="CM323">
        <v>0</v>
      </c>
      <c r="CN323" t="s">
        <v>1296</v>
      </c>
      <c r="CO323">
        <v>0</v>
      </c>
      <c r="CP323">
        <f t="shared" si="371"/>
        <v>8383.76</v>
      </c>
      <c r="CQ323">
        <f t="shared" si="372"/>
        <v>9.0040999999999993</v>
      </c>
      <c r="CR323">
        <f t="shared" si="373"/>
        <v>780.14771999999994</v>
      </c>
      <c r="CS323">
        <f t="shared" si="374"/>
        <v>81.615735000000001</v>
      </c>
      <c r="CT323">
        <f t="shared" si="375"/>
        <v>608.1423299999999</v>
      </c>
      <c r="CU323">
        <f t="shared" si="376"/>
        <v>0</v>
      </c>
      <c r="CV323">
        <f t="shared" si="377"/>
        <v>8.1000000000000014</v>
      </c>
      <c r="CW323">
        <f t="shared" si="378"/>
        <v>1.0395000000000001</v>
      </c>
      <c r="CX323">
        <f t="shared" si="379"/>
        <v>0</v>
      </c>
      <c r="CY323">
        <f t="shared" si="380"/>
        <v>4966.2479999999996</v>
      </c>
      <c r="CZ323">
        <f t="shared" si="381"/>
        <v>2896.9780000000001</v>
      </c>
      <c r="DC323" t="s">
        <v>3</v>
      </c>
      <c r="DD323" t="s">
        <v>3</v>
      </c>
      <c r="DE323" t="s">
        <v>19</v>
      </c>
      <c r="DF323" t="s">
        <v>19</v>
      </c>
      <c r="DG323" t="s">
        <v>19</v>
      </c>
      <c r="DH323" t="s">
        <v>3</v>
      </c>
      <c r="DI323" t="s">
        <v>19</v>
      </c>
      <c r="DJ323" t="s">
        <v>19</v>
      </c>
      <c r="DK323" t="s">
        <v>3</v>
      </c>
      <c r="DL323" t="s">
        <v>3</v>
      </c>
      <c r="DM323" t="s">
        <v>3</v>
      </c>
      <c r="DN323">
        <v>0</v>
      </c>
      <c r="DO323">
        <v>0</v>
      </c>
      <c r="DP323">
        <v>1</v>
      </c>
      <c r="DQ323">
        <v>1</v>
      </c>
      <c r="DU323">
        <v>1013</v>
      </c>
      <c r="DV323" t="s">
        <v>17</v>
      </c>
      <c r="DW323" t="s">
        <v>17</v>
      </c>
      <c r="DX323">
        <v>1</v>
      </c>
      <c r="EE323">
        <v>39174429</v>
      </c>
      <c r="EF323">
        <v>3</v>
      </c>
      <c r="EG323" t="s">
        <v>20</v>
      </c>
      <c r="EH323">
        <v>0</v>
      </c>
      <c r="EI323" t="s">
        <v>3</v>
      </c>
      <c r="EJ323">
        <v>2</v>
      </c>
      <c r="EK323">
        <v>110005</v>
      </c>
      <c r="EL323" t="s">
        <v>141</v>
      </c>
      <c r="EM323" t="s">
        <v>22</v>
      </c>
      <c r="EO323" t="s">
        <v>44</v>
      </c>
      <c r="EQ323">
        <v>0</v>
      </c>
      <c r="ER323">
        <v>153.22999999999999</v>
      </c>
      <c r="ES323">
        <v>1.33</v>
      </c>
      <c r="ET323">
        <v>85.36</v>
      </c>
      <c r="EU323">
        <v>8.93</v>
      </c>
      <c r="EV323">
        <v>66.540000000000006</v>
      </c>
      <c r="EW323">
        <v>6</v>
      </c>
      <c r="EX323">
        <v>0.77</v>
      </c>
      <c r="EY323">
        <v>0</v>
      </c>
      <c r="FQ323">
        <v>0</v>
      </c>
      <c r="FR323">
        <f t="shared" si="382"/>
        <v>0</v>
      </c>
      <c r="FS323">
        <v>0</v>
      </c>
      <c r="FX323">
        <v>120</v>
      </c>
      <c r="FY323">
        <v>70</v>
      </c>
      <c r="GA323" t="s">
        <v>3</v>
      </c>
      <c r="GD323">
        <v>1</v>
      </c>
      <c r="GF323">
        <v>-869925553</v>
      </c>
      <c r="GG323">
        <v>1</v>
      </c>
      <c r="GH323">
        <v>1</v>
      </c>
      <c r="GI323">
        <v>4</v>
      </c>
      <c r="GJ323">
        <v>0</v>
      </c>
      <c r="GK323">
        <v>0</v>
      </c>
      <c r="GL323">
        <f t="shared" si="383"/>
        <v>0</v>
      </c>
      <c r="GM323">
        <f t="shared" si="384"/>
        <v>16246.99</v>
      </c>
      <c r="GN323">
        <f t="shared" si="385"/>
        <v>0</v>
      </c>
      <c r="GO323">
        <f t="shared" si="386"/>
        <v>16246.99</v>
      </c>
      <c r="GP323">
        <f t="shared" si="387"/>
        <v>0</v>
      </c>
      <c r="GR323">
        <v>0</v>
      </c>
      <c r="GS323">
        <v>3</v>
      </c>
      <c r="GT323">
        <v>0</v>
      </c>
      <c r="GU323" t="s">
        <v>3</v>
      </c>
      <c r="GV323">
        <f t="shared" si="388"/>
        <v>0</v>
      </c>
      <c r="GW323">
        <v>1</v>
      </c>
      <c r="GX323">
        <f t="shared" si="389"/>
        <v>0</v>
      </c>
      <c r="HA323">
        <v>0</v>
      </c>
      <c r="HB323">
        <v>0</v>
      </c>
      <c r="HC323">
        <f t="shared" si="390"/>
        <v>0</v>
      </c>
      <c r="IK323">
        <v>0</v>
      </c>
    </row>
    <row r="324" spans="1:255" x14ac:dyDescent="0.2">
      <c r="A324" s="2">
        <v>18</v>
      </c>
      <c r="B324" s="2">
        <v>1</v>
      </c>
      <c r="C324" s="2">
        <v>940</v>
      </c>
      <c r="D324" s="2"/>
      <c r="E324" s="2" t="s">
        <v>565</v>
      </c>
      <c r="F324" s="2" t="s">
        <v>143</v>
      </c>
      <c r="G324" s="2" t="s">
        <v>144</v>
      </c>
      <c r="H324" s="2" t="s">
        <v>27</v>
      </c>
      <c r="I324" s="2">
        <f>I322*J324</f>
        <v>6</v>
      </c>
      <c r="J324" s="2">
        <v>1</v>
      </c>
      <c r="K324" s="2"/>
      <c r="L324" s="2"/>
      <c r="M324" s="2"/>
      <c r="N324" s="2"/>
      <c r="O324" s="2">
        <f t="shared" si="356"/>
        <v>347.52</v>
      </c>
      <c r="P324" s="2">
        <f t="shared" si="357"/>
        <v>347.52</v>
      </c>
      <c r="Q324" s="2">
        <f t="shared" si="358"/>
        <v>0</v>
      </c>
      <c r="R324" s="2">
        <f t="shared" si="359"/>
        <v>0</v>
      </c>
      <c r="S324" s="2">
        <f t="shared" si="360"/>
        <v>0</v>
      </c>
      <c r="T324" s="2">
        <f t="shared" si="361"/>
        <v>0</v>
      </c>
      <c r="U324" s="2">
        <f t="shared" si="362"/>
        <v>0</v>
      </c>
      <c r="V324" s="2">
        <f t="shared" si="363"/>
        <v>0</v>
      </c>
      <c r="W324" s="2">
        <f t="shared" si="364"/>
        <v>0</v>
      </c>
      <c r="X324" s="2">
        <f t="shared" si="365"/>
        <v>0</v>
      </c>
      <c r="Y324" s="2">
        <f t="shared" si="366"/>
        <v>0</v>
      </c>
      <c r="Z324" s="2"/>
      <c r="AA324" s="2">
        <v>39650536</v>
      </c>
      <c r="AB324" s="2">
        <f t="shared" si="367"/>
        <v>57.92</v>
      </c>
      <c r="AC324" s="2">
        <f t="shared" si="368"/>
        <v>57.92</v>
      </c>
      <c r="AD324" s="2">
        <f t="shared" ref="AD324:AD333" si="391">ROUND((((ET324)-(EU324))+AE324),6)</f>
        <v>0</v>
      </c>
      <c r="AE324" s="2">
        <f t="shared" ref="AE324:AE333" si="392">ROUND((EU324),6)</f>
        <v>0</v>
      </c>
      <c r="AF324" s="2">
        <f t="shared" ref="AF324:AF333" si="393">ROUND((EV324),6)</f>
        <v>0</v>
      </c>
      <c r="AG324" s="2">
        <f t="shared" si="369"/>
        <v>0</v>
      </c>
      <c r="AH324" s="2">
        <f t="shared" ref="AH324:AH333" si="394">(EW324)</f>
        <v>0</v>
      </c>
      <c r="AI324" s="2">
        <f t="shared" ref="AI324:AI333" si="395">(EX324)</f>
        <v>0</v>
      </c>
      <c r="AJ324" s="2">
        <f t="shared" si="370"/>
        <v>0</v>
      </c>
      <c r="AK324" s="2">
        <v>57.92</v>
      </c>
      <c r="AL324" s="2">
        <v>57.92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80</v>
      </c>
      <c r="AU324" s="2">
        <v>60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3</v>
      </c>
      <c r="BE324" s="2" t="s">
        <v>3</v>
      </c>
      <c r="BF324" s="2" t="s">
        <v>3</v>
      </c>
      <c r="BG324" s="2" t="s">
        <v>3</v>
      </c>
      <c r="BH324" s="2">
        <v>3</v>
      </c>
      <c r="BI324" s="2">
        <v>2</v>
      </c>
      <c r="BJ324" s="2" t="s">
        <v>145</v>
      </c>
      <c r="BK324" s="2"/>
      <c r="BL324" s="2"/>
      <c r="BM324" s="2">
        <v>110011</v>
      </c>
      <c r="BN324" s="2">
        <v>0</v>
      </c>
      <c r="BO324" s="2" t="s">
        <v>3</v>
      </c>
      <c r="BP324" s="2">
        <v>0</v>
      </c>
      <c r="BQ324" s="2">
        <v>3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3</v>
      </c>
      <c r="BZ324" s="2">
        <v>80</v>
      </c>
      <c r="CA324" s="2">
        <v>60</v>
      </c>
      <c r="CB324" s="2"/>
      <c r="CC324" s="2"/>
      <c r="CD324" s="2"/>
      <c r="CE324" s="2">
        <v>0</v>
      </c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3</v>
      </c>
      <c r="CO324" s="2">
        <v>0</v>
      </c>
      <c r="CP324" s="2">
        <f t="shared" si="371"/>
        <v>347.52</v>
      </c>
      <c r="CQ324" s="2">
        <f t="shared" si="372"/>
        <v>57.92</v>
      </c>
      <c r="CR324" s="2">
        <f t="shared" si="373"/>
        <v>0</v>
      </c>
      <c r="CS324" s="2">
        <f t="shared" si="374"/>
        <v>0</v>
      </c>
      <c r="CT324" s="2">
        <f t="shared" si="375"/>
        <v>0</v>
      </c>
      <c r="CU324" s="2">
        <f t="shared" si="376"/>
        <v>0</v>
      </c>
      <c r="CV324" s="2">
        <f t="shared" si="377"/>
        <v>0</v>
      </c>
      <c r="CW324" s="2">
        <f t="shared" si="378"/>
        <v>0</v>
      </c>
      <c r="CX324" s="2">
        <f t="shared" si="379"/>
        <v>0</v>
      </c>
      <c r="CY324" s="2">
        <f t="shared" si="380"/>
        <v>0</v>
      </c>
      <c r="CZ324" s="2">
        <f t="shared" si="381"/>
        <v>0</v>
      </c>
      <c r="DA324" s="2"/>
      <c r="DB324" s="2"/>
      <c r="DC324" s="2" t="s">
        <v>3</v>
      </c>
      <c r="DD324" s="2" t="s">
        <v>3</v>
      </c>
      <c r="DE324" s="2" t="s">
        <v>3</v>
      </c>
      <c r="DF324" s="2" t="s">
        <v>3</v>
      </c>
      <c r="DG324" s="2" t="s">
        <v>3</v>
      </c>
      <c r="DH324" s="2" t="s">
        <v>3</v>
      </c>
      <c r="DI324" s="2" t="s">
        <v>3</v>
      </c>
      <c r="DJ324" s="2" t="s">
        <v>3</v>
      </c>
      <c r="DK324" s="2" t="s">
        <v>3</v>
      </c>
      <c r="DL324" s="2" t="s">
        <v>3</v>
      </c>
      <c r="DM324" s="2" t="s">
        <v>3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1010</v>
      </c>
      <c r="DV324" s="2" t="s">
        <v>27</v>
      </c>
      <c r="DW324" s="2" t="s">
        <v>27</v>
      </c>
      <c r="DX324" s="2">
        <v>1</v>
      </c>
      <c r="DY324" s="2"/>
      <c r="DZ324" s="2"/>
      <c r="EA324" s="2"/>
      <c r="EB324" s="2"/>
      <c r="EC324" s="2"/>
      <c r="ED324" s="2"/>
      <c r="EE324" s="2">
        <v>39174433</v>
      </c>
      <c r="EF324" s="2">
        <v>3</v>
      </c>
      <c r="EG324" s="2" t="s">
        <v>20</v>
      </c>
      <c r="EH324" s="2">
        <v>0</v>
      </c>
      <c r="EI324" s="2" t="s">
        <v>3</v>
      </c>
      <c r="EJ324" s="2">
        <v>2</v>
      </c>
      <c r="EK324" s="2">
        <v>110011</v>
      </c>
      <c r="EL324" s="2" t="s">
        <v>21</v>
      </c>
      <c r="EM324" s="2" t="s">
        <v>22</v>
      </c>
      <c r="EN324" s="2"/>
      <c r="EO324" s="2" t="s">
        <v>3</v>
      </c>
      <c r="EP324" s="2"/>
      <c r="EQ324" s="2">
        <v>0</v>
      </c>
      <c r="ER324" s="2">
        <v>57.92</v>
      </c>
      <c r="ES324" s="2">
        <v>57.92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382"/>
        <v>0</v>
      </c>
      <c r="FS324" s="2">
        <v>0</v>
      </c>
      <c r="FT324" s="2"/>
      <c r="FU324" s="2"/>
      <c r="FV324" s="2"/>
      <c r="FW324" s="2"/>
      <c r="FX324" s="2">
        <v>80</v>
      </c>
      <c r="FY324" s="2">
        <v>60</v>
      </c>
      <c r="FZ324" s="2"/>
      <c r="GA324" s="2" t="s">
        <v>3</v>
      </c>
      <c r="GB324" s="2"/>
      <c r="GC324" s="2"/>
      <c r="GD324" s="2">
        <v>1</v>
      </c>
      <c r="GE324" s="2"/>
      <c r="GF324" s="2">
        <v>-355802124</v>
      </c>
      <c r="GG324" s="2">
        <v>2</v>
      </c>
      <c r="GH324" s="2">
        <v>1</v>
      </c>
      <c r="GI324" s="2">
        <v>-2</v>
      </c>
      <c r="GJ324" s="2">
        <v>0</v>
      </c>
      <c r="GK324" s="2">
        <v>0</v>
      </c>
      <c r="GL324" s="2">
        <f t="shared" si="383"/>
        <v>0</v>
      </c>
      <c r="GM324" s="2">
        <f t="shared" si="384"/>
        <v>347.52</v>
      </c>
      <c r="GN324" s="2">
        <f t="shared" si="385"/>
        <v>0</v>
      </c>
      <c r="GO324" s="2">
        <f t="shared" si="386"/>
        <v>347.52</v>
      </c>
      <c r="GP324" s="2">
        <f t="shared" si="387"/>
        <v>0</v>
      </c>
      <c r="GQ324" s="2"/>
      <c r="GR324" s="2">
        <v>0</v>
      </c>
      <c r="GS324" s="2">
        <v>3</v>
      </c>
      <c r="GT324" s="2">
        <v>0</v>
      </c>
      <c r="GU324" s="2" t="s">
        <v>3</v>
      </c>
      <c r="GV324" s="2">
        <f t="shared" si="388"/>
        <v>0</v>
      </c>
      <c r="GW324" s="2">
        <v>1</v>
      </c>
      <c r="GX324" s="2">
        <f t="shared" si="389"/>
        <v>0</v>
      </c>
      <c r="GY324" s="2"/>
      <c r="GZ324" s="2"/>
      <c r="HA324" s="2">
        <v>0</v>
      </c>
      <c r="HB324" s="2">
        <v>0</v>
      </c>
      <c r="HC324" s="2">
        <f t="shared" si="390"/>
        <v>0</v>
      </c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18</v>
      </c>
      <c r="B325">
        <v>1</v>
      </c>
      <c r="C325">
        <v>945</v>
      </c>
      <c r="E325" t="s">
        <v>565</v>
      </c>
      <c r="F325" t="s">
        <v>143</v>
      </c>
      <c r="G325" t="s">
        <v>144</v>
      </c>
      <c r="H325" t="s">
        <v>27</v>
      </c>
      <c r="I325">
        <f>I323*J325</f>
        <v>6</v>
      </c>
      <c r="J325">
        <v>1</v>
      </c>
      <c r="O325">
        <f t="shared" si="356"/>
        <v>2352.71</v>
      </c>
      <c r="P325">
        <f t="shared" si="357"/>
        <v>2352.71</v>
      </c>
      <c r="Q325">
        <f t="shared" si="358"/>
        <v>0</v>
      </c>
      <c r="R325">
        <f t="shared" si="359"/>
        <v>0</v>
      </c>
      <c r="S325">
        <f t="shared" si="360"/>
        <v>0</v>
      </c>
      <c r="T325">
        <f t="shared" si="361"/>
        <v>0</v>
      </c>
      <c r="U325">
        <f t="shared" si="362"/>
        <v>0</v>
      </c>
      <c r="V325">
        <f t="shared" si="363"/>
        <v>0</v>
      </c>
      <c r="W325">
        <f t="shared" si="364"/>
        <v>0</v>
      </c>
      <c r="X325">
        <f t="shared" si="365"/>
        <v>0</v>
      </c>
      <c r="Y325">
        <f t="shared" si="366"/>
        <v>0</v>
      </c>
      <c r="AA325">
        <v>39650538</v>
      </c>
      <c r="AB325">
        <f t="shared" si="367"/>
        <v>57.92</v>
      </c>
      <c r="AC325">
        <f t="shared" si="368"/>
        <v>57.92</v>
      </c>
      <c r="AD325">
        <f t="shared" si="391"/>
        <v>0</v>
      </c>
      <c r="AE325">
        <f t="shared" si="392"/>
        <v>0</v>
      </c>
      <c r="AF325">
        <f t="shared" si="393"/>
        <v>0</v>
      </c>
      <c r="AG325">
        <f t="shared" si="369"/>
        <v>0</v>
      </c>
      <c r="AH325">
        <f t="shared" si="394"/>
        <v>0</v>
      </c>
      <c r="AI325">
        <f t="shared" si="395"/>
        <v>0</v>
      </c>
      <c r="AJ325">
        <f t="shared" si="370"/>
        <v>0</v>
      </c>
      <c r="AK325">
        <v>57.92</v>
      </c>
      <c r="AL325">
        <v>57.92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80</v>
      </c>
      <c r="AU325">
        <v>60</v>
      </c>
      <c r="AV325">
        <v>1</v>
      </c>
      <c r="AW325">
        <v>1</v>
      </c>
      <c r="AZ325">
        <v>6.77</v>
      </c>
      <c r="BA325">
        <v>1</v>
      </c>
      <c r="BB325">
        <v>1</v>
      </c>
      <c r="BC325">
        <v>6.77</v>
      </c>
      <c r="BD325" t="s">
        <v>3</v>
      </c>
      <c r="BE325" t="s">
        <v>3</v>
      </c>
      <c r="BF325" t="s">
        <v>3</v>
      </c>
      <c r="BG325" t="s">
        <v>3</v>
      </c>
      <c r="BH325">
        <v>3</v>
      </c>
      <c r="BI325">
        <v>2</v>
      </c>
      <c r="BJ325" t="s">
        <v>145</v>
      </c>
      <c r="BM325">
        <v>110011</v>
      </c>
      <c r="BN325">
        <v>0</v>
      </c>
      <c r="BO325" t="s">
        <v>3</v>
      </c>
      <c r="BP325">
        <v>0</v>
      </c>
      <c r="BQ325">
        <v>3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3</v>
      </c>
      <c r="BZ325">
        <v>80</v>
      </c>
      <c r="CA325">
        <v>60</v>
      </c>
      <c r="CE325">
        <v>0</v>
      </c>
      <c r="CF325">
        <v>0</v>
      </c>
      <c r="CG325">
        <v>0</v>
      </c>
      <c r="CM325">
        <v>0</v>
      </c>
      <c r="CN325" t="s">
        <v>3</v>
      </c>
      <c r="CO325">
        <v>0</v>
      </c>
      <c r="CP325">
        <f t="shared" si="371"/>
        <v>2352.71</v>
      </c>
      <c r="CQ325">
        <f t="shared" si="372"/>
        <v>392.11840000000001</v>
      </c>
      <c r="CR325">
        <f t="shared" si="373"/>
        <v>0</v>
      </c>
      <c r="CS325">
        <f t="shared" si="374"/>
        <v>0</v>
      </c>
      <c r="CT325">
        <f t="shared" si="375"/>
        <v>0</v>
      </c>
      <c r="CU325">
        <f t="shared" si="376"/>
        <v>0</v>
      </c>
      <c r="CV325">
        <f t="shared" si="377"/>
        <v>0</v>
      </c>
      <c r="CW325">
        <f t="shared" si="378"/>
        <v>0</v>
      </c>
      <c r="CX325">
        <f t="shared" si="379"/>
        <v>0</v>
      </c>
      <c r="CY325">
        <f t="shared" si="380"/>
        <v>0</v>
      </c>
      <c r="CZ325">
        <f t="shared" si="381"/>
        <v>0</v>
      </c>
      <c r="DC325" t="s">
        <v>3</v>
      </c>
      <c r="DD325" t="s">
        <v>3</v>
      </c>
      <c r="DE325" t="s">
        <v>3</v>
      </c>
      <c r="DF325" t="s">
        <v>3</v>
      </c>
      <c r="DG325" t="s">
        <v>3</v>
      </c>
      <c r="DH325" t="s">
        <v>3</v>
      </c>
      <c r="DI325" t="s">
        <v>3</v>
      </c>
      <c r="DJ325" t="s">
        <v>3</v>
      </c>
      <c r="DK325" t="s">
        <v>3</v>
      </c>
      <c r="DL325" t="s">
        <v>3</v>
      </c>
      <c r="DM325" t="s">
        <v>3</v>
      </c>
      <c r="DN325">
        <v>0</v>
      </c>
      <c r="DO325">
        <v>0</v>
      </c>
      <c r="DP325">
        <v>1</v>
      </c>
      <c r="DQ325">
        <v>1</v>
      </c>
      <c r="DU325">
        <v>1010</v>
      </c>
      <c r="DV325" t="s">
        <v>27</v>
      </c>
      <c r="DW325" t="s">
        <v>27</v>
      </c>
      <c r="DX325">
        <v>1</v>
      </c>
      <c r="EE325">
        <v>39174433</v>
      </c>
      <c r="EF325">
        <v>3</v>
      </c>
      <c r="EG325" t="s">
        <v>20</v>
      </c>
      <c r="EH325">
        <v>0</v>
      </c>
      <c r="EI325" t="s">
        <v>3</v>
      </c>
      <c r="EJ325">
        <v>2</v>
      </c>
      <c r="EK325">
        <v>110011</v>
      </c>
      <c r="EL325" t="s">
        <v>21</v>
      </c>
      <c r="EM325" t="s">
        <v>22</v>
      </c>
      <c r="EO325" t="s">
        <v>3</v>
      </c>
      <c r="EQ325">
        <v>0</v>
      </c>
      <c r="ER325">
        <v>57.92</v>
      </c>
      <c r="ES325">
        <v>57.92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82"/>
        <v>0</v>
      </c>
      <c r="FS325">
        <v>0</v>
      </c>
      <c r="FX325">
        <v>80</v>
      </c>
      <c r="FY325">
        <v>60</v>
      </c>
      <c r="GA325" t="s">
        <v>3</v>
      </c>
      <c r="GD325">
        <v>1</v>
      </c>
      <c r="GF325">
        <v>-355802124</v>
      </c>
      <c r="GG325">
        <v>1</v>
      </c>
      <c r="GH325">
        <v>1</v>
      </c>
      <c r="GI325">
        <v>4</v>
      </c>
      <c r="GJ325">
        <v>0</v>
      </c>
      <c r="GK325">
        <v>0</v>
      </c>
      <c r="GL325">
        <f t="shared" si="383"/>
        <v>0</v>
      </c>
      <c r="GM325">
        <f t="shared" si="384"/>
        <v>2352.71</v>
      </c>
      <c r="GN325">
        <f t="shared" si="385"/>
        <v>0</v>
      </c>
      <c r="GO325">
        <f t="shared" si="386"/>
        <v>2352.71</v>
      </c>
      <c r="GP325">
        <f t="shared" si="387"/>
        <v>0</v>
      </c>
      <c r="GR325">
        <v>0</v>
      </c>
      <c r="GS325">
        <v>3</v>
      </c>
      <c r="GT325">
        <v>0</v>
      </c>
      <c r="GU325" t="s">
        <v>3</v>
      </c>
      <c r="GV325">
        <f t="shared" si="388"/>
        <v>0</v>
      </c>
      <c r="GW325">
        <v>1</v>
      </c>
      <c r="GX325">
        <f t="shared" si="389"/>
        <v>0</v>
      </c>
      <c r="HA325">
        <v>0</v>
      </c>
      <c r="HB325">
        <v>0</v>
      </c>
      <c r="HC325">
        <f t="shared" si="390"/>
        <v>0</v>
      </c>
      <c r="IK325">
        <v>0</v>
      </c>
    </row>
    <row r="326" spans="1:255" x14ac:dyDescent="0.2">
      <c r="A326" s="2">
        <v>17</v>
      </c>
      <c r="B326" s="2">
        <v>1</v>
      </c>
      <c r="C326" s="2">
        <f>ROW(SmtRes!A955)</f>
        <v>955</v>
      </c>
      <c r="D326" s="2">
        <f>ROW(EtalonRes!A808)</f>
        <v>808</v>
      </c>
      <c r="E326" s="2" t="s">
        <v>566</v>
      </c>
      <c r="F326" s="2" t="s">
        <v>567</v>
      </c>
      <c r="G326" s="2" t="s">
        <v>568</v>
      </c>
      <c r="H326" s="2" t="s">
        <v>17</v>
      </c>
      <c r="I326" s="2">
        <v>1</v>
      </c>
      <c r="J326" s="2">
        <v>0</v>
      </c>
      <c r="K326" s="2"/>
      <c r="L326" s="2"/>
      <c r="M326" s="2"/>
      <c r="N326" s="2"/>
      <c r="O326" s="2">
        <f t="shared" si="356"/>
        <v>33.42</v>
      </c>
      <c r="P326" s="2">
        <f t="shared" si="357"/>
        <v>6.2</v>
      </c>
      <c r="Q326" s="2">
        <f t="shared" si="358"/>
        <v>17.77</v>
      </c>
      <c r="R326" s="2">
        <f t="shared" si="359"/>
        <v>2.5099999999999998</v>
      </c>
      <c r="S326" s="2">
        <f t="shared" si="360"/>
        <v>9.4499999999999993</v>
      </c>
      <c r="T326" s="2">
        <f t="shared" si="361"/>
        <v>0</v>
      </c>
      <c r="U326" s="2">
        <f t="shared" si="362"/>
        <v>0.9</v>
      </c>
      <c r="V326" s="2">
        <f t="shared" si="363"/>
        <v>0.2</v>
      </c>
      <c r="W326" s="2">
        <f t="shared" si="364"/>
        <v>0</v>
      </c>
      <c r="X326" s="2">
        <f t="shared" si="365"/>
        <v>11.36</v>
      </c>
      <c r="Y326" s="2">
        <f t="shared" si="366"/>
        <v>7.77</v>
      </c>
      <c r="Z326" s="2"/>
      <c r="AA326" s="2">
        <v>39650536</v>
      </c>
      <c r="AB326" s="2">
        <f t="shared" si="367"/>
        <v>33.42</v>
      </c>
      <c r="AC326" s="2">
        <f t="shared" si="368"/>
        <v>6.2</v>
      </c>
      <c r="AD326" s="2">
        <f t="shared" si="391"/>
        <v>17.77</v>
      </c>
      <c r="AE326" s="2">
        <f t="shared" si="392"/>
        <v>2.5099999999999998</v>
      </c>
      <c r="AF326" s="2">
        <f t="shared" si="393"/>
        <v>9.4499999999999993</v>
      </c>
      <c r="AG326" s="2">
        <f t="shared" si="369"/>
        <v>0</v>
      </c>
      <c r="AH326" s="2">
        <f t="shared" si="394"/>
        <v>0.9</v>
      </c>
      <c r="AI326" s="2">
        <f t="shared" si="395"/>
        <v>0.2</v>
      </c>
      <c r="AJ326" s="2">
        <f t="shared" si="370"/>
        <v>0</v>
      </c>
      <c r="AK326" s="2">
        <v>33.42</v>
      </c>
      <c r="AL326" s="2">
        <v>6.2</v>
      </c>
      <c r="AM326" s="2">
        <v>17.77</v>
      </c>
      <c r="AN326" s="2">
        <v>2.5099999999999998</v>
      </c>
      <c r="AO326" s="2">
        <v>9.4499999999999993</v>
      </c>
      <c r="AP326" s="2">
        <v>0</v>
      </c>
      <c r="AQ326" s="2">
        <v>0.9</v>
      </c>
      <c r="AR326" s="2">
        <v>0.2</v>
      </c>
      <c r="AS326" s="2">
        <v>0</v>
      </c>
      <c r="AT326" s="2">
        <v>95</v>
      </c>
      <c r="AU326" s="2">
        <v>65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3</v>
      </c>
      <c r="BE326" s="2" t="s">
        <v>3</v>
      </c>
      <c r="BF326" s="2" t="s">
        <v>3</v>
      </c>
      <c r="BG326" s="2" t="s">
        <v>3</v>
      </c>
      <c r="BH326" s="2">
        <v>0</v>
      </c>
      <c r="BI326" s="2">
        <v>2</v>
      </c>
      <c r="BJ326" s="2" t="s">
        <v>569</v>
      </c>
      <c r="BK326" s="2"/>
      <c r="BL326" s="2"/>
      <c r="BM326" s="2">
        <v>108001</v>
      </c>
      <c r="BN326" s="2">
        <v>0</v>
      </c>
      <c r="BO326" s="2" t="s">
        <v>3</v>
      </c>
      <c r="BP326" s="2">
        <v>0</v>
      </c>
      <c r="BQ326" s="2">
        <v>3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3</v>
      </c>
      <c r="BZ326" s="2">
        <v>95</v>
      </c>
      <c r="CA326" s="2">
        <v>65</v>
      </c>
      <c r="CB326" s="2"/>
      <c r="CC326" s="2"/>
      <c r="CD326" s="2"/>
      <c r="CE326" s="2">
        <v>0</v>
      </c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3</v>
      </c>
      <c r="CO326" s="2">
        <v>0</v>
      </c>
      <c r="CP326" s="2">
        <f t="shared" si="371"/>
        <v>33.42</v>
      </c>
      <c r="CQ326" s="2">
        <f t="shared" si="372"/>
        <v>6.2</v>
      </c>
      <c r="CR326" s="2">
        <f t="shared" si="373"/>
        <v>17.77</v>
      </c>
      <c r="CS326" s="2">
        <f t="shared" si="374"/>
        <v>2.5099999999999998</v>
      </c>
      <c r="CT326" s="2">
        <f t="shared" si="375"/>
        <v>9.4499999999999993</v>
      </c>
      <c r="CU326" s="2">
        <f t="shared" si="376"/>
        <v>0</v>
      </c>
      <c r="CV326" s="2">
        <f t="shared" si="377"/>
        <v>0.9</v>
      </c>
      <c r="CW326" s="2">
        <f t="shared" si="378"/>
        <v>0.2</v>
      </c>
      <c r="CX326" s="2">
        <f t="shared" si="379"/>
        <v>0</v>
      </c>
      <c r="CY326" s="2">
        <f t="shared" si="380"/>
        <v>11.361999999999998</v>
      </c>
      <c r="CZ326" s="2">
        <f t="shared" si="381"/>
        <v>7.774</v>
      </c>
      <c r="DA326" s="2"/>
      <c r="DB326" s="2"/>
      <c r="DC326" s="2" t="s">
        <v>3</v>
      </c>
      <c r="DD326" s="2" t="s">
        <v>3</v>
      </c>
      <c r="DE326" s="2" t="s">
        <v>3</v>
      </c>
      <c r="DF326" s="2" t="s">
        <v>3</v>
      </c>
      <c r="DG326" s="2" t="s">
        <v>3</v>
      </c>
      <c r="DH326" s="2" t="s">
        <v>3</v>
      </c>
      <c r="DI326" s="2" t="s">
        <v>3</v>
      </c>
      <c r="DJ326" s="2" t="s">
        <v>3</v>
      </c>
      <c r="DK326" s="2" t="s">
        <v>3</v>
      </c>
      <c r="DL326" s="2" t="s">
        <v>3</v>
      </c>
      <c r="DM326" s="2" t="s">
        <v>3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1013</v>
      </c>
      <c r="DV326" s="2" t="s">
        <v>17</v>
      </c>
      <c r="DW326" s="2" t="s">
        <v>17</v>
      </c>
      <c r="DX326" s="2">
        <v>1</v>
      </c>
      <c r="DY326" s="2"/>
      <c r="DZ326" s="2"/>
      <c r="EA326" s="2"/>
      <c r="EB326" s="2"/>
      <c r="EC326" s="2"/>
      <c r="ED326" s="2"/>
      <c r="EE326" s="2">
        <v>39174386</v>
      </c>
      <c r="EF326" s="2">
        <v>3</v>
      </c>
      <c r="EG326" s="2" t="s">
        <v>20</v>
      </c>
      <c r="EH326" s="2">
        <v>0</v>
      </c>
      <c r="EI326" s="2" t="s">
        <v>3</v>
      </c>
      <c r="EJ326" s="2">
        <v>2</v>
      </c>
      <c r="EK326" s="2">
        <v>108001</v>
      </c>
      <c r="EL326" s="2" t="s">
        <v>77</v>
      </c>
      <c r="EM326" s="2" t="s">
        <v>78</v>
      </c>
      <c r="EN326" s="2"/>
      <c r="EO326" s="2" t="s">
        <v>3</v>
      </c>
      <c r="EP326" s="2"/>
      <c r="EQ326" s="2">
        <v>0</v>
      </c>
      <c r="ER326" s="2">
        <v>33.42</v>
      </c>
      <c r="ES326" s="2">
        <v>6.2</v>
      </c>
      <c r="ET326" s="2">
        <v>17.77</v>
      </c>
      <c r="EU326" s="2">
        <v>2.5099999999999998</v>
      </c>
      <c r="EV326" s="2">
        <v>9.4499999999999993</v>
      </c>
      <c r="EW326" s="2">
        <v>0.9</v>
      </c>
      <c r="EX326" s="2">
        <v>0.2</v>
      </c>
      <c r="EY326" s="2">
        <v>0</v>
      </c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382"/>
        <v>0</v>
      </c>
      <c r="FS326" s="2">
        <v>0</v>
      </c>
      <c r="FT326" s="2"/>
      <c r="FU326" s="2"/>
      <c r="FV326" s="2"/>
      <c r="FW326" s="2"/>
      <c r="FX326" s="2">
        <v>95</v>
      </c>
      <c r="FY326" s="2">
        <v>65</v>
      </c>
      <c r="FZ326" s="2"/>
      <c r="GA326" s="2" t="s">
        <v>3</v>
      </c>
      <c r="GB326" s="2"/>
      <c r="GC326" s="2"/>
      <c r="GD326" s="2">
        <v>1</v>
      </c>
      <c r="GE326" s="2"/>
      <c r="GF326" s="2">
        <v>-64978218</v>
      </c>
      <c r="GG326" s="2">
        <v>2</v>
      </c>
      <c r="GH326" s="2">
        <v>1</v>
      </c>
      <c r="GI326" s="2">
        <v>-2</v>
      </c>
      <c r="GJ326" s="2">
        <v>0</v>
      </c>
      <c r="GK326" s="2">
        <v>0</v>
      </c>
      <c r="GL326" s="2">
        <f t="shared" si="383"/>
        <v>0</v>
      </c>
      <c r="GM326" s="2">
        <f t="shared" si="384"/>
        <v>52.55</v>
      </c>
      <c r="GN326" s="2">
        <f t="shared" si="385"/>
        <v>0</v>
      </c>
      <c r="GO326" s="2">
        <f t="shared" si="386"/>
        <v>52.55</v>
      </c>
      <c r="GP326" s="2">
        <f t="shared" si="387"/>
        <v>0</v>
      </c>
      <c r="GQ326" s="2"/>
      <c r="GR326" s="2">
        <v>0</v>
      </c>
      <c r="GS326" s="2">
        <v>3</v>
      </c>
      <c r="GT326" s="2">
        <v>0</v>
      </c>
      <c r="GU326" s="2" t="s">
        <v>3</v>
      </c>
      <c r="GV326" s="2">
        <f t="shared" si="388"/>
        <v>0</v>
      </c>
      <c r="GW326" s="2">
        <v>1</v>
      </c>
      <c r="GX326" s="2">
        <f t="shared" si="389"/>
        <v>0</v>
      </c>
      <c r="GY326" s="2"/>
      <c r="GZ326" s="2"/>
      <c r="HA326" s="2">
        <v>0</v>
      </c>
      <c r="HB326" s="2">
        <v>0</v>
      </c>
      <c r="HC326" s="2">
        <f t="shared" si="390"/>
        <v>0</v>
      </c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17</v>
      </c>
      <c r="B327">
        <v>1</v>
      </c>
      <c r="C327">
        <f>ROW(SmtRes!A964)</f>
        <v>964</v>
      </c>
      <c r="D327">
        <f>ROW(EtalonRes!A816)</f>
        <v>816</v>
      </c>
      <c r="E327" t="s">
        <v>566</v>
      </c>
      <c r="F327" t="s">
        <v>567</v>
      </c>
      <c r="G327" t="s">
        <v>568</v>
      </c>
      <c r="H327" t="s">
        <v>17</v>
      </c>
      <c r="I327">
        <v>1</v>
      </c>
      <c r="J327">
        <v>0</v>
      </c>
      <c r="O327">
        <f t="shared" si="356"/>
        <v>226.25</v>
      </c>
      <c r="P327">
        <f t="shared" si="357"/>
        <v>41.97</v>
      </c>
      <c r="Q327">
        <f t="shared" si="358"/>
        <v>120.3</v>
      </c>
      <c r="R327">
        <f t="shared" si="359"/>
        <v>16.989999999999998</v>
      </c>
      <c r="S327">
        <f t="shared" si="360"/>
        <v>63.98</v>
      </c>
      <c r="T327">
        <f t="shared" si="361"/>
        <v>0</v>
      </c>
      <c r="U327">
        <f t="shared" si="362"/>
        <v>0.9</v>
      </c>
      <c r="V327">
        <f t="shared" si="363"/>
        <v>0.2</v>
      </c>
      <c r="W327">
        <f t="shared" si="364"/>
        <v>0</v>
      </c>
      <c r="X327">
        <f t="shared" si="365"/>
        <v>76.92</v>
      </c>
      <c r="Y327">
        <f t="shared" si="366"/>
        <v>52.63</v>
      </c>
      <c r="AA327">
        <v>39650538</v>
      </c>
      <c r="AB327">
        <f t="shared" si="367"/>
        <v>33.42</v>
      </c>
      <c r="AC327">
        <f t="shared" si="368"/>
        <v>6.2</v>
      </c>
      <c r="AD327">
        <f t="shared" si="391"/>
        <v>17.77</v>
      </c>
      <c r="AE327">
        <f t="shared" si="392"/>
        <v>2.5099999999999998</v>
      </c>
      <c r="AF327">
        <f t="shared" si="393"/>
        <v>9.4499999999999993</v>
      </c>
      <c r="AG327">
        <f t="shared" si="369"/>
        <v>0</v>
      </c>
      <c r="AH327">
        <f t="shared" si="394"/>
        <v>0.9</v>
      </c>
      <c r="AI327">
        <f t="shared" si="395"/>
        <v>0.2</v>
      </c>
      <c r="AJ327">
        <f t="shared" si="370"/>
        <v>0</v>
      </c>
      <c r="AK327">
        <v>33.42</v>
      </c>
      <c r="AL327">
        <v>6.2</v>
      </c>
      <c r="AM327">
        <v>17.77</v>
      </c>
      <c r="AN327">
        <v>2.5099999999999998</v>
      </c>
      <c r="AO327">
        <v>9.4499999999999993</v>
      </c>
      <c r="AP327">
        <v>0</v>
      </c>
      <c r="AQ327">
        <v>0.9</v>
      </c>
      <c r="AR327">
        <v>0.2</v>
      </c>
      <c r="AS327">
        <v>0</v>
      </c>
      <c r="AT327">
        <v>95</v>
      </c>
      <c r="AU327">
        <v>65</v>
      </c>
      <c r="AV327">
        <v>1</v>
      </c>
      <c r="AW327">
        <v>1</v>
      </c>
      <c r="AZ327">
        <v>6.77</v>
      </c>
      <c r="BA327">
        <v>6.77</v>
      </c>
      <c r="BB327">
        <v>6.77</v>
      </c>
      <c r="BC327">
        <v>6.77</v>
      </c>
      <c r="BD327" t="s">
        <v>3</v>
      </c>
      <c r="BE327" t="s">
        <v>3</v>
      </c>
      <c r="BF327" t="s">
        <v>3</v>
      </c>
      <c r="BG327" t="s">
        <v>3</v>
      </c>
      <c r="BH327">
        <v>0</v>
      </c>
      <c r="BI327">
        <v>2</v>
      </c>
      <c r="BJ327" t="s">
        <v>569</v>
      </c>
      <c r="BM327">
        <v>108001</v>
      </c>
      <c r="BN327">
        <v>0</v>
      </c>
      <c r="BO327" t="s">
        <v>3</v>
      </c>
      <c r="BP327">
        <v>0</v>
      </c>
      <c r="BQ327">
        <v>3</v>
      </c>
      <c r="BR327">
        <v>0</v>
      </c>
      <c r="BS327">
        <v>6.77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3</v>
      </c>
      <c r="BZ327">
        <v>95</v>
      </c>
      <c r="CA327">
        <v>65</v>
      </c>
      <c r="CE327">
        <v>0</v>
      </c>
      <c r="CF327">
        <v>0</v>
      </c>
      <c r="CG327">
        <v>0</v>
      </c>
      <c r="CM327">
        <v>0</v>
      </c>
      <c r="CN327" t="s">
        <v>3</v>
      </c>
      <c r="CO327">
        <v>0</v>
      </c>
      <c r="CP327">
        <f t="shared" si="371"/>
        <v>226.24999999999997</v>
      </c>
      <c r="CQ327">
        <f t="shared" si="372"/>
        <v>41.973999999999997</v>
      </c>
      <c r="CR327">
        <f t="shared" si="373"/>
        <v>120.30289999999999</v>
      </c>
      <c r="CS327">
        <f t="shared" si="374"/>
        <v>16.992699999999999</v>
      </c>
      <c r="CT327">
        <f t="shared" si="375"/>
        <v>63.976499999999994</v>
      </c>
      <c r="CU327">
        <f t="shared" si="376"/>
        <v>0</v>
      </c>
      <c r="CV327">
        <f t="shared" si="377"/>
        <v>0.9</v>
      </c>
      <c r="CW327">
        <f t="shared" si="378"/>
        <v>0.2</v>
      </c>
      <c r="CX327">
        <f t="shared" si="379"/>
        <v>0</v>
      </c>
      <c r="CY327">
        <f t="shared" si="380"/>
        <v>76.921499999999995</v>
      </c>
      <c r="CZ327">
        <f t="shared" si="381"/>
        <v>52.630500000000005</v>
      </c>
      <c r="DC327" t="s">
        <v>3</v>
      </c>
      <c r="DD327" t="s">
        <v>3</v>
      </c>
      <c r="DE327" t="s">
        <v>3</v>
      </c>
      <c r="DF327" t="s">
        <v>3</v>
      </c>
      <c r="DG327" t="s">
        <v>3</v>
      </c>
      <c r="DH327" t="s">
        <v>3</v>
      </c>
      <c r="DI327" t="s">
        <v>3</v>
      </c>
      <c r="DJ327" t="s">
        <v>3</v>
      </c>
      <c r="DK327" t="s">
        <v>3</v>
      </c>
      <c r="DL327" t="s">
        <v>3</v>
      </c>
      <c r="DM327" t="s">
        <v>3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17</v>
      </c>
      <c r="DW327" t="s">
        <v>17</v>
      </c>
      <c r="DX327">
        <v>1</v>
      </c>
      <c r="EE327">
        <v>39174386</v>
      </c>
      <c r="EF327">
        <v>3</v>
      </c>
      <c r="EG327" t="s">
        <v>20</v>
      </c>
      <c r="EH327">
        <v>0</v>
      </c>
      <c r="EI327" t="s">
        <v>3</v>
      </c>
      <c r="EJ327">
        <v>2</v>
      </c>
      <c r="EK327">
        <v>108001</v>
      </c>
      <c r="EL327" t="s">
        <v>77</v>
      </c>
      <c r="EM327" t="s">
        <v>78</v>
      </c>
      <c r="EO327" t="s">
        <v>3</v>
      </c>
      <c r="EQ327">
        <v>0</v>
      </c>
      <c r="ER327">
        <v>33.42</v>
      </c>
      <c r="ES327">
        <v>6.2</v>
      </c>
      <c r="ET327">
        <v>17.77</v>
      </c>
      <c r="EU327">
        <v>2.5099999999999998</v>
      </c>
      <c r="EV327">
        <v>9.4499999999999993</v>
      </c>
      <c r="EW327">
        <v>0.9</v>
      </c>
      <c r="EX327">
        <v>0.2</v>
      </c>
      <c r="EY327">
        <v>0</v>
      </c>
      <c r="FQ327">
        <v>0</v>
      </c>
      <c r="FR327">
        <f t="shared" si="382"/>
        <v>0</v>
      </c>
      <c r="FS327">
        <v>0</v>
      </c>
      <c r="FX327">
        <v>95</v>
      </c>
      <c r="FY327">
        <v>65</v>
      </c>
      <c r="GA327" t="s">
        <v>3</v>
      </c>
      <c r="GD327">
        <v>1</v>
      </c>
      <c r="GF327">
        <v>-64978218</v>
      </c>
      <c r="GG327">
        <v>1</v>
      </c>
      <c r="GH327">
        <v>1</v>
      </c>
      <c r="GI327">
        <v>4</v>
      </c>
      <c r="GJ327">
        <v>0</v>
      </c>
      <c r="GK327">
        <v>0</v>
      </c>
      <c r="GL327">
        <f t="shared" si="383"/>
        <v>0</v>
      </c>
      <c r="GM327">
        <f t="shared" si="384"/>
        <v>355.8</v>
      </c>
      <c r="GN327">
        <f t="shared" si="385"/>
        <v>0</v>
      </c>
      <c r="GO327">
        <f t="shared" si="386"/>
        <v>355.8</v>
      </c>
      <c r="GP327">
        <f t="shared" si="387"/>
        <v>0</v>
      </c>
      <c r="GR327">
        <v>0</v>
      </c>
      <c r="GS327">
        <v>3</v>
      </c>
      <c r="GT327">
        <v>0</v>
      </c>
      <c r="GU327" t="s">
        <v>3</v>
      </c>
      <c r="GV327">
        <f t="shared" si="388"/>
        <v>0</v>
      </c>
      <c r="GW327">
        <v>1</v>
      </c>
      <c r="GX327">
        <f t="shared" si="389"/>
        <v>0</v>
      </c>
      <c r="HA327">
        <v>0</v>
      </c>
      <c r="HB327">
        <v>0</v>
      </c>
      <c r="HC327">
        <f t="shared" si="390"/>
        <v>0</v>
      </c>
      <c r="IK327">
        <v>0</v>
      </c>
    </row>
    <row r="328" spans="1:255" x14ac:dyDescent="0.2">
      <c r="A328" s="2">
        <v>18</v>
      </c>
      <c r="B328" s="2">
        <v>1</v>
      </c>
      <c r="C328" s="2">
        <v>954</v>
      </c>
      <c r="D328" s="2"/>
      <c r="E328" s="2" t="s">
        <v>570</v>
      </c>
      <c r="F328" s="2" t="s">
        <v>571</v>
      </c>
      <c r="G328" s="2" t="s">
        <v>572</v>
      </c>
      <c r="H328" s="2" t="s">
        <v>27</v>
      </c>
      <c r="I328" s="2">
        <f>I326*J328</f>
        <v>1</v>
      </c>
      <c r="J328" s="2">
        <v>1</v>
      </c>
      <c r="K328" s="2"/>
      <c r="L328" s="2"/>
      <c r="M328" s="2"/>
      <c r="N328" s="2"/>
      <c r="O328" s="2">
        <f t="shared" si="356"/>
        <v>2528.2800000000002</v>
      </c>
      <c r="P328" s="2">
        <f t="shared" si="357"/>
        <v>2528.2800000000002</v>
      </c>
      <c r="Q328" s="2">
        <f t="shared" si="358"/>
        <v>0</v>
      </c>
      <c r="R328" s="2">
        <f t="shared" si="359"/>
        <v>0</v>
      </c>
      <c r="S328" s="2">
        <f t="shared" si="360"/>
        <v>0</v>
      </c>
      <c r="T328" s="2">
        <f t="shared" si="361"/>
        <v>0</v>
      </c>
      <c r="U328" s="2">
        <f t="shared" si="362"/>
        <v>0</v>
      </c>
      <c r="V328" s="2">
        <f t="shared" si="363"/>
        <v>0</v>
      </c>
      <c r="W328" s="2">
        <f t="shared" si="364"/>
        <v>0</v>
      </c>
      <c r="X328" s="2">
        <f t="shared" si="365"/>
        <v>0</v>
      </c>
      <c r="Y328" s="2">
        <f t="shared" si="366"/>
        <v>0</v>
      </c>
      <c r="Z328" s="2"/>
      <c r="AA328" s="2">
        <v>39650536</v>
      </c>
      <c r="AB328" s="2">
        <f t="shared" si="367"/>
        <v>2528.2800000000002</v>
      </c>
      <c r="AC328" s="2">
        <f t="shared" si="368"/>
        <v>2528.2800000000002</v>
      </c>
      <c r="AD328" s="2">
        <f t="shared" si="391"/>
        <v>0</v>
      </c>
      <c r="AE328" s="2">
        <f t="shared" si="392"/>
        <v>0</v>
      </c>
      <c r="AF328" s="2">
        <f t="shared" si="393"/>
        <v>0</v>
      </c>
      <c r="AG328" s="2">
        <f t="shared" si="369"/>
        <v>0</v>
      </c>
      <c r="AH328" s="2">
        <f t="shared" si="394"/>
        <v>0</v>
      </c>
      <c r="AI328" s="2">
        <f t="shared" si="395"/>
        <v>0</v>
      </c>
      <c r="AJ328" s="2">
        <f t="shared" si="370"/>
        <v>0</v>
      </c>
      <c r="AK328" s="2">
        <v>2528.2800000000002</v>
      </c>
      <c r="AL328" s="2">
        <v>2528.2800000000002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95</v>
      </c>
      <c r="AU328" s="2">
        <v>65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3</v>
      </c>
      <c r="BE328" s="2" t="s">
        <v>3</v>
      </c>
      <c r="BF328" s="2" t="s">
        <v>3</v>
      </c>
      <c r="BG328" s="2" t="s">
        <v>3</v>
      </c>
      <c r="BH328" s="2">
        <v>3</v>
      </c>
      <c r="BI328" s="2">
        <v>2</v>
      </c>
      <c r="BJ328" s="2" t="s">
        <v>573</v>
      </c>
      <c r="BK328" s="2"/>
      <c r="BL328" s="2"/>
      <c r="BM328" s="2">
        <v>108001</v>
      </c>
      <c r="BN328" s="2">
        <v>0</v>
      </c>
      <c r="BO328" s="2" t="s">
        <v>3</v>
      </c>
      <c r="BP328" s="2">
        <v>0</v>
      </c>
      <c r="BQ328" s="2">
        <v>3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3</v>
      </c>
      <c r="BZ328" s="2">
        <v>95</v>
      </c>
      <c r="CA328" s="2">
        <v>65</v>
      </c>
      <c r="CB328" s="2"/>
      <c r="CC328" s="2"/>
      <c r="CD328" s="2"/>
      <c r="CE328" s="2">
        <v>0</v>
      </c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3</v>
      </c>
      <c r="CO328" s="2">
        <v>0</v>
      </c>
      <c r="CP328" s="2">
        <f t="shared" si="371"/>
        <v>2528.2800000000002</v>
      </c>
      <c r="CQ328" s="2">
        <f t="shared" si="372"/>
        <v>2528.2800000000002</v>
      </c>
      <c r="CR328" s="2">
        <f t="shared" si="373"/>
        <v>0</v>
      </c>
      <c r="CS328" s="2">
        <f t="shared" si="374"/>
        <v>0</v>
      </c>
      <c r="CT328" s="2">
        <f t="shared" si="375"/>
        <v>0</v>
      </c>
      <c r="CU328" s="2">
        <f t="shared" si="376"/>
        <v>0</v>
      </c>
      <c r="CV328" s="2">
        <f t="shared" si="377"/>
        <v>0</v>
      </c>
      <c r="CW328" s="2">
        <f t="shared" si="378"/>
        <v>0</v>
      </c>
      <c r="CX328" s="2">
        <f t="shared" si="379"/>
        <v>0</v>
      </c>
      <c r="CY328" s="2">
        <f t="shared" si="380"/>
        <v>0</v>
      </c>
      <c r="CZ328" s="2">
        <f t="shared" si="381"/>
        <v>0</v>
      </c>
      <c r="DA328" s="2"/>
      <c r="DB328" s="2"/>
      <c r="DC328" s="2" t="s">
        <v>3</v>
      </c>
      <c r="DD328" s="2" t="s">
        <v>3</v>
      </c>
      <c r="DE328" s="2" t="s">
        <v>3</v>
      </c>
      <c r="DF328" s="2" t="s">
        <v>3</v>
      </c>
      <c r="DG328" s="2" t="s">
        <v>3</v>
      </c>
      <c r="DH328" s="2" t="s">
        <v>3</v>
      </c>
      <c r="DI328" s="2" t="s">
        <v>3</v>
      </c>
      <c r="DJ328" s="2" t="s">
        <v>3</v>
      </c>
      <c r="DK328" s="2" t="s">
        <v>3</v>
      </c>
      <c r="DL328" s="2" t="s">
        <v>3</v>
      </c>
      <c r="DM328" s="2" t="s">
        <v>3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1010</v>
      </c>
      <c r="DV328" s="2" t="s">
        <v>27</v>
      </c>
      <c r="DW328" s="2" t="s">
        <v>27</v>
      </c>
      <c r="DX328" s="2">
        <v>1</v>
      </c>
      <c r="DY328" s="2"/>
      <c r="DZ328" s="2"/>
      <c r="EA328" s="2"/>
      <c r="EB328" s="2"/>
      <c r="EC328" s="2"/>
      <c r="ED328" s="2"/>
      <c r="EE328" s="2">
        <v>39174386</v>
      </c>
      <c r="EF328" s="2">
        <v>3</v>
      </c>
      <c r="EG328" s="2" t="s">
        <v>20</v>
      </c>
      <c r="EH328" s="2">
        <v>0</v>
      </c>
      <c r="EI328" s="2" t="s">
        <v>3</v>
      </c>
      <c r="EJ328" s="2">
        <v>2</v>
      </c>
      <c r="EK328" s="2">
        <v>108001</v>
      </c>
      <c r="EL328" s="2" t="s">
        <v>77</v>
      </c>
      <c r="EM328" s="2" t="s">
        <v>78</v>
      </c>
      <c r="EN328" s="2"/>
      <c r="EO328" s="2" t="s">
        <v>3</v>
      </c>
      <c r="EP328" s="2"/>
      <c r="EQ328" s="2">
        <v>0</v>
      </c>
      <c r="ER328" s="2">
        <v>2528.2800000000002</v>
      </c>
      <c r="ES328" s="2">
        <v>2528.2800000000002</v>
      </c>
      <c r="ET328" s="2">
        <v>0</v>
      </c>
      <c r="EU328" s="2">
        <v>0</v>
      </c>
      <c r="EV328" s="2">
        <v>0</v>
      </c>
      <c r="EW328" s="2">
        <v>0</v>
      </c>
      <c r="EX328" s="2">
        <v>0</v>
      </c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382"/>
        <v>0</v>
      </c>
      <c r="FS328" s="2">
        <v>0</v>
      </c>
      <c r="FT328" s="2"/>
      <c r="FU328" s="2"/>
      <c r="FV328" s="2"/>
      <c r="FW328" s="2"/>
      <c r="FX328" s="2">
        <v>95</v>
      </c>
      <c r="FY328" s="2">
        <v>65</v>
      </c>
      <c r="FZ328" s="2"/>
      <c r="GA328" s="2" t="s">
        <v>3</v>
      </c>
      <c r="GB328" s="2"/>
      <c r="GC328" s="2"/>
      <c r="GD328" s="2">
        <v>1</v>
      </c>
      <c r="GE328" s="2"/>
      <c r="GF328" s="2">
        <v>-1834774410</v>
      </c>
      <c r="GG328" s="2">
        <v>2</v>
      </c>
      <c r="GH328" s="2">
        <v>1</v>
      </c>
      <c r="GI328" s="2">
        <v>-2</v>
      </c>
      <c r="GJ328" s="2">
        <v>0</v>
      </c>
      <c r="GK328" s="2">
        <v>0</v>
      </c>
      <c r="GL328" s="2">
        <f t="shared" si="383"/>
        <v>0</v>
      </c>
      <c r="GM328" s="2">
        <f t="shared" si="384"/>
        <v>2528.2800000000002</v>
      </c>
      <c r="GN328" s="2">
        <f t="shared" si="385"/>
        <v>0</v>
      </c>
      <c r="GO328" s="2">
        <f t="shared" si="386"/>
        <v>2528.2800000000002</v>
      </c>
      <c r="GP328" s="2">
        <f t="shared" si="387"/>
        <v>0</v>
      </c>
      <c r="GQ328" s="2"/>
      <c r="GR328" s="2">
        <v>0</v>
      </c>
      <c r="GS328" s="2">
        <v>3</v>
      </c>
      <c r="GT328" s="2">
        <v>0</v>
      </c>
      <c r="GU328" s="2" t="s">
        <v>3</v>
      </c>
      <c r="GV328" s="2">
        <f t="shared" si="388"/>
        <v>0</v>
      </c>
      <c r="GW328" s="2">
        <v>1</v>
      </c>
      <c r="GX328" s="2">
        <f t="shared" si="389"/>
        <v>0</v>
      </c>
      <c r="GY328" s="2"/>
      <c r="GZ328" s="2"/>
      <c r="HA328" s="2">
        <v>0</v>
      </c>
      <c r="HB328" s="2">
        <v>0</v>
      </c>
      <c r="HC328" s="2">
        <f t="shared" si="390"/>
        <v>0</v>
      </c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18</v>
      </c>
      <c r="B329">
        <v>1</v>
      </c>
      <c r="C329">
        <v>963</v>
      </c>
      <c r="E329" t="s">
        <v>570</v>
      </c>
      <c r="F329" t="s">
        <v>571</v>
      </c>
      <c r="G329" t="s">
        <v>572</v>
      </c>
      <c r="H329" t="s">
        <v>27</v>
      </c>
      <c r="I329">
        <f>I327*J329</f>
        <v>1</v>
      </c>
      <c r="J329">
        <v>1</v>
      </c>
      <c r="O329">
        <f t="shared" si="356"/>
        <v>17116.46</v>
      </c>
      <c r="P329">
        <f t="shared" si="357"/>
        <v>17116.46</v>
      </c>
      <c r="Q329">
        <f t="shared" si="358"/>
        <v>0</v>
      </c>
      <c r="R329">
        <f t="shared" si="359"/>
        <v>0</v>
      </c>
      <c r="S329">
        <f t="shared" si="360"/>
        <v>0</v>
      </c>
      <c r="T329">
        <f t="shared" si="361"/>
        <v>0</v>
      </c>
      <c r="U329">
        <f t="shared" si="362"/>
        <v>0</v>
      </c>
      <c r="V329">
        <f t="shared" si="363"/>
        <v>0</v>
      </c>
      <c r="W329">
        <f t="shared" si="364"/>
        <v>0</v>
      </c>
      <c r="X329">
        <f t="shared" si="365"/>
        <v>0</v>
      </c>
      <c r="Y329">
        <f t="shared" si="366"/>
        <v>0</v>
      </c>
      <c r="AA329">
        <v>39650538</v>
      </c>
      <c r="AB329">
        <f t="shared" si="367"/>
        <v>2528.2800000000002</v>
      </c>
      <c r="AC329">
        <f t="shared" si="368"/>
        <v>2528.2800000000002</v>
      </c>
      <c r="AD329">
        <f t="shared" si="391"/>
        <v>0</v>
      </c>
      <c r="AE329">
        <f t="shared" si="392"/>
        <v>0</v>
      </c>
      <c r="AF329">
        <f t="shared" si="393"/>
        <v>0</v>
      </c>
      <c r="AG329">
        <f t="shared" si="369"/>
        <v>0</v>
      </c>
      <c r="AH329">
        <f t="shared" si="394"/>
        <v>0</v>
      </c>
      <c r="AI329">
        <f t="shared" si="395"/>
        <v>0</v>
      </c>
      <c r="AJ329">
        <f t="shared" si="370"/>
        <v>0</v>
      </c>
      <c r="AK329">
        <v>2528.2800000000002</v>
      </c>
      <c r="AL329">
        <v>2528.2800000000002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95</v>
      </c>
      <c r="AU329">
        <v>65</v>
      </c>
      <c r="AV329">
        <v>1</v>
      </c>
      <c r="AW329">
        <v>1</v>
      </c>
      <c r="AZ329">
        <v>6.77</v>
      </c>
      <c r="BA329">
        <v>1</v>
      </c>
      <c r="BB329">
        <v>1</v>
      </c>
      <c r="BC329">
        <v>6.77</v>
      </c>
      <c r="BD329" t="s">
        <v>3</v>
      </c>
      <c r="BE329" t="s">
        <v>3</v>
      </c>
      <c r="BF329" t="s">
        <v>3</v>
      </c>
      <c r="BG329" t="s">
        <v>3</v>
      </c>
      <c r="BH329">
        <v>3</v>
      </c>
      <c r="BI329">
        <v>2</v>
      </c>
      <c r="BJ329" t="s">
        <v>573</v>
      </c>
      <c r="BM329">
        <v>108001</v>
      </c>
      <c r="BN329">
        <v>0</v>
      </c>
      <c r="BO329" t="s">
        <v>3</v>
      </c>
      <c r="BP329">
        <v>0</v>
      </c>
      <c r="BQ329">
        <v>3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3</v>
      </c>
      <c r="BZ329">
        <v>95</v>
      </c>
      <c r="CA329">
        <v>65</v>
      </c>
      <c r="CE329">
        <v>0</v>
      </c>
      <c r="CF329">
        <v>0</v>
      </c>
      <c r="CG329">
        <v>0</v>
      </c>
      <c r="CM329">
        <v>0</v>
      </c>
      <c r="CN329" t="s">
        <v>3</v>
      </c>
      <c r="CO329">
        <v>0</v>
      </c>
      <c r="CP329">
        <f t="shared" si="371"/>
        <v>17116.46</v>
      </c>
      <c r="CQ329">
        <f t="shared" si="372"/>
        <v>17116.455600000001</v>
      </c>
      <c r="CR329">
        <f t="shared" si="373"/>
        <v>0</v>
      </c>
      <c r="CS329">
        <f t="shared" si="374"/>
        <v>0</v>
      </c>
      <c r="CT329">
        <f t="shared" si="375"/>
        <v>0</v>
      </c>
      <c r="CU329">
        <f t="shared" si="376"/>
        <v>0</v>
      </c>
      <c r="CV329">
        <f t="shared" si="377"/>
        <v>0</v>
      </c>
      <c r="CW329">
        <f t="shared" si="378"/>
        <v>0</v>
      </c>
      <c r="CX329">
        <f t="shared" si="379"/>
        <v>0</v>
      </c>
      <c r="CY329">
        <f t="shared" si="380"/>
        <v>0</v>
      </c>
      <c r="CZ329">
        <f t="shared" si="381"/>
        <v>0</v>
      </c>
      <c r="DC329" t="s">
        <v>3</v>
      </c>
      <c r="DD329" t="s">
        <v>3</v>
      </c>
      <c r="DE329" t="s">
        <v>3</v>
      </c>
      <c r="DF329" t="s">
        <v>3</v>
      </c>
      <c r="DG329" t="s">
        <v>3</v>
      </c>
      <c r="DH329" t="s">
        <v>3</v>
      </c>
      <c r="DI329" t="s">
        <v>3</v>
      </c>
      <c r="DJ329" t="s">
        <v>3</v>
      </c>
      <c r="DK329" t="s">
        <v>3</v>
      </c>
      <c r="DL329" t="s">
        <v>3</v>
      </c>
      <c r="DM329" t="s">
        <v>3</v>
      </c>
      <c r="DN329">
        <v>0</v>
      </c>
      <c r="DO329">
        <v>0</v>
      </c>
      <c r="DP329">
        <v>1</v>
      </c>
      <c r="DQ329">
        <v>1</v>
      </c>
      <c r="DU329">
        <v>1010</v>
      </c>
      <c r="DV329" t="s">
        <v>27</v>
      </c>
      <c r="DW329" t="s">
        <v>27</v>
      </c>
      <c r="DX329">
        <v>1</v>
      </c>
      <c r="EE329">
        <v>39174386</v>
      </c>
      <c r="EF329">
        <v>3</v>
      </c>
      <c r="EG329" t="s">
        <v>20</v>
      </c>
      <c r="EH329">
        <v>0</v>
      </c>
      <c r="EI329" t="s">
        <v>3</v>
      </c>
      <c r="EJ329">
        <v>2</v>
      </c>
      <c r="EK329">
        <v>108001</v>
      </c>
      <c r="EL329" t="s">
        <v>77</v>
      </c>
      <c r="EM329" t="s">
        <v>78</v>
      </c>
      <c r="EO329" t="s">
        <v>3</v>
      </c>
      <c r="EQ329">
        <v>0</v>
      </c>
      <c r="ER329">
        <v>2528.2800000000002</v>
      </c>
      <c r="ES329">
        <v>2528.2800000000002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82"/>
        <v>0</v>
      </c>
      <c r="FS329">
        <v>0</v>
      </c>
      <c r="FX329">
        <v>95</v>
      </c>
      <c r="FY329">
        <v>65</v>
      </c>
      <c r="GA329" t="s">
        <v>3</v>
      </c>
      <c r="GD329">
        <v>1</v>
      </c>
      <c r="GF329">
        <v>-1834774410</v>
      </c>
      <c r="GG329">
        <v>1</v>
      </c>
      <c r="GH329">
        <v>1</v>
      </c>
      <c r="GI329">
        <v>4</v>
      </c>
      <c r="GJ329">
        <v>0</v>
      </c>
      <c r="GK329">
        <v>0</v>
      </c>
      <c r="GL329">
        <f t="shared" si="383"/>
        <v>0</v>
      </c>
      <c r="GM329">
        <f t="shared" si="384"/>
        <v>17116.46</v>
      </c>
      <c r="GN329">
        <f t="shared" si="385"/>
        <v>0</v>
      </c>
      <c r="GO329">
        <f t="shared" si="386"/>
        <v>17116.46</v>
      </c>
      <c r="GP329">
        <f t="shared" si="387"/>
        <v>0</v>
      </c>
      <c r="GR329">
        <v>0</v>
      </c>
      <c r="GS329">
        <v>3</v>
      </c>
      <c r="GT329">
        <v>0</v>
      </c>
      <c r="GU329" t="s">
        <v>3</v>
      </c>
      <c r="GV329">
        <f t="shared" si="388"/>
        <v>0</v>
      </c>
      <c r="GW329">
        <v>1</v>
      </c>
      <c r="GX329">
        <f t="shared" si="389"/>
        <v>0</v>
      </c>
      <c r="HA329">
        <v>0</v>
      </c>
      <c r="HB329">
        <v>0</v>
      </c>
      <c r="HC329">
        <f t="shared" si="390"/>
        <v>0</v>
      </c>
      <c r="IK329">
        <v>0</v>
      </c>
    </row>
    <row r="330" spans="1:255" x14ac:dyDescent="0.2">
      <c r="A330" s="2">
        <v>17</v>
      </c>
      <c r="B330" s="2">
        <v>1</v>
      </c>
      <c r="C330" s="2">
        <f>ROW(SmtRes!A979)</f>
        <v>979</v>
      </c>
      <c r="D330" s="2">
        <f>ROW(EtalonRes!A830)</f>
        <v>830</v>
      </c>
      <c r="E330" s="2" t="s">
        <v>574</v>
      </c>
      <c r="F330" s="2" t="s">
        <v>575</v>
      </c>
      <c r="G330" s="2" t="s">
        <v>576</v>
      </c>
      <c r="H330" s="2" t="s">
        <v>17</v>
      </c>
      <c r="I330" s="2">
        <v>1</v>
      </c>
      <c r="J330" s="2">
        <v>0</v>
      </c>
      <c r="K330" s="2"/>
      <c r="L330" s="2"/>
      <c r="M330" s="2"/>
      <c r="N330" s="2"/>
      <c r="O330" s="2">
        <f t="shared" si="356"/>
        <v>35.979999999999997</v>
      </c>
      <c r="P330" s="2">
        <f t="shared" si="357"/>
        <v>20.09</v>
      </c>
      <c r="Q330" s="2">
        <f t="shared" si="358"/>
        <v>1.05</v>
      </c>
      <c r="R330" s="2">
        <f t="shared" si="359"/>
        <v>0</v>
      </c>
      <c r="S330" s="2">
        <f t="shared" si="360"/>
        <v>14.84</v>
      </c>
      <c r="T330" s="2">
        <f t="shared" si="361"/>
        <v>0</v>
      </c>
      <c r="U330" s="2">
        <f t="shared" si="362"/>
        <v>1.56</v>
      </c>
      <c r="V330" s="2">
        <f t="shared" si="363"/>
        <v>0</v>
      </c>
      <c r="W330" s="2">
        <f t="shared" si="364"/>
        <v>0</v>
      </c>
      <c r="X330" s="2">
        <f t="shared" si="365"/>
        <v>14.1</v>
      </c>
      <c r="Y330" s="2">
        <f t="shared" si="366"/>
        <v>9.65</v>
      </c>
      <c r="Z330" s="2"/>
      <c r="AA330" s="2">
        <v>39650536</v>
      </c>
      <c r="AB330" s="2">
        <f t="shared" si="367"/>
        <v>35.979999999999997</v>
      </c>
      <c r="AC330" s="2">
        <f t="shared" si="368"/>
        <v>20.09</v>
      </c>
      <c r="AD330" s="2">
        <f t="shared" si="391"/>
        <v>1.05</v>
      </c>
      <c r="AE330" s="2">
        <f t="shared" si="392"/>
        <v>0</v>
      </c>
      <c r="AF330" s="2">
        <f t="shared" si="393"/>
        <v>14.84</v>
      </c>
      <c r="AG330" s="2">
        <f t="shared" si="369"/>
        <v>0</v>
      </c>
      <c r="AH330" s="2">
        <f t="shared" si="394"/>
        <v>1.56</v>
      </c>
      <c r="AI330" s="2">
        <f t="shared" si="395"/>
        <v>0</v>
      </c>
      <c r="AJ330" s="2">
        <f t="shared" si="370"/>
        <v>0</v>
      </c>
      <c r="AK330" s="2">
        <v>35.979999999999997</v>
      </c>
      <c r="AL330" s="2">
        <v>20.09</v>
      </c>
      <c r="AM330" s="2">
        <v>1.05</v>
      </c>
      <c r="AN330" s="2">
        <v>0</v>
      </c>
      <c r="AO330" s="2">
        <v>14.84</v>
      </c>
      <c r="AP330" s="2">
        <v>0</v>
      </c>
      <c r="AQ330" s="2">
        <v>1.56</v>
      </c>
      <c r="AR330" s="2">
        <v>0</v>
      </c>
      <c r="AS330" s="2">
        <v>0</v>
      </c>
      <c r="AT330" s="2">
        <v>95</v>
      </c>
      <c r="AU330" s="2">
        <v>65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3</v>
      </c>
      <c r="BE330" s="2" t="s">
        <v>3</v>
      </c>
      <c r="BF330" s="2" t="s">
        <v>3</v>
      </c>
      <c r="BG330" s="2" t="s">
        <v>3</v>
      </c>
      <c r="BH330" s="2">
        <v>0</v>
      </c>
      <c r="BI330" s="2">
        <v>2</v>
      </c>
      <c r="BJ330" s="2" t="s">
        <v>577</v>
      </c>
      <c r="BK330" s="2"/>
      <c r="BL330" s="2"/>
      <c r="BM330" s="2">
        <v>108001</v>
      </c>
      <c r="BN330" s="2">
        <v>0</v>
      </c>
      <c r="BO330" s="2" t="s">
        <v>3</v>
      </c>
      <c r="BP330" s="2">
        <v>0</v>
      </c>
      <c r="BQ330" s="2">
        <v>3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3</v>
      </c>
      <c r="BZ330" s="2">
        <v>95</v>
      </c>
      <c r="CA330" s="2">
        <v>65</v>
      </c>
      <c r="CB330" s="2"/>
      <c r="CC330" s="2"/>
      <c r="CD330" s="2"/>
      <c r="CE330" s="2">
        <v>0</v>
      </c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3</v>
      </c>
      <c r="CO330" s="2">
        <v>0</v>
      </c>
      <c r="CP330" s="2">
        <f t="shared" si="371"/>
        <v>35.980000000000004</v>
      </c>
      <c r="CQ330" s="2">
        <f t="shared" si="372"/>
        <v>20.09</v>
      </c>
      <c r="CR330" s="2">
        <f t="shared" si="373"/>
        <v>1.05</v>
      </c>
      <c r="CS330" s="2">
        <f t="shared" si="374"/>
        <v>0</v>
      </c>
      <c r="CT330" s="2">
        <f t="shared" si="375"/>
        <v>14.84</v>
      </c>
      <c r="CU330" s="2">
        <f t="shared" si="376"/>
        <v>0</v>
      </c>
      <c r="CV330" s="2">
        <f t="shared" si="377"/>
        <v>1.56</v>
      </c>
      <c r="CW330" s="2">
        <f t="shared" si="378"/>
        <v>0</v>
      </c>
      <c r="CX330" s="2">
        <f t="shared" si="379"/>
        <v>0</v>
      </c>
      <c r="CY330" s="2">
        <f t="shared" si="380"/>
        <v>14.097999999999999</v>
      </c>
      <c r="CZ330" s="2">
        <f t="shared" si="381"/>
        <v>9.6460000000000008</v>
      </c>
      <c r="DA330" s="2"/>
      <c r="DB330" s="2"/>
      <c r="DC330" s="2" t="s">
        <v>3</v>
      </c>
      <c r="DD330" s="2" t="s">
        <v>3</v>
      </c>
      <c r="DE330" s="2" t="s">
        <v>3</v>
      </c>
      <c r="DF330" s="2" t="s">
        <v>3</v>
      </c>
      <c r="DG330" s="2" t="s">
        <v>3</v>
      </c>
      <c r="DH330" s="2" t="s">
        <v>3</v>
      </c>
      <c r="DI330" s="2" t="s">
        <v>3</v>
      </c>
      <c r="DJ330" s="2" t="s">
        <v>3</v>
      </c>
      <c r="DK330" s="2" t="s">
        <v>3</v>
      </c>
      <c r="DL330" s="2" t="s">
        <v>3</v>
      </c>
      <c r="DM330" s="2" t="s">
        <v>3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1013</v>
      </c>
      <c r="DV330" s="2" t="s">
        <v>17</v>
      </c>
      <c r="DW330" s="2" t="s">
        <v>17</v>
      </c>
      <c r="DX330" s="2">
        <v>1</v>
      </c>
      <c r="DY330" s="2"/>
      <c r="DZ330" s="2"/>
      <c r="EA330" s="2"/>
      <c r="EB330" s="2"/>
      <c r="EC330" s="2"/>
      <c r="ED330" s="2"/>
      <c r="EE330" s="2">
        <v>39174386</v>
      </c>
      <c r="EF330" s="2">
        <v>3</v>
      </c>
      <c r="EG330" s="2" t="s">
        <v>20</v>
      </c>
      <c r="EH330" s="2">
        <v>0</v>
      </c>
      <c r="EI330" s="2" t="s">
        <v>3</v>
      </c>
      <c r="EJ330" s="2">
        <v>2</v>
      </c>
      <c r="EK330" s="2">
        <v>108001</v>
      </c>
      <c r="EL330" s="2" t="s">
        <v>77</v>
      </c>
      <c r="EM330" s="2" t="s">
        <v>78</v>
      </c>
      <c r="EN330" s="2"/>
      <c r="EO330" s="2" t="s">
        <v>3</v>
      </c>
      <c r="EP330" s="2"/>
      <c r="EQ330" s="2">
        <v>0</v>
      </c>
      <c r="ER330" s="2">
        <v>35.979999999999997</v>
      </c>
      <c r="ES330" s="2">
        <v>20.09</v>
      </c>
      <c r="ET330" s="2">
        <v>1.05</v>
      </c>
      <c r="EU330" s="2">
        <v>0</v>
      </c>
      <c r="EV330" s="2">
        <v>14.84</v>
      </c>
      <c r="EW330" s="2">
        <v>1.56</v>
      </c>
      <c r="EX330" s="2">
        <v>0</v>
      </c>
      <c r="EY330" s="2">
        <v>0</v>
      </c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382"/>
        <v>0</v>
      </c>
      <c r="FS330" s="2">
        <v>0</v>
      </c>
      <c r="FT330" s="2"/>
      <c r="FU330" s="2"/>
      <c r="FV330" s="2"/>
      <c r="FW330" s="2"/>
      <c r="FX330" s="2">
        <v>95</v>
      </c>
      <c r="FY330" s="2">
        <v>65</v>
      </c>
      <c r="FZ330" s="2"/>
      <c r="GA330" s="2" t="s">
        <v>3</v>
      </c>
      <c r="GB330" s="2"/>
      <c r="GC330" s="2"/>
      <c r="GD330" s="2">
        <v>1</v>
      </c>
      <c r="GE330" s="2"/>
      <c r="GF330" s="2">
        <v>942868882</v>
      </c>
      <c r="GG330" s="2">
        <v>2</v>
      </c>
      <c r="GH330" s="2">
        <v>1</v>
      </c>
      <c r="GI330" s="2">
        <v>-2</v>
      </c>
      <c r="GJ330" s="2">
        <v>0</v>
      </c>
      <c r="GK330" s="2">
        <v>0</v>
      </c>
      <c r="GL330" s="2">
        <f t="shared" si="383"/>
        <v>0</v>
      </c>
      <c r="GM330" s="2">
        <f t="shared" si="384"/>
        <v>59.73</v>
      </c>
      <c r="GN330" s="2">
        <f t="shared" si="385"/>
        <v>0</v>
      </c>
      <c r="GO330" s="2">
        <f t="shared" si="386"/>
        <v>59.73</v>
      </c>
      <c r="GP330" s="2">
        <f t="shared" si="387"/>
        <v>0</v>
      </c>
      <c r="GQ330" s="2"/>
      <c r="GR330" s="2">
        <v>0</v>
      </c>
      <c r="GS330" s="2">
        <v>3</v>
      </c>
      <c r="GT330" s="2">
        <v>0</v>
      </c>
      <c r="GU330" s="2" t="s">
        <v>3</v>
      </c>
      <c r="GV330" s="2">
        <f t="shared" si="388"/>
        <v>0</v>
      </c>
      <c r="GW330" s="2">
        <v>1</v>
      </c>
      <c r="GX330" s="2">
        <f t="shared" si="389"/>
        <v>0</v>
      </c>
      <c r="GY330" s="2"/>
      <c r="GZ330" s="2"/>
      <c r="HA330" s="2">
        <v>0</v>
      </c>
      <c r="HB330" s="2">
        <v>0</v>
      </c>
      <c r="HC330" s="2">
        <f t="shared" si="390"/>
        <v>0</v>
      </c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17</v>
      </c>
      <c r="B331">
        <v>1</v>
      </c>
      <c r="C331">
        <f>ROW(SmtRes!A994)</f>
        <v>994</v>
      </c>
      <c r="D331">
        <f>ROW(EtalonRes!A844)</f>
        <v>844</v>
      </c>
      <c r="E331" t="s">
        <v>574</v>
      </c>
      <c r="F331" t="s">
        <v>575</v>
      </c>
      <c r="G331" t="s">
        <v>576</v>
      </c>
      <c r="H331" t="s">
        <v>17</v>
      </c>
      <c r="I331">
        <v>1</v>
      </c>
      <c r="J331">
        <v>0</v>
      </c>
      <c r="O331">
        <f t="shared" si="356"/>
        <v>243.59</v>
      </c>
      <c r="P331">
        <f t="shared" si="357"/>
        <v>136.01</v>
      </c>
      <c r="Q331">
        <f t="shared" si="358"/>
        <v>7.11</v>
      </c>
      <c r="R331">
        <f t="shared" si="359"/>
        <v>0</v>
      </c>
      <c r="S331">
        <f t="shared" si="360"/>
        <v>100.47</v>
      </c>
      <c r="T331">
        <f t="shared" si="361"/>
        <v>0</v>
      </c>
      <c r="U331">
        <f t="shared" si="362"/>
        <v>1.56</v>
      </c>
      <c r="V331">
        <f t="shared" si="363"/>
        <v>0</v>
      </c>
      <c r="W331">
        <f t="shared" si="364"/>
        <v>0</v>
      </c>
      <c r="X331">
        <f t="shared" si="365"/>
        <v>95.45</v>
      </c>
      <c r="Y331">
        <f t="shared" si="366"/>
        <v>65.31</v>
      </c>
      <c r="AA331">
        <v>39650538</v>
      </c>
      <c r="AB331">
        <f t="shared" si="367"/>
        <v>35.979999999999997</v>
      </c>
      <c r="AC331">
        <f t="shared" si="368"/>
        <v>20.09</v>
      </c>
      <c r="AD331">
        <f t="shared" si="391"/>
        <v>1.05</v>
      </c>
      <c r="AE331">
        <f t="shared" si="392"/>
        <v>0</v>
      </c>
      <c r="AF331">
        <f t="shared" si="393"/>
        <v>14.84</v>
      </c>
      <c r="AG331">
        <f t="shared" si="369"/>
        <v>0</v>
      </c>
      <c r="AH331">
        <f t="shared" si="394"/>
        <v>1.56</v>
      </c>
      <c r="AI331">
        <f t="shared" si="395"/>
        <v>0</v>
      </c>
      <c r="AJ331">
        <f t="shared" si="370"/>
        <v>0</v>
      </c>
      <c r="AK331">
        <v>35.979999999999997</v>
      </c>
      <c r="AL331">
        <v>20.09</v>
      </c>
      <c r="AM331">
        <v>1.05</v>
      </c>
      <c r="AN331">
        <v>0</v>
      </c>
      <c r="AO331">
        <v>14.84</v>
      </c>
      <c r="AP331">
        <v>0</v>
      </c>
      <c r="AQ331">
        <v>1.56</v>
      </c>
      <c r="AR331">
        <v>0</v>
      </c>
      <c r="AS331">
        <v>0</v>
      </c>
      <c r="AT331">
        <v>95</v>
      </c>
      <c r="AU331">
        <v>65</v>
      </c>
      <c r="AV331">
        <v>1</v>
      </c>
      <c r="AW331">
        <v>1</v>
      </c>
      <c r="AZ331">
        <v>6.77</v>
      </c>
      <c r="BA331">
        <v>6.77</v>
      </c>
      <c r="BB331">
        <v>6.77</v>
      </c>
      <c r="BC331">
        <v>6.77</v>
      </c>
      <c r="BD331" t="s">
        <v>3</v>
      </c>
      <c r="BE331" t="s">
        <v>3</v>
      </c>
      <c r="BF331" t="s">
        <v>3</v>
      </c>
      <c r="BG331" t="s">
        <v>3</v>
      </c>
      <c r="BH331">
        <v>0</v>
      </c>
      <c r="BI331">
        <v>2</v>
      </c>
      <c r="BJ331" t="s">
        <v>577</v>
      </c>
      <c r="BM331">
        <v>108001</v>
      </c>
      <c r="BN331">
        <v>0</v>
      </c>
      <c r="BO331" t="s">
        <v>3</v>
      </c>
      <c r="BP331">
        <v>0</v>
      </c>
      <c r="BQ331">
        <v>3</v>
      </c>
      <c r="BR331">
        <v>0</v>
      </c>
      <c r="BS331">
        <v>6.77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3</v>
      </c>
      <c r="BZ331">
        <v>95</v>
      </c>
      <c r="CA331">
        <v>65</v>
      </c>
      <c r="CE331">
        <v>0</v>
      </c>
      <c r="CF331">
        <v>0</v>
      </c>
      <c r="CG331">
        <v>0</v>
      </c>
      <c r="CM331">
        <v>0</v>
      </c>
      <c r="CN331" t="s">
        <v>3</v>
      </c>
      <c r="CO331">
        <v>0</v>
      </c>
      <c r="CP331">
        <f t="shared" si="371"/>
        <v>243.59</v>
      </c>
      <c r="CQ331">
        <f t="shared" si="372"/>
        <v>136.0093</v>
      </c>
      <c r="CR331">
        <f t="shared" si="373"/>
        <v>7.1085000000000003</v>
      </c>
      <c r="CS331">
        <f t="shared" si="374"/>
        <v>0</v>
      </c>
      <c r="CT331">
        <f t="shared" si="375"/>
        <v>100.46679999999999</v>
      </c>
      <c r="CU331">
        <f t="shared" si="376"/>
        <v>0</v>
      </c>
      <c r="CV331">
        <f t="shared" si="377"/>
        <v>1.56</v>
      </c>
      <c r="CW331">
        <f t="shared" si="378"/>
        <v>0</v>
      </c>
      <c r="CX331">
        <f t="shared" si="379"/>
        <v>0</v>
      </c>
      <c r="CY331">
        <f t="shared" si="380"/>
        <v>95.4465</v>
      </c>
      <c r="CZ331">
        <f t="shared" si="381"/>
        <v>65.305499999999995</v>
      </c>
      <c r="DC331" t="s">
        <v>3</v>
      </c>
      <c r="DD331" t="s">
        <v>3</v>
      </c>
      <c r="DE331" t="s">
        <v>3</v>
      </c>
      <c r="DF331" t="s">
        <v>3</v>
      </c>
      <c r="DG331" t="s">
        <v>3</v>
      </c>
      <c r="DH331" t="s">
        <v>3</v>
      </c>
      <c r="DI331" t="s">
        <v>3</v>
      </c>
      <c r="DJ331" t="s">
        <v>3</v>
      </c>
      <c r="DK331" t="s">
        <v>3</v>
      </c>
      <c r="DL331" t="s">
        <v>3</v>
      </c>
      <c r="DM331" t="s">
        <v>3</v>
      </c>
      <c r="DN331">
        <v>0</v>
      </c>
      <c r="DO331">
        <v>0</v>
      </c>
      <c r="DP331">
        <v>1</v>
      </c>
      <c r="DQ331">
        <v>1</v>
      </c>
      <c r="DU331">
        <v>1013</v>
      </c>
      <c r="DV331" t="s">
        <v>17</v>
      </c>
      <c r="DW331" t="s">
        <v>17</v>
      </c>
      <c r="DX331">
        <v>1</v>
      </c>
      <c r="EE331">
        <v>39174386</v>
      </c>
      <c r="EF331">
        <v>3</v>
      </c>
      <c r="EG331" t="s">
        <v>20</v>
      </c>
      <c r="EH331">
        <v>0</v>
      </c>
      <c r="EI331" t="s">
        <v>3</v>
      </c>
      <c r="EJ331">
        <v>2</v>
      </c>
      <c r="EK331">
        <v>108001</v>
      </c>
      <c r="EL331" t="s">
        <v>77</v>
      </c>
      <c r="EM331" t="s">
        <v>78</v>
      </c>
      <c r="EO331" t="s">
        <v>3</v>
      </c>
      <c r="EQ331">
        <v>0</v>
      </c>
      <c r="ER331">
        <v>35.979999999999997</v>
      </c>
      <c r="ES331">
        <v>20.09</v>
      </c>
      <c r="ET331">
        <v>1.05</v>
      </c>
      <c r="EU331">
        <v>0</v>
      </c>
      <c r="EV331">
        <v>14.84</v>
      </c>
      <c r="EW331">
        <v>1.56</v>
      </c>
      <c r="EX331">
        <v>0</v>
      </c>
      <c r="EY331">
        <v>0</v>
      </c>
      <c r="FQ331">
        <v>0</v>
      </c>
      <c r="FR331">
        <f t="shared" si="382"/>
        <v>0</v>
      </c>
      <c r="FS331">
        <v>0</v>
      </c>
      <c r="FX331">
        <v>95</v>
      </c>
      <c r="FY331">
        <v>65</v>
      </c>
      <c r="GA331" t="s">
        <v>3</v>
      </c>
      <c r="GD331">
        <v>1</v>
      </c>
      <c r="GF331">
        <v>942868882</v>
      </c>
      <c r="GG331">
        <v>1</v>
      </c>
      <c r="GH331">
        <v>1</v>
      </c>
      <c r="GI331">
        <v>4</v>
      </c>
      <c r="GJ331">
        <v>0</v>
      </c>
      <c r="GK331">
        <v>0</v>
      </c>
      <c r="GL331">
        <f t="shared" si="383"/>
        <v>0</v>
      </c>
      <c r="GM331">
        <f t="shared" si="384"/>
        <v>404.35</v>
      </c>
      <c r="GN331">
        <f t="shared" si="385"/>
        <v>0</v>
      </c>
      <c r="GO331">
        <f t="shared" si="386"/>
        <v>404.35</v>
      </c>
      <c r="GP331">
        <f t="shared" si="387"/>
        <v>0</v>
      </c>
      <c r="GR331">
        <v>0</v>
      </c>
      <c r="GS331">
        <v>3</v>
      </c>
      <c r="GT331">
        <v>0</v>
      </c>
      <c r="GU331" t="s">
        <v>3</v>
      </c>
      <c r="GV331">
        <f t="shared" si="388"/>
        <v>0</v>
      </c>
      <c r="GW331">
        <v>1</v>
      </c>
      <c r="GX331">
        <f t="shared" si="389"/>
        <v>0</v>
      </c>
      <c r="HA331">
        <v>0</v>
      </c>
      <c r="HB331">
        <v>0</v>
      </c>
      <c r="HC331">
        <f t="shared" si="390"/>
        <v>0</v>
      </c>
      <c r="IK331">
        <v>0</v>
      </c>
    </row>
    <row r="332" spans="1:255" x14ac:dyDescent="0.2">
      <c r="A332" s="2">
        <v>18</v>
      </c>
      <c r="B332" s="2">
        <v>1</v>
      </c>
      <c r="C332" s="2">
        <v>978</v>
      </c>
      <c r="D332" s="2"/>
      <c r="E332" s="2" t="s">
        <v>578</v>
      </c>
      <c r="F332" s="2" t="s">
        <v>579</v>
      </c>
      <c r="G332" s="2" t="s">
        <v>580</v>
      </c>
      <c r="H332" s="2" t="s">
        <v>27</v>
      </c>
      <c r="I332" s="2">
        <f>I330*J332</f>
        <v>1</v>
      </c>
      <c r="J332" s="2">
        <v>1</v>
      </c>
      <c r="K332" s="2"/>
      <c r="L332" s="2"/>
      <c r="M332" s="2"/>
      <c r="N332" s="2"/>
      <c r="O332" s="2">
        <f t="shared" si="356"/>
        <v>73.290000000000006</v>
      </c>
      <c r="P332" s="2">
        <f t="shared" si="357"/>
        <v>73.290000000000006</v>
      </c>
      <c r="Q332" s="2">
        <f t="shared" si="358"/>
        <v>0</v>
      </c>
      <c r="R332" s="2">
        <f t="shared" si="359"/>
        <v>0</v>
      </c>
      <c r="S332" s="2">
        <f t="shared" si="360"/>
        <v>0</v>
      </c>
      <c r="T332" s="2">
        <f t="shared" si="361"/>
        <v>0</v>
      </c>
      <c r="U332" s="2">
        <f t="shared" si="362"/>
        <v>0</v>
      </c>
      <c r="V332" s="2">
        <f t="shared" si="363"/>
        <v>0</v>
      </c>
      <c r="W332" s="2">
        <f t="shared" si="364"/>
        <v>0</v>
      </c>
      <c r="X332" s="2">
        <f t="shared" si="365"/>
        <v>0</v>
      </c>
      <c r="Y332" s="2">
        <f t="shared" si="366"/>
        <v>0</v>
      </c>
      <c r="Z332" s="2"/>
      <c r="AA332" s="2">
        <v>39650536</v>
      </c>
      <c r="AB332" s="2">
        <f t="shared" si="367"/>
        <v>73.290000000000006</v>
      </c>
      <c r="AC332" s="2">
        <f t="shared" si="368"/>
        <v>73.290000000000006</v>
      </c>
      <c r="AD332" s="2">
        <f t="shared" si="391"/>
        <v>0</v>
      </c>
      <c r="AE332" s="2">
        <f t="shared" si="392"/>
        <v>0</v>
      </c>
      <c r="AF332" s="2">
        <f t="shared" si="393"/>
        <v>0</v>
      </c>
      <c r="AG332" s="2">
        <f t="shared" si="369"/>
        <v>0</v>
      </c>
      <c r="AH332" s="2">
        <f t="shared" si="394"/>
        <v>0</v>
      </c>
      <c r="AI332" s="2">
        <f t="shared" si="395"/>
        <v>0</v>
      </c>
      <c r="AJ332" s="2">
        <f t="shared" si="370"/>
        <v>0</v>
      </c>
      <c r="AK332" s="2">
        <v>73.290000000000006</v>
      </c>
      <c r="AL332" s="2">
        <v>73.290000000000006</v>
      </c>
      <c r="AM332" s="2">
        <v>0</v>
      </c>
      <c r="AN332" s="2">
        <v>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95</v>
      </c>
      <c r="AU332" s="2">
        <v>65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3</v>
      </c>
      <c r="BE332" s="2" t="s">
        <v>3</v>
      </c>
      <c r="BF332" s="2" t="s">
        <v>3</v>
      </c>
      <c r="BG332" s="2" t="s">
        <v>3</v>
      </c>
      <c r="BH332" s="2">
        <v>3</v>
      </c>
      <c r="BI332" s="2">
        <v>2</v>
      </c>
      <c r="BJ332" s="2" t="s">
        <v>581</v>
      </c>
      <c r="BK332" s="2"/>
      <c r="BL332" s="2"/>
      <c r="BM332" s="2">
        <v>108001</v>
      </c>
      <c r="BN332" s="2">
        <v>0</v>
      </c>
      <c r="BO332" s="2" t="s">
        <v>3</v>
      </c>
      <c r="BP332" s="2">
        <v>0</v>
      </c>
      <c r="BQ332" s="2">
        <v>3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3</v>
      </c>
      <c r="BZ332" s="2">
        <v>95</v>
      </c>
      <c r="CA332" s="2">
        <v>65</v>
      </c>
      <c r="CB332" s="2"/>
      <c r="CC332" s="2"/>
      <c r="CD332" s="2"/>
      <c r="CE332" s="2">
        <v>0</v>
      </c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3</v>
      </c>
      <c r="CO332" s="2">
        <v>0</v>
      </c>
      <c r="CP332" s="2">
        <f t="shared" si="371"/>
        <v>73.290000000000006</v>
      </c>
      <c r="CQ332" s="2">
        <f t="shared" si="372"/>
        <v>73.290000000000006</v>
      </c>
      <c r="CR332" s="2">
        <f t="shared" si="373"/>
        <v>0</v>
      </c>
      <c r="CS332" s="2">
        <f t="shared" si="374"/>
        <v>0</v>
      </c>
      <c r="CT332" s="2">
        <f t="shared" si="375"/>
        <v>0</v>
      </c>
      <c r="CU332" s="2">
        <f t="shared" si="376"/>
        <v>0</v>
      </c>
      <c r="CV332" s="2">
        <f t="shared" si="377"/>
        <v>0</v>
      </c>
      <c r="CW332" s="2">
        <f t="shared" si="378"/>
        <v>0</v>
      </c>
      <c r="CX332" s="2">
        <f t="shared" si="379"/>
        <v>0</v>
      </c>
      <c r="CY332" s="2">
        <f t="shared" si="380"/>
        <v>0</v>
      </c>
      <c r="CZ332" s="2">
        <f t="shared" si="381"/>
        <v>0</v>
      </c>
      <c r="DA332" s="2"/>
      <c r="DB332" s="2"/>
      <c r="DC332" s="2" t="s">
        <v>3</v>
      </c>
      <c r="DD332" s="2" t="s">
        <v>3</v>
      </c>
      <c r="DE332" s="2" t="s">
        <v>3</v>
      </c>
      <c r="DF332" s="2" t="s">
        <v>3</v>
      </c>
      <c r="DG332" s="2" t="s">
        <v>3</v>
      </c>
      <c r="DH332" s="2" t="s">
        <v>3</v>
      </c>
      <c r="DI332" s="2" t="s">
        <v>3</v>
      </c>
      <c r="DJ332" s="2" t="s">
        <v>3</v>
      </c>
      <c r="DK332" s="2" t="s">
        <v>3</v>
      </c>
      <c r="DL332" s="2" t="s">
        <v>3</v>
      </c>
      <c r="DM332" s="2" t="s">
        <v>3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1010</v>
      </c>
      <c r="DV332" s="2" t="s">
        <v>27</v>
      </c>
      <c r="DW332" s="2" t="s">
        <v>27</v>
      </c>
      <c r="DX332" s="2">
        <v>1</v>
      </c>
      <c r="DY332" s="2"/>
      <c r="DZ332" s="2"/>
      <c r="EA332" s="2"/>
      <c r="EB332" s="2"/>
      <c r="EC332" s="2"/>
      <c r="ED332" s="2"/>
      <c r="EE332" s="2">
        <v>39174386</v>
      </c>
      <c r="EF332" s="2">
        <v>3</v>
      </c>
      <c r="EG332" s="2" t="s">
        <v>20</v>
      </c>
      <c r="EH332" s="2">
        <v>0</v>
      </c>
      <c r="EI332" s="2" t="s">
        <v>3</v>
      </c>
      <c r="EJ332" s="2">
        <v>2</v>
      </c>
      <c r="EK332" s="2">
        <v>108001</v>
      </c>
      <c r="EL332" s="2" t="s">
        <v>77</v>
      </c>
      <c r="EM332" s="2" t="s">
        <v>78</v>
      </c>
      <c r="EN332" s="2"/>
      <c r="EO332" s="2" t="s">
        <v>3</v>
      </c>
      <c r="EP332" s="2"/>
      <c r="EQ332" s="2">
        <v>0</v>
      </c>
      <c r="ER332" s="2">
        <v>73.290000000000006</v>
      </c>
      <c r="ES332" s="2">
        <v>73.290000000000006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382"/>
        <v>0</v>
      </c>
      <c r="FS332" s="2">
        <v>0</v>
      </c>
      <c r="FT332" s="2"/>
      <c r="FU332" s="2"/>
      <c r="FV332" s="2"/>
      <c r="FW332" s="2"/>
      <c r="FX332" s="2">
        <v>95</v>
      </c>
      <c r="FY332" s="2">
        <v>65</v>
      </c>
      <c r="FZ332" s="2"/>
      <c r="GA332" s="2" t="s">
        <v>3</v>
      </c>
      <c r="GB332" s="2"/>
      <c r="GC332" s="2"/>
      <c r="GD332" s="2">
        <v>1</v>
      </c>
      <c r="GE332" s="2"/>
      <c r="GF332" s="2">
        <v>400367658</v>
      </c>
      <c r="GG332" s="2">
        <v>2</v>
      </c>
      <c r="GH332" s="2">
        <v>1</v>
      </c>
      <c r="GI332" s="2">
        <v>-2</v>
      </c>
      <c r="GJ332" s="2">
        <v>0</v>
      </c>
      <c r="GK332" s="2">
        <v>0</v>
      </c>
      <c r="GL332" s="2">
        <f t="shared" si="383"/>
        <v>0</v>
      </c>
      <c r="GM332" s="2">
        <f t="shared" si="384"/>
        <v>73.290000000000006</v>
      </c>
      <c r="GN332" s="2">
        <f t="shared" si="385"/>
        <v>0</v>
      </c>
      <c r="GO332" s="2">
        <f t="shared" si="386"/>
        <v>73.290000000000006</v>
      </c>
      <c r="GP332" s="2">
        <f t="shared" si="387"/>
        <v>0</v>
      </c>
      <c r="GQ332" s="2"/>
      <c r="GR332" s="2">
        <v>0</v>
      </c>
      <c r="GS332" s="2">
        <v>3</v>
      </c>
      <c r="GT332" s="2">
        <v>0</v>
      </c>
      <c r="GU332" s="2" t="s">
        <v>3</v>
      </c>
      <c r="GV332" s="2">
        <f t="shared" si="388"/>
        <v>0</v>
      </c>
      <c r="GW332" s="2">
        <v>1</v>
      </c>
      <c r="GX332" s="2">
        <f t="shared" si="389"/>
        <v>0</v>
      </c>
      <c r="GY332" s="2"/>
      <c r="GZ332" s="2"/>
      <c r="HA332" s="2">
        <v>0</v>
      </c>
      <c r="HB332" s="2">
        <v>0</v>
      </c>
      <c r="HC332" s="2">
        <f t="shared" si="390"/>
        <v>0</v>
      </c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18</v>
      </c>
      <c r="B333">
        <v>1</v>
      </c>
      <c r="C333">
        <v>993</v>
      </c>
      <c r="E333" t="s">
        <v>578</v>
      </c>
      <c r="F333" t="s">
        <v>579</v>
      </c>
      <c r="G333" t="s">
        <v>580</v>
      </c>
      <c r="H333" t="s">
        <v>27</v>
      </c>
      <c r="I333">
        <f>I331*J333</f>
        <v>1</v>
      </c>
      <c r="J333">
        <v>1</v>
      </c>
      <c r="O333">
        <f t="shared" si="356"/>
        <v>496.17</v>
      </c>
      <c r="P333">
        <f t="shared" si="357"/>
        <v>496.17</v>
      </c>
      <c r="Q333">
        <f t="shared" si="358"/>
        <v>0</v>
      </c>
      <c r="R333">
        <f t="shared" si="359"/>
        <v>0</v>
      </c>
      <c r="S333">
        <f t="shared" si="360"/>
        <v>0</v>
      </c>
      <c r="T333">
        <f t="shared" si="361"/>
        <v>0</v>
      </c>
      <c r="U333">
        <f t="shared" si="362"/>
        <v>0</v>
      </c>
      <c r="V333">
        <f t="shared" si="363"/>
        <v>0</v>
      </c>
      <c r="W333">
        <f t="shared" si="364"/>
        <v>0</v>
      </c>
      <c r="X333">
        <f t="shared" si="365"/>
        <v>0</v>
      </c>
      <c r="Y333">
        <f t="shared" si="366"/>
        <v>0</v>
      </c>
      <c r="AA333">
        <v>39650538</v>
      </c>
      <c r="AB333">
        <f t="shared" si="367"/>
        <v>73.290000000000006</v>
      </c>
      <c r="AC333">
        <f t="shared" si="368"/>
        <v>73.290000000000006</v>
      </c>
      <c r="AD333">
        <f t="shared" si="391"/>
        <v>0</v>
      </c>
      <c r="AE333">
        <f t="shared" si="392"/>
        <v>0</v>
      </c>
      <c r="AF333">
        <f t="shared" si="393"/>
        <v>0</v>
      </c>
      <c r="AG333">
        <f t="shared" si="369"/>
        <v>0</v>
      </c>
      <c r="AH333">
        <f t="shared" si="394"/>
        <v>0</v>
      </c>
      <c r="AI333">
        <f t="shared" si="395"/>
        <v>0</v>
      </c>
      <c r="AJ333">
        <f t="shared" si="370"/>
        <v>0</v>
      </c>
      <c r="AK333">
        <v>73.290000000000006</v>
      </c>
      <c r="AL333">
        <v>73.290000000000006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95</v>
      </c>
      <c r="AU333">
        <v>65</v>
      </c>
      <c r="AV333">
        <v>1</v>
      </c>
      <c r="AW333">
        <v>1</v>
      </c>
      <c r="AZ333">
        <v>6.77</v>
      </c>
      <c r="BA333">
        <v>1</v>
      </c>
      <c r="BB333">
        <v>1</v>
      </c>
      <c r="BC333">
        <v>6.77</v>
      </c>
      <c r="BD333" t="s">
        <v>3</v>
      </c>
      <c r="BE333" t="s">
        <v>3</v>
      </c>
      <c r="BF333" t="s">
        <v>3</v>
      </c>
      <c r="BG333" t="s">
        <v>3</v>
      </c>
      <c r="BH333">
        <v>3</v>
      </c>
      <c r="BI333">
        <v>2</v>
      </c>
      <c r="BJ333" t="s">
        <v>581</v>
      </c>
      <c r="BM333">
        <v>108001</v>
      </c>
      <c r="BN333">
        <v>0</v>
      </c>
      <c r="BO333" t="s">
        <v>3</v>
      </c>
      <c r="BP333">
        <v>0</v>
      </c>
      <c r="BQ333">
        <v>3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95</v>
      </c>
      <c r="CA333">
        <v>65</v>
      </c>
      <c r="CE333">
        <v>0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 t="shared" si="371"/>
        <v>496.17</v>
      </c>
      <c r="CQ333">
        <f t="shared" si="372"/>
        <v>496.17329999999998</v>
      </c>
      <c r="CR333">
        <f t="shared" si="373"/>
        <v>0</v>
      </c>
      <c r="CS333">
        <f t="shared" si="374"/>
        <v>0</v>
      </c>
      <c r="CT333">
        <f t="shared" si="375"/>
        <v>0</v>
      </c>
      <c r="CU333">
        <f t="shared" si="376"/>
        <v>0</v>
      </c>
      <c r="CV333">
        <f t="shared" si="377"/>
        <v>0</v>
      </c>
      <c r="CW333">
        <f t="shared" si="378"/>
        <v>0</v>
      </c>
      <c r="CX333">
        <f t="shared" si="379"/>
        <v>0</v>
      </c>
      <c r="CY333">
        <f t="shared" si="380"/>
        <v>0</v>
      </c>
      <c r="CZ333">
        <f t="shared" si="381"/>
        <v>0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0</v>
      </c>
      <c r="DO333">
        <v>0</v>
      </c>
      <c r="DP333">
        <v>1</v>
      </c>
      <c r="DQ333">
        <v>1</v>
      </c>
      <c r="DU333">
        <v>1010</v>
      </c>
      <c r="DV333" t="s">
        <v>27</v>
      </c>
      <c r="DW333" t="s">
        <v>27</v>
      </c>
      <c r="DX333">
        <v>1</v>
      </c>
      <c r="EE333">
        <v>39174386</v>
      </c>
      <c r="EF333">
        <v>3</v>
      </c>
      <c r="EG333" t="s">
        <v>20</v>
      </c>
      <c r="EH333">
        <v>0</v>
      </c>
      <c r="EI333" t="s">
        <v>3</v>
      </c>
      <c r="EJ333">
        <v>2</v>
      </c>
      <c r="EK333">
        <v>108001</v>
      </c>
      <c r="EL333" t="s">
        <v>77</v>
      </c>
      <c r="EM333" t="s">
        <v>78</v>
      </c>
      <c r="EO333" t="s">
        <v>3</v>
      </c>
      <c r="EQ333">
        <v>0</v>
      </c>
      <c r="ER333">
        <v>73.290000000000006</v>
      </c>
      <c r="ES333">
        <v>73.290000000000006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82"/>
        <v>0</v>
      </c>
      <c r="FS333">
        <v>0</v>
      </c>
      <c r="FX333">
        <v>95</v>
      </c>
      <c r="FY333">
        <v>65</v>
      </c>
      <c r="GA333" t="s">
        <v>3</v>
      </c>
      <c r="GD333">
        <v>1</v>
      </c>
      <c r="GF333">
        <v>400367658</v>
      </c>
      <c r="GG333">
        <v>1</v>
      </c>
      <c r="GH333">
        <v>1</v>
      </c>
      <c r="GI333">
        <v>4</v>
      </c>
      <c r="GJ333">
        <v>0</v>
      </c>
      <c r="GK333">
        <v>0</v>
      </c>
      <c r="GL333">
        <f t="shared" si="383"/>
        <v>0</v>
      </c>
      <c r="GM333">
        <f t="shared" si="384"/>
        <v>496.17</v>
      </c>
      <c r="GN333">
        <f t="shared" si="385"/>
        <v>0</v>
      </c>
      <c r="GO333">
        <f t="shared" si="386"/>
        <v>496.17</v>
      </c>
      <c r="GP333">
        <f t="shared" si="387"/>
        <v>0</v>
      </c>
      <c r="GR333">
        <v>0</v>
      </c>
      <c r="GS333">
        <v>3</v>
      </c>
      <c r="GT333">
        <v>0</v>
      </c>
      <c r="GU333" t="s">
        <v>3</v>
      </c>
      <c r="GV333">
        <f t="shared" si="388"/>
        <v>0</v>
      </c>
      <c r="GW333">
        <v>1</v>
      </c>
      <c r="GX333">
        <f t="shared" si="389"/>
        <v>0</v>
      </c>
      <c r="HA333">
        <v>0</v>
      </c>
      <c r="HB333">
        <v>0</v>
      </c>
      <c r="HC333">
        <f t="shared" si="390"/>
        <v>0</v>
      </c>
      <c r="IK333">
        <v>0</v>
      </c>
    </row>
    <row r="334" spans="1:255" x14ac:dyDescent="0.2">
      <c r="A334" s="2">
        <v>17</v>
      </c>
      <c r="B334" s="2">
        <v>1</v>
      </c>
      <c r="C334" s="2">
        <f>ROW(SmtRes!A998)</f>
        <v>998</v>
      </c>
      <c r="D334" s="2">
        <f>ROW(EtalonRes!A847)</f>
        <v>847</v>
      </c>
      <c r="E334" s="2" t="s">
        <v>582</v>
      </c>
      <c r="F334" s="2" t="s">
        <v>583</v>
      </c>
      <c r="G334" s="2" t="s">
        <v>584</v>
      </c>
      <c r="H334" s="2" t="s">
        <v>256</v>
      </c>
      <c r="I334" s="2">
        <f>ROUND(334/100,9)</f>
        <v>3.34</v>
      </c>
      <c r="J334" s="2">
        <v>0</v>
      </c>
      <c r="K334" s="2"/>
      <c r="L334" s="2"/>
      <c r="M334" s="2"/>
      <c r="N334" s="2"/>
      <c r="O334" s="2">
        <f t="shared" si="356"/>
        <v>685.27</v>
      </c>
      <c r="P334" s="2">
        <f t="shared" si="357"/>
        <v>56.08</v>
      </c>
      <c r="Q334" s="2">
        <f t="shared" si="358"/>
        <v>0</v>
      </c>
      <c r="R334" s="2">
        <f t="shared" si="359"/>
        <v>0</v>
      </c>
      <c r="S334" s="2">
        <f t="shared" si="360"/>
        <v>629.19000000000005</v>
      </c>
      <c r="T334" s="2">
        <f t="shared" si="361"/>
        <v>0</v>
      </c>
      <c r="U334" s="2">
        <f t="shared" si="362"/>
        <v>68.536799999999999</v>
      </c>
      <c r="V334" s="2">
        <f t="shared" si="363"/>
        <v>0</v>
      </c>
      <c r="W334" s="2">
        <f t="shared" si="364"/>
        <v>0</v>
      </c>
      <c r="X334" s="2">
        <f t="shared" si="365"/>
        <v>597.73</v>
      </c>
      <c r="Y334" s="2">
        <f t="shared" si="366"/>
        <v>408.97</v>
      </c>
      <c r="Z334" s="2"/>
      <c r="AA334" s="2">
        <v>39650536</v>
      </c>
      <c r="AB334" s="2">
        <f t="shared" si="367"/>
        <v>205.16900000000001</v>
      </c>
      <c r="AC334" s="2">
        <f t="shared" si="368"/>
        <v>16.79</v>
      </c>
      <c r="AD334" s="2">
        <f>ROUND(((((ET334*1.35))-((EU334*1.35)))+AE334),6)</f>
        <v>0</v>
      </c>
      <c r="AE334" s="2">
        <f>ROUND(((EU334*1.35)),6)</f>
        <v>0</v>
      </c>
      <c r="AF334" s="2">
        <f>ROUND(((EV334*1.35)),6)</f>
        <v>188.37899999999999</v>
      </c>
      <c r="AG334" s="2">
        <f t="shared" si="369"/>
        <v>0</v>
      </c>
      <c r="AH334" s="2">
        <f>((EW334*1.35))</f>
        <v>20.52</v>
      </c>
      <c r="AI334" s="2">
        <f>((EX334*1.35))</f>
        <v>0</v>
      </c>
      <c r="AJ334" s="2">
        <f t="shared" si="370"/>
        <v>0</v>
      </c>
      <c r="AK334" s="2">
        <v>156.33000000000001</v>
      </c>
      <c r="AL334" s="2">
        <v>16.79</v>
      </c>
      <c r="AM334" s="2">
        <v>0</v>
      </c>
      <c r="AN334" s="2">
        <v>0</v>
      </c>
      <c r="AO334" s="2">
        <v>139.54</v>
      </c>
      <c r="AP334" s="2">
        <v>0</v>
      </c>
      <c r="AQ334" s="2">
        <v>15.2</v>
      </c>
      <c r="AR334" s="2">
        <v>0</v>
      </c>
      <c r="AS334" s="2">
        <v>0</v>
      </c>
      <c r="AT334" s="2">
        <v>95</v>
      </c>
      <c r="AU334" s="2">
        <v>65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3</v>
      </c>
      <c r="BE334" s="2" t="s">
        <v>3</v>
      </c>
      <c r="BF334" s="2" t="s">
        <v>3</v>
      </c>
      <c r="BG334" s="2" t="s">
        <v>3</v>
      </c>
      <c r="BH334" s="2">
        <v>0</v>
      </c>
      <c r="BI334" s="2">
        <v>2</v>
      </c>
      <c r="BJ334" s="2" t="s">
        <v>585</v>
      </c>
      <c r="BK334" s="2"/>
      <c r="BL334" s="2"/>
      <c r="BM334" s="2">
        <v>108001</v>
      </c>
      <c r="BN334" s="2">
        <v>0</v>
      </c>
      <c r="BO334" s="2" t="s">
        <v>3</v>
      </c>
      <c r="BP334" s="2">
        <v>0</v>
      </c>
      <c r="BQ334" s="2">
        <v>3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3</v>
      </c>
      <c r="BZ334" s="2">
        <v>95</v>
      </c>
      <c r="CA334" s="2">
        <v>65</v>
      </c>
      <c r="CB334" s="2"/>
      <c r="CC334" s="2"/>
      <c r="CD334" s="2"/>
      <c r="CE334" s="2">
        <v>0</v>
      </c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1296</v>
      </c>
      <c r="CO334" s="2">
        <v>0</v>
      </c>
      <c r="CP334" s="2">
        <f t="shared" si="371"/>
        <v>685.2700000000001</v>
      </c>
      <c r="CQ334" s="2">
        <f t="shared" si="372"/>
        <v>16.79</v>
      </c>
      <c r="CR334" s="2">
        <f t="shared" si="373"/>
        <v>0</v>
      </c>
      <c r="CS334" s="2">
        <f t="shared" si="374"/>
        <v>0</v>
      </c>
      <c r="CT334" s="2">
        <f t="shared" si="375"/>
        <v>188.37899999999999</v>
      </c>
      <c r="CU334" s="2">
        <f t="shared" si="376"/>
        <v>0</v>
      </c>
      <c r="CV334" s="2">
        <f t="shared" si="377"/>
        <v>20.52</v>
      </c>
      <c r="CW334" s="2">
        <f t="shared" si="378"/>
        <v>0</v>
      </c>
      <c r="CX334" s="2">
        <f t="shared" si="379"/>
        <v>0</v>
      </c>
      <c r="CY334" s="2">
        <f t="shared" si="380"/>
        <v>597.73050000000001</v>
      </c>
      <c r="CZ334" s="2">
        <f t="shared" si="381"/>
        <v>408.97350000000006</v>
      </c>
      <c r="DA334" s="2"/>
      <c r="DB334" s="2"/>
      <c r="DC334" s="2" t="s">
        <v>3</v>
      </c>
      <c r="DD334" s="2" t="s">
        <v>3</v>
      </c>
      <c r="DE334" s="2" t="s">
        <v>19</v>
      </c>
      <c r="DF334" s="2" t="s">
        <v>19</v>
      </c>
      <c r="DG334" s="2" t="s">
        <v>19</v>
      </c>
      <c r="DH334" s="2" t="s">
        <v>3</v>
      </c>
      <c r="DI334" s="2" t="s">
        <v>19</v>
      </c>
      <c r="DJ334" s="2" t="s">
        <v>19</v>
      </c>
      <c r="DK334" s="2" t="s">
        <v>3</v>
      </c>
      <c r="DL334" s="2" t="s">
        <v>3</v>
      </c>
      <c r="DM334" s="2" t="s">
        <v>3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1003</v>
      </c>
      <c r="DV334" s="2" t="s">
        <v>256</v>
      </c>
      <c r="DW334" s="2" t="s">
        <v>256</v>
      </c>
      <c r="DX334" s="2">
        <v>100</v>
      </c>
      <c r="DY334" s="2"/>
      <c r="DZ334" s="2"/>
      <c r="EA334" s="2"/>
      <c r="EB334" s="2"/>
      <c r="EC334" s="2"/>
      <c r="ED334" s="2"/>
      <c r="EE334" s="2">
        <v>39174386</v>
      </c>
      <c r="EF334" s="2">
        <v>3</v>
      </c>
      <c r="EG334" s="2" t="s">
        <v>20</v>
      </c>
      <c r="EH334" s="2">
        <v>0</v>
      </c>
      <c r="EI334" s="2" t="s">
        <v>3</v>
      </c>
      <c r="EJ334" s="2">
        <v>2</v>
      </c>
      <c r="EK334" s="2">
        <v>108001</v>
      </c>
      <c r="EL334" s="2" t="s">
        <v>77</v>
      </c>
      <c r="EM334" s="2" t="s">
        <v>78</v>
      </c>
      <c r="EN334" s="2"/>
      <c r="EO334" s="2" t="s">
        <v>44</v>
      </c>
      <c r="EP334" s="2"/>
      <c r="EQ334" s="2">
        <v>0</v>
      </c>
      <c r="ER334" s="2">
        <v>156.33000000000001</v>
      </c>
      <c r="ES334" s="2">
        <v>16.79</v>
      </c>
      <c r="ET334" s="2">
        <v>0</v>
      </c>
      <c r="EU334" s="2">
        <v>0</v>
      </c>
      <c r="EV334" s="2">
        <v>139.54</v>
      </c>
      <c r="EW334" s="2">
        <v>15.2</v>
      </c>
      <c r="EX334" s="2">
        <v>0</v>
      </c>
      <c r="EY334" s="2">
        <v>0</v>
      </c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382"/>
        <v>0</v>
      </c>
      <c r="FS334" s="2">
        <v>0</v>
      </c>
      <c r="FT334" s="2"/>
      <c r="FU334" s="2"/>
      <c r="FV334" s="2"/>
      <c r="FW334" s="2"/>
      <c r="FX334" s="2">
        <v>95</v>
      </c>
      <c r="FY334" s="2">
        <v>65</v>
      </c>
      <c r="FZ334" s="2"/>
      <c r="GA334" s="2" t="s">
        <v>3</v>
      </c>
      <c r="GB334" s="2"/>
      <c r="GC334" s="2"/>
      <c r="GD334" s="2">
        <v>1</v>
      </c>
      <c r="GE334" s="2"/>
      <c r="GF334" s="2">
        <v>-596386547</v>
      </c>
      <c r="GG334" s="2">
        <v>2</v>
      </c>
      <c r="GH334" s="2">
        <v>1</v>
      </c>
      <c r="GI334" s="2">
        <v>-2</v>
      </c>
      <c r="GJ334" s="2">
        <v>0</v>
      </c>
      <c r="GK334" s="2">
        <v>0</v>
      </c>
      <c r="GL334" s="2">
        <f t="shared" si="383"/>
        <v>0</v>
      </c>
      <c r="GM334" s="2">
        <f t="shared" si="384"/>
        <v>1691.97</v>
      </c>
      <c r="GN334" s="2">
        <f t="shared" si="385"/>
        <v>0</v>
      </c>
      <c r="GO334" s="2">
        <f t="shared" si="386"/>
        <v>1691.97</v>
      </c>
      <c r="GP334" s="2">
        <f t="shared" si="387"/>
        <v>0</v>
      </c>
      <c r="GQ334" s="2"/>
      <c r="GR334" s="2">
        <v>0</v>
      </c>
      <c r="GS334" s="2">
        <v>3</v>
      </c>
      <c r="GT334" s="2">
        <v>0</v>
      </c>
      <c r="GU334" s="2" t="s">
        <v>3</v>
      </c>
      <c r="GV334" s="2">
        <f t="shared" si="388"/>
        <v>0</v>
      </c>
      <c r="GW334" s="2">
        <v>1</v>
      </c>
      <c r="GX334" s="2">
        <f t="shared" si="389"/>
        <v>0</v>
      </c>
      <c r="GY334" s="2"/>
      <c r="GZ334" s="2"/>
      <c r="HA334" s="2">
        <v>0</v>
      </c>
      <c r="HB334" s="2">
        <v>0</v>
      </c>
      <c r="HC334" s="2">
        <f t="shared" si="390"/>
        <v>0</v>
      </c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17</v>
      </c>
      <c r="B335">
        <v>1</v>
      </c>
      <c r="C335">
        <f>ROW(SmtRes!A1002)</f>
        <v>1002</v>
      </c>
      <c r="D335">
        <f>ROW(EtalonRes!A850)</f>
        <v>850</v>
      </c>
      <c r="E335" t="s">
        <v>582</v>
      </c>
      <c r="F335" t="s">
        <v>583</v>
      </c>
      <c r="G335" t="s">
        <v>584</v>
      </c>
      <c r="H335" t="s">
        <v>256</v>
      </c>
      <c r="I335">
        <f>ROUND(334/100,9)</f>
        <v>3.34</v>
      </c>
      <c r="J335">
        <v>0</v>
      </c>
      <c r="O335">
        <f t="shared" si="356"/>
        <v>4639.24</v>
      </c>
      <c r="P335">
        <f t="shared" si="357"/>
        <v>379.65</v>
      </c>
      <c r="Q335">
        <f t="shared" si="358"/>
        <v>0</v>
      </c>
      <c r="R335">
        <f t="shared" si="359"/>
        <v>0</v>
      </c>
      <c r="S335">
        <f t="shared" si="360"/>
        <v>4259.59</v>
      </c>
      <c r="T335">
        <f t="shared" si="361"/>
        <v>0</v>
      </c>
      <c r="U335">
        <f t="shared" si="362"/>
        <v>68.536799999999999</v>
      </c>
      <c r="V335">
        <f t="shared" si="363"/>
        <v>0</v>
      </c>
      <c r="W335">
        <f t="shared" si="364"/>
        <v>0</v>
      </c>
      <c r="X335">
        <f t="shared" si="365"/>
        <v>4046.61</v>
      </c>
      <c r="Y335">
        <f t="shared" si="366"/>
        <v>2768.73</v>
      </c>
      <c r="AA335">
        <v>39650538</v>
      </c>
      <c r="AB335">
        <f t="shared" si="367"/>
        <v>205.16900000000001</v>
      </c>
      <c r="AC335">
        <f t="shared" si="368"/>
        <v>16.79</v>
      </c>
      <c r="AD335">
        <f>ROUND(((((ET335*1.35))-((EU335*1.35)))+AE335),6)</f>
        <v>0</v>
      </c>
      <c r="AE335">
        <f>ROUND(((EU335*1.35)),6)</f>
        <v>0</v>
      </c>
      <c r="AF335">
        <f>ROUND(((EV335*1.35)),6)</f>
        <v>188.37899999999999</v>
      </c>
      <c r="AG335">
        <f t="shared" si="369"/>
        <v>0</v>
      </c>
      <c r="AH335">
        <f>((EW335*1.35))</f>
        <v>20.52</v>
      </c>
      <c r="AI335">
        <f>((EX335*1.35))</f>
        <v>0</v>
      </c>
      <c r="AJ335">
        <f t="shared" si="370"/>
        <v>0</v>
      </c>
      <c r="AK335">
        <v>156.33000000000001</v>
      </c>
      <c r="AL335">
        <v>16.79</v>
      </c>
      <c r="AM335">
        <v>0</v>
      </c>
      <c r="AN335">
        <v>0</v>
      </c>
      <c r="AO335">
        <v>139.54</v>
      </c>
      <c r="AP335">
        <v>0</v>
      </c>
      <c r="AQ335">
        <v>15.2</v>
      </c>
      <c r="AR335">
        <v>0</v>
      </c>
      <c r="AS335">
        <v>0</v>
      </c>
      <c r="AT335">
        <v>95</v>
      </c>
      <c r="AU335">
        <v>65</v>
      </c>
      <c r="AV335">
        <v>1</v>
      </c>
      <c r="AW335">
        <v>1</v>
      </c>
      <c r="AZ335">
        <v>6.77</v>
      </c>
      <c r="BA335">
        <v>6.77</v>
      </c>
      <c r="BB335">
        <v>6.77</v>
      </c>
      <c r="BC335">
        <v>6.77</v>
      </c>
      <c r="BD335" t="s">
        <v>3</v>
      </c>
      <c r="BE335" t="s">
        <v>3</v>
      </c>
      <c r="BF335" t="s">
        <v>3</v>
      </c>
      <c r="BG335" t="s">
        <v>3</v>
      </c>
      <c r="BH335">
        <v>0</v>
      </c>
      <c r="BI335">
        <v>2</v>
      </c>
      <c r="BJ335" t="s">
        <v>585</v>
      </c>
      <c r="BM335">
        <v>108001</v>
      </c>
      <c r="BN335">
        <v>0</v>
      </c>
      <c r="BO335" t="s">
        <v>3</v>
      </c>
      <c r="BP335">
        <v>0</v>
      </c>
      <c r="BQ335">
        <v>3</v>
      </c>
      <c r="BR335">
        <v>0</v>
      </c>
      <c r="BS335">
        <v>6.77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3</v>
      </c>
      <c r="BZ335">
        <v>95</v>
      </c>
      <c r="CA335">
        <v>65</v>
      </c>
      <c r="CE335">
        <v>0</v>
      </c>
      <c r="CF335">
        <v>0</v>
      </c>
      <c r="CG335">
        <v>0</v>
      </c>
      <c r="CM335">
        <v>0</v>
      </c>
      <c r="CN335" t="s">
        <v>1296</v>
      </c>
      <c r="CO335">
        <v>0</v>
      </c>
      <c r="CP335">
        <f t="shared" si="371"/>
        <v>4639.24</v>
      </c>
      <c r="CQ335">
        <f t="shared" si="372"/>
        <v>113.66829999999999</v>
      </c>
      <c r="CR335">
        <f t="shared" si="373"/>
        <v>0</v>
      </c>
      <c r="CS335">
        <f t="shared" si="374"/>
        <v>0</v>
      </c>
      <c r="CT335">
        <f t="shared" si="375"/>
        <v>1275.3258299999998</v>
      </c>
      <c r="CU335">
        <f t="shared" si="376"/>
        <v>0</v>
      </c>
      <c r="CV335">
        <f t="shared" si="377"/>
        <v>20.52</v>
      </c>
      <c r="CW335">
        <f t="shared" si="378"/>
        <v>0</v>
      </c>
      <c r="CX335">
        <f t="shared" si="379"/>
        <v>0</v>
      </c>
      <c r="CY335">
        <f t="shared" si="380"/>
        <v>4046.6104999999998</v>
      </c>
      <c r="CZ335">
        <f t="shared" si="381"/>
        <v>2768.7335000000003</v>
      </c>
      <c r="DC335" t="s">
        <v>3</v>
      </c>
      <c r="DD335" t="s">
        <v>3</v>
      </c>
      <c r="DE335" t="s">
        <v>19</v>
      </c>
      <c r="DF335" t="s">
        <v>19</v>
      </c>
      <c r="DG335" t="s">
        <v>19</v>
      </c>
      <c r="DH335" t="s">
        <v>3</v>
      </c>
      <c r="DI335" t="s">
        <v>19</v>
      </c>
      <c r="DJ335" t="s">
        <v>19</v>
      </c>
      <c r="DK335" t="s">
        <v>3</v>
      </c>
      <c r="DL335" t="s">
        <v>3</v>
      </c>
      <c r="DM335" t="s">
        <v>3</v>
      </c>
      <c r="DN335">
        <v>0</v>
      </c>
      <c r="DO335">
        <v>0</v>
      </c>
      <c r="DP335">
        <v>1</v>
      </c>
      <c r="DQ335">
        <v>1</v>
      </c>
      <c r="DU335">
        <v>1003</v>
      </c>
      <c r="DV335" t="s">
        <v>256</v>
      </c>
      <c r="DW335" t="s">
        <v>256</v>
      </c>
      <c r="DX335">
        <v>100</v>
      </c>
      <c r="EE335">
        <v>39174386</v>
      </c>
      <c r="EF335">
        <v>3</v>
      </c>
      <c r="EG335" t="s">
        <v>20</v>
      </c>
      <c r="EH335">
        <v>0</v>
      </c>
      <c r="EI335" t="s">
        <v>3</v>
      </c>
      <c r="EJ335">
        <v>2</v>
      </c>
      <c r="EK335">
        <v>108001</v>
      </c>
      <c r="EL335" t="s">
        <v>77</v>
      </c>
      <c r="EM335" t="s">
        <v>78</v>
      </c>
      <c r="EO335" t="s">
        <v>44</v>
      </c>
      <c r="EQ335">
        <v>0</v>
      </c>
      <c r="ER335">
        <v>156.33000000000001</v>
      </c>
      <c r="ES335">
        <v>16.79</v>
      </c>
      <c r="ET335">
        <v>0</v>
      </c>
      <c r="EU335">
        <v>0</v>
      </c>
      <c r="EV335">
        <v>139.54</v>
      </c>
      <c r="EW335">
        <v>15.2</v>
      </c>
      <c r="EX335">
        <v>0</v>
      </c>
      <c r="EY335">
        <v>0</v>
      </c>
      <c r="FQ335">
        <v>0</v>
      </c>
      <c r="FR335">
        <f t="shared" si="382"/>
        <v>0</v>
      </c>
      <c r="FS335">
        <v>0</v>
      </c>
      <c r="FX335">
        <v>95</v>
      </c>
      <c r="FY335">
        <v>65</v>
      </c>
      <c r="GA335" t="s">
        <v>3</v>
      </c>
      <c r="GD335">
        <v>1</v>
      </c>
      <c r="GF335">
        <v>-596386547</v>
      </c>
      <c r="GG335">
        <v>1</v>
      </c>
      <c r="GH335">
        <v>1</v>
      </c>
      <c r="GI335">
        <v>4</v>
      </c>
      <c r="GJ335">
        <v>0</v>
      </c>
      <c r="GK335">
        <v>0</v>
      </c>
      <c r="GL335">
        <f t="shared" si="383"/>
        <v>0</v>
      </c>
      <c r="GM335">
        <f t="shared" si="384"/>
        <v>11454.58</v>
      </c>
      <c r="GN335">
        <f t="shared" si="385"/>
        <v>0</v>
      </c>
      <c r="GO335">
        <f t="shared" si="386"/>
        <v>11454.58</v>
      </c>
      <c r="GP335">
        <f t="shared" si="387"/>
        <v>0</v>
      </c>
      <c r="GR335">
        <v>0</v>
      </c>
      <c r="GS335">
        <v>3</v>
      </c>
      <c r="GT335">
        <v>0</v>
      </c>
      <c r="GU335" t="s">
        <v>3</v>
      </c>
      <c r="GV335">
        <f t="shared" si="388"/>
        <v>0</v>
      </c>
      <c r="GW335">
        <v>1</v>
      </c>
      <c r="GX335">
        <f t="shared" si="389"/>
        <v>0</v>
      </c>
      <c r="HA335">
        <v>0</v>
      </c>
      <c r="HB335">
        <v>0</v>
      </c>
      <c r="HC335">
        <f t="shared" si="390"/>
        <v>0</v>
      </c>
      <c r="IK335">
        <v>0</v>
      </c>
    </row>
    <row r="336" spans="1:255" x14ac:dyDescent="0.2">
      <c r="A336" s="2">
        <v>18</v>
      </c>
      <c r="B336" s="2">
        <v>1</v>
      </c>
      <c r="C336" s="2">
        <v>997</v>
      </c>
      <c r="D336" s="2"/>
      <c r="E336" s="2" t="s">
        <v>586</v>
      </c>
      <c r="F336" s="2" t="s">
        <v>587</v>
      </c>
      <c r="G336" s="2" t="s">
        <v>588</v>
      </c>
      <c r="H336" s="2" t="s">
        <v>219</v>
      </c>
      <c r="I336" s="2">
        <f>I334*J336</f>
        <v>33.4</v>
      </c>
      <c r="J336" s="2">
        <v>10</v>
      </c>
      <c r="K336" s="2"/>
      <c r="L336" s="2"/>
      <c r="M336" s="2"/>
      <c r="N336" s="2"/>
      <c r="O336" s="2">
        <f t="shared" si="356"/>
        <v>2293.2399999999998</v>
      </c>
      <c r="P336" s="2">
        <f t="shared" si="357"/>
        <v>2293.2399999999998</v>
      </c>
      <c r="Q336" s="2">
        <f t="shared" si="358"/>
        <v>0</v>
      </c>
      <c r="R336" s="2">
        <f t="shared" si="359"/>
        <v>0</v>
      </c>
      <c r="S336" s="2">
        <f t="shared" si="360"/>
        <v>0</v>
      </c>
      <c r="T336" s="2">
        <f t="shared" si="361"/>
        <v>0</v>
      </c>
      <c r="U336" s="2">
        <f t="shared" si="362"/>
        <v>0</v>
      </c>
      <c r="V336" s="2">
        <f t="shared" si="363"/>
        <v>0</v>
      </c>
      <c r="W336" s="2">
        <f t="shared" si="364"/>
        <v>0</v>
      </c>
      <c r="X336" s="2">
        <f t="shared" si="365"/>
        <v>0</v>
      </c>
      <c r="Y336" s="2">
        <f t="shared" si="366"/>
        <v>0</v>
      </c>
      <c r="Z336" s="2"/>
      <c r="AA336" s="2">
        <v>39650536</v>
      </c>
      <c r="AB336" s="2">
        <f t="shared" si="367"/>
        <v>68.66</v>
      </c>
      <c r="AC336" s="2">
        <f t="shared" si="368"/>
        <v>68.66</v>
      </c>
      <c r="AD336" s="2">
        <f>ROUND((((ET336)-(EU336))+AE336),6)</f>
        <v>0</v>
      </c>
      <c r="AE336" s="2">
        <f>ROUND((EU336),6)</f>
        <v>0</v>
      </c>
      <c r="AF336" s="2">
        <f>ROUND((EV336),6)</f>
        <v>0</v>
      </c>
      <c r="AG336" s="2">
        <f t="shared" si="369"/>
        <v>0</v>
      </c>
      <c r="AH336" s="2">
        <f>(EW336)</f>
        <v>0</v>
      </c>
      <c r="AI336" s="2">
        <f>(EX336)</f>
        <v>0</v>
      </c>
      <c r="AJ336" s="2">
        <f t="shared" si="370"/>
        <v>0</v>
      </c>
      <c r="AK336" s="2">
        <v>68.66</v>
      </c>
      <c r="AL336" s="2">
        <v>68.66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95</v>
      </c>
      <c r="AU336" s="2">
        <v>65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3</v>
      </c>
      <c r="BE336" s="2" t="s">
        <v>3</v>
      </c>
      <c r="BF336" s="2" t="s">
        <v>3</v>
      </c>
      <c r="BG336" s="2" t="s">
        <v>3</v>
      </c>
      <c r="BH336" s="2">
        <v>3</v>
      </c>
      <c r="BI336" s="2">
        <v>2</v>
      </c>
      <c r="BJ336" s="2" t="s">
        <v>589</v>
      </c>
      <c r="BK336" s="2"/>
      <c r="BL336" s="2"/>
      <c r="BM336" s="2">
        <v>108001</v>
      </c>
      <c r="BN336" s="2">
        <v>0</v>
      </c>
      <c r="BO336" s="2" t="s">
        <v>3</v>
      </c>
      <c r="BP336" s="2">
        <v>0</v>
      </c>
      <c r="BQ336" s="2">
        <v>3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3</v>
      </c>
      <c r="BZ336" s="2">
        <v>95</v>
      </c>
      <c r="CA336" s="2">
        <v>65</v>
      </c>
      <c r="CB336" s="2"/>
      <c r="CC336" s="2"/>
      <c r="CD336" s="2"/>
      <c r="CE336" s="2">
        <v>0</v>
      </c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3</v>
      </c>
      <c r="CO336" s="2">
        <v>0</v>
      </c>
      <c r="CP336" s="2">
        <f t="shared" si="371"/>
        <v>2293.2399999999998</v>
      </c>
      <c r="CQ336" s="2">
        <f t="shared" si="372"/>
        <v>68.66</v>
      </c>
      <c r="CR336" s="2">
        <f t="shared" si="373"/>
        <v>0</v>
      </c>
      <c r="CS336" s="2">
        <f t="shared" si="374"/>
        <v>0</v>
      </c>
      <c r="CT336" s="2">
        <f t="shared" si="375"/>
        <v>0</v>
      </c>
      <c r="CU336" s="2">
        <f t="shared" si="376"/>
        <v>0</v>
      </c>
      <c r="CV336" s="2">
        <f t="shared" si="377"/>
        <v>0</v>
      </c>
      <c r="CW336" s="2">
        <f t="shared" si="378"/>
        <v>0</v>
      </c>
      <c r="CX336" s="2">
        <f t="shared" si="379"/>
        <v>0</v>
      </c>
      <c r="CY336" s="2">
        <f t="shared" si="380"/>
        <v>0</v>
      </c>
      <c r="CZ336" s="2">
        <f t="shared" si="381"/>
        <v>0</v>
      </c>
      <c r="DA336" s="2"/>
      <c r="DB336" s="2"/>
      <c r="DC336" s="2" t="s">
        <v>3</v>
      </c>
      <c r="DD336" s="2" t="s">
        <v>3</v>
      </c>
      <c r="DE336" s="2" t="s">
        <v>3</v>
      </c>
      <c r="DF336" s="2" t="s">
        <v>3</v>
      </c>
      <c r="DG336" s="2" t="s">
        <v>3</v>
      </c>
      <c r="DH336" s="2" t="s">
        <v>3</v>
      </c>
      <c r="DI336" s="2" t="s">
        <v>3</v>
      </c>
      <c r="DJ336" s="2" t="s">
        <v>3</v>
      </c>
      <c r="DK336" s="2" t="s">
        <v>3</v>
      </c>
      <c r="DL336" s="2" t="s">
        <v>3</v>
      </c>
      <c r="DM336" s="2" t="s">
        <v>3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1003</v>
      </c>
      <c r="DV336" s="2" t="s">
        <v>219</v>
      </c>
      <c r="DW336" s="2" t="s">
        <v>219</v>
      </c>
      <c r="DX336" s="2">
        <v>10</v>
      </c>
      <c r="DY336" s="2"/>
      <c r="DZ336" s="2"/>
      <c r="EA336" s="2"/>
      <c r="EB336" s="2"/>
      <c r="EC336" s="2"/>
      <c r="ED336" s="2"/>
      <c r="EE336" s="2">
        <v>39174386</v>
      </c>
      <c r="EF336" s="2">
        <v>3</v>
      </c>
      <c r="EG336" s="2" t="s">
        <v>20</v>
      </c>
      <c r="EH336" s="2">
        <v>0</v>
      </c>
      <c r="EI336" s="2" t="s">
        <v>3</v>
      </c>
      <c r="EJ336" s="2">
        <v>2</v>
      </c>
      <c r="EK336" s="2">
        <v>108001</v>
      </c>
      <c r="EL336" s="2" t="s">
        <v>77</v>
      </c>
      <c r="EM336" s="2" t="s">
        <v>78</v>
      </c>
      <c r="EN336" s="2"/>
      <c r="EO336" s="2" t="s">
        <v>3</v>
      </c>
      <c r="EP336" s="2"/>
      <c r="EQ336" s="2">
        <v>0</v>
      </c>
      <c r="ER336" s="2">
        <v>68.66</v>
      </c>
      <c r="ES336" s="2">
        <v>68.66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si="382"/>
        <v>0</v>
      </c>
      <c r="FS336" s="2">
        <v>0</v>
      </c>
      <c r="FT336" s="2"/>
      <c r="FU336" s="2"/>
      <c r="FV336" s="2"/>
      <c r="FW336" s="2"/>
      <c r="FX336" s="2">
        <v>95</v>
      </c>
      <c r="FY336" s="2">
        <v>65</v>
      </c>
      <c r="FZ336" s="2"/>
      <c r="GA336" s="2" t="s">
        <v>3</v>
      </c>
      <c r="GB336" s="2"/>
      <c r="GC336" s="2"/>
      <c r="GD336" s="2">
        <v>1</v>
      </c>
      <c r="GE336" s="2"/>
      <c r="GF336" s="2">
        <v>244832365</v>
      </c>
      <c r="GG336" s="2">
        <v>1</v>
      </c>
      <c r="GH336" s="2">
        <v>1</v>
      </c>
      <c r="GI336" s="2">
        <v>-2</v>
      </c>
      <c r="GJ336" s="2">
        <v>0</v>
      </c>
      <c r="GK336" s="2">
        <v>0</v>
      </c>
      <c r="GL336" s="2">
        <f t="shared" si="383"/>
        <v>0</v>
      </c>
      <c r="GM336" s="2">
        <f t="shared" si="384"/>
        <v>2293.2399999999998</v>
      </c>
      <c r="GN336" s="2">
        <f t="shared" si="385"/>
        <v>0</v>
      </c>
      <c r="GO336" s="2">
        <f t="shared" si="386"/>
        <v>2293.2399999999998</v>
      </c>
      <c r="GP336" s="2">
        <f t="shared" si="387"/>
        <v>0</v>
      </c>
      <c r="GQ336" s="2"/>
      <c r="GR336" s="2">
        <v>0</v>
      </c>
      <c r="GS336" s="2">
        <v>3</v>
      </c>
      <c r="GT336" s="2">
        <v>0</v>
      </c>
      <c r="GU336" s="2" t="s">
        <v>3</v>
      </c>
      <c r="GV336" s="2">
        <f t="shared" si="388"/>
        <v>0</v>
      </c>
      <c r="GW336" s="2">
        <v>1</v>
      </c>
      <c r="GX336" s="2">
        <f t="shared" si="389"/>
        <v>0</v>
      </c>
      <c r="GY336" s="2"/>
      <c r="GZ336" s="2"/>
      <c r="HA336" s="2">
        <v>0</v>
      </c>
      <c r="HB336" s="2">
        <v>0</v>
      </c>
      <c r="HC336" s="2">
        <f t="shared" si="390"/>
        <v>0</v>
      </c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55" x14ac:dyDescent="0.2">
      <c r="A337">
        <v>18</v>
      </c>
      <c r="B337">
        <v>1</v>
      </c>
      <c r="C337">
        <v>1001</v>
      </c>
      <c r="E337" t="s">
        <v>586</v>
      </c>
      <c r="F337" t="s">
        <v>587</v>
      </c>
      <c r="G337" t="s">
        <v>588</v>
      </c>
      <c r="H337" t="s">
        <v>219</v>
      </c>
      <c r="I337">
        <f>I335*J337</f>
        <v>33.4</v>
      </c>
      <c r="J337">
        <v>10</v>
      </c>
      <c r="O337">
        <f t="shared" si="356"/>
        <v>15525.26</v>
      </c>
      <c r="P337">
        <f t="shared" si="357"/>
        <v>15525.26</v>
      </c>
      <c r="Q337">
        <f t="shared" si="358"/>
        <v>0</v>
      </c>
      <c r="R337">
        <f t="shared" si="359"/>
        <v>0</v>
      </c>
      <c r="S337">
        <f t="shared" si="360"/>
        <v>0</v>
      </c>
      <c r="T337">
        <f t="shared" si="361"/>
        <v>0</v>
      </c>
      <c r="U337">
        <f t="shared" si="362"/>
        <v>0</v>
      </c>
      <c r="V337">
        <f t="shared" si="363"/>
        <v>0</v>
      </c>
      <c r="W337">
        <f t="shared" si="364"/>
        <v>0</v>
      </c>
      <c r="X337">
        <f t="shared" si="365"/>
        <v>0</v>
      </c>
      <c r="Y337">
        <f t="shared" si="366"/>
        <v>0</v>
      </c>
      <c r="AA337">
        <v>39650538</v>
      </c>
      <c r="AB337">
        <f t="shared" si="367"/>
        <v>68.66</v>
      </c>
      <c r="AC337">
        <f t="shared" si="368"/>
        <v>68.66</v>
      </c>
      <c r="AD337">
        <f>ROUND((((ET337)-(EU337))+AE337),6)</f>
        <v>0</v>
      </c>
      <c r="AE337">
        <f>ROUND((EU337),6)</f>
        <v>0</v>
      </c>
      <c r="AF337">
        <f>ROUND((EV337),6)</f>
        <v>0</v>
      </c>
      <c r="AG337">
        <f t="shared" si="369"/>
        <v>0</v>
      </c>
      <c r="AH337">
        <f>(EW337)</f>
        <v>0</v>
      </c>
      <c r="AI337">
        <f>(EX337)</f>
        <v>0</v>
      </c>
      <c r="AJ337">
        <f t="shared" si="370"/>
        <v>0</v>
      </c>
      <c r="AK337">
        <v>68.66</v>
      </c>
      <c r="AL337">
        <v>68.66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95</v>
      </c>
      <c r="AU337">
        <v>65</v>
      </c>
      <c r="AV337">
        <v>1</v>
      </c>
      <c r="AW337">
        <v>1</v>
      </c>
      <c r="AZ337">
        <v>6.77</v>
      </c>
      <c r="BA337">
        <v>1</v>
      </c>
      <c r="BB337">
        <v>1</v>
      </c>
      <c r="BC337">
        <v>6.77</v>
      </c>
      <c r="BD337" t="s">
        <v>3</v>
      </c>
      <c r="BE337" t="s">
        <v>3</v>
      </c>
      <c r="BF337" t="s">
        <v>3</v>
      </c>
      <c r="BG337" t="s">
        <v>3</v>
      </c>
      <c r="BH337">
        <v>3</v>
      </c>
      <c r="BI337">
        <v>2</v>
      </c>
      <c r="BJ337" t="s">
        <v>589</v>
      </c>
      <c r="BM337">
        <v>108001</v>
      </c>
      <c r="BN337">
        <v>0</v>
      </c>
      <c r="BO337" t="s">
        <v>3</v>
      </c>
      <c r="BP337">
        <v>0</v>
      </c>
      <c r="BQ337">
        <v>3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3</v>
      </c>
      <c r="BZ337">
        <v>95</v>
      </c>
      <c r="CA337">
        <v>65</v>
      </c>
      <c r="CE337">
        <v>0</v>
      </c>
      <c r="CF337">
        <v>0</v>
      </c>
      <c r="CG337">
        <v>0</v>
      </c>
      <c r="CM337">
        <v>0</v>
      </c>
      <c r="CN337" t="s">
        <v>3</v>
      </c>
      <c r="CO337">
        <v>0</v>
      </c>
      <c r="CP337">
        <f t="shared" si="371"/>
        <v>15525.26</v>
      </c>
      <c r="CQ337">
        <f t="shared" si="372"/>
        <v>464.82819999999992</v>
      </c>
      <c r="CR337">
        <f t="shared" si="373"/>
        <v>0</v>
      </c>
      <c r="CS337">
        <f t="shared" si="374"/>
        <v>0</v>
      </c>
      <c r="CT337">
        <f t="shared" si="375"/>
        <v>0</v>
      </c>
      <c r="CU337">
        <f t="shared" si="376"/>
        <v>0</v>
      </c>
      <c r="CV337">
        <f t="shared" si="377"/>
        <v>0</v>
      </c>
      <c r="CW337">
        <f t="shared" si="378"/>
        <v>0</v>
      </c>
      <c r="CX337">
        <f t="shared" si="379"/>
        <v>0</v>
      </c>
      <c r="CY337">
        <f t="shared" si="380"/>
        <v>0</v>
      </c>
      <c r="CZ337">
        <f t="shared" si="381"/>
        <v>0</v>
      </c>
      <c r="DC337" t="s">
        <v>3</v>
      </c>
      <c r="DD337" t="s">
        <v>3</v>
      </c>
      <c r="DE337" t="s">
        <v>3</v>
      </c>
      <c r="DF337" t="s">
        <v>3</v>
      </c>
      <c r="DG337" t="s">
        <v>3</v>
      </c>
      <c r="DH337" t="s">
        <v>3</v>
      </c>
      <c r="DI337" t="s">
        <v>3</v>
      </c>
      <c r="DJ337" t="s">
        <v>3</v>
      </c>
      <c r="DK337" t="s">
        <v>3</v>
      </c>
      <c r="DL337" t="s">
        <v>3</v>
      </c>
      <c r="DM337" t="s">
        <v>3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219</v>
      </c>
      <c r="DW337" t="s">
        <v>219</v>
      </c>
      <c r="DX337">
        <v>10</v>
      </c>
      <c r="EE337">
        <v>39174386</v>
      </c>
      <c r="EF337">
        <v>3</v>
      </c>
      <c r="EG337" t="s">
        <v>20</v>
      </c>
      <c r="EH337">
        <v>0</v>
      </c>
      <c r="EI337" t="s">
        <v>3</v>
      </c>
      <c r="EJ337">
        <v>2</v>
      </c>
      <c r="EK337">
        <v>108001</v>
      </c>
      <c r="EL337" t="s">
        <v>77</v>
      </c>
      <c r="EM337" t="s">
        <v>78</v>
      </c>
      <c r="EO337" t="s">
        <v>3</v>
      </c>
      <c r="EQ337">
        <v>0</v>
      </c>
      <c r="ER337">
        <v>68.66</v>
      </c>
      <c r="ES337">
        <v>68.66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382"/>
        <v>0</v>
      </c>
      <c r="FS337">
        <v>0</v>
      </c>
      <c r="FX337">
        <v>95</v>
      </c>
      <c r="FY337">
        <v>65</v>
      </c>
      <c r="GA337" t="s">
        <v>3</v>
      </c>
      <c r="GD337">
        <v>1</v>
      </c>
      <c r="GF337">
        <v>244832365</v>
      </c>
      <c r="GG337">
        <v>1</v>
      </c>
      <c r="GH337">
        <v>1</v>
      </c>
      <c r="GI337">
        <v>4</v>
      </c>
      <c r="GJ337">
        <v>0</v>
      </c>
      <c r="GK337">
        <v>0</v>
      </c>
      <c r="GL337">
        <f t="shared" si="383"/>
        <v>0</v>
      </c>
      <c r="GM337">
        <f t="shared" si="384"/>
        <v>15525.26</v>
      </c>
      <c r="GN337">
        <f t="shared" si="385"/>
        <v>0</v>
      </c>
      <c r="GO337">
        <f t="shared" si="386"/>
        <v>15525.26</v>
      </c>
      <c r="GP337">
        <f t="shared" si="387"/>
        <v>0</v>
      </c>
      <c r="GR337">
        <v>0</v>
      </c>
      <c r="GS337">
        <v>0</v>
      </c>
      <c r="GT337">
        <v>0</v>
      </c>
      <c r="GU337" t="s">
        <v>3</v>
      </c>
      <c r="GV337">
        <f t="shared" si="388"/>
        <v>0</v>
      </c>
      <c r="GW337">
        <v>1</v>
      </c>
      <c r="GX337">
        <f t="shared" si="389"/>
        <v>0</v>
      </c>
      <c r="HA337">
        <v>0</v>
      </c>
      <c r="HB337">
        <v>0</v>
      </c>
      <c r="HC337">
        <f t="shared" si="390"/>
        <v>0</v>
      </c>
      <c r="IK337">
        <v>0</v>
      </c>
    </row>
    <row r="338" spans="1:255" x14ac:dyDescent="0.2">
      <c r="A338" s="2">
        <v>17</v>
      </c>
      <c r="B338" s="2">
        <v>1</v>
      </c>
      <c r="C338" s="2">
        <f>ROW(SmtRes!A1019)</f>
        <v>1019</v>
      </c>
      <c r="D338" s="2">
        <f>ROW(EtalonRes!A860)</f>
        <v>860</v>
      </c>
      <c r="E338" s="2" t="s">
        <v>590</v>
      </c>
      <c r="F338" s="2" t="s">
        <v>591</v>
      </c>
      <c r="G338" s="2" t="s">
        <v>592</v>
      </c>
      <c r="H338" s="2" t="s">
        <v>256</v>
      </c>
      <c r="I338" s="2">
        <f>ROUND(1019/100,9)</f>
        <v>10.19</v>
      </c>
      <c r="J338" s="2">
        <v>0</v>
      </c>
      <c r="K338" s="2"/>
      <c r="L338" s="2"/>
      <c r="M338" s="2"/>
      <c r="N338" s="2"/>
      <c r="O338" s="2">
        <f t="shared" si="356"/>
        <v>893.43</v>
      </c>
      <c r="P338" s="2">
        <f t="shared" si="357"/>
        <v>147.55000000000001</v>
      </c>
      <c r="Q338" s="2">
        <f t="shared" si="358"/>
        <v>48.84</v>
      </c>
      <c r="R338" s="2">
        <f t="shared" si="359"/>
        <v>6.88</v>
      </c>
      <c r="S338" s="2">
        <f t="shared" si="360"/>
        <v>697.04</v>
      </c>
      <c r="T338" s="2">
        <f t="shared" si="361"/>
        <v>0</v>
      </c>
      <c r="U338" s="2">
        <f t="shared" si="362"/>
        <v>74.147535000000005</v>
      </c>
      <c r="V338" s="2">
        <f t="shared" si="363"/>
        <v>0.55026000000000008</v>
      </c>
      <c r="W338" s="2">
        <f t="shared" si="364"/>
        <v>0</v>
      </c>
      <c r="X338" s="2">
        <f t="shared" si="365"/>
        <v>668.72</v>
      </c>
      <c r="Y338" s="2">
        <f t="shared" si="366"/>
        <v>457.55</v>
      </c>
      <c r="Z338" s="2"/>
      <c r="AA338" s="2">
        <v>39650536</v>
      </c>
      <c r="AB338" s="2">
        <f t="shared" si="367"/>
        <v>87.677000000000007</v>
      </c>
      <c r="AC338" s="2">
        <f t="shared" si="368"/>
        <v>14.48</v>
      </c>
      <c r="AD338" s="2">
        <f>ROUND(((((ET338*1.35))-((EU338*1.35)))+AE338),6)</f>
        <v>4.7925000000000004</v>
      </c>
      <c r="AE338" s="2">
        <f>ROUND(((EU338*1.35)),6)</f>
        <v>0.67500000000000004</v>
      </c>
      <c r="AF338" s="2">
        <f>ROUND(((EV338*1.35)),6)</f>
        <v>68.404499999999999</v>
      </c>
      <c r="AG338" s="2">
        <f t="shared" si="369"/>
        <v>0</v>
      </c>
      <c r="AH338" s="2">
        <f>((EW338*1.35))</f>
        <v>7.2765000000000004</v>
      </c>
      <c r="AI338" s="2">
        <f>((EX338*1.35))</f>
        <v>5.4000000000000006E-2</v>
      </c>
      <c r="AJ338" s="2">
        <f t="shared" si="370"/>
        <v>0</v>
      </c>
      <c r="AK338" s="2">
        <v>68.7</v>
      </c>
      <c r="AL338" s="2">
        <v>14.48</v>
      </c>
      <c r="AM338" s="2">
        <v>3.55</v>
      </c>
      <c r="AN338" s="2">
        <v>0.5</v>
      </c>
      <c r="AO338" s="2">
        <v>50.67</v>
      </c>
      <c r="AP338" s="2">
        <v>0</v>
      </c>
      <c r="AQ338" s="2">
        <v>5.39</v>
      </c>
      <c r="AR338" s="2">
        <v>0.04</v>
      </c>
      <c r="AS338" s="2">
        <v>0</v>
      </c>
      <c r="AT338" s="2">
        <v>95</v>
      </c>
      <c r="AU338" s="2">
        <v>65</v>
      </c>
      <c r="AV338" s="2">
        <v>1</v>
      </c>
      <c r="AW338" s="2">
        <v>1</v>
      </c>
      <c r="AX338" s="2"/>
      <c r="AY338" s="2"/>
      <c r="AZ338" s="2">
        <v>1</v>
      </c>
      <c r="BA338" s="2">
        <v>1</v>
      </c>
      <c r="BB338" s="2">
        <v>1</v>
      </c>
      <c r="BC338" s="2">
        <v>1</v>
      </c>
      <c r="BD338" s="2" t="s">
        <v>3</v>
      </c>
      <c r="BE338" s="2" t="s">
        <v>3</v>
      </c>
      <c r="BF338" s="2" t="s">
        <v>3</v>
      </c>
      <c r="BG338" s="2" t="s">
        <v>3</v>
      </c>
      <c r="BH338" s="2">
        <v>0</v>
      </c>
      <c r="BI338" s="2">
        <v>2</v>
      </c>
      <c r="BJ338" s="2" t="s">
        <v>593</v>
      </c>
      <c r="BK338" s="2"/>
      <c r="BL338" s="2"/>
      <c r="BM338" s="2">
        <v>108001</v>
      </c>
      <c r="BN338" s="2">
        <v>0</v>
      </c>
      <c r="BO338" s="2" t="s">
        <v>3</v>
      </c>
      <c r="BP338" s="2">
        <v>0</v>
      </c>
      <c r="BQ338" s="2">
        <v>3</v>
      </c>
      <c r="BR338" s="2">
        <v>0</v>
      </c>
      <c r="BS338" s="2">
        <v>1</v>
      </c>
      <c r="BT338" s="2">
        <v>1</v>
      </c>
      <c r="BU338" s="2">
        <v>1</v>
      </c>
      <c r="BV338" s="2">
        <v>1</v>
      </c>
      <c r="BW338" s="2">
        <v>1</v>
      </c>
      <c r="BX338" s="2">
        <v>1</v>
      </c>
      <c r="BY338" s="2" t="s">
        <v>3</v>
      </c>
      <c r="BZ338" s="2">
        <v>95</v>
      </c>
      <c r="CA338" s="2">
        <v>65</v>
      </c>
      <c r="CB338" s="2"/>
      <c r="CC338" s="2"/>
      <c r="CD338" s="2"/>
      <c r="CE338" s="2">
        <v>0</v>
      </c>
      <c r="CF338" s="2">
        <v>0</v>
      </c>
      <c r="CG338" s="2">
        <v>0</v>
      </c>
      <c r="CH338" s="2"/>
      <c r="CI338" s="2"/>
      <c r="CJ338" s="2"/>
      <c r="CK338" s="2"/>
      <c r="CL338" s="2"/>
      <c r="CM338" s="2">
        <v>0</v>
      </c>
      <c r="CN338" s="2" t="s">
        <v>1296</v>
      </c>
      <c r="CO338" s="2">
        <v>0</v>
      </c>
      <c r="CP338" s="2">
        <f t="shared" si="371"/>
        <v>893.43</v>
      </c>
      <c r="CQ338" s="2">
        <f t="shared" si="372"/>
        <v>14.48</v>
      </c>
      <c r="CR338" s="2">
        <f t="shared" si="373"/>
        <v>4.7925000000000004</v>
      </c>
      <c r="CS338" s="2">
        <f t="shared" si="374"/>
        <v>0.67500000000000004</v>
      </c>
      <c r="CT338" s="2">
        <f t="shared" si="375"/>
        <v>68.404499999999999</v>
      </c>
      <c r="CU338" s="2">
        <f t="shared" si="376"/>
        <v>0</v>
      </c>
      <c r="CV338" s="2">
        <f t="shared" si="377"/>
        <v>7.2765000000000004</v>
      </c>
      <c r="CW338" s="2">
        <f t="shared" si="378"/>
        <v>5.4000000000000006E-2</v>
      </c>
      <c r="CX338" s="2">
        <f t="shared" si="379"/>
        <v>0</v>
      </c>
      <c r="CY338" s="2">
        <f t="shared" si="380"/>
        <v>668.72399999999993</v>
      </c>
      <c r="CZ338" s="2">
        <f t="shared" si="381"/>
        <v>457.54799999999994</v>
      </c>
      <c r="DA338" s="2"/>
      <c r="DB338" s="2"/>
      <c r="DC338" s="2" t="s">
        <v>3</v>
      </c>
      <c r="DD338" s="2" t="s">
        <v>3</v>
      </c>
      <c r="DE338" s="2" t="s">
        <v>19</v>
      </c>
      <c r="DF338" s="2" t="s">
        <v>19</v>
      </c>
      <c r="DG338" s="2" t="s">
        <v>19</v>
      </c>
      <c r="DH338" s="2" t="s">
        <v>3</v>
      </c>
      <c r="DI338" s="2" t="s">
        <v>19</v>
      </c>
      <c r="DJ338" s="2" t="s">
        <v>19</v>
      </c>
      <c r="DK338" s="2" t="s">
        <v>3</v>
      </c>
      <c r="DL338" s="2" t="s">
        <v>3</v>
      </c>
      <c r="DM338" s="2" t="s">
        <v>3</v>
      </c>
      <c r="DN338" s="2">
        <v>0</v>
      </c>
      <c r="DO338" s="2">
        <v>0</v>
      </c>
      <c r="DP338" s="2">
        <v>1</v>
      </c>
      <c r="DQ338" s="2">
        <v>1</v>
      </c>
      <c r="DR338" s="2"/>
      <c r="DS338" s="2"/>
      <c r="DT338" s="2"/>
      <c r="DU338" s="2">
        <v>1003</v>
      </c>
      <c r="DV338" s="2" t="s">
        <v>256</v>
      </c>
      <c r="DW338" s="2" t="s">
        <v>256</v>
      </c>
      <c r="DX338" s="2">
        <v>100</v>
      </c>
      <c r="DY338" s="2"/>
      <c r="DZ338" s="2"/>
      <c r="EA338" s="2"/>
      <c r="EB338" s="2"/>
      <c r="EC338" s="2"/>
      <c r="ED338" s="2"/>
      <c r="EE338" s="2">
        <v>39174386</v>
      </c>
      <c r="EF338" s="2">
        <v>3</v>
      </c>
      <c r="EG338" s="2" t="s">
        <v>20</v>
      </c>
      <c r="EH338" s="2">
        <v>0</v>
      </c>
      <c r="EI338" s="2" t="s">
        <v>3</v>
      </c>
      <c r="EJ338" s="2">
        <v>2</v>
      </c>
      <c r="EK338" s="2">
        <v>108001</v>
      </c>
      <c r="EL338" s="2" t="s">
        <v>77</v>
      </c>
      <c r="EM338" s="2" t="s">
        <v>78</v>
      </c>
      <c r="EN338" s="2"/>
      <c r="EO338" s="2" t="s">
        <v>44</v>
      </c>
      <c r="EP338" s="2"/>
      <c r="EQ338" s="2">
        <v>131072</v>
      </c>
      <c r="ER338" s="2">
        <v>68.7</v>
      </c>
      <c r="ES338" s="2">
        <v>14.48</v>
      </c>
      <c r="ET338" s="2">
        <v>3.55</v>
      </c>
      <c r="EU338" s="2">
        <v>0.5</v>
      </c>
      <c r="EV338" s="2">
        <v>50.67</v>
      </c>
      <c r="EW338" s="2">
        <v>5.39</v>
      </c>
      <c r="EX338" s="2">
        <v>0.04</v>
      </c>
      <c r="EY338" s="2">
        <v>0</v>
      </c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>
        <v>0</v>
      </c>
      <c r="FR338" s="2">
        <f t="shared" si="382"/>
        <v>0</v>
      </c>
      <c r="FS338" s="2">
        <v>0</v>
      </c>
      <c r="FT338" s="2"/>
      <c r="FU338" s="2"/>
      <c r="FV338" s="2"/>
      <c r="FW338" s="2"/>
      <c r="FX338" s="2">
        <v>95</v>
      </c>
      <c r="FY338" s="2">
        <v>65</v>
      </c>
      <c r="FZ338" s="2"/>
      <c r="GA338" s="2" t="s">
        <v>3</v>
      </c>
      <c r="GB338" s="2"/>
      <c r="GC338" s="2"/>
      <c r="GD338" s="2">
        <v>1</v>
      </c>
      <c r="GE338" s="2"/>
      <c r="GF338" s="2">
        <v>-1215790049</v>
      </c>
      <c r="GG338" s="2">
        <v>1</v>
      </c>
      <c r="GH338" s="2">
        <v>1</v>
      </c>
      <c r="GI338" s="2">
        <v>-2</v>
      </c>
      <c r="GJ338" s="2">
        <v>0</v>
      </c>
      <c r="GK338" s="2">
        <v>0</v>
      </c>
      <c r="GL338" s="2">
        <f t="shared" si="383"/>
        <v>0</v>
      </c>
      <c r="GM338" s="2">
        <f t="shared" si="384"/>
        <v>2019.7</v>
      </c>
      <c r="GN338" s="2">
        <f t="shared" si="385"/>
        <v>0</v>
      </c>
      <c r="GO338" s="2">
        <f t="shared" si="386"/>
        <v>2019.7</v>
      </c>
      <c r="GP338" s="2">
        <f t="shared" si="387"/>
        <v>0</v>
      </c>
      <c r="GQ338" s="2"/>
      <c r="GR338" s="2">
        <v>0</v>
      </c>
      <c r="GS338" s="2">
        <v>3</v>
      </c>
      <c r="GT338" s="2">
        <v>0</v>
      </c>
      <c r="GU338" s="2" t="s">
        <v>3</v>
      </c>
      <c r="GV338" s="2">
        <f t="shared" si="388"/>
        <v>0</v>
      </c>
      <c r="GW338" s="2">
        <v>1</v>
      </c>
      <c r="GX338" s="2">
        <f t="shared" si="389"/>
        <v>0</v>
      </c>
      <c r="GY338" s="2"/>
      <c r="GZ338" s="2"/>
      <c r="HA338" s="2">
        <v>0</v>
      </c>
      <c r="HB338" s="2">
        <v>0</v>
      </c>
      <c r="HC338" s="2">
        <f t="shared" si="390"/>
        <v>0</v>
      </c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>
        <v>0</v>
      </c>
      <c r="IL338" s="2"/>
      <c r="IM338" s="2"/>
      <c r="IN338" s="2"/>
      <c r="IO338" s="2"/>
      <c r="IP338" s="2"/>
      <c r="IQ338" s="2"/>
      <c r="IR338" s="2"/>
      <c r="IS338" s="2"/>
      <c r="IT338" s="2"/>
      <c r="IU338" s="2"/>
    </row>
    <row r="339" spans="1:255" x14ac:dyDescent="0.2">
      <c r="A339">
        <v>17</v>
      </c>
      <c r="B339">
        <v>1</v>
      </c>
      <c r="C339">
        <f>ROW(SmtRes!A1036)</f>
        <v>1036</v>
      </c>
      <c r="D339">
        <f>ROW(EtalonRes!A870)</f>
        <v>870</v>
      </c>
      <c r="E339" t="s">
        <v>590</v>
      </c>
      <c r="F339" t="s">
        <v>591</v>
      </c>
      <c r="G339" t="s">
        <v>592</v>
      </c>
      <c r="H339" t="s">
        <v>256</v>
      </c>
      <c r="I339">
        <f>ROUND(1019/100,9)</f>
        <v>10.19</v>
      </c>
      <c r="J339">
        <v>0</v>
      </c>
      <c r="O339">
        <f t="shared" si="356"/>
        <v>6048.51</v>
      </c>
      <c r="P339">
        <f t="shared" si="357"/>
        <v>998.92</v>
      </c>
      <c r="Q339">
        <f t="shared" si="358"/>
        <v>330.62</v>
      </c>
      <c r="R339">
        <f t="shared" si="359"/>
        <v>46.57</v>
      </c>
      <c r="S339">
        <f t="shared" si="360"/>
        <v>4718.97</v>
      </c>
      <c r="T339">
        <f t="shared" si="361"/>
        <v>0</v>
      </c>
      <c r="U339">
        <f t="shared" si="362"/>
        <v>74.147535000000005</v>
      </c>
      <c r="V339">
        <f t="shared" si="363"/>
        <v>0.55026000000000008</v>
      </c>
      <c r="W339">
        <f t="shared" si="364"/>
        <v>0</v>
      </c>
      <c r="X339">
        <f t="shared" si="365"/>
        <v>4527.26</v>
      </c>
      <c r="Y339">
        <f t="shared" si="366"/>
        <v>3097.6</v>
      </c>
      <c r="AA339">
        <v>39650538</v>
      </c>
      <c r="AB339">
        <f t="shared" si="367"/>
        <v>87.677000000000007</v>
      </c>
      <c r="AC339">
        <f t="shared" si="368"/>
        <v>14.48</v>
      </c>
      <c r="AD339">
        <f>ROUND(((((ET339*1.35))-((EU339*1.35)))+AE339),6)</f>
        <v>4.7925000000000004</v>
      </c>
      <c r="AE339">
        <f>ROUND(((EU339*1.35)),6)</f>
        <v>0.67500000000000004</v>
      </c>
      <c r="AF339">
        <f>ROUND(((EV339*1.35)),6)</f>
        <v>68.404499999999999</v>
      </c>
      <c r="AG339">
        <f t="shared" si="369"/>
        <v>0</v>
      </c>
      <c r="AH339">
        <f>((EW339*1.35))</f>
        <v>7.2765000000000004</v>
      </c>
      <c r="AI339">
        <f>((EX339*1.35))</f>
        <v>5.4000000000000006E-2</v>
      </c>
      <c r="AJ339">
        <f t="shared" si="370"/>
        <v>0</v>
      </c>
      <c r="AK339">
        <v>68.7</v>
      </c>
      <c r="AL339">
        <v>14.48</v>
      </c>
      <c r="AM339">
        <v>3.55</v>
      </c>
      <c r="AN339">
        <v>0.5</v>
      </c>
      <c r="AO339">
        <v>50.67</v>
      </c>
      <c r="AP339">
        <v>0</v>
      </c>
      <c r="AQ339">
        <v>5.39</v>
      </c>
      <c r="AR339">
        <v>0.04</v>
      </c>
      <c r="AS339">
        <v>0</v>
      </c>
      <c r="AT339">
        <v>95</v>
      </c>
      <c r="AU339">
        <v>65</v>
      </c>
      <c r="AV339">
        <v>1</v>
      </c>
      <c r="AW339">
        <v>1</v>
      </c>
      <c r="AZ339">
        <v>6.77</v>
      </c>
      <c r="BA339">
        <v>6.77</v>
      </c>
      <c r="BB339">
        <v>6.77</v>
      </c>
      <c r="BC339">
        <v>6.77</v>
      </c>
      <c r="BD339" t="s">
        <v>3</v>
      </c>
      <c r="BE339" t="s">
        <v>3</v>
      </c>
      <c r="BF339" t="s">
        <v>3</v>
      </c>
      <c r="BG339" t="s">
        <v>3</v>
      </c>
      <c r="BH339">
        <v>0</v>
      </c>
      <c r="BI339">
        <v>2</v>
      </c>
      <c r="BJ339" t="s">
        <v>593</v>
      </c>
      <c r="BM339">
        <v>108001</v>
      </c>
      <c r="BN339">
        <v>0</v>
      </c>
      <c r="BO339" t="s">
        <v>3</v>
      </c>
      <c r="BP339">
        <v>0</v>
      </c>
      <c r="BQ339">
        <v>3</v>
      </c>
      <c r="BR339">
        <v>0</v>
      </c>
      <c r="BS339">
        <v>6.77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3</v>
      </c>
      <c r="BZ339">
        <v>95</v>
      </c>
      <c r="CA339">
        <v>65</v>
      </c>
      <c r="CE339">
        <v>0</v>
      </c>
      <c r="CF339">
        <v>0</v>
      </c>
      <c r="CG339">
        <v>0</v>
      </c>
      <c r="CM339">
        <v>0</v>
      </c>
      <c r="CN339" t="s">
        <v>1296</v>
      </c>
      <c r="CO339">
        <v>0</v>
      </c>
      <c r="CP339">
        <f t="shared" si="371"/>
        <v>6048.51</v>
      </c>
      <c r="CQ339">
        <f t="shared" si="372"/>
        <v>98.029600000000002</v>
      </c>
      <c r="CR339">
        <f t="shared" si="373"/>
        <v>32.445225000000001</v>
      </c>
      <c r="CS339">
        <f t="shared" si="374"/>
        <v>4.56975</v>
      </c>
      <c r="CT339">
        <f t="shared" si="375"/>
        <v>463.09846499999998</v>
      </c>
      <c r="CU339">
        <f t="shared" si="376"/>
        <v>0</v>
      </c>
      <c r="CV339">
        <f t="shared" si="377"/>
        <v>7.2765000000000004</v>
      </c>
      <c r="CW339">
        <f t="shared" si="378"/>
        <v>5.4000000000000006E-2</v>
      </c>
      <c r="CX339">
        <f t="shared" si="379"/>
        <v>0</v>
      </c>
      <c r="CY339">
        <f t="shared" si="380"/>
        <v>4527.2629999999999</v>
      </c>
      <c r="CZ339">
        <f t="shared" si="381"/>
        <v>3097.6009999999997</v>
      </c>
      <c r="DC339" t="s">
        <v>3</v>
      </c>
      <c r="DD339" t="s">
        <v>3</v>
      </c>
      <c r="DE339" t="s">
        <v>19</v>
      </c>
      <c r="DF339" t="s">
        <v>19</v>
      </c>
      <c r="DG339" t="s">
        <v>19</v>
      </c>
      <c r="DH339" t="s">
        <v>3</v>
      </c>
      <c r="DI339" t="s">
        <v>19</v>
      </c>
      <c r="DJ339" t="s">
        <v>19</v>
      </c>
      <c r="DK339" t="s">
        <v>3</v>
      </c>
      <c r="DL339" t="s">
        <v>3</v>
      </c>
      <c r="DM339" t="s">
        <v>3</v>
      </c>
      <c r="DN339">
        <v>0</v>
      </c>
      <c r="DO339">
        <v>0</v>
      </c>
      <c r="DP339">
        <v>1</v>
      </c>
      <c r="DQ339">
        <v>1</v>
      </c>
      <c r="DU339">
        <v>1003</v>
      </c>
      <c r="DV339" t="s">
        <v>256</v>
      </c>
      <c r="DW339" t="s">
        <v>256</v>
      </c>
      <c r="DX339">
        <v>100</v>
      </c>
      <c r="EE339">
        <v>39174386</v>
      </c>
      <c r="EF339">
        <v>3</v>
      </c>
      <c r="EG339" t="s">
        <v>20</v>
      </c>
      <c r="EH339">
        <v>0</v>
      </c>
      <c r="EI339" t="s">
        <v>3</v>
      </c>
      <c r="EJ339">
        <v>2</v>
      </c>
      <c r="EK339">
        <v>108001</v>
      </c>
      <c r="EL339" t="s">
        <v>77</v>
      </c>
      <c r="EM339" t="s">
        <v>78</v>
      </c>
      <c r="EO339" t="s">
        <v>44</v>
      </c>
      <c r="EQ339">
        <v>131072</v>
      </c>
      <c r="ER339">
        <v>68.7</v>
      </c>
      <c r="ES339">
        <v>14.48</v>
      </c>
      <c r="ET339">
        <v>3.55</v>
      </c>
      <c r="EU339">
        <v>0.5</v>
      </c>
      <c r="EV339">
        <v>50.67</v>
      </c>
      <c r="EW339">
        <v>5.39</v>
      </c>
      <c r="EX339">
        <v>0.04</v>
      </c>
      <c r="EY339">
        <v>0</v>
      </c>
      <c r="FQ339">
        <v>0</v>
      </c>
      <c r="FR339">
        <f t="shared" si="382"/>
        <v>0</v>
      </c>
      <c r="FS339">
        <v>0</v>
      </c>
      <c r="FX339">
        <v>95</v>
      </c>
      <c r="FY339">
        <v>65</v>
      </c>
      <c r="GA339" t="s">
        <v>3</v>
      </c>
      <c r="GD339">
        <v>1</v>
      </c>
      <c r="GF339">
        <v>-1215790049</v>
      </c>
      <c r="GG339">
        <v>1</v>
      </c>
      <c r="GH339">
        <v>1</v>
      </c>
      <c r="GI339">
        <v>4</v>
      </c>
      <c r="GJ339">
        <v>0</v>
      </c>
      <c r="GK339">
        <v>0</v>
      </c>
      <c r="GL339">
        <f t="shared" si="383"/>
        <v>0</v>
      </c>
      <c r="GM339">
        <f t="shared" si="384"/>
        <v>13673.37</v>
      </c>
      <c r="GN339">
        <f t="shared" si="385"/>
        <v>0</v>
      </c>
      <c r="GO339">
        <f t="shared" si="386"/>
        <v>13673.37</v>
      </c>
      <c r="GP339">
        <f t="shared" si="387"/>
        <v>0</v>
      </c>
      <c r="GR339">
        <v>0</v>
      </c>
      <c r="GS339">
        <v>0</v>
      </c>
      <c r="GT339">
        <v>0</v>
      </c>
      <c r="GU339" t="s">
        <v>3</v>
      </c>
      <c r="GV339">
        <f t="shared" si="388"/>
        <v>0</v>
      </c>
      <c r="GW339">
        <v>1</v>
      </c>
      <c r="GX339">
        <f t="shared" si="389"/>
        <v>0</v>
      </c>
      <c r="HA339">
        <v>0</v>
      </c>
      <c r="HB339">
        <v>0</v>
      </c>
      <c r="HC339">
        <f t="shared" si="390"/>
        <v>0</v>
      </c>
      <c r="IK339">
        <v>0</v>
      </c>
    </row>
    <row r="340" spans="1:255" x14ac:dyDescent="0.2">
      <c r="A340" s="2">
        <v>18</v>
      </c>
      <c r="B340" s="2">
        <v>1</v>
      </c>
      <c r="C340" s="2">
        <v>1016</v>
      </c>
      <c r="D340" s="2"/>
      <c r="E340" s="2" t="s">
        <v>594</v>
      </c>
      <c r="F340" s="2" t="s">
        <v>595</v>
      </c>
      <c r="G340" s="2" t="s">
        <v>1301</v>
      </c>
      <c r="H340" s="2" t="s">
        <v>209</v>
      </c>
      <c r="I340" s="2">
        <f>I338*J340</f>
        <v>0.44800000000000001</v>
      </c>
      <c r="J340" s="2">
        <v>4.3964671246319927E-2</v>
      </c>
      <c r="K340" s="2"/>
      <c r="L340" s="2"/>
      <c r="M340" s="2"/>
      <c r="N340" s="2"/>
      <c r="O340" s="2">
        <f t="shared" si="356"/>
        <v>3632.43</v>
      </c>
      <c r="P340" s="2">
        <f t="shared" si="357"/>
        <v>3632.43</v>
      </c>
      <c r="Q340" s="2">
        <f t="shared" si="358"/>
        <v>0</v>
      </c>
      <c r="R340" s="2">
        <f t="shared" si="359"/>
        <v>0</v>
      </c>
      <c r="S340" s="2">
        <f t="shared" si="360"/>
        <v>0</v>
      </c>
      <c r="T340" s="2">
        <f t="shared" si="361"/>
        <v>0</v>
      </c>
      <c r="U340" s="2">
        <f t="shared" si="362"/>
        <v>0</v>
      </c>
      <c r="V340" s="2">
        <f t="shared" si="363"/>
        <v>0</v>
      </c>
      <c r="W340" s="2">
        <f t="shared" si="364"/>
        <v>0</v>
      </c>
      <c r="X340" s="2">
        <f t="shared" si="365"/>
        <v>0</v>
      </c>
      <c r="Y340" s="2">
        <f t="shared" si="366"/>
        <v>0</v>
      </c>
      <c r="Z340" s="2"/>
      <c r="AA340" s="2">
        <v>39650536</v>
      </c>
      <c r="AB340" s="2">
        <f t="shared" si="367"/>
        <v>8108.11</v>
      </c>
      <c r="AC340" s="2">
        <f t="shared" si="368"/>
        <v>8108.11</v>
      </c>
      <c r="AD340" s="2">
        <f t="shared" ref="AD340:AD353" si="396">ROUND((((ET340)-(EU340))+AE340),6)</f>
        <v>0</v>
      </c>
      <c r="AE340" s="2">
        <f t="shared" ref="AE340:AE353" si="397">ROUND((EU340),6)</f>
        <v>0</v>
      </c>
      <c r="AF340" s="2">
        <f t="shared" ref="AF340:AF353" si="398">ROUND((EV340),6)</f>
        <v>0</v>
      </c>
      <c r="AG340" s="2">
        <f t="shared" si="369"/>
        <v>0</v>
      </c>
      <c r="AH340" s="2">
        <f t="shared" ref="AH340:AH353" si="399">(EW340)</f>
        <v>0</v>
      </c>
      <c r="AI340" s="2">
        <f t="shared" ref="AI340:AI353" si="400">(EX340)</f>
        <v>0</v>
      </c>
      <c r="AJ340" s="2">
        <f t="shared" si="370"/>
        <v>0</v>
      </c>
      <c r="AK340" s="2">
        <v>8108.11</v>
      </c>
      <c r="AL340" s="2">
        <v>8108.11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95</v>
      </c>
      <c r="AU340" s="2">
        <v>65</v>
      </c>
      <c r="AV340" s="2">
        <v>1</v>
      </c>
      <c r="AW340" s="2">
        <v>1</v>
      </c>
      <c r="AX340" s="2"/>
      <c r="AY340" s="2"/>
      <c r="AZ340" s="2">
        <v>1</v>
      </c>
      <c r="BA340" s="2">
        <v>1</v>
      </c>
      <c r="BB340" s="2">
        <v>1</v>
      </c>
      <c r="BC340" s="2">
        <v>1</v>
      </c>
      <c r="BD340" s="2" t="s">
        <v>3</v>
      </c>
      <c r="BE340" s="2" t="s">
        <v>3</v>
      </c>
      <c r="BF340" s="2" t="s">
        <v>3</v>
      </c>
      <c r="BG340" s="2" t="s">
        <v>3</v>
      </c>
      <c r="BH340" s="2">
        <v>3</v>
      </c>
      <c r="BI340" s="2">
        <v>2</v>
      </c>
      <c r="BJ340" s="2" t="s">
        <v>596</v>
      </c>
      <c r="BK340" s="2"/>
      <c r="BL340" s="2"/>
      <c r="BM340" s="2">
        <v>108001</v>
      </c>
      <c r="BN340" s="2">
        <v>0</v>
      </c>
      <c r="BO340" s="2" t="s">
        <v>3</v>
      </c>
      <c r="BP340" s="2">
        <v>0</v>
      </c>
      <c r="BQ340" s="2">
        <v>3</v>
      </c>
      <c r="BR340" s="2">
        <v>0</v>
      </c>
      <c r="BS340" s="2">
        <v>1</v>
      </c>
      <c r="BT340" s="2">
        <v>1</v>
      </c>
      <c r="BU340" s="2">
        <v>1</v>
      </c>
      <c r="BV340" s="2">
        <v>1</v>
      </c>
      <c r="BW340" s="2">
        <v>1</v>
      </c>
      <c r="BX340" s="2">
        <v>1</v>
      </c>
      <c r="BY340" s="2" t="s">
        <v>3</v>
      </c>
      <c r="BZ340" s="2">
        <v>95</v>
      </c>
      <c r="CA340" s="2">
        <v>65</v>
      </c>
      <c r="CB340" s="2"/>
      <c r="CC340" s="2"/>
      <c r="CD340" s="2"/>
      <c r="CE340" s="2">
        <v>0</v>
      </c>
      <c r="CF340" s="2">
        <v>0</v>
      </c>
      <c r="CG340" s="2">
        <v>0</v>
      </c>
      <c r="CH340" s="2"/>
      <c r="CI340" s="2"/>
      <c r="CJ340" s="2"/>
      <c r="CK340" s="2"/>
      <c r="CL340" s="2"/>
      <c r="CM340" s="2">
        <v>0</v>
      </c>
      <c r="CN340" s="2" t="s">
        <v>3</v>
      </c>
      <c r="CO340" s="2">
        <v>0</v>
      </c>
      <c r="CP340" s="2">
        <f t="shared" si="371"/>
        <v>3632.43</v>
      </c>
      <c r="CQ340" s="2">
        <f t="shared" si="372"/>
        <v>8108.11</v>
      </c>
      <c r="CR340" s="2">
        <f t="shared" si="373"/>
        <v>0</v>
      </c>
      <c r="CS340" s="2">
        <f t="shared" si="374"/>
        <v>0</v>
      </c>
      <c r="CT340" s="2">
        <f t="shared" si="375"/>
        <v>0</v>
      </c>
      <c r="CU340" s="2">
        <f t="shared" si="376"/>
        <v>0</v>
      </c>
      <c r="CV340" s="2">
        <f t="shared" si="377"/>
        <v>0</v>
      </c>
      <c r="CW340" s="2">
        <f t="shared" si="378"/>
        <v>0</v>
      </c>
      <c r="CX340" s="2">
        <f t="shared" si="379"/>
        <v>0</v>
      </c>
      <c r="CY340" s="2">
        <f t="shared" si="380"/>
        <v>0</v>
      </c>
      <c r="CZ340" s="2">
        <f t="shared" si="381"/>
        <v>0</v>
      </c>
      <c r="DA340" s="2"/>
      <c r="DB340" s="2"/>
      <c r="DC340" s="2" t="s">
        <v>3</v>
      </c>
      <c r="DD340" s="2" t="s">
        <v>3</v>
      </c>
      <c r="DE340" s="2" t="s">
        <v>3</v>
      </c>
      <c r="DF340" s="2" t="s">
        <v>3</v>
      </c>
      <c r="DG340" s="2" t="s">
        <v>3</v>
      </c>
      <c r="DH340" s="2" t="s">
        <v>3</v>
      </c>
      <c r="DI340" s="2" t="s">
        <v>3</v>
      </c>
      <c r="DJ340" s="2" t="s">
        <v>3</v>
      </c>
      <c r="DK340" s="2" t="s">
        <v>3</v>
      </c>
      <c r="DL340" s="2" t="s">
        <v>3</v>
      </c>
      <c r="DM340" s="2" t="s">
        <v>3</v>
      </c>
      <c r="DN340" s="2">
        <v>0</v>
      </c>
      <c r="DO340" s="2">
        <v>0</v>
      </c>
      <c r="DP340" s="2">
        <v>1</v>
      </c>
      <c r="DQ340" s="2">
        <v>1</v>
      </c>
      <c r="DR340" s="2"/>
      <c r="DS340" s="2"/>
      <c r="DT340" s="2"/>
      <c r="DU340" s="2">
        <v>1013</v>
      </c>
      <c r="DV340" s="2" t="s">
        <v>209</v>
      </c>
      <c r="DW340" s="2" t="s">
        <v>211</v>
      </c>
      <c r="DX340" s="2">
        <v>1</v>
      </c>
      <c r="DY340" s="2"/>
      <c r="DZ340" s="2"/>
      <c r="EA340" s="2"/>
      <c r="EB340" s="2"/>
      <c r="EC340" s="2"/>
      <c r="ED340" s="2"/>
      <c r="EE340" s="2">
        <v>39174386</v>
      </c>
      <c r="EF340" s="2">
        <v>3</v>
      </c>
      <c r="EG340" s="2" t="s">
        <v>20</v>
      </c>
      <c r="EH340" s="2">
        <v>0</v>
      </c>
      <c r="EI340" s="2" t="s">
        <v>3</v>
      </c>
      <c r="EJ340" s="2">
        <v>2</v>
      </c>
      <c r="EK340" s="2">
        <v>108001</v>
      </c>
      <c r="EL340" s="2" t="s">
        <v>77</v>
      </c>
      <c r="EM340" s="2" t="s">
        <v>78</v>
      </c>
      <c r="EN340" s="2"/>
      <c r="EO340" s="2" t="s">
        <v>3</v>
      </c>
      <c r="EP340" s="2"/>
      <c r="EQ340" s="2">
        <v>0</v>
      </c>
      <c r="ER340" s="2">
        <v>8108.11</v>
      </c>
      <c r="ES340" s="2">
        <v>8108.11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>
        <v>0</v>
      </c>
      <c r="FR340" s="2">
        <f t="shared" si="382"/>
        <v>0</v>
      </c>
      <c r="FS340" s="2">
        <v>0</v>
      </c>
      <c r="FT340" s="2"/>
      <c r="FU340" s="2"/>
      <c r="FV340" s="2"/>
      <c r="FW340" s="2"/>
      <c r="FX340" s="2">
        <v>95</v>
      </c>
      <c r="FY340" s="2">
        <v>65</v>
      </c>
      <c r="FZ340" s="2"/>
      <c r="GA340" s="2" t="s">
        <v>3</v>
      </c>
      <c r="GB340" s="2"/>
      <c r="GC340" s="2"/>
      <c r="GD340" s="2">
        <v>1</v>
      </c>
      <c r="GE340" s="2"/>
      <c r="GF340" s="2">
        <v>-1421075856</v>
      </c>
      <c r="GG340" s="2">
        <v>1</v>
      </c>
      <c r="GH340" s="2">
        <v>1</v>
      </c>
      <c r="GI340" s="2">
        <v>-2</v>
      </c>
      <c r="GJ340" s="2">
        <v>0</v>
      </c>
      <c r="GK340" s="2">
        <v>0</v>
      </c>
      <c r="GL340" s="2">
        <f t="shared" si="383"/>
        <v>0</v>
      </c>
      <c r="GM340" s="2">
        <f t="shared" si="384"/>
        <v>3632.43</v>
      </c>
      <c r="GN340" s="2">
        <f t="shared" si="385"/>
        <v>0</v>
      </c>
      <c r="GO340" s="2">
        <f t="shared" si="386"/>
        <v>3632.43</v>
      </c>
      <c r="GP340" s="2">
        <f t="shared" si="387"/>
        <v>0</v>
      </c>
      <c r="GQ340" s="2"/>
      <c r="GR340" s="2">
        <v>0</v>
      </c>
      <c r="GS340" s="2">
        <v>3</v>
      </c>
      <c r="GT340" s="2">
        <v>0</v>
      </c>
      <c r="GU340" s="2" t="s">
        <v>3</v>
      </c>
      <c r="GV340" s="2">
        <f t="shared" si="388"/>
        <v>0</v>
      </c>
      <c r="GW340" s="2">
        <v>1</v>
      </c>
      <c r="GX340" s="2">
        <f t="shared" si="389"/>
        <v>0</v>
      </c>
      <c r="GY340" s="2"/>
      <c r="GZ340" s="2"/>
      <c r="HA340" s="2">
        <v>0</v>
      </c>
      <c r="HB340" s="2">
        <v>0</v>
      </c>
      <c r="HC340" s="2">
        <f t="shared" si="390"/>
        <v>0</v>
      </c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>
        <v>0</v>
      </c>
      <c r="IL340" s="2"/>
      <c r="IM340" s="2"/>
      <c r="IN340" s="2"/>
      <c r="IO340" s="2"/>
      <c r="IP340" s="2"/>
      <c r="IQ340" s="2"/>
      <c r="IR340" s="2"/>
      <c r="IS340" s="2"/>
      <c r="IT340" s="2"/>
      <c r="IU340" s="2"/>
    </row>
    <row r="341" spans="1:255" x14ac:dyDescent="0.2">
      <c r="A341">
        <v>18</v>
      </c>
      <c r="B341">
        <v>1</v>
      </c>
      <c r="C341">
        <v>1033</v>
      </c>
      <c r="E341" t="s">
        <v>594</v>
      </c>
      <c r="F341" t="s">
        <v>595</v>
      </c>
      <c r="G341" t="s">
        <v>1301</v>
      </c>
      <c r="H341" t="s">
        <v>209</v>
      </c>
      <c r="I341">
        <f>I339*J341</f>
        <v>0.44800000000000001</v>
      </c>
      <c r="J341">
        <v>4.3964671246319927E-2</v>
      </c>
      <c r="O341">
        <f t="shared" si="356"/>
        <v>24591.57</v>
      </c>
      <c r="P341">
        <f t="shared" si="357"/>
        <v>24591.57</v>
      </c>
      <c r="Q341">
        <f t="shared" si="358"/>
        <v>0</v>
      </c>
      <c r="R341">
        <f t="shared" si="359"/>
        <v>0</v>
      </c>
      <c r="S341">
        <f t="shared" si="360"/>
        <v>0</v>
      </c>
      <c r="T341">
        <f t="shared" si="361"/>
        <v>0</v>
      </c>
      <c r="U341">
        <f t="shared" si="362"/>
        <v>0</v>
      </c>
      <c r="V341">
        <f t="shared" si="363"/>
        <v>0</v>
      </c>
      <c r="W341">
        <f t="shared" si="364"/>
        <v>0</v>
      </c>
      <c r="X341">
        <f t="shared" si="365"/>
        <v>0</v>
      </c>
      <c r="Y341">
        <f t="shared" si="366"/>
        <v>0</v>
      </c>
      <c r="AA341">
        <v>39650538</v>
      </c>
      <c r="AB341">
        <f t="shared" si="367"/>
        <v>8108.11</v>
      </c>
      <c r="AC341">
        <f t="shared" si="368"/>
        <v>8108.11</v>
      </c>
      <c r="AD341">
        <f t="shared" si="396"/>
        <v>0</v>
      </c>
      <c r="AE341">
        <f t="shared" si="397"/>
        <v>0</v>
      </c>
      <c r="AF341">
        <f t="shared" si="398"/>
        <v>0</v>
      </c>
      <c r="AG341">
        <f t="shared" si="369"/>
        <v>0</v>
      </c>
      <c r="AH341">
        <f t="shared" si="399"/>
        <v>0</v>
      </c>
      <c r="AI341">
        <f t="shared" si="400"/>
        <v>0</v>
      </c>
      <c r="AJ341">
        <f t="shared" si="370"/>
        <v>0</v>
      </c>
      <c r="AK341">
        <v>8108.11</v>
      </c>
      <c r="AL341">
        <v>8108.11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95</v>
      </c>
      <c r="AU341">
        <v>65</v>
      </c>
      <c r="AV341">
        <v>1</v>
      </c>
      <c r="AW341">
        <v>1</v>
      </c>
      <c r="AZ341">
        <v>6.77</v>
      </c>
      <c r="BA341">
        <v>1</v>
      </c>
      <c r="BB341">
        <v>1</v>
      </c>
      <c r="BC341">
        <v>6.77</v>
      </c>
      <c r="BD341" t="s">
        <v>3</v>
      </c>
      <c r="BE341" t="s">
        <v>3</v>
      </c>
      <c r="BF341" t="s">
        <v>3</v>
      </c>
      <c r="BG341" t="s">
        <v>3</v>
      </c>
      <c r="BH341">
        <v>3</v>
      </c>
      <c r="BI341">
        <v>2</v>
      </c>
      <c r="BJ341" t="s">
        <v>596</v>
      </c>
      <c r="BM341">
        <v>108001</v>
      </c>
      <c r="BN341">
        <v>0</v>
      </c>
      <c r="BO341" t="s">
        <v>3</v>
      </c>
      <c r="BP341">
        <v>0</v>
      </c>
      <c r="BQ341">
        <v>3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3</v>
      </c>
      <c r="BZ341">
        <v>95</v>
      </c>
      <c r="CA341">
        <v>65</v>
      </c>
      <c r="CE341">
        <v>0</v>
      </c>
      <c r="CF341">
        <v>0</v>
      </c>
      <c r="CG341">
        <v>0</v>
      </c>
      <c r="CM341">
        <v>0</v>
      </c>
      <c r="CN341" t="s">
        <v>3</v>
      </c>
      <c r="CO341">
        <v>0</v>
      </c>
      <c r="CP341">
        <f t="shared" si="371"/>
        <v>24591.57</v>
      </c>
      <c r="CQ341">
        <f t="shared" si="372"/>
        <v>54891.904699999992</v>
      </c>
      <c r="CR341">
        <f t="shared" si="373"/>
        <v>0</v>
      </c>
      <c r="CS341">
        <f t="shared" si="374"/>
        <v>0</v>
      </c>
      <c r="CT341">
        <f t="shared" si="375"/>
        <v>0</v>
      </c>
      <c r="CU341">
        <f t="shared" si="376"/>
        <v>0</v>
      </c>
      <c r="CV341">
        <f t="shared" si="377"/>
        <v>0</v>
      </c>
      <c r="CW341">
        <f t="shared" si="378"/>
        <v>0</v>
      </c>
      <c r="CX341">
        <f t="shared" si="379"/>
        <v>0</v>
      </c>
      <c r="CY341">
        <f t="shared" si="380"/>
        <v>0</v>
      </c>
      <c r="CZ341">
        <f t="shared" si="381"/>
        <v>0</v>
      </c>
      <c r="DC341" t="s">
        <v>3</v>
      </c>
      <c r="DD341" t="s">
        <v>3</v>
      </c>
      <c r="DE341" t="s">
        <v>3</v>
      </c>
      <c r="DF341" t="s">
        <v>3</v>
      </c>
      <c r="DG341" t="s">
        <v>3</v>
      </c>
      <c r="DH341" t="s">
        <v>3</v>
      </c>
      <c r="DI341" t="s">
        <v>3</v>
      </c>
      <c r="DJ341" t="s">
        <v>3</v>
      </c>
      <c r="DK341" t="s">
        <v>3</v>
      </c>
      <c r="DL341" t="s">
        <v>3</v>
      </c>
      <c r="DM341" t="s">
        <v>3</v>
      </c>
      <c r="DN341">
        <v>0</v>
      </c>
      <c r="DO341">
        <v>0</v>
      </c>
      <c r="DP341">
        <v>1</v>
      </c>
      <c r="DQ341">
        <v>1</v>
      </c>
      <c r="DU341">
        <v>1013</v>
      </c>
      <c r="DV341" t="s">
        <v>209</v>
      </c>
      <c r="DW341" t="s">
        <v>211</v>
      </c>
      <c r="DX341">
        <v>1</v>
      </c>
      <c r="EE341">
        <v>39174386</v>
      </c>
      <c r="EF341">
        <v>3</v>
      </c>
      <c r="EG341" t="s">
        <v>20</v>
      </c>
      <c r="EH341">
        <v>0</v>
      </c>
      <c r="EI341" t="s">
        <v>3</v>
      </c>
      <c r="EJ341">
        <v>2</v>
      </c>
      <c r="EK341">
        <v>108001</v>
      </c>
      <c r="EL341" t="s">
        <v>77</v>
      </c>
      <c r="EM341" t="s">
        <v>78</v>
      </c>
      <c r="EO341" t="s">
        <v>3</v>
      </c>
      <c r="EQ341">
        <v>0</v>
      </c>
      <c r="ER341">
        <v>8108.11</v>
      </c>
      <c r="ES341">
        <v>8108.11</v>
      </c>
      <c r="ET341">
        <v>0</v>
      </c>
      <c r="EU341">
        <v>0</v>
      </c>
      <c r="EV341">
        <v>0</v>
      </c>
      <c r="EW341">
        <v>0</v>
      </c>
      <c r="EX341">
        <v>0</v>
      </c>
      <c r="FQ341">
        <v>0</v>
      </c>
      <c r="FR341">
        <f t="shared" si="382"/>
        <v>0</v>
      </c>
      <c r="FS341">
        <v>0</v>
      </c>
      <c r="FX341">
        <v>95</v>
      </c>
      <c r="FY341">
        <v>65</v>
      </c>
      <c r="GA341" t="s">
        <v>3</v>
      </c>
      <c r="GD341">
        <v>1</v>
      </c>
      <c r="GF341">
        <v>-1421075856</v>
      </c>
      <c r="GG341">
        <v>1</v>
      </c>
      <c r="GH341">
        <v>1</v>
      </c>
      <c r="GI341">
        <v>4</v>
      </c>
      <c r="GJ341">
        <v>0</v>
      </c>
      <c r="GK341">
        <v>0</v>
      </c>
      <c r="GL341">
        <f t="shared" si="383"/>
        <v>0</v>
      </c>
      <c r="GM341">
        <f t="shared" si="384"/>
        <v>24591.57</v>
      </c>
      <c r="GN341">
        <f t="shared" si="385"/>
        <v>0</v>
      </c>
      <c r="GO341">
        <f t="shared" si="386"/>
        <v>24591.57</v>
      </c>
      <c r="GP341">
        <f t="shared" si="387"/>
        <v>0</v>
      </c>
      <c r="GR341">
        <v>0</v>
      </c>
      <c r="GS341">
        <v>0</v>
      </c>
      <c r="GT341">
        <v>0</v>
      </c>
      <c r="GU341" t="s">
        <v>3</v>
      </c>
      <c r="GV341">
        <f t="shared" si="388"/>
        <v>0</v>
      </c>
      <c r="GW341">
        <v>1</v>
      </c>
      <c r="GX341">
        <f t="shared" si="389"/>
        <v>0</v>
      </c>
      <c r="HA341">
        <v>0</v>
      </c>
      <c r="HB341">
        <v>0</v>
      </c>
      <c r="HC341">
        <f t="shared" si="390"/>
        <v>0</v>
      </c>
      <c r="IK341">
        <v>0</v>
      </c>
    </row>
    <row r="342" spans="1:255" x14ac:dyDescent="0.2">
      <c r="A342" s="2">
        <v>18</v>
      </c>
      <c r="B342" s="2">
        <v>1</v>
      </c>
      <c r="C342" s="2">
        <v>1015</v>
      </c>
      <c r="D342" s="2"/>
      <c r="E342" s="2" t="s">
        <v>597</v>
      </c>
      <c r="F342" s="2" t="s">
        <v>598</v>
      </c>
      <c r="G342" s="2" t="s">
        <v>1300</v>
      </c>
      <c r="H342" s="2" t="s">
        <v>209</v>
      </c>
      <c r="I342" s="2">
        <f>I338*J342</f>
        <v>0.26</v>
      </c>
      <c r="J342" s="2">
        <v>2.5515210991167814E-2</v>
      </c>
      <c r="K342" s="2"/>
      <c r="L342" s="2"/>
      <c r="M342" s="2"/>
      <c r="N342" s="2"/>
      <c r="O342" s="2">
        <f t="shared" si="356"/>
        <v>1343.56</v>
      </c>
      <c r="P342" s="2">
        <f t="shared" si="357"/>
        <v>1343.56</v>
      </c>
      <c r="Q342" s="2">
        <f t="shared" si="358"/>
        <v>0</v>
      </c>
      <c r="R342" s="2">
        <f t="shared" si="359"/>
        <v>0</v>
      </c>
      <c r="S342" s="2">
        <f t="shared" si="360"/>
        <v>0</v>
      </c>
      <c r="T342" s="2">
        <f t="shared" si="361"/>
        <v>0</v>
      </c>
      <c r="U342" s="2">
        <f t="shared" si="362"/>
        <v>0</v>
      </c>
      <c r="V342" s="2">
        <f t="shared" si="363"/>
        <v>0</v>
      </c>
      <c r="W342" s="2">
        <f t="shared" si="364"/>
        <v>0</v>
      </c>
      <c r="X342" s="2">
        <f t="shared" si="365"/>
        <v>0</v>
      </c>
      <c r="Y342" s="2">
        <f t="shared" si="366"/>
        <v>0</v>
      </c>
      <c r="Z342" s="2"/>
      <c r="AA342" s="2">
        <v>39650536</v>
      </c>
      <c r="AB342" s="2">
        <f t="shared" si="367"/>
        <v>5167.54</v>
      </c>
      <c r="AC342" s="2">
        <f t="shared" si="368"/>
        <v>5167.54</v>
      </c>
      <c r="AD342" s="2">
        <f t="shared" si="396"/>
        <v>0</v>
      </c>
      <c r="AE342" s="2">
        <f t="shared" si="397"/>
        <v>0</v>
      </c>
      <c r="AF342" s="2">
        <f t="shared" si="398"/>
        <v>0</v>
      </c>
      <c r="AG342" s="2">
        <f t="shared" si="369"/>
        <v>0</v>
      </c>
      <c r="AH342" s="2">
        <f t="shared" si="399"/>
        <v>0</v>
      </c>
      <c r="AI342" s="2">
        <f t="shared" si="400"/>
        <v>0</v>
      </c>
      <c r="AJ342" s="2">
        <f t="shared" si="370"/>
        <v>0</v>
      </c>
      <c r="AK342" s="2">
        <v>5167.54</v>
      </c>
      <c r="AL342" s="2">
        <v>5167.54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95</v>
      </c>
      <c r="AU342" s="2">
        <v>65</v>
      </c>
      <c r="AV342" s="2">
        <v>1</v>
      </c>
      <c r="AW342" s="2">
        <v>1</v>
      </c>
      <c r="AX342" s="2"/>
      <c r="AY342" s="2"/>
      <c r="AZ342" s="2">
        <v>1</v>
      </c>
      <c r="BA342" s="2">
        <v>1</v>
      </c>
      <c r="BB342" s="2">
        <v>1</v>
      </c>
      <c r="BC342" s="2">
        <v>1</v>
      </c>
      <c r="BD342" s="2" t="s">
        <v>3</v>
      </c>
      <c r="BE342" s="2" t="s">
        <v>3</v>
      </c>
      <c r="BF342" s="2" t="s">
        <v>3</v>
      </c>
      <c r="BG342" s="2" t="s">
        <v>3</v>
      </c>
      <c r="BH342" s="2">
        <v>3</v>
      </c>
      <c r="BI342" s="2">
        <v>2</v>
      </c>
      <c r="BJ342" s="2" t="s">
        <v>599</v>
      </c>
      <c r="BK342" s="2"/>
      <c r="BL342" s="2"/>
      <c r="BM342" s="2">
        <v>108001</v>
      </c>
      <c r="BN342" s="2">
        <v>0</v>
      </c>
      <c r="BO342" s="2" t="s">
        <v>3</v>
      </c>
      <c r="BP342" s="2">
        <v>0</v>
      </c>
      <c r="BQ342" s="2">
        <v>3</v>
      </c>
      <c r="BR342" s="2">
        <v>0</v>
      </c>
      <c r="BS342" s="2">
        <v>1</v>
      </c>
      <c r="BT342" s="2">
        <v>1</v>
      </c>
      <c r="BU342" s="2">
        <v>1</v>
      </c>
      <c r="BV342" s="2">
        <v>1</v>
      </c>
      <c r="BW342" s="2">
        <v>1</v>
      </c>
      <c r="BX342" s="2">
        <v>1</v>
      </c>
      <c r="BY342" s="2" t="s">
        <v>3</v>
      </c>
      <c r="BZ342" s="2">
        <v>95</v>
      </c>
      <c r="CA342" s="2">
        <v>65</v>
      </c>
      <c r="CB342" s="2"/>
      <c r="CC342" s="2"/>
      <c r="CD342" s="2"/>
      <c r="CE342" s="2">
        <v>0</v>
      </c>
      <c r="CF342" s="2">
        <v>0</v>
      </c>
      <c r="CG342" s="2">
        <v>0</v>
      </c>
      <c r="CH342" s="2"/>
      <c r="CI342" s="2"/>
      <c r="CJ342" s="2"/>
      <c r="CK342" s="2"/>
      <c r="CL342" s="2"/>
      <c r="CM342" s="2">
        <v>0</v>
      </c>
      <c r="CN342" s="2" t="s">
        <v>3</v>
      </c>
      <c r="CO342" s="2">
        <v>0</v>
      </c>
      <c r="CP342" s="2">
        <f t="shared" si="371"/>
        <v>1343.56</v>
      </c>
      <c r="CQ342" s="2">
        <f t="shared" si="372"/>
        <v>5167.54</v>
      </c>
      <c r="CR342" s="2">
        <f t="shared" si="373"/>
        <v>0</v>
      </c>
      <c r="CS342" s="2">
        <f t="shared" si="374"/>
        <v>0</v>
      </c>
      <c r="CT342" s="2">
        <f t="shared" si="375"/>
        <v>0</v>
      </c>
      <c r="CU342" s="2">
        <f t="shared" si="376"/>
        <v>0</v>
      </c>
      <c r="CV342" s="2">
        <f t="shared" si="377"/>
        <v>0</v>
      </c>
      <c r="CW342" s="2">
        <f t="shared" si="378"/>
        <v>0</v>
      </c>
      <c r="CX342" s="2">
        <f t="shared" si="379"/>
        <v>0</v>
      </c>
      <c r="CY342" s="2">
        <f t="shared" si="380"/>
        <v>0</v>
      </c>
      <c r="CZ342" s="2">
        <f t="shared" si="381"/>
        <v>0</v>
      </c>
      <c r="DA342" s="2"/>
      <c r="DB342" s="2"/>
      <c r="DC342" s="2" t="s">
        <v>3</v>
      </c>
      <c r="DD342" s="2" t="s">
        <v>3</v>
      </c>
      <c r="DE342" s="2" t="s">
        <v>3</v>
      </c>
      <c r="DF342" s="2" t="s">
        <v>3</v>
      </c>
      <c r="DG342" s="2" t="s">
        <v>3</v>
      </c>
      <c r="DH342" s="2" t="s">
        <v>3</v>
      </c>
      <c r="DI342" s="2" t="s">
        <v>3</v>
      </c>
      <c r="DJ342" s="2" t="s">
        <v>3</v>
      </c>
      <c r="DK342" s="2" t="s">
        <v>3</v>
      </c>
      <c r="DL342" s="2" t="s">
        <v>3</v>
      </c>
      <c r="DM342" s="2" t="s">
        <v>3</v>
      </c>
      <c r="DN342" s="2">
        <v>0</v>
      </c>
      <c r="DO342" s="2">
        <v>0</v>
      </c>
      <c r="DP342" s="2">
        <v>1</v>
      </c>
      <c r="DQ342" s="2">
        <v>1</v>
      </c>
      <c r="DR342" s="2"/>
      <c r="DS342" s="2"/>
      <c r="DT342" s="2"/>
      <c r="DU342" s="2">
        <v>1013</v>
      </c>
      <c r="DV342" s="2" t="s">
        <v>209</v>
      </c>
      <c r="DW342" s="2" t="s">
        <v>211</v>
      </c>
      <c r="DX342" s="2">
        <v>1</v>
      </c>
      <c r="DY342" s="2"/>
      <c r="DZ342" s="2"/>
      <c r="EA342" s="2"/>
      <c r="EB342" s="2"/>
      <c r="EC342" s="2"/>
      <c r="ED342" s="2"/>
      <c r="EE342" s="2">
        <v>39174386</v>
      </c>
      <c r="EF342" s="2">
        <v>3</v>
      </c>
      <c r="EG342" s="2" t="s">
        <v>20</v>
      </c>
      <c r="EH342" s="2">
        <v>0</v>
      </c>
      <c r="EI342" s="2" t="s">
        <v>3</v>
      </c>
      <c r="EJ342" s="2">
        <v>2</v>
      </c>
      <c r="EK342" s="2">
        <v>108001</v>
      </c>
      <c r="EL342" s="2" t="s">
        <v>77</v>
      </c>
      <c r="EM342" s="2" t="s">
        <v>78</v>
      </c>
      <c r="EN342" s="2"/>
      <c r="EO342" s="2" t="s">
        <v>3</v>
      </c>
      <c r="EP342" s="2"/>
      <c r="EQ342" s="2">
        <v>0</v>
      </c>
      <c r="ER342" s="2">
        <v>5167.54</v>
      </c>
      <c r="ES342" s="2">
        <v>5167.54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>
        <v>0</v>
      </c>
      <c r="FR342" s="2">
        <f t="shared" si="382"/>
        <v>0</v>
      </c>
      <c r="FS342" s="2">
        <v>0</v>
      </c>
      <c r="FT342" s="2"/>
      <c r="FU342" s="2"/>
      <c r="FV342" s="2"/>
      <c r="FW342" s="2"/>
      <c r="FX342" s="2">
        <v>95</v>
      </c>
      <c r="FY342" s="2">
        <v>65</v>
      </c>
      <c r="FZ342" s="2"/>
      <c r="GA342" s="2" t="s">
        <v>3</v>
      </c>
      <c r="GB342" s="2"/>
      <c r="GC342" s="2"/>
      <c r="GD342" s="2">
        <v>1</v>
      </c>
      <c r="GE342" s="2"/>
      <c r="GF342" s="2">
        <v>-2019245998</v>
      </c>
      <c r="GG342" s="2">
        <v>2</v>
      </c>
      <c r="GH342" s="2">
        <v>1</v>
      </c>
      <c r="GI342" s="2">
        <v>-2</v>
      </c>
      <c r="GJ342" s="2">
        <v>0</v>
      </c>
      <c r="GK342" s="2">
        <v>0</v>
      </c>
      <c r="GL342" s="2">
        <f t="shared" si="383"/>
        <v>0</v>
      </c>
      <c r="GM342" s="2">
        <f t="shared" si="384"/>
        <v>1343.56</v>
      </c>
      <c r="GN342" s="2">
        <f t="shared" si="385"/>
        <v>0</v>
      </c>
      <c r="GO342" s="2">
        <f t="shared" si="386"/>
        <v>1343.56</v>
      </c>
      <c r="GP342" s="2">
        <f t="shared" si="387"/>
        <v>0</v>
      </c>
      <c r="GQ342" s="2"/>
      <c r="GR342" s="2">
        <v>0</v>
      </c>
      <c r="GS342" s="2">
        <v>3</v>
      </c>
      <c r="GT342" s="2">
        <v>0</v>
      </c>
      <c r="GU342" s="2" t="s">
        <v>3</v>
      </c>
      <c r="GV342" s="2">
        <f t="shared" si="388"/>
        <v>0</v>
      </c>
      <c r="GW342" s="2">
        <v>1</v>
      </c>
      <c r="GX342" s="2">
        <f t="shared" si="389"/>
        <v>0</v>
      </c>
      <c r="GY342" s="2"/>
      <c r="GZ342" s="2"/>
      <c r="HA342" s="2">
        <v>0</v>
      </c>
      <c r="HB342" s="2">
        <v>0</v>
      </c>
      <c r="HC342" s="2">
        <f t="shared" si="390"/>
        <v>0</v>
      </c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>
        <v>0</v>
      </c>
      <c r="IL342" s="2"/>
      <c r="IM342" s="2"/>
      <c r="IN342" s="2"/>
      <c r="IO342" s="2"/>
      <c r="IP342" s="2"/>
      <c r="IQ342" s="2"/>
      <c r="IR342" s="2"/>
      <c r="IS342" s="2"/>
      <c r="IT342" s="2"/>
      <c r="IU342" s="2"/>
    </row>
    <row r="343" spans="1:255" x14ac:dyDescent="0.2">
      <c r="A343">
        <v>18</v>
      </c>
      <c r="B343">
        <v>1</v>
      </c>
      <c r="C343">
        <v>1032</v>
      </c>
      <c r="E343" t="s">
        <v>597</v>
      </c>
      <c r="F343" t="s">
        <v>598</v>
      </c>
      <c r="G343" t="s">
        <v>1300</v>
      </c>
      <c r="H343" t="s">
        <v>209</v>
      </c>
      <c r="I343">
        <f>I339*J343</f>
        <v>0.26</v>
      </c>
      <c r="J343">
        <v>2.5515210991167814E-2</v>
      </c>
      <c r="O343">
        <f t="shared" si="356"/>
        <v>9095.9</v>
      </c>
      <c r="P343">
        <f t="shared" si="357"/>
        <v>9095.9</v>
      </c>
      <c r="Q343">
        <f t="shared" si="358"/>
        <v>0</v>
      </c>
      <c r="R343">
        <f t="shared" si="359"/>
        <v>0</v>
      </c>
      <c r="S343">
        <f t="shared" si="360"/>
        <v>0</v>
      </c>
      <c r="T343">
        <f t="shared" si="361"/>
        <v>0</v>
      </c>
      <c r="U343">
        <f t="shared" si="362"/>
        <v>0</v>
      </c>
      <c r="V343">
        <f t="shared" si="363"/>
        <v>0</v>
      </c>
      <c r="W343">
        <f t="shared" si="364"/>
        <v>0</v>
      </c>
      <c r="X343">
        <f t="shared" si="365"/>
        <v>0</v>
      </c>
      <c r="Y343">
        <f t="shared" si="366"/>
        <v>0</v>
      </c>
      <c r="AA343">
        <v>39650538</v>
      </c>
      <c r="AB343">
        <f t="shared" si="367"/>
        <v>5167.54</v>
      </c>
      <c r="AC343">
        <f t="shared" si="368"/>
        <v>5167.54</v>
      </c>
      <c r="AD343">
        <f t="shared" si="396"/>
        <v>0</v>
      </c>
      <c r="AE343">
        <f t="shared" si="397"/>
        <v>0</v>
      </c>
      <c r="AF343">
        <f t="shared" si="398"/>
        <v>0</v>
      </c>
      <c r="AG343">
        <f t="shared" si="369"/>
        <v>0</v>
      </c>
      <c r="AH343">
        <f t="shared" si="399"/>
        <v>0</v>
      </c>
      <c r="AI343">
        <f t="shared" si="400"/>
        <v>0</v>
      </c>
      <c r="AJ343">
        <f t="shared" si="370"/>
        <v>0</v>
      </c>
      <c r="AK343">
        <v>5167.54</v>
      </c>
      <c r="AL343">
        <v>5167.54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95</v>
      </c>
      <c r="AU343">
        <v>65</v>
      </c>
      <c r="AV343">
        <v>1</v>
      </c>
      <c r="AW343">
        <v>1</v>
      </c>
      <c r="AZ343">
        <v>6.77</v>
      </c>
      <c r="BA343">
        <v>1</v>
      </c>
      <c r="BB343">
        <v>1</v>
      </c>
      <c r="BC343">
        <v>6.77</v>
      </c>
      <c r="BD343" t="s">
        <v>3</v>
      </c>
      <c r="BE343" t="s">
        <v>3</v>
      </c>
      <c r="BF343" t="s">
        <v>3</v>
      </c>
      <c r="BG343" t="s">
        <v>3</v>
      </c>
      <c r="BH343">
        <v>3</v>
      </c>
      <c r="BI343">
        <v>2</v>
      </c>
      <c r="BJ343" t="s">
        <v>599</v>
      </c>
      <c r="BM343">
        <v>108001</v>
      </c>
      <c r="BN343">
        <v>0</v>
      </c>
      <c r="BO343" t="s">
        <v>3</v>
      </c>
      <c r="BP343">
        <v>0</v>
      </c>
      <c r="BQ343">
        <v>3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3</v>
      </c>
      <c r="BZ343">
        <v>95</v>
      </c>
      <c r="CA343">
        <v>65</v>
      </c>
      <c r="CE343">
        <v>0</v>
      </c>
      <c r="CF343">
        <v>0</v>
      </c>
      <c r="CG343">
        <v>0</v>
      </c>
      <c r="CM343">
        <v>0</v>
      </c>
      <c r="CN343" t="s">
        <v>3</v>
      </c>
      <c r="CO343">
        <v>0</v>
      </c>
      <c r="CP343">
        <f t="shared" si="371"/>
        <v>9095.9</v>
      </c>
      <c r="CQ343">
        <f t="shared" si="372"/>
        <v>34984.245799999997</v>
      </c>
      <c r="CR343">
        <f t="shared" si="373"/>
        <v>0</v>
      </c>
      <c r="CS343">
        <f t="shared" si="374"/>
        <v>0</v>
      </c>
      <c r="CT343">
        <f t="shared" si="375"/>
        <v>0</v>
      </c>
      <c r="CU343">
        <f t="shared" si="376"/>
        <v>0</v>
      </c>
      <c r="CV343">
        <f t="shared" si="377"/>
        <v>0</v>
      </c>
      <c r="CW343">
        <f t="shared" si="378"/>
        <v>0</v>
      </c>
      <c r="CX343">
        <f t="shared" si="379"/>
        <v>0</v>
      </c>
      <c r="CY343">
        <f t="shared" si="380"/>
        <v>0</v>
      </c>
      <c r="CZ343">
        <f t="shared" si="381"/>
        <v>0</v>
      </c>
      <c r="DC343" t="s">
        <v>3</v>
      </c>
      <c r="DD343" t="s">
        <v>3</v>
      </c>
      <c r="DE343" t="s">
        <v>3</v>
      </c>
      <c r="DF343" t="s">
        <v>3</v>
      </c>
      <c r="DG343" t="s">
        <v>3</v>
      </c>
      <c r="DH343" t="s">
        <v>3</v>
      </c>
      <c r="DI343" t="s">
        <v>3</v>
      </c>
      <c r="DJ343" t="s">
        <v>3</v>
      </c>
      <c r="DK343" t="s">
        <v>3</v>
      </c>
      <c r="DL343" t="s">
        <v>3</v>
      </c>
      <c r="DM343" t="s">
        <v>3</v>
      </c>
      <c r="DN343">
        <v>0</v>
      </c>
      <c r="DO343">
        <v>0</v>
      </c>
      <c r="DP343">
        <v>1</v>
      </c>
      <c r="DQ343">
        <v>1</v>
      </c>
      <c r="DU343">
        <v>1013</v>
      </c>
      <c r="DV343" t="s">
        <v>209</v>
      </c>
      <c r="DW343" t="s">
        <v>211</v>
      </c>
      <c r="DX343">
        <v>1</v>
      </c>
      <c r="EE343">
        <v>39174386</v>
      </c>
      <c r="EF343">
        <v>3</v>
      </c>
      <c r="EG343" t="s">
        <v>20</v>
      </c>
      <c r="EH343">
        <v>0</v>
      </c>
      <c r="EI343" t="s">
        <v>3</v>
      </c>
      <c r="EJ343">
        <v>2</v>
      </c>
      <c r="EK343">
        <v>108001</v>
      </c>
      <c r="EL343" t="s">
        <v>77</v>
      </c>
      <c r="EM343" t="s">
        <v>78</v>
      </c>
      <c r="EO343" t="s">
        <v>3</v>
      </c>
      <c r="EQ343">
        <v>0</v>
      </c>
      <c r="ER343">
        <v>5167.54</v>
      </c>
      <c r="ES343">
        <v>5167.54</v>
      </c>
      <c r="ET343">
        <v>0</v>
      </c>
      <c r="EU343">
        <v>0</v>
      </c>
      <c r="EV343">
        <v>0</v>
      </c>
      <c r="EW343">
        <v>0</v>
      </c>
      <c r="EX343">
        <v>0</v>
      </c>
      <c r="FQ343">
        <v>0</v>
      </c>
      <c r="FR343">
        <f t="shared" si="382"/>
        <v>0</v>
      </c>
      <c r="FS343">
        <v>0</v>
      </c>
      <c r="FX343">
        <v>95</v>
      </c>
      <c r="FY343">
        <v>65</v>
      </c>
      <c r="GA343" t="s">
        <v>3</v>
      </c>
      <c r="GD343">
        <v>1</v>
      </c>
      <c r="GF343">
        <v>-2019245998</v>
      </c>
      <c r="GG343">
        <v>1</v>
      </c>
      <c r="GH343">
        <v>1</v>
      </c>
      <c r="GI343">
        <v>4</v>
      </c>
      <c r="GJ343">
        <v>0</v>
      </c>
      <c r="GK343">
        <v>0</v>
      </c>
      <c r="GL343">
        <f t="shared" si="383"/>
        <v>0</v>
      </c>
      <c r="GM343">
        <f t="shared" si="384"/>
        <v>9095.9</v>
      </c>
      <c r="GN343">
        <f t="shared" si="385"/>
        <v>0</v>
      </c>
      <c r="GO343">
        <f t="shared" si="386"/>
        <v>9095.9</v>
      </c>
      <c r="GP343">
        <f t="shared" si="387"/>
        <v>0</v>
      </c>
      <c r="GR343">
        <v>0</v>
      </c>
      <c r="GS343">
        <v>3</v>
      </c>
      <c r="GT343">
        <v>0</v>
      </c>
      <c r="GU343" t="s">
        <v>3</v>
      </c>
      <c r="GV343">
        <f t="shared" si="388"/>
        <v>0</v>
      </c>
      <c r="GW343">
        <v>1</v>
      </c>
      <c r="GX343">
        <f t="shared" si="389"/>
        <v>0</v>
      </c>
      <c r="HA343">
        <v>0</v>
      </c>
      <c r="HB343">
        <v>0</v>
      </c>
      <c r="HC343">
        <f t="shared" si="390"/>
        <v>0</v>
      </c>
      <c r="IK343">
        <v>0</v>
      </c>
    </row>
    <row r="344" spans="1:255" x14ac:dyDescent="0.2">
      <c r="A344" s="2">
        <v>18</v>
      </c>
      <c r="B344" s="2">
        <v>1</v>
      </c>
      <c r="C344" s="2">
        <v>1012</v>
      </c>
      <c r="D344" s="2"/>
      <c r="E344" s="2" t="s">
        <v>600</v>
      </c>
      <c r="F344" s="2" t="s">
        <v>601</v>
      </c>
      <c r="G344" s="2" t="s">
        <v>602</v>
      </c>
      <c r="H344" s="2" t="s">
        <v>209</v>
      </c>
      <c r="I344" s="2">
        <f>I338*J344</f>
        <v>6.2E-2</v>
      </c>
      <c r="J344" s="2">
        <v>6.0843964671246321E-3</v>
      </c>
      <c r="K344" s="2"/>
      <c r="L344" s="2"/>
      <c r="M344" s="2"/>
      <c r="N344" s="2"/>
      <c r="O344" s="2">
        <f t="shared" si="356"/>
        <v>898.89</v>
      </c>
      <c r="P344" s="2">
        <f t="shared" si="357"/>
        <v>898.89</v>
      </c>
      <c r="Q344" s="2">
        <f t="shared" si="358"/>
        <v>0</v>
      </c>
      <c r="R344" s="2">
        <f t="shared" si="359"/>
        <v>0</v>
      </c>
      <c r="S344" s="2">
        <f t="shared" si="360"/>
        <v>0</v>
      </c>
      <c r="T344" s="2">
        <f t="shared" si="361"/>
        <v>0</v>
      </c>
      <c r="U344" s="2">
        <f t="shared" si="362"/>
        <v>0</v>
      </c>
      <c r="V344" s="2">
        <f t="shared" si="363"/>
        <v>0</v>
      </c>
      <c r="W344" s="2">
        <f t="shared" si="364"/>
        <v>0</v>
      </c>
      <c r="X344" s="2">
        <f t="shared" si="365"/>
        <v>0</v>
      </c>
      <c r="Y344" s="2">
        <f t="shared" si="366"/>
        <v>0</v>
      </c>
      <c r="Z344" s="2"/>
      <c r="AA344" s="2">
        <v>39650536</v>
      </c>
      <c r="AB344" s="2">
        <f t="shared" si="367"/>
        <v>14498.24</v>
      </c>
      <c r="AC344" s="2">
        <f t="shared" si="368"/>
        <v>14498.24</v>
      </c>
      <c r="AD344" s="2">
        <f t="shared" si="396"/>
        <v>0</v>
      </c>
      <c r="AE344" s="2">
        <f t="shared" si="397"/>
        <v>0</v>
      </c>
      <c r="AF344" s="2">
        <f t="shared" si="398"/>
        <v>0</v>
      </c>
      <c r="AG344" s="2">
        <f t="shared" si="369"/>
        <v>0</v>
      </c>
      <c r="AH344" s="2">
        <f t="shared" si="399"/>
        <v>0</v>
      </c>
      <c r="AI344" s="2">
        <f t="shared" si="400"/>
        <v>0</v>
      </c>
      <c r="AJ344" s="2">
        <f t="shared" si="370"/>
        <v>0</v>
      </c>
      <c r="AK344" s="2">
        <v>14498.24</v>
      </c>
      <c r="AL344" s="2">
        <v>14498.24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95</v>
      </c>
      <c r="AU344" s="2">
        <v>65</v>
      </c>
      <c r="AV344" s="2">
        <v>1</v>
      </c>
      <c r="AW344" s="2">
        <v>1</v>
      </c>
      <c r="AX344" s="2"/>
      <c r="AY344" s="2"/>
      <c r="AZ344" s="2">
        <v>1</v>
      </c>
      <c r="BA344" s="2">
        <v>1</v>
      </c>
      <c r="BB344" s="2">
        <v>1</v>
      </c>
      <c r="BC344" s="2">
        <v>1</v>
      </c>
      <c r="BD344" s="2" t="s">
        <v>3</v>
      </c>
      <c r="BE344" s="2" t="s">
        <v>3</v>
      </c>
      <c r="BF344" s="2" t="s">
        <v>3</v>
      </c>
      <c r="BG344" s="2" t="s">
        <v>3</v>
      </c>
      <c r="BH344" s="2">
        <v>3</v>
      </c>
      <c r="BI344" s="2">
        <v>2</v>
      </c>
      <c r="BJ344" s="2" t="s">
        <v>603</v>
      </c>
      <c r="BK344" s="2"/>
      <c r="BL344" s="2"/>
      <c r="BM344" s="2">
        <v>108001</v>
      </c>
      <c r="BN344" s="2">
        <v>0</v>
      </c>
      <c r="BO344" s="2" t="s">
        <v>3</v>
      </c>
      <c r="BP344" s="2">
        <v>0</v>
      </c>
      <c r="BQ344" s="2">
        <v>3</v>
      </c>
      <c r="BR344" s="2">
        <v>0</v>
      </c>
      <c r="BS344" s="2">
        <v>1</v>
      </c>
      <c r="BT344" s="2">
        <v>1</v>
      </c>
      <c r="BU344" s="2">
        <v>1</v>
      </c>
      <c r="BV344" s="2">
        <v>1</v>
      </c>
      <c r="BW344" s="2">
        <v>1</v>
      </c>
      <c r="BX344" s="2">
        <v>1</v>
      </c>
      <c r="BY344" s="2" t="s">
        <v>3</v>
      </c>
      <c r="BZ344" s="2">
        <v>95</v>
      </c>
      <c r="CA344" s="2">
        <v>65</v>
      </c>
      <c r="CB344" s="2"/>
      <c r="CC344" s="2"/>
      <c r="CD344" s="2"/>
      <c r="CE344" s="2">
        <v>0</v>
      </c>
      <c r="CF344" s="2">
        <v>0</v>
      </c>
      <c r="CG344" s="2">
        <v>0</v>
      </c>
      <c r="CH344" s="2"/>
      <c r="CI344" s="2"/>
      <c r="CJ344" s="2"/>
      <c r="CK344" s="2"/>
      <c r="CL344" s="2"/>
      <c r="CM344" s="2">
        <v>0</v>
      </c>
      <c r="CN344" s="2" t="s">
        <v>3</v>
      </c>
      <c r="CO344" s="2">
        <v>0</v>
      </c>
      <c r="CP344" s="2">
        <f t="shared" si="371"/>
        <v>898.89</v>
      </c>
      <c r="CQ344" s="2">
        <f t="shared" si="372"/>
        <v>14498.24</v>
      </c>
      <c r="CR344" s="2">
        <f t="shared" si="373"/>
        <v>0</v>
      </c>
      <c r="CS344" s="2">
        <f t="shared" si="374"/>
        <v>0</v>
      </c>
      <c r="CT344" s="2">
        <f t="shared" si="375"/>
        <v>0</v>
      </c>
      <c r="CU344" s="2">
        <f t="shared" si="376"/>
        <v>0</v>
      </c>
      <c r="CV344" s="2">
        <f t="shared" si="377"/>
        <v>0</v>
      </c>
      <c r="CW344" s="2">
        <f t="shared" si="378"/>
        <v>0</v>
      </c>
      <c r="CX344" s="2">
        <f t="shared" si="379"/>
        <v>0</v>
      </c>
      <c r="CY344" s="2">
        <f t="shared" si="380"/>
        <v>0</v>
      </c>
      <c r="CZ344" s="2">
        <f t="shared" si="381"/>
        <v>0</v>
      </c>
      <c r="DA344" s="2"/>
      <c r="DB344" s="2"/>
      <c r="DC344" s="2" t="s">
        <v>3</v>
      </c>
      <c r="DD344" s="2" t="s">
        <v>3</v>
      </c>
      <c r="DE344" s="2" t="s">
        <v>3</v>
      </c>
      <c r="DF344" s="2" t="s">
        <v>3</v>
      </c>
      <c r="DG344" s="2" t="s">
        <v>3</v>
      </c>
      <c r="DH344" s="2" t="s">
        <v>3</v>
      </c>
      <c r="DI344" s="2" t="s">
        <v>3</v>
      </c>
      <c r="DJ344" s="2" t="s">
        <v>3</v>
      </c>
      <c r="DK344" s="2" t="s">
        <v>3</v>
      </c>
      <c r="DL344" s="2" t="s">
        <v>3</v>
      </c>
      <c r="DM344" s="2" t="s">
        <v>3</v>
      </c>
      <c r="DN344" s="2">
        <v>0</v>
      </c>
      <c r="DO344" s="2">
        <v>0</v>
      </c>
      <c r="DP344" s="2">
        <v>1</v>
      </c>
      <c r="DQ344" s="2">
        <v>1</v>
      </c>
      <c r="DR344" s="2"/>
      <c r="DS344" s="2"/>
      <c r="DT344" s="2"/>
      <c r="DU344" s="2">
        <v>1013</v>
      </c>
      <c r="DV344" s="2" t="s">
        <v>209</v>
      </c>
      <c r="DW344" s="2" t="s">
        <v>211</v>
      </c>
      <c r="DX344" s="2">
        <v>1</v>
      </c>
      <c r="DY344" s="2"/>
      <c r="DZ344" s="2"/>
      <c r="EA344" s="2"/>
      <c r="EB344" s="2"/>
      <c r="EC344" s="2"/>
      <c r="ED344" s="2"/>
      <c r="EE344" s="2">
        <v>39174386</v>
      </c>
      <c r="EF344" s="2">
        <v>3</v>
      </c>
      <c r="EG344" s="2" t="s">
        <v>20</v>
      </c>
      <c r="EH344" s="2">
        <v>0</v>
      </c>
      <c r="EI344" s="2" t="s">
        <v>3</v>
      </c>
      <c r="EJ344" s="2">
        <v>2</v>
      </c>
      <c r="EK344" s="2">
        <v>108001</v>
      </c>
      <c r="EL344" s="2" t="s">
        <v>77</v>
      </c>
      <c r="EM344" s="2" t="s">
        <v>78</v>
      </c>
      <c r="EN344" s="2"/>
      <c r="EO344" s="2" t="s">
        <v>3</v>
      </c>
      <c r="EP344" s="2"/>
      <c r="EQ344" s="2">
        <v>0</v>
      </c>
      <c r="ER344" s="2">
        <v>14498.24</v>
      </c>
      <c r="ES344" s="2">
        <v>14498.24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>
        <v>0</v>
      </c>
      <c r="FR344" s="2">
        <f t="shared" si="382"/>
        <v>0</v>
      </c>
      <c r="FS344" s="2">
        <v>0</v>
      </c>
      <c r="FT344" s="2"/>
      <c r="FU344" s="2"/>
      <c r="FV344" s="2"/>
      <c r="FW344" s="2"/>
      <c r="FX344" s="2">
        <v>95</v>
      </c>
      <c r="FY344" s="2">
        <v>65</v>
      </c>
      <c r="FZ344" s="2"/>
      <c r="GA344" s="2" t="s">
        <v>3</v>
      </c>
      <c r="GB344" s="2"/>
      <c r="GC344" s="2"/>
      <c r="GD344" s="2">
        <v>1</v>
      </c>
      <c r="GE344" s="2"/>
      <c r="GF344" s="2">
        <v>547352494</v>
      </c>
      <c r="GG344" s="2">
        <v>2</v>
      </c>
      <c r="GH344" s="2">
        <v>1</v>
      </c>
      <c r="GI344" s="2">
        <v>-2</v>
      </c>
      <c r="GJ344" s="2">
        <v>0</v>
      </c>
      <c r="GK344" s="2">
        <v>0</v>
      </c>
      <c r="GL344" s="2">
        <f t="shared" si="383"/>
        <v>0</v>
      </c>
      <c r="GM344" s="2">
        <f t="shared" si="384"/>
        <v>898.89</v>
      </c>
      <c r="GN344" s="2">
        <f t="shared" si="385"/>
        <v>0</v>
      </c>
      <c r="GO344" s="2">
        <f t="shared" si="386"/>
        <v>898.89</v>
      </c>
      <c r="GP344" s="2">
        <f t="shared" si="387"/>
        <v>0</v>
      </c>
      <c r="GQ344" s="2"/>
      <c r="GR344" s="2">
        <v>0</v>
      </c>
      <c r="GS344" s="2">
        <v>3</v>
      </c>
      <c r="GT344" s="2">
        <v>0</v>
      </c>
      <c r="GU344" s="2" t="s">
        <v>3</v>
      </c>
      <c r="GV344" s="2">
        <f t="shared" si="388"/>
        <v>0</v>
      </c>
      <c r="GW344" s="2">
        <v>1</v>
      </c>
      <c r="GX344" s="2">
        <f t="shared" si="389"/>
        <v>0</v>
      </c>
      <c r="GY344" s="2"/>
      <c r="GZ344" s="2"/>
      <c r="HA344" s="2">
        <v>0</v>
      </c>
      <c r="HB344" s="2">
        <v>0</v>
      </c>
      <c r="HC344" s="2">
        <f t="shared" si="390"/>
        <v>0</v>
      </c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>
        <v>0</v>
      </c>
      <c r="IL344" s="2"/>
      <c r="IM344" s="2"/>
      <c r="IN344" s="2"/>
      <c r="IO344" s="2"/>
      <c r="IP344" s="2"/>
      <c r="IQ344" s="2"/>
      <c r="IR344" s="2"/>
      <c r="IS344" s="2"/>
      <c r="IT344" s="2"/>
      <c r="IU344" s="2"/>
    </row>
    <row r="345" spans="1:255" x14ac:dyDescent="0.2">
      <c r="A345">
        <v>18</v>
      </c>
      <c r="B345">
        <v>1</v>
      </c>
      <c r="C345">
        <v>1029</v>
      </c>
      <c r="E345" t="s">
        <v>600</v>
      </c>
      <c r="F345" t="s">
        <v>601</v>
      </c>
      <c r="G345" t="s">
        <v>602</v>
      </c>
      <c r="H345" t="s">
        <v>209</v>
      </c>
      <c r="I345">
        <f>I339*J345</f>
        <v>6.2E-2</v>
      </c>
      <c r="J345">
        <v>6.0843964671246321E-3</v>
      </c>
      <c r="O345">
        <f t="shared" si="356"/>
        <v>6085.49</v>
      </c>
      <c r="P345">
        <f t="shared" si="357"/>
        <v>6085.49</v>
      </c>
      <c r="Q345">
        <f t="shared" si="358"/>
        <v>0</v>
      </c>
      <c r="R345">
        <f t="shared" si="359"/>
        <v>0</v>
      </c>
      <c r="S345">
        <f t="shared" si="360"/>
        <v>0</v>
      </c>
      <c r="T345">
        <f t="shared" si="361"/>
        <v>0</v>
      </c>
      <c r="U345">
        <f t="shared" si="362"/>
        <v>0</v>
      </c>
      <c r="V345">
        <f t="shared" si="363"/>
        <v>0</v>
      </c>
      <c r="W345">
        <f t="shared" si="364"/>
        <v>0</v>
      </c>
      <c r="X345">
        <f t="shared" si="365"/>
        <v>0</v>
      </c>
      <c r="Y345">
        <f t="shared" si="366"/>
        <v>0</v>
      </c>
      <c r="AA345">
        <v>39650538</v>
      </c>
      <c r="AB345">
        <f t="shared" si="367"/>
        <v>14498.24</v>
      </c>
      <c r="AC345">
        <f t="shared" si="368"/>
        <v>14498.24</v>
      </c>
      <c r="AD345">
        <f t="shared" si="396"/>
        <v>0</v>
      </c>
      <c r="AE345">
        <f t="shared" si="397"/>
        <v>0</v>
      </c>
      <c r="AF345">
        <f t="shared" si="398"/>
        <v>0</v>
      </c>
      <c r="AG345">
        <f t="shared" si="369"/>
        <v>0</v>
      </c>
      <c r="AH345">
        <f t="shared" si="399"/>
        <v>0</v>
      </c>
      <c r="AI345">
        <f t="shared" si="400"/>
        <v>0</v>
      </c>
      <c r="AJ345">
        <f t="shared" si="370"/>
        <v>0</v>
      </c>
      <c r="AK345">
        <v>14498.24</v>
      </c>
      <c r="AL345">
        <v>14498.24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95</v>
      </c>
      <c r="AU345">
        <v>65</v>
      </c>
      <c r="AV345">
        <v>1</v>
      </c>
      <c r="AW345">
        <v>1</v>
      </c>
      <c r="AZ345">
        <v>6.77</v>
      </c>
      <c r="BA345">
        <v>1</v>
      </c>
      <c r="BB345">
        <v>1</v>
      </c>
      <c r="BC345">
        <v>6.77</v>
      </c>
      <c r="BD345" t="s">
        <v>3</v>
      </c>
      <c r="BE345" t="s">
        <v>3</v>
      </c>
      <c r="BF345" t="s">
        <v>3</v>
      </c>
      <c r="BG345" t="s">
        <v>3</v>
      </c>
      <c r="BH345">
        <v>3</v>
      </c>
      <c r="BI345">
        <v>2</v>
      </c>
      <c r="BJ345" t="s">
        <v>603</v>
      </c>
      <c r="BM345">
        <v>108001</v>
      </c>
      <c r="BN345">
        <v>0</v>
      </c>
      <c r="BO345" t="s">
        <v>3</v>
      </c>
      <c r="BP345">
        <v>0</v>
      </c>
      <c r="BQ345">
        <v>3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3</v>
      </c>
      <c r="BZ345">
        <v>95</v>
      </c>
      <c r="CA345">
        <v>65</v>
      </c>
      <c r="CE345">
        <v>0</v>
      </c>
      <c r="CF345">
        <v>0</v>
      </c>
      <c r="CG345">
        <v>0</v>
      </c>
      <c r="CM345">
        <v>0</v>
      </c>
      <c r="CN345" t="s">
        <v>3</v>
      </c>
      <c r="CO345">
        <v>0</v>
      </c>
      <c r="CP345">
        <f t="shared" si="371"/>
        <v>6085.49</v>
      </c>
      <c r="CQ345">
        <f t="shared" si="372"/>
        <v>98153.084799999997</v>
      </c>
      <c r="CR345">
        <f t="shared" si="373"/>
        <v>0</v>
      </c>
      <c r="CS345">
        <f t="shared" si="374"/>
        <v>0</v>
      </c>
      <c r="CT345">
        <f t="shared" si="375"/>
        <v>0</v>
      </c>
      <c r="CU345">
        <f t="shared" si="376"/>
        <v>0</v>
      </c>
      <c r="CV345">
        <f t="shared" si="377"/>
        <v>0</v>
      </c>
      <c r="CW345">
        <f t="shared" si="378"/>
        <v>0</v>
      </c>
      <c r="CX345">
        <f t="shared" si="379"/>
        <v>0</v>
      </c>
      <c r="CY345">
        <f t="shared" si="380"/>
        <v>0</v>
      </c>
      <c r="CZ345">
        <f t="shared" si="381"/>
        <v>0</v>
      </c>
      <c r="DC345" t="s">
        <v>3</v>
      </c>
      <c r="DD345" t="s">
        <v>3</v>
      </c>
      <c r="DE345" t="s">
        <v>3</v>
      </c>
      <c r="DF345" t="s">
        <v>3</v>
      </c>
      <c r="DG345" t="s">
        <v>3</v>
      </c>
      <c r="DH345" t="s">
        <v>3</v>
      </c>
      <c r="DI345" t="s">
        <v>3</v>
      </c>
      <c r="DJ345" t="s">
        <v>3</v>
      </c>
      <c r="DK345" t="s">
        <v>3</v>
      </c>
      <c r="DL345" t="s">
        <v>3</v>
      </c>
      <c r="DM345" t="s">
        <v>3</v>
      </c>
      <c r="DN345">
        <v>0</v>
      </c>
      <c r="DO345">
        <v>0</v>
      </c>
      <c r="DP345">
        <v>1</v>
      </c>
      <c r="DQ345">
        <v>1</v>
      </c>
      <c r="DU345">
        <v>1013</v>
      </c>
      <c r="DV345" t="s">
        <v>209</v>
      </c>
      <c r="DW345" t="s">
        <v>211</v>
      </c>
      <c r="DX345">
        <v>1</v>
      </c>
      <c r="EE345">
        <v>39174386</v>
      </c>
      <c r="EF345">
        <v>3</v>
      </c>
      <c r="EG345" t="s">
        <v>20</v>
      </c>
      <c r="EH345">
        <v>0</v>
      </c>
      <c r="EI345" t="s">
        <v>3</v>
      </c>
      <c r="EJ345">
        <v>2</v>
      </c>
      <c r="EK345">
        <v>108001</v>
      </c>
      <c r="EL345" t="s">
        <v>77</v>
      </c>
      <c r="EM345" t="s">
        <v>78</v>
      </c>
      <c r="EO345" t="s">
        <v>3</v>
      </c>
      <c r="EQ345">
        <v>0</v>
      </c>
      <c r="ER345">
        <v>14498.24</v>
      </c>
      <c r="ES345">
        <v>14498.24</v>
      </c>
      <c r="ET345">
        <v>0</v>
      </c>
      <c r="EU345">
        <v>0</v>
      </c>
      <c r="EV345">
        <v>0</v>
      </c>
      <c r="EW345">
        <v>0</v>
      </c>
      <c r="EX345">
        <v>0</v>
      </c>
      <c r="FQ345">
        <v>0</v>
      </c>
      <c r="FR345">
        <f t="shared" si="382"/>
        <v>0</v>
      </c>
      <c r="FS345">
        <v>0</v>
      </c>
      <c r="FX345">
        <v>95</v>
      </c>
      <c r="FY345">
        <v>65</v>
      </c>
      <c r="GA345" t="s">
        <v>3</v>
      </c>
      <c r="GD345">
        <v>1</v>
      </c>
      <c r="GF345">
        <v>547352494</v>
      </c>
      <c r="GG345">
        <v>1</v>
      </c>
      <c r="GH345">
        <v>1</v>
      </c>
      <c r="GI345">
        <v>4</v>
      </c>
      <c r="GJ345">
        <v>0</v>
      </c>
      <c r="GK345">
        <v>0</v>
      </c>
      <c r="GL345">
        <f t="shared" si="383"/>
        <v>0</v>
      </c>
      <c r="GM345">
        <f t="shared" si="384"/>
        <v>6085.49</v>
      </c>
      <c r="GN345">
        <f t="shared" si="385"/>
        <v>0</v>
      </c>
      <c r="GO345">
        <f t="shared" si="386"/>
        <v>6085.49</v>
      </c>
      <c r="GP345">
        <f t="shared" si="387"/>
        <v>0</v>
      </c>
      <c r="GR345">
        <v>0</v>
      </c>
      <c r="GS345">
        <v>3</v>
      </c>
      <c r="GT345">
        <v>0</v>
      </c>
      <c r="GU345" t="s">
        <v>3</v>
      </c>
      <c r="GV345">
        <f t="shared" si="388"/>
        <v>0</v>
      </c>
      <c r="GW345">
        <v>1</v>
      </c>
      <c r="GX345">
        <f t="shared" si="389"/>
        <v>0</v>
      </c>
      <c r="HA345">
        <v>0</v>
      </c>
      <c r="HB345">
        <v>0</v>
      </c>
      <c r="HC345">
        <f t="shared" si="390"/>
        <v>0</v>
      </c>
      <c r="IK345">
        <v>0</v>
      </c>
    </row>
    <row r="346" spans="1:255" x14ac:dyDescent="0.2">
      <c r="A346" s="2">
        <v>18</v>
      </c>
      <c r="B346" s="2">
        <v>1</v>
      </c>
      <c r="C346" s="2">
        <v>1017</v>
      </c>
      <c r="D346" s="2"/>
      <c r="E346" s="2" t="s">
        <v>604</v>
      </c>
      <c r="F346" s="2" t="s">
        <v>605</v>
      </c>
      <c r="G346" s="2" t="s">
        <v>1302</v>
      </c>
      <c r="H346" s="2" t="s">
        <v>209</v>
      </c>
      <c r="I346" s="2">
        <f>I338*J346</f>
        <v>0.21099999999999999</v>
      </c>
      <c r="J346" s="2">
        <v>2.0706575073601571E-2</v>
      </c>
      <c r="K346" s="2"/>
      <c r="L346" s="2"/>
      <c r="M346" s="2"/>
      <c r="N346" s="2"/>
      <c r="O346" s="2">
        <f t="shared" si="356"/>
        <v>9620.98</v>
      </c>
      <c r="P346" s="2">
        <f t="shared" si="357"/>
        <v>9620.98</v>
      </c>
      <c r="Q346" s="2">
        <f t="shared" si="358"/>
        <v>0</v>
      </c>
      <c r="R346" s="2">
        <f t="shared" si="359"/>
        <v>0</v>
      </c>
      <c r="S346" s="2">
        <f t="shared" si="360"/>
        <v>0</v>
      </c>
      <c r="T346" s="2">
        <f t="shared" si="361"/>
        <v>0</v>
      </c>
      <c r="U346" s="2">
        <f t="shared" si="362"/>
        <v>0</v>
      </c>
      <c r="V346" s="2">
        <f t="shared" si="363"/>
        <v>0</v>
      </c>
      <c r="W346" s="2">
        <f t="shared" si="364"/>
        <v>0</v>
      </c>
      <c r="X346" s="2">
        <f t="shared" si="365"/>
        <v>0</v>
      </c>
      <c r="Y346" s="2">
        <f t="shared" si="366"/>
        <v>0</v>
      </c>
      <c r="Z346" s="2"/>
      <c r="AA346" s="2">
        <v>39650536</v>
      </c>
      <c r="AB346" s="2">
        <f t="shared" si="367"/>
        <v>45597.04</v>
      </c>
      <c r="AC346" s="2">
        <f t="shared" si="368"/>
        <v>45597.04</v>
      </c>
      <c r="AD346" s="2">
        <f t="shared" si="396"/>
        <v>0</v>
      </c>
      <c r="AE346" s="2">
        <f t="shared" si="397"/>
        <v>0</v>
      </c>
      <c r="AF346" s="2">
        <f t="shared" si="398"/>
        <v>0</v>
      </c>
      <c r="AG346" s="2">
        <f t="shared" si="369"/>
        <v>0</v>
      </c>
      <c r="AH346" s="2">
        <f t="shared" si="399"/>
        <v>0</v>
      </c>
      <c r="AI346" s="2">
        <f t="shared" si="400"/>
        <v>0</v>
      </c>
      <c r="AJ346" s="2">
        <f t="shared" si="370"/>
        <v>0</v>
      </c>
      <c r="AK346" s="2">
        <v>45597.04</v>
      </c>
      <c r="AL346" s="2">
        <v>45597.04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95</v>
      </c>
      <c r="AU346" s="2">
        <v>65</v>
      </c>
      <c r="AV346" s="2">
        <v>1</v>
      </c>
      <c r="AW346" s="2">
        <v>1</v>
      </c>
      <c r="AX346" s="2"/>
      <c r="AY346" s="2"/>
      <c r="AZ346" s="2">
        <v>1</v>
      </c>
      <c r="BA346" s="2">
        <v>1</v>
      </c>
      <c r="BB346" s="2">
        <v>1</v>
      </c>
      <c r="BC346" s="2">
        <v>1</v>
      </c>
      <c r="BD346" s="2" t="s">
        <v>3</v>
      </c>
      <c r="BE346" s="2" t="s">
        <v>3</v>
      </c>
      <c r="BF346" s="2" t="s">
        <v>3</v>
      </c>
      <c r="BG346" s="2" t="s">
        <v>3</v>
      </c>
      <c r="BH346" s="2">
        <v>3</v>
      </c>
      <c r="BI346" s="2">
        <v>2</v>
      </c>
      <c r="BJ346" s="2" t="s">
        <v>606</v>
      </c>
      <c r="BK346" s="2"/>
      <c r="BL346" s="2"/>
      <c r="BM346" s="2">
        <v>108001</v>
      </c>
      <c r="BN346" s="2">
        <v>0</v>
      </c>
      <c r="BO346" s="2" t="s">
        <v>3</v>
      </c>
      <c r="BP346" s="2">
        <v>0</v>
      </c>
      <c r="BQ346" s="2">
        <v>3</v>
      </c>
      <c r="BR346" s="2">
        <v>0</v>
      </c>
      <c r="BS346" s="2">
        <v>1</v>
      </c>
      <c r="BT346" s="2">
        <v>1</v>
      </c>
      <c r="BU346" s="2">
        <v>1</v>
      </c>
      <c r="BV346" s="2">
        <v>1</v>
      </c>
      <c r="BW346" s="2">
        <v>1</v>
      </c>
      <c r="BX346" s="2">
        <v>1</v>
      </c>
      <c r="BY346" s="2" t="s">
        <v>3</v>
      </c>
      <c r="BZ346" s="2">
        <v>95</v>
      </c>
      <c r="CA346" s="2">
        <v>65</v>
      </c>
      <c r="CB346" s="2"/>
      <c r="CC346" s="2"/>
      <c r="CD346" s="2"/>
      <c r="CE346" s="2">
        <v>0</v>
      </c>
      <c r="CF346" s="2">
        <v>0</v>
      </c>
      <c r="CG346" s="2">
        <v>0</v>
      </c>
      <c r="CH346" s="2"/>
      <c r="CI346" s="2"/>
      <c r="CJ346" s="2"/>
      <c r="CK346" s="2"/>
      <c r="CL346" s="2"/>
      <c r="CM346" s="2">
        <v>0</v>
      </c>
      <c r="CN346" s="2" t="s">
        <v>3</v>
      </c>
      <c r="CO346" s="2">
        <v>0</v>
      </c>
      <c r="CP346" s="2">
        <f t="shared" si="371"/>
        <v>9620.98</v>
      </c>
      <c r="CQ346" s="2">
        <f t="shared" si="372"/>
        <v>45597.04</v>
      </c>
      <c r="CR346" s="2">
        <f t="shared" si="373"/>
        <v>0</v>
      </c>
      <c r="CS346" s="2">
        <f t="shared" si="374"/>
        <v>0</v>
      </c>
      <c r="CT346" s="2">
        <f t="shared" si="375"/>
        <v>0</v>
      </c>
      <c r="CU346" s="2">
        <f t="shared" si="376"/>
        <v>0</v>
      </c>
      <c r="CV346" s="2">
        <f t="shared" si="377"/>
        <v>0</v>
      </c>
      <c r="CW346" s="2">
        <f t="shared" si="378"/>
        <v>0</v>
      </c>
      <c r="CX346" s="2">
        <f t="shared" si="379"/>
        <v>0</v>
      </c>
      <c r="CY346" s="2">
        <f t="shared" si="380"/>
        <v>0</v>
      </c>
      <c r="CZ346" s="2">
        <f t="shared" si="381"/>
        <v>0</v>
      </c>
      <c r="DA346" s="2"/>
      <c r="DB346" s="2"/>
      <c r="DC346" s="2" t="s">
        <v>3</v>
      </c>
      <c r="DD346" s="2" t="s">
        <v>3</v>
      </c>
      <c r="DE346" s="2" t="s">
        <v>3</v>
      </c>
      <c r="DF346" s="2" t="s">
        <v>3</v>
      </c>
      <c r="DG346" s="2" t="s">
        <v>3</v>
      </c>
      <c r="DH346" s="2" t="s">
        <v>3</v>
      </c>
      <c r="DI346" s="2" t="s">
        <v>3</v>
      </c>
      <c r="DJ346" s="2" t="s">
        <v>3</v>
      </c>
      <c r="DK346" s="2" t="s">
        <v>3</v>
      </c>
      <c r="DL346" s="2" t="s">
        <v>3</v>
      </c>
      <c r="DM346" s="2" t="s">
        <v>3</v>
      </c>
      <c r="DN346" s="2">
        <v>0</v>
      </c>
      <c r="DO346" s="2">
        <v>0</v>
      </c>
      <c r="DP346" s="2">
        <v>1</v>
      </c>
      <c r="DQ346" s="2">
        <v>1</v>
      </c>
      <c r="DR346" s="2"/>
      <c r="DS346" s="2"/>
      <c r="DT346" s="2"/>
      <c r="DU346" s="2">
        <v>1013</v>
      </c>
      <c r="DV346" s="2" t="s">
        <v>209</v>
      </c>
      <c r="DW346" s="2" t="s">
        <v>211</v>
      </c>
      <c r="DX346" s="2">
        <v>1</v>
      </c>
      <c r="DY346" s="2"/>
      <c r="DZ346" s="2"/>
      <c r="EA346" s="2"/>
      <c r="EB346" s="2"/>
      <c r="EC346" s="2"/>
      <c r="ED346" s="2"/>
      <c r="EE346" s="2">
        <v>39174386</v>
      </c>
      <c r="EF346" s="2">
        <v>3</v>
      </c>
      <c r="EG346" s="2" t="s">
        <v>20</v>
      </c>
      <c r="EH346" s="2">
        <v>0</v>
      </c>
      <c r="EI346" s="2" t="s">
        <v>3</v>
      </c>
      <c r="EJ346" s="2">
        <v>2</v>
      </c>
      <c r="EK346" s="2">
        <v>108001</v>
      </c>
      <c r="EL346" s="2" t="s">
        <v>77</v>
      </c>
      <c r="EM346" s="2" t="s">
        <v>78</v>
      </c>
      <c r="EN346" s="2"/>
      <c r="EO346" s="2" t="s">
        <v>3</v>
      </c>
      <c r="EP346" s="2"/>
      <c r="EQ346" s="2">
        <v>0</v>
      </c>
      <c r="ER346" s="2">
        <v>45597.04</v>
      </c>
      <c r="ES346" s="2">
        <v>45597.04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>
        <v>0</v>
      </c>
      <c r="FR346" s="2">
        <f t="shared" si="382"/>
        <v>0</v>
      </c>
      <c r="FS346" s="2">
        <v>0</v>
      </c>
      <c r="FT346" s="2"/>
      <c r="FU346" s="2"/>
      <c r="FV346" s="2"/>
      <c r="FW346" s="2"/>
      <c r="FX346" s="2">
        <v>95</v>
      </c>
      <c r="FY346" s="2">
        <v>65</v>
      </c>
      <c r="FZ346" s="2"/>
      <c r="GA346" s="2" t="s">
        <v>3</v>
      </c>
      <c r="GB346" s="2"/>
      <c r="GC346" s="2"/>
      <c r="GD346" s="2">
        <v>1</v>
      </c>
      <c r="GE346" s="2"/>
      <c r="GF346" s="2">
        <v>-1287574486</v>
      </c>
      <c r="GG346" s="2">
        <v>2</v>
      </c>
      <c r="GH346" s="2">
        <v>1</v>
      </c>
      <c r="GI346" s="2">
        <v>-2</v>
      </c>
      <c r="GJ346" s="2">
        <v>0</v>
      </c>
      <c r="GK346" s="2">
        <v>0</v>
      </c>
      <c r="GL346" s="2">
        <f t="shared" si="383"/>
        <v>0</v>
      </c>
      <c r="GM346" s="2">
        <f t="shared" si="384"/>
        <v>9620.98</v>
      </c>
      <c r="GN346" s="2">
        <f t="shared" si="385"/>
        <v>0</v>
      </c>
      <c r="GO346" s="2">
        <f t="shared" si="386"/>
        <v>9620.98</v>
      </c>
      <c r="GP346" s="2">
        <f t="shared" si="387"/>
        <v>0</v>
      </c>
      <c r="GQ346" s="2"/>
      <c r="GR346" s="2">
        <v>0</v>
      </c>
      <c r="GS346" s="2">
        <v>3</v>
      </c>
      <c r="GT346" s="2">
        <v>0</v>
      </c>
      <c r="GU346" s="2" t="s">
        <v>3</v>
      </c>
      <c r="GV346" s="2">
        <f t="shared" si="388"/>
        <v>0</v>
      </c>
      <c r="GW346" s="2">
        <v>1</v>
      </c>
      <c r="GX346" s="2">
        <f t="shared" si="389"/>
        <v>0</v>
      </c>
      <c r="GY346" s="2"/>
      <c r="GZ346" s="2"/>
      <c r="HA346" s="2">
        <v>0</v>
      </c>
      <c r="HB346" s="2">
        <v>0</v>
      </c>
      <c r="HC346" s="2">
        <f t="shared" si="390"/>
        <v>0</v>
      </c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>
        <v>0</v>
      </c>
      <c r="IL346" s="2"/>
      <c r="IM346" s="2"/>
      <c r="IN346" s="2"/>
      <c r="IO346" s="2"/>
      <c r="IP346" s="2"/>
      <c r="IQ346" s="2"/>
      <c r="IR346" s="2"/>
      <c r="IS346" s="2"/>
      <c r="IT346" s="2"/>
      <c r="IU346" s="2"/>
    </row>
    <row r="347" spans="1:255" x14ac:dyDescent="0.2">
      <c r="A347">
        <v>18</v>
      </c>
      <c r="B347">
        <v>1</v>
      </c>
      <c r="C347">
        <v>1034</v>
      </c>
      <c r="E347" t="s">
        <v>604</v>
      </c>
      <c r="F347" t="s">
        <v>605</v>
      </c>
      <c r="G347" t="s">
        <v>1302</v>
      </c>
      <c r="H347" t="s">
        <v>209</v>
      </c>
      <c r="I347">
        <f>I339*J347</f>
        <v>0.21099999999999999</v>
      </c>
      <c r="J347">
        <v>2.0706575073601571E-2</v>
      </c>
      <c r="O347">
        <f t="shared" si="356"/>
        <v>65134</v>
      </c>
      <c r="P347">
        <f t="shared" si="357"/>
        <v>65134</v>
      </c>
      <c r="Q347">
        <f t="shared" si="358"/>
        <v>0</v>
      </c>
      <c r="R347">
        <f t="shared" si="359"/>
        <v>0</v>
      </c>
      <c r="S347">
        <f t="shared" si="360"/>
        <v>0</v>
      </c>
      <c r="T347">
        <f t="shared" si="361"/>
        <v>0</v>
      </c>
      <c r="U347">
        <f t="shared" si="362"/>
        <v>0</v>
      </c>
      <c r="V347">
        <f t="shared" si="363"/>
        <v>0</v>
      </c>
      <c r="W347">
        <f t="shared" si="364"/>
        <v>0</v>
      </c>
      <c r="X347">
        <f t="shared" si="365"/>
        <v>0</v>
      </c>
      <c r="Y347">
        <f t="shared" si="366"/>
        <v>0</v>
      </c>
      <c r="AA347">
        <v>39650538</v>
      </c>
      <c r="AB347">
        <f t="shared" si="367"/>
        <v>45597.04</v>
      </c>
      <c r="AC347">
        <f t="shared" si="368"/>
        <v>45597.04</v>
      </c>
      <c r="AD347">
        <f t="shared" si="396"/>
        <v>0</v>
      </c>
      <c r="AE347">
        <f t="shared" si="397"/>
        <v>0</v>
      </c>
      <c r="AF347">
        <f t="shared" si="398"/>
        <v>0</v>
      </c>
      <c r="AG347">
        <f t="shared" si="369"/>
        <v>0</v>
      </c>
      <c r="AH347">
        <f t="shared" si="399"/>
        <v>0</v>
      </c>
      <c r="AI347">
        <f t="shared" si="400"/>
        <v>0</v>
      </c>
      <c r="AJ347">
        <f t="shared" si="370"/>
        <v>0</v>
      </c>
      <c r="AK347">
        <v>45597.04</v>
      </c>
      <c r="AL347">
        <v>45597.04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95</v>
      </c>
      <c r="AU347">
        <v>65</v>
      </c>
      <c r="AV347">
        <v>1</v>
      </c>
      <c r="AW347">
        <v>1</v>
      </c>
      <c r="AZ347">
        <v>6.77</v>
      </c>
      <c r="BA347">
        <v>1</v>
      </c>
      <c r="BB347">
        <v>1</v>
      </c>
      <c r="BC347">
        <v>6.77</v>
      </c>
      <c r="BD347" t="s">
        <v>3</v>
      </c>
      <c r="BE347" t="s">
        <v>3</v>
      </c>
      <c r="BF347" t="s">
        <v>3</v>
      </c>
      <c r="BG347" t="s">
        <v>3</v>
      </c>
      <c r="BH347">
        <v>3</v>
      </c>
      <c r="BI347">
        <v>2</v>
      </c>
      <c r="BJ347" t="s">
        <v>606</v>
      </c>
      <c r="BM347">
        <v>108001</v>
      </c>
      <c r="BN347">
        <v>0</v>
      </c>
      <c r="BO347" t="s">
        <v>3</v>
      </c>
      <c r="BP347">
        <v>0</v>
      </c>
      <c r="BQ347">
        <v>3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3</v>
      </c>
      <c r="BZ347">
        <v>95</v>
      </c>
      <c r="CA347">
        <v>65</v>
      </c>
      <c r="CE347">
        <v>0</v>
      </c>
      <c r="CF347">
        <v>0</v>
      </c>
      <c r="CG347">
        <v>0</v>
      </c>
      <c r="CM347">
        <v>0</v>
      </c>
      <c r="CN347" t="s">
        <v>3</v>
      </c>
      <c r="CO347">
        <v>0</v>
      </c>
      <c r="CP347">
        <f t="shared" si="371"/>
        <v>65134</v>
      </c>
      <c r="CQ347">
        <f t="shared" si="372"/>
        <v>308691.9608</v>
      </c>
      <c r="CR347">
        <f t="shared" si="373"/>
        <v>0</v>
      </c>
      <c r="CS347">
        <f t="shared" si="374"/>
        <v>0</v>
      </c>
      <c r="CT347">
        <f t="shared" si="375"/>
        <v>0</v>
      </c>
      <c r="CU347">
        <f t="shared" si="376"/>
        <v>0</v>
      </c>
      <c r="CV347">
        <f t="shared" si="377"/>
        <v>0</v>
      </c>
      <c r="CW347">
        <f t="shared" si="378"/>
        <v>0</v>
      </c>
      <c r="CX347">
        <f t="shared" si="379"/>
        <v>0</v>
      </c>
      <c r="CY347">
        <f t="shared" si="380"/>
        <v>0</v>
      </c>
      <c r="CZ347">
        <f t="shared" si="381"/>
        <v>0</v>
      </c>
      <c r="DC347" t="s">
        <v>3</v>
      </c>
      <c r="DD347" t="s">
        <v>3</v>
      </c>
      <c r="DE347" t="s">
        <v>3</v>
      </c>
      <c r="DF347" t="s">
        <v>3</v>
      </c>
      <c r="DG347" t="s">
        <v>3</v>
      </c>
      <c r="DH347" t="s">
        <v>3</v>
      </c>
      <c r="DI347" t="s">
        <v>3</v>
      </c>
      <c r="DJ347" t="s">
        <v>3</v>
      </c>
      <c r="DK347" t="s">
        <v>3</v>
      </c>
      <c r="DL347" t="s">
        <v>3</v>
      </c>
      <c r="DM347" t="s">
        <v>3</v>
      </c>
      <c r="DN347">
        <v>0</v>
      </c>
      <c r="DO347">
        <v>0</v>
      </c>
      <c r="DP347">
        <v>1</v>
      </c>
      <c r="DQ347">
        <v>1</v>
      </c>
      <c r="DU347">
        <v>1013</v>
      </c>
      <c r="DV347" t="s">
        <v>209</v>
      </c>
      <c r="DW347" t="s">
        <v>211</v>
      </c>
      <c r="DX347">
        <v>1</v>
      </c>
      <c r="EE347">
        <v>39174386</v>
      </c>
      <c r="EF347">
        <v>3</v>
      </c>
      <c r="EG347" t="s">
        <v>20</v>
      </c>
      <c r="EH347">
        <v>0</v>
      </c>
      <c r="EI347" t="s">
        <v>3</v>
      </c>
      <c r="EJ347">
        <v>2</v>
      </c>
      <c r="EK347">
        <v>108001</v>
      </c>
      <c r="EL347" t="s">
        <v>77</v>
      </c>
      <c r="EM347" t="s">
        <v>78</v>
      </c>
      <c r="EO347" t="s">
        <v>3</v>
      </c>
      <c r="EQ347">
        <v>0</v>
      </c>
      <c r="ER347">
        <v>45597.04</v>
      </c>
      <c r="ES347">
        <v>45597.04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382"/>
        <v>0</v>
      </c>
      <c r="FS347">
        <v>0</v>
      </c>
      <c r="FX347">
        <v>95</v>
      </c>
      <c r="FY347">
        <v>65</v>
      </c>
      <c r="GA347" t="s">
        <v>3</v>
      </c>
      <c r="GD347">
        <v>1</v>
      </c>
      <c r="GF347">
        <v>-1287574486</v>
      </c>
      <c r="GG347">
        <v>1</v>
      </c>
      <c r="GH347">
        <v>1</v>
      </c>
      <c r="GI347">
        <v>4</v>
      </c>
      <c r="GJ347">
        <v>0</v>
      </c>
      <c r="GK347">
        <v>0</v>
      </c>
      <c r="GL347">
        <f t="shared" si="383"/>
        <v>0</v>
      </c>
      <c r="GM347">
        <f t="shared" si="384"/>
        <v>65134</v>
      </c>
      <c r="GN347">
        <f t="shared" si="385"/>
        <v>0</v>
      </c>
      <c r="GO347">
        <f t="shared" si="386"/>
        <v>65134</v>
      </c>
      <c r="GP347">
        <f t="shared" si="387"/>
        <v>0</v>
      </c>
      <c r="GR347">
        <v>0</v>
      </c>
      <c r="GS347">
        <v>3</v>
      </c>
      <c r="GT347">
        <v>0</v>
      </c>
      <c r="GU347" t="s">
        <v>3</v>
      </c>
      <c r="GV347">
        <f t="shared" si="388"/>
        <v>0</v>
      </c>
      <c r="GW347">
        <v>1</v>
      </c>
      <c r="GX347">
        <f t="shared" si="389"/>
        <v>0</v>
      </c>
      <c r="HA347">
        <v>0</v>
      </c>
      <c r="HB347">
        <v>0</v>
      </c>
      <c r="HC347">
        <f t="shared" si="390"/>
        <v>0</v>
      </c>
      <c r="IK347">
        <v>0</v>
      </c>
    </row>
    <row r="348" spans="1:255" x14ac:dyDescent="0.2">
      <c r="A348" s="2">
        <v>18</v>
      </c>
      <c r="B348" s="2">
        <v>1</v>
      </c>
      <c r="C348" s="2">
        <v>1014</v>
      </c>
      <c r="D348" s="2"/>
      <c r="E348" s="2" t="s">
        <v>607</v>
      </c>
      <c r="F348" s="2" t="s">
        <v>608</v>
      </c>
      <c r="G348" s="2" t="s">
        <v>1299</v>
      </c>
      <c r="H348" s="2" t="s">
        <v>209</v>
      </c>
      <c r="I348" s="2">
        <f>I338*J348</f>
        <v>3.1E-2</v>
      </c>
      <c r="J348" s="2">
        <v>3.0421982335623161E-3</v>
      </c>
      <c r="K348" s="2"/>
      <c r="L348" s="2"/>
      <c r="M348" s="2"/>
      <c r="N348" s="2"/>
      <c r="O348" s="2">
        <f t="shared" ref="O348:O359" si="401">ROUND(CP348,2)</f>
        <v>628.67999999999995</v>
      </c>
      <c r="P348" s="2">
        <f t="shared" ref="P348:P359" si="402">ROUND(CQ348*I348,2)</f>
        <v>628.67999999999995</v>
      </c>
      <c r="Q348" s="2">
        <f t="shared" ref="Q348:Q359" si="403">ROUND(CR348*I348,2)</f>
        <v>0</v>
      </c>
      <c r="R348" s="2">
        <f t="shared" ref="R348:R359" si="404">ROUND(CS348*I348,2)</f>
        <v>0</v>
      </c>
      <c r="S348" s="2">
        <f t="shared" ref="S348:S359" si="405">ROUND(CT348*I348,2)</f>
        <v>0</v>
      </c>
      <c r="T348" s="2">
        <f t="shared" ref="T348:T359" si="406">ROUND(CU348*I348,2)</f>
        <v>0</v>
      </c>
      <c r="U348" s="2">
        <f t="shared" ref="U348:U359" si="407">CV348*I348</f>
        <v>0</v>
      </c>
      <c r="V348" s="2">
        <f t="shared" ref="V348:V359" si="408">CW348*I348</f>
        <v>0</v>
      </c>
      <c r="W348" s="2">
        <f t="shared" ref="W348:W359" si="409">ROUND(CX348*I348,2)</f>
        <v>0</v>
      </c>
      <c r="X348" s="2">
        <f t="shared" ref="X348:X359" si="410">ROUND(CY348,2)</f>
        <v>0</v>
      </c>
      <c r="Y348" s="2">
        <f t="shared" ref="Y348:Y359" si="411">ROUND(CZ348,2)</f>
        <v>0</v>
      </c>
      <c r="Z348" s="2"/>
      <c r="AA348" s="2">
        <v>39650536</v>
      </c>
      <c r="AB348" s="2">
        <f t="shared" ref="AB348:AB359" si="412">ROUND((AC348+AD348+AF348),6)</f>
        <v>20279.939999999999</v>
      </c>
      <c r="AC348" s="2">
        <f t="shared" ref="AC348:AC359" si="413">ROUND((ES348),6)</f>
        <v>20279.939999999999</v>
      </c>
      <c r="AD348" s="2">
        <f t="shared" si="396"/>
        <v>0</v>
      </c>
      <c r="AE348" s="2">
        <f t="shared" si="397"/>
        <v>0</v>
      </c>
      <c r="AF348" s="2">
        <f t="shared" si="398"/>
        <v>0</v>
      </c>
      <c r="AG348" s="2">
        <f t="shared" ref="AG348:AG359" si="414">ROUND((AP348),6)</f>
        <v>0</v>
      </c>
      <c r="AH348" s="2">
        <f t="shared" si="399"/>
        <v>0</v>
      </c>
      <c r="AI348" s="2">
        <f t="shared" si="400"/>
        <v>0</v>
      </c>
      <c r="AJ348" s="2">
        <f t="shared" ref="AJ348:AJ359" si="415">(AS348)</f>
        <v>0</v>
      </c>
      <c r="AK348" s="2">
        <v>20279.939999999999</v>
      </c>
      <c r="AL348" s="2">
        <v>20279.939999999999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95</v>
      </c>
      <c r="AU348" s="2">
        <v>65</v>
      </c>
      <c r="AV348" s="2">
        <v>1</v>
      </c>
      <c r="AW348" s="2">
        <v>1</v>
      </c>
      <c r="AX348" s="2"/>
      <c r="AY348" s="2"/>
      <c r="AZ348" s="2">
        <v>1</v>
      </c>
      <c r="BA348" s="2">
        <v>1</v>
      </c>
      <c r="BB348" s="2">
        <v>1</v>
      </c>
      <c r="BC348" s="2">
        <v>1</v>
      </c>
      <c r="BD348" s="2" t="s">
        <v>3</v>
      </c>
      <c r="BE348" s="2" t="s">
        <v>3</v>
      </c>
      <c r="BF348" s="2" t="s">
        <v>3</v>
      </c>
      <c r="BG348" s="2" t="s">
        <v>3</v>
      </c>
      <c r="BH348" s="2">
        <v>3</v>
      </c>
      <c r="BI348" s="2">
        <v>2</v>
      </c>
      <c r="BJ348" s="2" t="s">
        <v>609</v>
      </c>
      <c r="BK348" s="2"/>
      <c r="BL348" s="2"/>
      <c r="BM348" s="2">
        <v>108001</v>
      </c>
      <c r="BN348" s="2">
        <v>0</v>
      </c>
      <c r="BO348" s="2" t="s">
        <v>3</v>
      </c>
      <c r="BP348" s="2">
        <v>0</v>
      </c>
      <c r="BQ348" s="2">
        <v>3</v>
      </c>
      <c r="BR348" s="2">
        <v>0</v>
      </c>
      <c r="BS348" s="2">
        <v>1</v>
      </c>
      <c r="BT348" s="2">
        <v>1</v>
      </c>
      <c r="BU348" s="2">
        <v>1</v>
      </c>
      <c r="BV348" s="2">
        <v>1</v>
      </c>
      <c r="BW348" s="2">
        <v>1</v>
      </c>
      <c r="BX348" s="2">
        <v>1</v>
      </c>
      <c r="BY348" s="2" t="s">
        <v>3</v>
      </c>
      <c r="BZ348" s="2">
        <v>95</v>
      </c>
      <c r="CA348" s="2">
        <v>65</v>
      </c>
      <c r="CB348" s="2"/>
      <c r="CC348" s="2"/>
      <c r="CD348" s="2"/>
      <c r="CE348" s="2">
        <v>0</v>
      </c>
      <c r="CF348" s="2">
        <v>0</v>
      </c>
      <c r="CG348" s="2">
        <v>0</v>
      </c>
      <c r="CH348" s="2"/>
      <c r="CI348" s="2"/>
      <c r="CJ348" s="2"/>
      <c r="CK348" s="2"/>
      <c r="CL348" s="2"/>
      <c r="CM348" s="2">
        <v>0</v>
      </c>
      <c r="CN348" s="2" t="s">
        <v>3</v>
      </c>
      <c r="CO348" s="2">
        <v>0</v>
      </c>
      <c r="CP348" s="2">
        <f t="shared" ref="CP348:CP359" si="416">(P348+Q348+S348)</f>
        <v>628.67999999999995</v>
      </c>
      <c r="CQ348" s="2">
        <f t="shared" ref="CQ348:CQ359" si="417">AC348*BC348</f>
        <v>20279.939999999999</v>
      </c>
      <c r="CR348" s="2">
        <f t="shared" ref="CR348:CR359" si="418">AD348*BB348</f>
        <v>0</v>
      </c>
      <c r="CS348" s="2">
        <f t="shared" ref="CS348:CS359" si="419">AE348*BS348</f>
        <v>0</v>
      </c>
      <c r="CT348" s="2">
        <f t="shared" ref="CT348:CT359" si="420">AF348*BA348</f>
        <v>0</v>
      </c>
      <c r="CU348" s="2">
        <f t="shared" ref="CU348:CU359" si="421">AG348</f>
        <v>0</v>
      </c>
      <c r="CV348" s="2">
        <f t="shared" ref="CV348:CV359" si="422">AH348</f>
        <v>0</v>
      </c>
      <c r="CW348" s="2">
        <f t="shared" ref="CW348:CW359" si="423">AI348</f>
        <v>0</v>
      </c>
      <c r="CX348" s="2">
        <f t="shared" ref="CX348:CX359" si="424">AJ348</f>
        <v>0</v>
      </c>
      <c r="CY348" s="2">
        <f t="shared" ref="CY348:CY359" si="425">(((S348+R348)*AT348)/100)</f>
        <v>0</v>
      </c>
      <c r="CZ348" s="2">
        <f t="shared" ref="CZ348:CZ359" si="426">(((S348+R348)*AU348)/100)</f>
        <v>0</v>
      </c>
      <c r="DA348" s="2"/>
      <c r="DB348" s="2"/>
      <c r="DC348" s="2" t="s">
        <v>3</v>
      </c>
      <c r="DD348" s="2" t="s">
        <v>3</v>
      </c>
      <c r="DE348" s="2" t="s">
        <v>3</v>
      </c>
      <c r="DF348" s="2" t="s">
        <v>3</v>
      </c>
      <c r="DG348" s="2" t="s">
        <v>3</v>
      </c>
      <c r="DH348" s="2" t="s">
        <v>3</v>
      </c>
      <c r="DI348" s="2" t="s">
        <v>3</v>
      </c>
      <c r="DJ348" s="2" t="s">
        <v>3</v>
      </c>
      <c r="DK348" s="2" t="s">
        <v>3</v>
      </c>
      <c r="DL348" s="2" t="s">
        <v>3</v>
      </c>
      <c r="DM348" s="2" t="s">
        <v>3</v>
      </c>
      <c r="DN348" s="2">
        <v>0</v>
      </c>
      <c r="DO348" s="2">
        <v>0</v>
      </c>
      <c r="DP348" s="2">
        <v>1</v>
      </c>
      <c r="DQ348" s="2">
        <v>1</v>
      </c>
      <c r="DR348" s="2"/>
      <c r="DS348" s="2"/>
      <c r="DT348" s="2"/>
      <c r="DU348" s="2">
        <v>1013</v>
      </c>
      <c r="DV348" s="2" t="s">
        <v>209</v>
      </c>
      <c r="DW348" s="2" t="s">
        <v>211</v>
      </c>
      <c r="DX348" s="2">
        <v>1</v>
      </c>
      <c r="DY348" s="2"/>
      <c r="DZ348" s="2"/>
      <c r="EA348" s="2"/>
      <c r="EB348" s="2"/>
      <c r="EC348" s="2"/>
      <c r="ED348" s="2"/>
      <c r="EE348" s="2">
        <v>39174386</v>
      </c>
      <c r="EF348" s="2">
        <v>3</v>
      </c>
      <c r="EG348" s="2" t="s">
        <v>20</v>
      </c>
      <c r="EH348" s="2">
        <v>0</v>
      </c>
      <c r="EI348" s="2" t="s">
        <v>3</v>
      </c>
      <c r="EJ348" s="2">
        <v>2</v>
      </c>
      <c r="EK348" s="2">
        <v>108001</v>
      </c>
      <c r="EL348" s="2" t="s">
        <v>77</v>
      </c>
      <c r="EM348" s="2" t="s">
        <v>78</v>
      </c>
      <c r="EN348" s="2"/>
      <c r="EO348" s="2" t="s">
        <v>3</v>
      </c>
      <c r="EP348" s="2"/>
      <c r="EQ348" s="2">
        <v>0</v>
      </c>
      <c r="ER348" s="2">
        <v>20279.939999999999</v>
      </c>
      <c r="ES348" s="2">
        <v>20279.939999999999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>
        <v>0</v>
      </c>
      <c r="FR348" s="2">
        <f t="shared" ref="FR348:FR359" si="427">ROUND(IF(AND(BH348=3,BI348=3),P348,0),2)</f>
        <v>0</v>
      </c>
      <c r="FS348" s="2">
        <v>0</v>
      </c>
      <c r="FT348" s="2"/>
      <c r="FU348" s="2"/>
      <c r="FV348" s="2"/>
      <c r="FW348" s="2"/>
      <c r="FX348" s="2">
        <v>95</v>
      </c>
      <c r="FY348" s="2">
        <v>65</v>
      </c>
      <c r="FZ348" s="2"/>
      <c r="GA348" s="2" t="s">
        <v>3</v>
      </c>
      <c r="GB348" s="2"/>
      <c r="GC348" s="2"/>
      <c r="GD348" s="2">
        <v>1</v>
      </c>
      <c r="GE348" s="2"/>
      <c r="GF348" s="2">
        <v>477079592</v>
      </c>
      <c r="GG348" s="2">
        <v>2</v>
      </c>
      <c r="GH348" s="2">
        <v>1</v>
      </c>
      <c r="GI348" s="2">
        <v>-2</v>
      </c>
      <c r="GJ348" s="2">
        <v>0</v>
      </c>
      <c r="GK348" s="2">
        <v>0</v>
      </c>
      <c r="GL348" s="2">
        <f t="shared" ref="GL348:GL359" si="428">ROUND(IF(AND(BH348=3,BI348=3,FS348&lt;&gt;0),P348,0),2)</f>
        <v>0</v>
      </c>
      <c r="GM348" s="2">
        <f t="shared" ref="GM348:GM359" si="429">ROUND(O348+X348+Y348,2)+GX348</f>
        <v>628.67999999999995</v>
      </c>
      <c r="GN348" s="2">
        <f t="shared" ref="GN348:GN359" si="430">IF(OR(BI348=0,BI348=1),ROUND(O348+X348+Y348,2),0)</f>
        <v>0</v>
      </c>
      <c r="GO348" s="2">
        <f t="shared" ref="GO348:GO359" si="431">IF(BI348=2,ROUND(O348+X348+Y348,2),0)</f>
        <v>628.67999999999995</v>
      </c>
      <c r="GP348" s="2">
        <f t="shared" ref="GP348:GP359" si="432">IF(BI348=4,ROUND(O348+X348+Y348,2)+GX348,0)</f>
        <v>0</v>
      </c>
      <c r="GQ348" s="2"/>
      <c r="GR348" s="2">
        <v>0</v>
      </c>
      <c r="GS348" s="2">
        <v>3</v>
      </c>
      <c r="GT348" s="2">
        <v>0</v>
      </c>
      <c r="GU348" s="2" t="s">
        <v>3</v>
      </c>
      <c r="GV348" s="2">
        <f t="shared" ref="GV348:GV359" si="433">ROUND((GT348),6)</f>
        <v>0</v>
      </c>
      <c r="GW348" s="2">
        <v>1</v>
      </c>
      <c r="GX348" s="2">
        <f t="shared" ref="GX348:GX359" si="434">ROUND(HC348*I348,2)</f>
        <v>0</v>
      </c>
      <c r="GY348" s="2"/>
      <c r="GZ348" s="2"/>
      <c r="HA348" s="2">
        <v>0</v>
      </c>
      <c r="HB348" s="2">
        <v>0</v>
      </c>
      <c r="HC348" s="2">
        <f t="shared" ref="HC348:HC359" si="435">GV348*GW348</f>
        <v>0</v>
      </c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>
        <v>0</v>
      </c>
      <c r="IL348" s="2"/>
      <c r="IM348" s="2"/>
      <c r="IN348" s="2"/>
      <c r="IO348" s="2"/>
      <c r="IP348" s="2"/>
      <c r="IQ348" s="2"/>
      <c r="IR348" s="2"/>
      <c r="IS348" s="2"/>
      <c r="IT348" s="2"/>
      <c r="IU348" s="2"/>
    </row>
    <row r="349" spans="1:255" x14ac:dyDescent="0.2">
      <c r="A349">
        <v>18</v>
      </c>
      <c r="B349">
        <v>1</v>
      </c>
      <c r="C349">
        <v>1031</v>
      </c>
      <c r="E349" t="s">
        <v>607</v>
      </c>
      <c r="F349" t="s">
        <v>608</v>
      </c>
      <c r="G349" t="s">
        <v>1299</v>
      </c>
      <c r="H349" t="s">
        <v>209</v>
      </c>
      <c r="I349">
        <f>I339*J349</f>
        <v>3.1E-2</v>
      </c>
      <c r="J349">
        <v>3.0421982335623161E-3</v>
      </c>
      <c r="O349">
        <f t="shared" si="401"/>
        <v>4256.1499999999996</v>
      </c>
      <c r="P349">
        <f t="shared" si="402"/>
        <v>4256.1499999999996</v>
      </c>
      <c r="Q349">
        <f t="shared" si="403"/>
        <v>0</v>
      </c>
      <c r="R349">
        <f t="shared" si="404"/>
        <v>0</v>
      </c>
      <c r="S349">
        <f t="shared" si="405"/>
        <v>0</v>
      </c>
      <c r="T349">
        <f t="shared" si="406"/>
        <v>0</v>
      </c>
      <c r="U349">
        <f t="shared" si="407"/>
        <v>0</v>
      </c>
      <c r="V349">
        <f t="shared" si="408"/>
        <v>0</v>
      </c>
      <c r="W349">
        <f t="shared" si="409"/>
        <v>0</v>
      </c>
      <c r="X349">
        <f t="shared" si="410"/>
        <v>0</v>
      </c>
      <c r="Y349">
        <f t="shared" si="411"/>
        <v>0</v>
      </c>
      <c r="AA349">
        <v>39650538</v>
      </c>
      <c r="AB349">
        <f t="shared" si="412"/>
        <v>20279.939999999999</v>
      </c>
      <c r="AC349">
        <f t="shared" si="413"/>
        <v>20279.939999999999</v>
      </c>
      <c r="AD349">
        <f t="shared" si="396"/>
        <v>0</v>
      </c>
      <c r="AE349">
        <f t="shared" si="397"/>
        <v>0</v>
      </c>
      <c r="AF349">
        <f t="shared" si="398"/>
        <v>0</v>
      </c>
      <c r="AG349">
        <f t="shared" si="414"/>
        <v>0</v>
      </c>
      <c r="AH349">
        <f t="shared" si="399"/>
        <v>0</v>
      </c>
      <c r="AI349">
        <f t="shared" si="400"/>
        <v>0</v>
      </c>
      <c r="AJ349">
        <f t="shared" si="415"/>
        <v>0</v>
      </c>
      <c r="AK349">
        <v>20279.939999999999</v>
      </c>
      <c r="AL349">
        <v>20279.939999999999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95</v>
      </c>
      <c r="AU349">
        <v>65</v>
      </c>
      <c r="AV349">
        <v>1</v>
      </c>
      <c r="AW349">
        <v>1</v>
      </c>
      <c r="AZ349">
        <v>6.77</v>
      </c>
      <c r="BA349">
        <v>1</v>
      </c>
      <c r="BB349">
        <v>1</v>
      </c>
      <c r="BC349">
        <v>6.77</v>
      </c>
      <c r="BD349" t="s">
        <v>3</v>
      </c>
      <c r="BE349" t="s">
        <v>3</v>
      </c>
      <c r="BF349" t="s">
        <v>3</v>
      </c>
      <c r="BG349" t="s">
        <v>3</v>
      </c>
      <c r="BH349">
        <v>3</v>
      </c>
      <c r="BI349">
        <v>2</v>
      </c>
      <c r="BJ349" t="s">
        <v>609</v>
      </c>
      <c r="BM349">
        <v>108001</v>
      </c>
      <c r="BN349">
        <v>0</v>
      </c>
      <c r="BO349" t="s">
        <v>3</v>
      </c>
      <c r="BP349">
        <v>0</v>
      </c>
      <c r="BQ349">
        <v>3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3</v>
      </c>
      <c r="BZ349">
        <v>95</v>
      </c>
      <c r="CA349">
        <v>65</v>
      </c>
      <c r="CE349">
        <v>0</v>
      </c>
      <c r="CF349">
        <v>0</v>
      </c>
      <c r="CG349">
        <v>0</v>
      </c>
      <c r="CM349">
        <v>0</v>
      </c>
      <c r="CN349" t="s">
        <v>3</v>
      </c>
      <c r="CO349">
        <v>0</v>
      </c>
      <c r="CP349">
        <f t="shared" si="416"/>
        <v>4256.1499999999996</v>
      </c>
      <c r="CQ349">
        <f t="shared" si="417"/>
        <v>137295.19379999998</v>
      </c>
      <c r="CR349">
        <f t="shared" si="418"/>
        <v>0</v>
      </c>
      <c r="CS349">
        <f t="shared" si="419"/>
        <v>0</v>
      </c>
      <c r="CT349">
        <f t="shared" si="420"/>
        <v>0</v>
      </c>
      <c r="CU349">
        <f t="shared" si="421"/>
        <v>0</v>
      </c>
      <c r="CV349">
        <f t="shared" si="422"/>
        <v>0</v>
      </c>
      <c r="CW349">
        <f t="shared" si="423"/>
        <v>0</v>
      </c>
      <c r="CX349">
        <f t="shared" si="424"/>
        <v>0</v>
      </c>
      <c r="CY349">
        <f t="shared" si="425"/>
        <v>0</v>
      </c>
      <c r="CZ349">
        <f t="shared" si="426"/>
        <v>0</v>
      </c>
      <c r="DC349" t="s">
        <v>3</v>
      </c>
      <c r="DD349" t="s">
        <v>3</v>
      </c>
      <c r="DE349" t="s">
        <v>3</v>
      </c>
      <c r="DF349" t="s">
        <v>3</v>
      </c>
      <c r="DG349" t="s">
        <v>3</v>
      </c>
      <c r="DH349" t="s">
        <v>3</v>
      </c>
      <c r="DI349" t="s">
        <v>3</v>
      </c>
      <c r="DJ349" t="s">
        <v>3</v>
      </c>
      <c r="DK349" t="s">
        <v>3</v>
      </c>
      <c r="DL349" t="s">
        <v>3</v>
      </c>
      <c r="DM349" t="s">
        <v>3</v>
      </c>
      <c r="DN349">
        <v>0</v>
      </c>
      <c r="DO349">
        <v>0</v>
      </c>
      <c r="DP349">
        <v>1</v>
      </c>
      <c r="DQ349">
        <v>1</v>
      </c>
      <c r="DU349">
        <v>1013</v>
      </c>
      <c r="DV349" t="s">
        <v>209</v>
      </c>
      <c r="DW349" t="s">
        <v>211</v>
      </c>
      <c r="DX349">
        <v>1</v>
      </c>
      <c r="EE349">
        <v>39174386</v>
      </c>
      <c r="EF349">
        <v>3</v>
      </c>
      <c r="EG349" t="s">
        <v>20</v>
      </c>
      <c r="EH349">
        <v>0</v>
      </c>
      <c r="EI349" t="s">
        <v>3</v>
      </c>
      <c r="EJ349">
        <v>2</v>
      </c>
      <c r="EK349">
        <v>108001</v>
      </c>
      <c r="EL349" t="s">
        <v>77</v>
      </c>
      <c r="EM349" t="s">
        <v>78</v>
      </c>
      <c r="EO349" t="s">
        <v>3</v>
      </c>
      <c r="EQ349">
        <v>0</v>
      </c>
      <c r="ER349">
        <v>20279.939999999999</v>
      </c>
      <c r="ES349">
        <v>20279.939999999999</v>
      </c>
      <c r="ET349">
        <v>0</v>
      </c>
      <c r="EU349">
        <v>0</v>
      </c>
      <c r="EV349">
        <v>0</v>
      </c>
      <c r="EW349">
        <v>0</v>
      </c>
      <c r="EX349">
        <v>0</v>
      </c>
      <c r="FQ349">
        <v>0</v>
      </c>
      <c r="FR349">
        <f t="shared" si="427"/>
        <v>0</v>
      </c>
      <c r="FS349">
        <v>0</v>
      </c>
      <c r="FX349">
        <v>95</v>
      </c>
      <c r="FY349">
        <v>65</v>
      </c>
      <c r="GA349" t="s">
        <v>3</v>
      </c>
      <c r="GD349">
        <v>1</v>
      </c>
      <c r="GF349">
        <v>477079592</v>
      </c>
      <c r="GG349">
        <v>1</v>
      </c>
      <c r="GH349">
        <v>1</v>
      </c>
      <c r="GI349">
        <v>4</v>
      </c>
      <c r="GJ349">
        <v>0</v>
      </c>
      <c r="GK349">
        <v>0</v>
      </c>
      <c r="GL349">
        <f t="shared" si="428"/>
        <v>0</v>
      </c>
      <c r="GM349">
        <f t="shared" si="429"/>
        <v>4256.1499999999996</v>
      </c>
      <c r="GN349">
        <f t="shared" si="430"/>
        <v>0</v>
      </c>
      <c r="GO349">
        <f t="shared" si="431"/>
        <v>4256.1499999999996</v>
      </c>
      <c r="GP349">
        <f t="shared" si="432"/>
        <v>0</v>
      </c>
      <c r="GR349">
        <v>0</v>
      </c>
      <c r="GS349">
        <v>3</v>
      </c>
      <c r="GT349">
        <v>0</v>
      </c>
      <c r="GU349" t="s">
        <v>3</v>
      </c>
      <c r="GV349">
        <f t="shared" si="433"/>
        <v>0</v>
      </c>
      <c r="GW349">
        <v>1</v>
      </c>
      <c r="GX349">
        <f t="shared" si="434"/>
        <v>0</v>
      </c>
      <c r="HA349">
        <v>0</v>
      </c>
      <c r="HB349">
        <v>0</v>
      </c>
      <c r="HC349">
        <f t="shared" si="435"/>
        <v>0</v>
      </c>
      <c r="IK349">
        <v>0</v>
      </c>
    </row>
    <row r="350" spans="1:255" x14ac:dyDescent="0.2">
      <c r="A350" s="2">
        <v>18</v>
      </c>
      <c r="B350" s="2">
        <v>1</v>
      </c>
      <c r="C350" s="2">
        <v>1013</v>
      </c>
      <c r="D350" s="2"/>
      <c r="E350" s="2" t="s">
        <v>610</v>
      </c>
      <c r="F350" s="2" t="s">
        <v>611</v>
      </c>
      <c r="G350" s="2" t="s">
        <v>1298</v>
      </c>
      <c r="H350" s="2" t="s">
        <v>209</v>
      </c>
      <c r="I350" s="2">
        <f>I338*J350</f>
        <v>7.0000000000000001E-3</v>
      </c>
      <c r="J350" s="2">
        <v>6.8694798822374885E-4</v>
      </c>
      <c r="K350" s="2"/>
      <c r="L350" s="2"/>
      <c r="M350" s="2"/>
      <c r="N350" s="2"/>
      <c r="O350" s="2">
        <f t="shared" si="401"/>
        <v>74.180000000000007</v>
      </c>
      <c r="P350" s="2">
        <f t="shared" si="402"/>
        <v>74.180000000000007</v>
      </c>
      <c r="Q350" s="2">
        <f t="shared" si="403"/>
        <v>0</v>
      </c>
      <c r="R350" s="2">
        <f t="shared" si="404"/>
        <v>0</v>
      </c>
      <c r="S350" s="2">
        <f t="shared" si="405"/>
        <v>0</v>
      </c>
      <c r="T350" s="2">
        <f t="shared" si="406"/>
        <v>0</v>
      </c>
      <c r="U350" s="2">
        <f t="shared" si="407"/>
        <v>0</v>
      </c>
      <c r="V350" s="2">
        <f t="shared" si="408"/>
        <v>0</v>
      </c>
      <c r="W350" s="2">
        <f t="shared" si="409"/>
        <v>0</v>
      </c>
      <c r="X350" s="2">
        <f t="shared" si="410"/>
        <v>0</v>
      </c>
      <c r="Y350" s="2">
        <f t="shared" si="411"/>
        <v>0</v>
      </c>
      <c r="Z350" s="2"/>
      <c r="AA350" s="2">
        <v>39650536</v>
      </c>
      <c r="AB350" s="2">
        <f t="shared" si="412"/>
        <v>10596.78</v>
      </c>
      <c r="AC350" s="2">
        <f t="shared" si="413"/>
        <v>10596.78</v>
      </c>
      <c r="AD350" s="2">
        <f t="shared" si="396"/>
        <v>0</v>
      </c>
      <c r="AE350" s="2">
        <f t="shared" si="397"/>
        <v>0</v>
      </c>
      <c r="AF350" s="2">
        <f t="shared" si="398"/>
        <v>0</v>
      </c>
      <c r="AG350" s="2">
        <f t="shared" si="414"/>
        <v>0</v>
      </c>
      <c r="AH350" s="2">
        <f t="shared" si="399"/>
        <v>0</v>
      </c>
      <c r="AI350" s="2">
        <f t="shared" si="400"/>
        <v>0</v>
      </c>
      <c r="AJ350" s="2">
        <f t="shared" si="415"/>
        <v>0</v>
      </c>
      <c r="AK350" s="2">
        <v>10596.78</v>
      </c>
      <c r="AL350" s="2">
        <v>10596.78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95</v>
      </c>
      <c r="AU350" s="2">
        <v>65</v>
      </c>
      <c r="AV350" s="2">
        <v>1</v>
      </c>
      <c r="AW350" s="2">
        <v>1</v>
      </c>
      <c r="AX350" s="2"/>
      <c r="AY350" s="2"/>
      <c r="AZ350" s="2">
        <v>1</v>
      </c>
      <c r="BA350" s="2">
        <v>1</v>
      </c>
      <c r="BB350" s="2">
        <v>1</v>
      </c>
      <c r="BC350" s="2">
        <v>1</v>
      </c>
      <c r="BD350" s="2" t="s">
        <v>3</v>
      </c>
      <c r="BE350" s="2" t="s">
        <v>3</v>
      </c>
      <c r="BF350" s="2" t="s">
        <v>3</v>
      </c>
      <c r="BG350" s="2" t="s">
        <v>3</v>
      </c>
      <c r="BH350" s="2">
        <v>3</v>
      </c>
      <c r="BI350" s="2">
        <v>2</v>
      </c>
      <c r="BJ350" s="2" t="s">
        <v>612</v>
      </c>
      <c r="BK350" s="2"/>
      <c r="BL350" s="2"/>
      <c r="BM350" s="2">
        <v>108001</v>
      </c>
      <c r="BN350" s="2">
        <v>0</v>
      </c>
      <c r="BO350" s="2" t="s">
        <v>3</v>
      </c>
      <c r="BP350" s="2">
        <v>0</v>
      </c>
      <c r="BQ350" s="2">
        <v>3</v>
      </c>
      <c r="BR350" s="2">
        <v>0</v>
      </c>
      <c r="BS350" s="2">
        <v>1</v>
      </c>
      <c r="BT350" s="2">
        <v>1</v>
      </c>
      <c r="BU350" s="2">
        <v>1</v>
      </c>
      <c r="BV350" s="2">
        <v>1</v>
      </c>
      <c r="BW350" s="2">
        <v>1</v>
      </c>
      <c r="BX350" s="2">
        <v>1</v>
      </c>
      <c r="BY350" s="2" t="s">
        <v>3</v>
      </c>
      <c r="BZ350" s="2">
        <v>95</v>
      </c>
      <c r="CA350" s="2">
        <v>65</v>
      </c>
      <c r="CB350" s="2"/>
      <c r="CC350" s="2"/>
      <c r="CD350" s="2"/>
      <c r="CE350" s="2">
        <v>0</v>
      </c>
      <c r="CF350" s="2">
        <v>0</v>
      </c>
      <c r="CG350" s="2">
        <v>0</v>
      </c>
      <c r="CH350" s="2"/>
      <c r="CI350" s="2"/>
      <c r="CJ350" s="2"/>
      <c r="CK350" s="2"/>
      <c r="CL350" s="2"/>
      <c r="CM350" s="2">
        <v>0</v>
      </c>
      <c r="CN350" s="2" t="s">
        <v>3</v>
      </c>
      <c r="CO350" s="2">
        <v>0</v>
      </c>
      <c r="CP350" s="2">
        <f t="shared" si="416"/>
        <v>74.180000000000007</v>
      </c>
      <c r="CQ350" s="2">
        <f t="shared" si="417"/>
        <v>10596.78</v>
      </c>
      <c r="CR350" s="2">
        <f t="shared" si="418"/>
        <v>0</v>
      </c>
      <c r="CS350" s="2">
        <f t="shared" si="419"/>
        <v>0</v>
      </c>
      <c r="CT350" s="2">
        <f t="shared" si="420"/>
        <v>0</v>
      </c>
      <c r="CU350" s="2">
        <f t="shared" si="421"/>
        <v>0</v>
      </c>
      <c r="CV350" s="2">
        <f t="shared" si="422"/>
        <v>0</v>
      </c>
      <c r="CW350" s="2">
        <f t="shared" si="423"/>
        <v>0</v>
      </c>
      <c r="CX350" s="2">
        <f t="shared" si="424"/>
        <v>0</v>
      </c>
      <c r="CY350" s="2">
        <f t="shared" si="425"/>
        <v>0</v>
      </c>
      <c r="CZ350" s="2">
        <f t="shared" si="426"/>
        <v>0</v>
      </c>
      <c r="DA350" s="2"/>
      <c r="DB350" s="2"/>
      <c r="DC350" s="2" t="s">
        <v>3</v>
      </c>
      <c r="DD350" s="2" t="s">
        <v>3</v>
      </c>
      <c r="DE350" s="2" t="s">
        <v>3</v>
      </c>
      <c r="DF350" s="2" t="s">
        <v>3</v>
      </c>
      <c r="DG350" s="2" t="s">
        <v>3</v>
      </c>
      <c r="DH350" s="2" t="s">
        <v>3</v>
      </c>
      <c r="DI350" s="2" t="s">
        <v>3</v>
      </c>
      <c r="DJ350" s="2" t="s">
        <v>3</v>
      </c>
      <c r="DK350" s="2" t="s">
        <v>3</v>
      </c>
      <c r="DL350" s="2" t="s">
        <v>3</v>
      </c>
      <c r="DM350" s="2" t="s">
        <v>3</v>
      </c>
      <c r="DN350" s="2">
        <v>0</v>
      </c>
      <c r="DO350" s="2">
        <v>0</v>
      </c>
      <c r="DP350" s="2">
        <v>1</v>
      </c>
      <c r="DQ350" s="2">
        <v>1</v>
      </c>
      <c r="DR350" s="2"/>
      <c r="DS350" s="2"/>
      <c r="DT350" s="2"/>
      <c r="DU350" s="2">
        <v>1013</v>
      </c>
      <c r="DV350" s="2" t="s">
        <v>209</v>
      </c>
      <c r="DW350" s="2" t="s">
        <v>211</v>
      </c>
      <c r="DX350" s="2">
        <v>1</v>
      </c>
      <c r="DY350" s="2"/>
      <c r="DZ350" s="2"/>
      <c r="EA350" s="2"/>
      <c r="EB350" s="2"/>
      <c r="EC350" s="2"/>
      <c r="ED350" s="2"/>
      <c r="EE350" s="2">
        <v>39174386</v>
      </c>
      <c r="EF350" s="2">
        <v>3</v>
      </c>
      <c r="EG350" s="2" t="s">
        <v>20</v>
      </c>
      <c r="EH350" s="2">
        <v>0</v>
      </c>
      <c r="EI350" s="2" t="s">
        <v>3</v>
      </c>
      <c r="EJ350" s="2">
        <v>2</v>
      </c>
      <c r="EK350" s="2">
        <v>108001</v>
      </c>
      <c r="EL350" s="2" t="s">
        <v>77</v>
      </c>
      <c r="EM350" s="2" t="s">
        <v>78</v>
      </c>
      <c r="EN350" s="2"/>
      <c r="EO350" s="2" t="s">
        <v>3</v>
      </c>
      <c r="EP350" s="2"/>
      <c r="EQ350" s="2">
        <v>0</v>
      </c>
      <c r="ER350" s="2">
        <v>10596.78</v>
      </c>
      <c r="ES350" s="2">
        <v>10596.78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>
        <v>0</v>
      </c>
      <c r="FR350" s="2">
        <f t="shared" si="427"/>
        <v>0</v>
      </c>
      <c r="FS350" s="2">
        <v>0</v>
      </c>
      <c r="FT350" s="2"/>
      <c r="FU350" s="2"/>
      <c r="FV350" s="2"/>
      <c r="FW350" s="2"/>
      <c r="FX350" s="2">
        <v>95</v>
      </c>
      <c r="FY350" s="2">
        <v>65</v>
      </c>
      <c r="FZ350" s="2"/>
      <c r="GA350" s="2" t="s">
        <v>3</v>
      </c>
      <c r="GB350" s="2"/>
      <c r="GC350" s="2"/>
      <c r="GD350" s="2">
        <v>1</v>
      </c>
      <c r="GE350" s="2"/>
      <c r="GF350" s="2">
        <v>-789823219</v>
      </c>
      <c r="GG350" s="2">
        <v>2</v>
      </c>
      <c r="GH350" s="2">
        <v>1</v>
      </c>
      <c r="GI350" s="2">
        <v>-2</v>
      </c>
      <c r="GJ350" s="2">
        <v>0</v>
      </c>
      <c r="GK350" s="2">
        <v>0</v>
      </c>
      <c r="GL350" s="2">
        <f t="shared" si="428"/>
        <v>0</v>
      </c>
      <c r="GM350" s="2">
        <f t="shared" si="429"/>
        <v>74.180000000000007</v>
      </c>
      <c r="GN350" s="2">
        <f t="shared" si="430"/>
        <v>0</v>
      </c>
      <c r="GO350" s="2">
        <f t="shared" si="431"/>
        <v>74.180000000000007</v>
      </c>
      <c r="GP350" s="2">
        <f t="shared" si="432"/>
        <v>0</v>
      </c>
      <c r="GQ350" s="2"/>
      <c r="GR350" s="2">
        <v>0</v>
      </c>
      <c r="GS350" s="2">
        <v>3</v>
      </c>
      <c r="GT350" s="2">
        <v>0</v>
      </c>
      <c r="GU350" s="2" t="s">
        <v>3</v>
      </c>
      <c r="GV350" s="2">
        <f t="shared" si="433"/>
        <v>0</v>
      </c>
      <c r="GW350" s="2">
        <v>1</v>
      </c>
      <c r="GX350" s="2">
        <f t="shared" si="434"/>
        <v>0</v>
      </c>
      <c r="GY350" s="2"/>
      <c r="GZ350" s="2"/>
      <c r="HA350" s="2">
        <v>0</v>
      </c>
      <c r="HB350" s="2">
        <v>0</v>
      </c>
      <c r="HC350" s="2">
        <f t="shared" si="435"/>
        <v>0</v>
      </c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>
        <v>0</v>
      </c>
      <c r="IL350" s="2"/>
      <c r="IM350" s="2"/>
      <c r="IN350" s="2"/>
      <c r="IO350" s="2"/>
      <c r="IP350" s="2"/>
      <c r="IQ350" s="2"/>
      <c r="IR350" s="2"/>
      <c r="IS350" s="2"/>
      <c r="IT350" s="2"/>
      <c r="IU350" s="2"/>
    </row>
    <row r="351" spans="1:255" x14ac:dyDescent="0.2">
      <c r="A351">
        <v>18</v>
      </c>
      <c r="B351">
        <v>1</v>
      </c>
      <c r="C351">
        <v>1030</v>
      </c>
      <c r="E351" t="s">
        <v>610</v>
      </c>
      <c r="F351" t="s">
        <v>611</v>
      </c>
      <c r="G351" t="s">
        <v>1298</v>
      </c>
      <c r="H351" t="s">
        <v>209</v>
      </c>
      <c r="I351">
        <f>I339*J351</f>
        <v>7.0000000000000001E-3</v>
      </c>
      <c r="J351">
        <v>6.8694798822374885E-4</v>
      </c>
      <c r="O351">
        <f t="shared" si="401"/>
        <v>502.18</v>
      </c>
      <c r="P351">
        <f t="shared" si="402"/>
        <v>502.18</v>
      </c>
      <c r="Q351">
        <f t="shared" si="403"/>
        <v>0</v>
      </c>
      <c r="R351">
        <f t="shared" si="404"/>
        <v>0</v>
      </c>
      <c r="S351">
        <f t="shared" si="405"/>
        <v>0</v>
      </c>
      <c r="T351">
        <f t="shared" si="406"/>
        <v>0</v>
      </c>
      <c r="U351">
        <f t="shared" si="407"/>
        <v>0</v>
      </c>
      <c r="V351">
        <f t="shared" si="408"/>
        <v>0</v>
      </c>
      <c r="W351">
        <f t="shared" si="409"/>
        <v>0</v>
      </c>
      <c r="X351">
        <f t="shared" si="410"/>
        <v>0</v>
      </c>
      <c r="Y351">
        <f t="shared" si="411"/>
        <v>0</v>
      </c>
      <c r="AA351">
        <v>39650538</v>
      </c>
      <c r="AB351">
        <f t="shared" si="412"/>
        <v>10596.78</v>
      </c>
      <c r="AC351">
        <f t="shared" si="413"/>
        <v>10596.78</v>
      </c>
      <c r="AD351">
        <f t="shared" si="396"/>
        <v>0</v>
      </c>
      <c r="AE351">
        <f t="shared" si="397"/>
        <v>0</v>
      </c>
      <c r="AF351">
        <f t="shared" si="398"/>
        <v>0</v>
      </c>
      <c r="AG351">
        <f t="shared" si="414"/>
        <v>0</v>
      </c>
      <c r="AH351">
        <f t="shared" si="399"/>
        <v>0</v>
      </c>
      <c r="AI351">
        <f t="shared" si="400"/>
        <v>0</v>
      </c>
      <c r="AJ351">
        <f t="shared" si="415"/>
        <v>0</v>
      </c>
      <c r="AK351">
        <v>10596.78</v>
      </c>
      <c r="AL351">
        <v>10596.78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95</v>
      </c>
      <c r="AU351">
        <v>65</v>
      </c>
      <c r="AV351">
        <v>1</v>
      </c>
      <c r="AW351">
        <v>1</v>
      </c>
      <c r="AZ351">
        <v>6.77</v>
      </c>
      <c r="BA351">
        <v>1</v>
      </c>
      <c r="BB351">
        <v>1</v>
      </c>
      <c r="BC351">
        <v>6.77</v>
      </c>
      <c r="BD351" t="s">
        <v>3</v>
      </c>
      <c r="BE351" t="s">
        <v>3</v>
      </c>
      <c r="BF351" t="s">
        <v>3</v>
      </c>
      <c r="BG351" t="s">
        <v>3</v>
      </c>
      <c r="BH351">
        <v>3</v>
      </c>
      <c r="BI351">
        <v>2</v>
      </c>
      <c r="BJ351" t="s">
        <v>612</v>
      </c>
      <c r="BM351">
        <v>108001</v>
      </c>
      <c r="BN351">
        <v>0</v>
      </c>
      <c r="BO351" t="s">
        <v>3</v>
      </c>
      <c r="BP351">
        <v>0</v>
      </c>
      <c r="BQ351">
        <v>3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3</v>
      </c>
      <c r="BZ351">
        <v>95</v>
      </c>
      <c r="CA351">
        <v>65</v>
      </c>
      <c r="CE351">
        <v>0</v>
      </c>
      <c r="CF351">
        <v>0</v>
      </c>
      <c r="CG351">
        <v>0</v>
      </c>
      <c r="CM351">
        <v>0</v>
      </c>
      <c r="CN351" t="s">
        <v>3</v>
      </c>
      <c r="CO351">
        <v>0</v>
      </c>
      <c r="CP351">
        <f t="shared" si="416"/>
        <v>502.18</v>
      </c>
      <c r="CQ351">
        <f t="shared" si="417"/>
        <v>71740.200599999996</v>
      </c>
      <c r="CR351">
        <f t="shared" si="418"/>
        <v>0</v>
      </c>
      <c r="CS351">
        <f t="shared" si="419"/>
        <v>0</v>
      </c>
      <c r="CT351">
        <f t="shared" si="420"/>
        <v>0</v>
      </c>
      <c r="CU351">
        <f t="shared" si="421"/>
        <v>0</v>
      </c>
      <c r="CV351">
        <f t="shared" si="422"/>
        <v>0</v>
      </c>
      <c r="CW351">
        <f t="shared" si="423"/>
        <v>0</v>
      </c>
      <c r="CX351">
        <f t="shared" si="424"/>
        <v>0</v>
      </c>
      <c r="CY351">
        <f t="shared" si="425"/>
        <v>0</v>
      </c>
      <c r="CZ351">
        <f t="shared" si="426"/>
        <v>0</v>
      </c>
      <c r="DC351" t="s">
        <v>3</v>
      </c>
      <c r="DD351" t="s">
        <v>3</v>
      </c>
      <c r="DE351" t="s">
        <v>3</v>
      </c>
      <c r="DF351" t="s">
        <v>3</v>
      </c>
      <c r="DG351" t="s">
        <v>3</v>
      </c>
      <c r="DH351" t="s">
        <v>3</v>
      </c>
      <c r="DI351" t="s">
        <v>3</v>
      </c>
      <c r="DJ351" t="s">
        <v>3</v>
      </c>
      <c r="DK351" t="s">
        <v>3</v>
      </c>
      <c r="DL351" t="s">
        <v>3</v>
      </c>
      <c r="DM351" t="s">
        <v>3</v>
      </c>
      <c r="DN351">
        <v>0</v>
      </c>
      <c r="DO351">
        <v>0</v>
      </c>
      <c r="DP351">
        <v>1</v>
      </c>
      <c r="DQ351">
        <v>1</v>
      </c>
      <c r="DU351">
        <v>1013</v>
      </c>
      <c r="DV351" t="s">
        <v>209</v>
      </c>
      <c r="DW351" t="s">
        <v>211</v>
      </c>
      <c r="DX351">
        <v>1</v>
      </c>
      <c r="EE351">
        <v>39174386</v>
      </c>
      <c r="EF351">
        <v>3</v>
      </c>
      <c r="EG351" t="s">
        <v>20</v>
      </c>
      <c r="EH351">
        <v>0</v>
      </c>
      <c r="EI351" t="s">
        <v>3</v>
      </c>
      <c r="EJ351">
        <v>2</v>
      </c>
      <c r="EK351">
        <v>108001</v>
      </c>
      <c r="EL351" t="s">
        <v>77</v>
      </c>
      <c r="EM351" t="s">
        <v>78</v>
      </c>
      <c r="EO351" t="s">
        <v>3</v>
      </c>
      <c r="EQ351">
        <v>0</v>
      </c>
      <c r="ER351">
        <v>10596.78</v>
      </c>
      <c r="ES351">
        <v>10596.78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427"/>
        <v>0</v>
      </c>
      <c r="FS351">
        <v>0</v>
      </c>
      <c r="FX351">
        <v>95</v>
      </c>
      <c r="FY351">
        <v>65</v>
      </c>
      <c r="GA351" t="s">
        <v>3</v>
      </c>
      <c r="GD351">
        <v>1</v>
      </c>
      <c r="GF351">
        <v>-789823219</v>
      </c>
      <c r="GG351">
        <v>1</v>
      </c>
      <c r="GH351">
        <v>1</v>
      </c>
      <c r="GI351">
        <v>4</v>
      </c>
      <c r="GJ351">
        <v>0</v>
      </c>
      <c r="GK351">
        <v>0</v>
      </c>
      <c r="GL351">
        <f t="shared" si="428"/>
        <v>0</v>
      </c>
      <c r="GM351">
        <f t="shared" si="429"/>
        <v>502.18</v>
      </c>
      <c r="GN351">
        <f t="shared" si="430"/>
        <v>0</v>
      </c>
      <c r="GO351">
        <f t="shared" si="431"/>
        <v>502.18</v>
      </c>
      <c r="GP351">
        <f t="shared" si="432"/>
        <v>0</v>
      </c>
      <c r="GR351">
        <v>0</v>
      </c>
      <c r="GS351">
        <v>3</v>
      </c>
      <c r="GT351">
        <v>0</v>
      </c>
      <c r="GU351" t="s">
        <v>3</v>
      </c>
      <c r="GV351">
        <f t="shared" si="433"/>
        <v>0</v>
      </c>
      <c r="GW351">
        <v>1</v>
      </c>
      <c r="GX351">
        <f t="shared" si="434"/>
        <v>0</v>
      </c>
      <c r="HA351">
        <v>0</v>
      </c>
      <c r="HB351">
        <v>0</v>
      </c>
      <c r="HC351">
        <f t="shared" si="435"/>
        <v>0</v>
      </c>
      <c r="IK351">
        <v>0</v>
      </c>
    </row>
    <row r="352" spans="1:255" x14ac:dyDescent="0.2">
      <c r="A352" s="2">
        <v>18</v>
      </c>
      <c r="B352" s="2">
        <v>1</v>
      </c>
      <c r="C352" s="2">
        <v>1018</v>
      </c>
      <c r="D352" s="2"/>
      <c r="E352" s="2" t="s">
        <v>613</v>
      </c>
      <c r="F352" s="2" t="s">
        <v>614</v>
      </c>
      <c r="G352" s="2" t="s">
        <v>615</v>
      </c>
      <c r="H352" s="2" t="s">
        <v>209</v>
      </c>
      <c r="I352" s="2">
        <f>I338*J352</f>
        <v>0.02</v>
      </c>
      <c r="J352" s="2">
        <v>1.9627085377821396E-3</v>
      </c>
      <c r="K352" s="2"/>
      <c r="L352" s="2"/>
      <c r="M352" s="2"/>
      <c r="N352" s="2"/>
      <c r="O352" s="2">
        <f t="shared" si="401"/>
        <v>92.91</v>
      </c>
      <c r="P352" s="2">
        <f t="shared" si="402"/>
        <v>92.91</v>
      </c>
      <c r="Q352" s="2">
        <f t="shared" si="403"/>
        <v>0</v>
      </c>
      <c r="R352" s="2">
        <f t="shared" si="404"/>
        <v>0</v>
      </c>
      <c r="S352" s="2">
        <f t="shared" si="405"/>
        <v>0</v>
      </c>
      <c r="T352" s="2">
        <f t="shared" si="406"/>
        <v>0</v>
      </c>
      <c r="U352" s="2">
        <f t="shared" si="407"/>
        <v>0</v>
      </c>
      <c r="V352" s="2">
        <f t="shared" si="408"/>
        <v>0</v>
      </c>
      <c r="W352" s="2">
        <f t="shared" si="409"/>
        <v>0</v>
      </c>
      <c r="X352" s="2">
        <f t="shared" si="410"/>
        <v>0</v>
      </c>
      <c r="Y352" s="2">
        <f t="shared" si="411"/>
        <v>0</v>
      </c>
      <c r="Z352" s="2"/>
      <c r="AA352" s="2">
        <v>39650536</v>
      </c>
      <c r="AB352" s="2">
        <f t="shared" si="412"/>
        <v>4645.43</v>
      </c>
      <c r="AC352" s="2">
        <f t="shared" si="413"/>
        <v>4645.43</v>
      </c>
      <c r="AD352" s="2">
        <f t="shared" si="396"/>
        <v>0</v>
      </c>
      <c r="AE352" s="2">
        <f t="shared" si="397"/>
        <v>0</v>
      </c>
      <c r="AF352" s="2">
        <f t="shared" si="398"/>
        <v>0</v>
      </c>
      <c r="AG352" s="2">
        <f t="shared" si="414"/>
        <v>0</v>
      </c>
      <c r="AH352" s="2">
        <f t="shared" si="399"/>
        <v>0</v>
      </c>
      <c r="AI352" s="2">
        <f t="shared" si="400"/>
        <v>0</v>
      </c>
      <c r="AJ352" s="2">
        <f t="shared" si="415"/>
        <v>0</v>
      </c>
      <c r="AK352" s="2">
        <v>4645.43</v>
      </c>
      <c r="AL352" s="2">
        <v>4645.43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95</v>
      </c>
      <c r="AU352" s="2">
        <v>65</v>
      </c>
      <c r="AV352" s="2">
        <v>1</v>
      </c>
      <c r="AW352" s="2">
        <v>1</v>
      </c>
      <c r="AX352" s="2"/>
      <c r="AY352" s="2"/>
      <c r="AZ352" s="2">
        <v>1</v>
      </c>
      <c r="BA352" s="2">
        <v>1</v>
      </c>
      <c r="BB352" s="2">
        <v>1</v>
      </c>
      <c r="BC352" s="2">
        <v>1</v>
      </c>
      <c r="BD352" s="2" t="s">
        <v>3</v>
      </c>
      <c r="BE352" s="2" t="s">
        <v>3</v>
      </c>
      <c r="BF352" s="2" t="s">
        <v>3</v>
      </c>
      <c r="BG352" s="2" t="s">
        <v>3</v>
      </c>
      <c r="BH352" s="2">
        <v>3</v>
      </c>
      <c r="BI352" s="2">
        <v>2</v>
      </c>
      <c r="BJ352" s="2" t="s">
        <v>616</v>
      </c>
      <c r="BK352" s="2"/>
      <c r="BL352" s="2"/>
      <c r="BM352" s="2">
        <v>108001</v>
      </c>
      <c r="BN352" s="2">
        <v>0</v>
      </c>
      <c r="BO352" s="2" t="s">
        <v>3</v>
      </c>
      <c r="BP352" s="2">
        <v>0</v>
      </c>
      <c r="BQ352" s="2">
        <v>3</v>
      </c>
      <c r="BR352" s="2">
        <v>0</v>
      </c>
      <c r="BS352" s="2">
        <v>1</v>
      </c>
      <c r="BT352" s="2">
        <v>1</v>
      </c>
      <c r="BU352" s="2">
        <v>1</v>
      </c>
      <c r="BV352" s="2">
        <v>1</v>
      </c>
      <c r="BW352" s="2">
        <v>1</v>
      </c>
      <c r="BX352" s="2">
        <v>1</v>
      </c>
      <c r="BY352" s="2" t="s">
        <v>3</v>
      </c>
      <c r="BZ352" s="2">
        <v>95</v>
      </c>
      <c r="CA352" s="2">
        <v>65</v>
      </c>
      <c r="CB352" s="2"/>
      <c r="CC352" s="2"/>
      <c r="CD352" s="2"/>
      <c r="CE352" s="2">
        <v>0</v>
      </c>
      <c r="CF352" s="2">
        <v>0</v>
      </c>
      <c r="CG352" s="2">
        <v>0</v>
      </c>
      <c r="CH352" s="2"/>
      <c r="CI352" s="2"/>
      <c r="CJ352" s="2"/>
      <c r="CK352" s="2"/>
      <c r="CL352" s="2"/>
      <c r="CM352" s="2">
        <v>0</v>
      </c>
      <c r="CN352" s="2" t="s">
        <v>3</v>
      </c>
      <c r="CO352" s="2">
        <v>0</v>
      </c>
      <c r="CP352" s="2">
        <f t="shared" si="416"/>
        <v>92.91</v>
      </c>
      <c r="CQ352" s="2">
        <f t="shared" si="417"/>
        <v>4645.43</v>
      </c>
      <c r="CR352" s="2">
        <f t="shared" si="418"/>
        <v>0</v>
      </c>
      <c r="CS352" s="2">
        <f t="shared" si="419"/>
        <v>0</v>
      </c>
      <c r="CT352" s="2">
        <f t="shared" si="420"/>
        <v>0</v>
      </c>
      <c r="CU352" s="2">
        <f t="shared" si="421"/>
        <v>0</v>
      </c>
      <c r="CV352" s="2">
        <f t="shared" si="422"/>
        <v>0</v>
      </c>
      <c r="CW352" s="2">
        <f t="shared" si="423"/>
        <v>0</v>
      </c>
      <c r="CX352" s="2">
        <f t="shared" si="424"/>
        <v>0</v>
      </c>
      <c r="CY352" s="2">
        <f t="shared" si="425"/>
        <v>0</v>
      </c>
      <c r="CZ352" s="2">
        <f t="shared" si="426"/>
        <v>0</v>
      </c>
      <c r="DA352" s="2"/>
      <c r="DB352" s="2"/>
      <c r="DC352" s="2" t="s">
        <v>3</v>
      </c>
      <c r="DD352" s="2" t="s">
        <v>3</v>
      </c>
      <c r="DE352" s="2" t="s">
        <v>3</v>
      </c>
      <c r="DF352" s="2" t="s">
        <v>3</v>
      </c>
      <c r="DG352" s="2" t="s">
        <v>3</v>
      </c>
      <c r="DH352" s="2" t="s">
        <v>3</v>
      </c>
      <c r="DI352" s="2" t="s">
        <v>3</v>
      </c>
      <c r="DJ352" s="2" t="s">
        <v>3</v>
      </c>
      <c r="DK352" s="2" t="s">
        <v>3</v>
      </c>
      <c r="DL352" s="2" t="s">
        <v>3</v>
      </c>
      <c r="DM352" s="2" t="s">
        <v>3</v>
      </c>
      <c r="DN352" s="2">
        <v>0</v>
      </c>
      <c r="DO352" s="2">
        <v>0</v>
      </c>
      <c r="DP352" s="2">
        <v>1</v>
      </c>
      <c r="DQ352" s="2">
        <v>1</v>
      </c>
      <c r="DR352" s="2"/>
      <c r="DS352" s="2"/>
      <c r="DT352" s="2"/>
      <c r="DU352" s="2">
        <v>1013</v>
      </c>
      <c r="DV352" s="2" t="s">
        <v>209</v>
      </c>
      <c r="DW352" s="2" t="s">
        <v>211</v>
      </c>
      <c r="DX352" s="2">
        <v>1</v>
      </c>
      <c r="DY352" s="2"/>
      <c r="DZ352" s="2"/>
      <c r="EA352" s="2"/>
      <c r="EB352" s="2"/>
      <c r="EC352" s="2"/>
      <c r="ED352" s="2"/>
      <c r="EE352" s="2">
        <v>39174386</v>
      </c>
      <c r="EF352" s="2">
        <v>3</v>
      </c>
      <c r="EG352" s="2" t="s">
        <v>20</v>
      </c>
      <c r="EH352" s="2">
        <v>0</v>
      </c>
      <c r="EI352" s="2" t="s">
        <v>3</v>
      </c>
      <c r="EJ352" s="2">
        <v>2</v>
      </c>
      <c r="EK352" s="2">
        <v>108001</v>
      </c>
      <c r="EL352" s="2" t="s">
        <v>77</v>
      </c>
      <c r="EM352" s="2" t="s">
        <v>78</v>
      </c>
      <c r="EN352" s="2"/>
      <c r="EO352" s="2" t="s">
        <v>3</v>
      </c>
      <c r="EP352" s="2"/>
      <c r="EQ352" s="2">
        <v>0</v>
      </c>
      <c r="ER352" s="2">
        <v>4645.43</v>
      </c>
      <c r="ES352" s="2">
        <v>4645.43</v>
      </c>
      <c r="ET352" s="2">
        <v>0</v>
      </c>
      <c r="EU352" s="2">
        <v>0</v>
      </c>
      <c r="EV352" s="2">
        <v>0</v>
      </c>
      <c r="EW352" s="2">
        <v>0</v>
      </c>
      <c r="EX352" s="2">
        <v>0</v>
      </c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>
        <v>0</v>
      </c>
      <c r="FR352" s="2">
        <f t="shared" si="427"/>
        <v>0</v>
      </c>
      <c r="FS352" s="2">
        <v>0</v>
      </c>
      <c r="FT352" s="2"/>
      <c r="FU352" s="2"/>
      <c r="FV352" s="2"/>
      <c r="FW352" s="2"/>
      <c r="FX352" s="2">
        <v>95</v>
      </c>
      <c r="FY352" s="2">
        <v>65</v>
      </c>
      <c r="FZ352" s="2"/>
      <c r="GA352" s="2" t="s">
        <v>3</v>
      </c>
      <c r="GB352" s="2"/>
      <c r="GC352" s="2"/>
      <c r="GD352" s="2">
        <v>1</v>
      </c>
      <c r="GE352" s="2"/>
      <c r="GF352" s="2">
        <v>-320380605</v>
      </c>
      <c r="GG352" s="2">
        <v>2</v>
      </c>
      <c r="GH352" s="2">
        <v>1</v>
      </c>
      <c r="GI352" s="2">
        <v>-2</v>
      </c>
      <c r="GJ352" s="2">
        <v>0</v>
      </c>
      <c r="GK352" s="2">
        <v>0</v>
      </c>
      <c r="GL352" s="2">
        <f t="shared" si="428"/>
        <v>0</v>
      </c>
      <c r="GM352" s="2">
        <f t="shared" si="429"/>
        <v>92.91</v>
      </c>
      <c r="GN352" s="2">
        <f t="shared" si="430"/>
        <v>0</v>
      </c>
      <c r="GO352" s="2">
        <f t="shared" si="431"/>
        <v>92.91</v>
      </c>
      <c r="GP352" s="2">
        <f t="shared" si="432"/>
        <v>0</v>
      </c>
      <c r="GQ352" s="2"/>
      <c r="GR352" s="2">
        <v>0</v>
      </c>
      <c r="GS352" s="2">
        <v>3</v>
      </c>
      <c r="GT352" s="2">
        <v>0</v>
      </c>
      <c r="GU352" s="2" t="s">
        <v>3</v>
      </c>
      <c r="GV352" s="2">
        <f t="shared" si="433"/>
        <v>0</v>
      </c>
      <c r="GW352" s="2">
        <v>1</v>
      </c>
      <c r="GX352" s="2">
        <f t="shared" si="434"/>
        <v>0</v>
      </c>
      <c r="GY352" s="2"/>
      <c r="GZ352" s="2"/>
      <c r="HA352" s="2">
        <v>0</v>
      </c>
      <c r="HB352" s="2">
        <v>0</v>
      </c>
      <c r="HC352" s="2">
        <f t="shared" si="435"/>
        <v>0</v>
      </c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>
        <v>0</v>
      </c>
      <c r="IL352" s="2"/>
      <c r="IM352" s="2"/>
      <c r="IN352" s="2"/>
      <c r="IO352" s="2"/>
      <c r="IP352" s="2"/>
      <c r="IQ352" s="2"/>
      <c r="IR352" s="2"/>
      <c r="IS352" s="2"/>
      <c r="IT352" s="2"/>
      <c r="IU352" s="2"/>
    </row>
    <row r="353" spans="1:255" x14ac:dyDescent="0.2">
      <c r="A353">
        <v>18</v>
      </c>
      <c r="B353">
        <v>1</v>
      </c>
      <c r="C353">
        <v>1035</v>
      </c>
      <c r="E353" t="s">
        <v>613</v>
      </c>
      <c r="F353" t="s">
        <v>614</v>
      </c>
      <c r="G353" t="s">
        <v>615</v>
      </c>
      <c r="H353" t="s">
        <v>209</v>
      </c>
      <c r="I353">
        <f>I339*J353</f>
        <v>0.02</v>
      </c>
      <c r="J353">
        <v>1.9627085377821396E-3</v>
      </c>
      <c r="O353">
        <f t="shared" si="401"/>
        <v>628.99</v>
      </c>
      <c r="P353">
        <f t="shared" si="402"/>
        <v>628.99</v>
      </c>
      <c r="Q353">
        <f t="shared" si="403"/>
        <v>0</v>
      </c>
      <c r="R353">
        <f t="shared" si="404"/>
        <v>0</v>
      </c>
      <c r="S353">
        <f t="shared" si="405"/>
        <v>0</v>
      </c>
      <c r="T353">
        <f t="shared" si="406"/>
        <v>0</v>
      </c>
      <c r="U353">
        <f t="shared" si="407"/>
        <v>0</v>
      </c>
      <c r="V353">
        <f t="shared" si="408"/>
        <v>0</v>
      </c>
      <c r="W353">
        <f t="shared" si="409"/>
        <v>0</v>
      </c>
      <c r="X353">
        <f t="shared" si="410"/>
        <v>0</v>
      </c>
      <c r="Y353">
        <f t="shared" si="411"/>
        <v>0</v>
      </c>
      <c r="AA353">
        <v>39650538</v>
      </c>
      <c r="AB353">
        <f t="shared" si="412"/>
        <v>4645.43</v>
      </c>
      <c r="AC353">
        <f t="shared" si="413"/>
        <v>4645.43</v>
      </c>
      <c r="AD353">
        <f t="shared" si="396"/>
        <v>0</v>
      </c>
      <c r="AE353">
        <f t="shared" si="397"/>
        <v>0</v>
      </c>
      <c r="AF353">
        <f t="shared" si="398"/>
        <v>0</v>
      </c>
      <c r="AG353">
        <f t="shared" si="414"/>
        <v>0</v>
      </c>
      <c r="AH353">
        <f t="shared" si="399"/>
        <v>0</v>
      </c>
      <c r="AI353">
        <f t="shared" si="400"/>
        <v>0</v>
      </c>
      <c r="AJ353">
        <f t="shared" si="415"/>
        <v>0</v>
      </c>
      <c r="AK353">
        <v>4645.43</v>
      </c>
      <c r="AL353">
        <v>4645.43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95</v>
      </c>
      <c r="AU353">
        <v>65</v>
      </c>
      <c r="AV353">
        <v>1</v>
      </c>
      <c r="AW353">
        <v>1</v>
      </c>
      <c r="AZ353">
        <v>6.77</v>
      </c>
      <c r="BA353">
        <v>1</v>
      </c>
      <c r="BB353">
        <v>1</v>
      </c>
      <c r="BC353">
        <v>6.77</v>
      </c>
      <c r="BD353" t="s">
        <v>3</v>
      </c>
      <c r="BE353" t="s">
        <v>3</v>
      </c>
      <c r="BF353" t="s">
        <v>3</v>
      </c>
      <c r="BG353" t="s">
        <v>3</v>
      </c>
      <c r="BH353">
        <v>3</v>
      </c>
      <c r="BI353">
        <v>2</v>
      </c>
      <c r="BJ353" t="s">
        <v>616</v>
      </c>
      <c r="BM353">
        <v>108001</v>
      </c>
      <c r="BN353">
        <v>0</v>
      </c>
      <c r="BO353" t="s">
        <v>3</v>
      </c>
      <c r="BP353">
        <v>0</v>
      </c>
      <c r="BQ353">
        <v>3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3</v>
      </c>
      <c r="BZ353">
        <v>95</v>
      </c>
      <c r="CA353">
        <v>65</v>
      </c>
      <c r="CE353">
        <v>0</v>
      </c>
      <c r="CF353">
        <v>0</v>
      </c>
      <c r="CG353">
        <v>0</v>
      </c>
      <c r="CM353">
        <v>0</v>
      </c>
      <c r="CN353" t="s">
        <v>3</v>
      </c>
      <c r="CO353">
        <v>0</v>
      </c>
      <c r="CP353">
        <f t="shared" si="416"/>
        <v>628.99</v>
      </c>
      <c r="CQ353">
        <f t="shared" si="417"/>
        <v>31449.561099999999</v>
      </c>
      <c r="CR353">
        <f t="shared" si="418"/>
        <v>0</v>
      </c>
      <c r="CS353">
        <f t="shared" si="419"/>
        <v>0</v>
      </c>
      <c r="CT353">
        <f t="shared" si="420"/>
        <v>0</v>
      </c>
      <c r="CU353">
        <f t="shared" si="421"/>
        <v>0</v>
      </c>
      <c r="CV353">
        <f t="shared" si="422"/>
        <v>0</v>
      </c>
      <c r="CW353">
        <f t="shared" si="423"/>
        <v>0</v>
      </c>
      <c r="CX353">
        <f t="shared" si="424"/>
        <v>0</v>
      </c>
      <c r="CY353">
        <f t="shared" si="425"/>
        <v>0</v>
      </c>
      <c r="CZ353">
        <f t="shared" si="426"/>
        <v>0</v>
      </c>
      <c r="DC353" t="s">
        <v>3</v>
      </c>
      <c r="DD353" t="s">
        <v>3</v>
      </c>
      <c r="DE353" t="s">
        <v>3</v>
      </c>
      <c r="DF353" t="s">
        <v>3</v>
      </c>
      <c r="DG353" t="s">
        <v>3</v>
      </c>
      <c r="DH353" t="s">
        <v>3</v>
      </c>
      <c r="DI353" t="s">
        <v>3</v>
      </c>
      <c r="DJ353" t="s">
        <v>3</v>
      </c>
      <c r="DK353" t="s">
        <v>3</v>
      </c>
      <c r="DL353" t="s">
        <v>3</v>
      </c>
      <c r="DM353" t="s">
        <v>3</v>
      </c>
      <c r="DN353">
        <v>0</v>
      </c>
      <c r="DO353">
        <v>0</v>
      </c>
      <c r="DP353">
        <v>1</v>
      </c>
      <c r="DQ353">
        <v>1</v>
      </c>
      <c r="DU353">
        <v>1013</v>
      </c>
      <c r="DV353" t="s">
        <v>209</v>
      </c>
      <c r="DW353" t="s">
        <v>211</v>
      </c>
      <c r="DX353">
        <v>1</v>
      </c>
      <c r="EE353">
        <v>39174386</v>
      </c>
      <c r="EF353">
        <v>3</v>
      </c>
      <c r="EG353" t="s">
        <v>20</v>
      </c>
      <c r="EH353">
        <v>0</v>
      </c>
      <c r="EI353" t="s">
        <v>3</v>
      </c>
      <c r="EJ353">
        <v>2</v>
      </c>
      <c r="EK353">
        <v>108001</v>
      </c>
      <c r="EL353" t="s">
        <v>77</v>
      </c>
      <c r="EM353" t="s">
        <v>78</v>
      </c>
      <c r="EO353" t="s">
        <v>3</v>
      </c>
      <c r="EQ353">
        <v>0</v>
      </c>
      <c r="ER353">
        <v>4645.43</v>
      </c>
      <c r="ES353">
        <v>4645.43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427"/>
        <v>0</v>
      </c>
      <c r="FS353">
        <v>0</v>
      </c>
      <c r="FX353">
        <v>95</v>
      </c>
      <c r="FY353">
        <v>65</v>
      </c>
      <c r="GA353" t="s">
        <v>3</v>
      </c>
      <c r="GD353">
        <v>1</v>
      </c>
      <c r="GF353">
        <v>-320380605</v>
      </c>
      <c r="GG353">
        <v>1</v>
      </c>
      <c r="GH353">
        <v>1</v>
      </c>
      <c r="GI353">
        <v>4</v>
      </c>
      <c r="GJ353">
        <v>0</v>
      </c>
      <c r="GK353">
        <v>0</v>
      </c>
      <c r="GL353">
        <f t="shared" si="428"/>
        <v>0</v>
      </c>
      <c r="GM353">
        <f t="shared" si="429"/>
        <v>628.99</v>
      </c>
      <c r="GN353">
        <f t="shared" si="430"/>
        <v>0</v>
      </c>
      <c r="GO353">
        <f t="shared" si="431"/>
        <v>628.99</v>
      </c>
      <c r="GP353">
        <f t="shared" si="432"/>
        <v>0</v>
      </c>
      <c r="GR353">
        <v>0</v>
      </c>
      <c r="GS353">
        <v>3</v>
      </c>
      <c r="GT353">
        <v>0</v>
      </c>
      <c r="GU353" t="s">
        <v>3</v>
      </c>
      <c r="GV353">
        <f t="shared" si="433"/>
        <v>0</v>
      </c>
      <c r="GW353">
        <v>1</v>
      </c>
      <c r="GX353">
        <f t="shared" si="434"/>
        <v>0</v>
      </c>
      <c r="HA353">
        <v>0</v>
      </c>
      <c r="HB353">
        <v>0</v>
      </c>
      <c r="HC353">
        <f t="shared" si="435"/>
        <v>0</v>
      </c>
      <c r="IK353">
        <v>0</v>
      </c>
    </row>
    <row r="354" spans="1:255" x14ac:dyDescent="0.2">
      <c r="A354" s="2">
        <v>17</v>
      </c>
      <c r="B354" s="2">
        <v>1</v>
      </c>
      <c r="C354" s="2">
        <f>ROW(SmtRes!A1040)</f>
        <v>1040</v>
      </c>
      <c r="D354" s="2">
        <f>ROW(EtalonRes!A874)</f>
        <v>874</v>
      </c>
      <c r="E354" s="2" t="s">
        <v>617</v>
      </c>
      <c r="F354" s="2" t="s">
        <v>618</v>
      </c>
      <c r="G354" s="2" t="s">
        <v>619</v>
      </c>
      <c r="H354" s="2" t="s">
        <v>620</v>
      </c>
      <c r="I354" s="2">
        <f>ROUND(79/100,9)</f>
        <v>0.79</v>
      </c>
      <c r="J354" s="2">
        <v>0</v>
      </c>
      <c r="K354" s="2"/>
      <c r="L354" s="2"/>
      <c r="M354" s="2"/>
      <c r="N354" s="2"/>
      <c r="O354" s="2">
        <f t="shared" si="401"/>
        <v>139.15</v>
      </c>
      <c r="P354" s="2">
        <f t="shared" si="402"/>
        <v>5.77</v>
      </c>
      <c r="Q354" s="2">
        <f t="shared" si="403"/>
        <v>0</v>
      </c>
      <c r="R354" s="2">
        <f t="shared" si="404"/>
        <v>0</v>
      </c>
      <c r="S354" s="2">
        <f t="shared" si="405"/>
        <v>133.38</v>
      </c>
      <c r="T354" s="2">
        <f t="shared" si="406"/>
        <v>0</v>
      </c>
      <c r="U354" s="2">
        <f t="shared" si="407"/>
        <v>13.864500000000001</v>
      </c>
      <c r="V354" s="2">
        <f t="shared" si="408"/>
        <v>0</v>
      </c>
      <c r="W354" s="2">
        <f t="shared" si="409"/>
        <v>0</v>
      </c>
      <c r="X354" s="2">
        <f t="shared" si="410"/>
        <v>133.38</v>
      </c>
      <c r="Y354" s="2">
        <f t="shared" si="411"/>
        <v>86.7</v>
      </c>
      <c r="Z354" s="2"/>
      <c r="AA354" s="2">
        <v>39650536</v>
      </c>
      <c r="AB354" s="2">
        <f t="shared" si="412"/>
        <v>176.131</v>
      </c>
      <c r="AC354" s="2">
        <f t="shared" si="413"/>
        <v>7.3</v>
      </c>
      <c r="AD354" s="2">
        <f>ROUND(((((ET354*1.35))-((EU354*1.35)))+AE354),6)</f>
        <v>0</v>
      </c>
      <c r="AE354" s="2">
        <f t="shared" ref="AE354:AF357" si="436">ROUND(((EU354*1.35)),6)</f>
        <v>0</v>
      </c>
      <c r="AF354" s="2">
        <f t="shared" si="436"/>
        <v>168.83099999999999</v>
      </c>
      <c r="AG354" s="2">
        <f t="shared" si="414"/>
        <v>0</v>
      </c>
      <c r="AH354" s="2">
        <f t="shared" ref="AH354:AI357" si="437">((EW354*1.35))</f>
        <v>17.55</v>
      </c>
      <c r="AI354" s="2">
        <f t="shared" si="437"/>
        <v>0</v>
      </c>
      <c r="AJ354" s="2">
        <f t="shared" si="415"/>
        <v>0</v>
      </c>
      <c r="AK354" s="2">
        <v>132.36000000000001</v>
      </c>
      <c r="AL354" s="2">
        <v>7.3</v>
      </c>
      <c r="AM354" s="2">
        <v>0</v>
      </c>
      <c r="AN354" s="2">
        <v>0</v>
      </c>
      <c r="AO354" s="2">
        <v>125.06</v>
      </c>
      <c r="AP354" s="2">
        <v>0</v>
      </c>
      <c r="AQ354" s="2">
        <v>13</v>
      </c>
      <c r="AR354" s="2">
        <v>0</v>
      </c>
      <c r="AS354" s="2">
        <v>0</v>
      </c>
      <c r="AT354" s="2">
        <v>100</v>
      </c>
      <c r="AU354" s="2">
        <v>65</v>
      </c>
      <c r="AV354" s="2">
        <v>1</v>
      </c>
      <c r="AW354" s="2">
        <v>1</v>
      </c>
      <c r="AX354" s="2"/>
      <c r="AY354" s="2"/>
      <c r="AZ354" s="2">
        <v>1</v>
      </c>
      <c r="BA354" s="2">
        <v>1</v>
      </c>
      <c r="BB354" s="2">
        <v>1</v>
      </c>
      <c r="BC354" s="2">
        <v>1</v>
      </c>
      <c r="BD354" s="2" t="s">
        <v>3</v>
      </c>
      <c r="BE354" s="2" t="s">
        <v>3</v>
      </c>
      <c r="BF354" s="2" t="s">
        <v>3</v>
      </c>
      <c r="BG354" s="2" t="s">
        <v>3</v>
      </c>
      <c r="BH354" s="2">
        <v>0</v>
      </c>
      <c r="BI354" s="2">
        <v>2</v>
      </c>
      <c r="BJ354" s="2" t="s">
        <v>621</v>
      </c>
      <c r="BK354" s="2"/>
      <c r="BL354" s="2"/>
      <c r="BM354" s="2">
        <v>110006</v>
      </c>
      <c r="BN354" s="2">
        <v>0</v>
      </c>
      <c r="BO354" s="2" t="s">
        <v>3</v>
      </c>
      <c r="BP354" s="2">
        <v>0</v>
      </c>
      <c r="BQ354" s="2">
        <v>3</v>
      </c>
      <c r="BR354" s="2">
        <v>0</v>
      </c>
      <c r="BS354" s="2">
        <v>1</v>
      </c>
      <c r="BT354" s="2">
        <v>1</v>
      </c>
      <c r="BU354" s="2">
        <v>1</v>
      </c>
      <c r="BV354" s="2">
        <v>1</v>
      </c>
      <c r="BW354" s="2">
        <v>1</v>
      </c>
      <c r="BX354" s="2">
        <v>1</v>
      </c>
      <c r="BY354" s="2" t="s">
        <v>3</v>
      </c>
      <c r="BZ354" s="2">
        <v>100</v>
      </c>
      <c r="CA354" s="2">
        <v>65</v>
      </c>
      <c r="CB354" s="2"/>
      <c r="CC354" s="2"/>
      <c r="CD354" s="2"/>
      <c r="CE354" s="2">
        <v>0</v>
      </c>
      <c r="CF354" s="2">
        <v>0</v>
      </c>
      <c r="CG354" s="2">
        <v>0</v>
      </c>
      <c r="CH354" s="2"/>
      <c r="CI354" s="2"/>
      <c r="CJ354" s="2"/>
      <c r="CK354" s="2"/>
      <c r="CL354" s="2"/>
      <c r="CM354" s="2">
        <v>0</v>
      </c>
      <c r="CN354" s="2" t="s">
        <v>1296</v>
      </c>
      <c r="CO354" s="2">
        <v>0</v>
      </c>
      <c r="CP354" s="2">
        <f t="shared" si="416"/>
        <v>139.15</v>
      </c>
      <c r="CQ354" s="2">
        <f t="shared" si="417"/>
        <v>7.3</v>
      </c>
      <c r="CR354" s="2">
        <f t="shared" si="418"/>
        <v>0</v>
      </c>
      <c r="CS354" s="2">
        <f t="shared" si="419"/>
        <v>0</v>
      </c>
      <c r="CT354" s="2">
        <f t="shared" si="420"/>
        <v>168.83099999999999</v>
      </c>
      <c r="CU354" s="2">
        <f t="shared" si="421"/>
        <v>0</v>
      </c>
      <c r="CV354" s="2">
        <f t="shared" si="422"/>
        <v>17.55</v>
      </c>
      <c r="CW354" s="2">
        <f t="shared" si="423"/>
        <v>0</v>
      </c>
      <c r="CX354" s="2">
        <f t="shared" si="424"/>
        <v>0</v>
      </c>
      <c r="CY354" s="2">
        <f t="shared" si="425"/>
        <v>133.38</v>
      </c>
      <c r="CZ354" s="2">
        <f t="shared" si="426"/>
        <v>86.696999999999989</v>
      </c>
      <c r="DA354" s="2"/>
      <c r="DB354" s="2"/>
      <c r="DC354" s="2" t="s">
        <v>3</v>
      </c>
      <c r="DD354" s="2" t="s">
        <v>3</v>
      </c>
      <c r="DE354" s="2" t="s">
        <v>19</v>
      </c>
      <c r="DF354" s="2" t="s">
        <v>19</v>
      </c>
      <c r="DG354" s="2" t="s">
        <v>19</v>
      </c>
      <c r="DH354" s="2" t="s">
        <v>3</v>
      </c>
      <c r="DI354" s="2" t="s">
        <v>19</v>
      </c>
      <c r="DJ354" s="2" t="s">
        <v>19</v>
      </c>
      <c r="DK354" s="2" t="s">
        <v>3</v>
      </c>
      <c r="DL354" s="2" t="s">
        <v>3</v>
      </c>
      <c r="DM354" s="2" t="s">
        <v>3</v>
      </c>
      <c r="DN354" s="2">
        <v>0</v>
      </c>
      <c r="DO354" s="2">
        <v>0</v>
      </c>
      <c r="DP354" s="2">
        <v>1</v>
      </c>
      <c r="DQ354" s="2">
        <v>1</v>
      </c>
      <c r="DR354" s="2"/>
      <c r="DS354" s="2"/>
      <c r="DT354" s="2"/>
      <c r="DU354" s="2">
        <v>1013</v>
      </c>
      <c r="DV354" s="2" t="s">
        <v>620</v>
      </c>
      <c r="DW354" s="2" t="s">
        <v>620</v>
      </c>
      <c r="DX354" s="2">
        <v>1</v>
      </c>
      <c r="DY354" s="2"/>
      <c r="DZ354" s="2"/>
      <c r="EA354" s="2"/>
      <c r="EB354" s="2"/>
      <c r="EC354" s="2"/>
      <c r="ED354" s="2"/>
      <c r="EE354" s="2">
        <v>39174430</v>
      </c>
      <c r="EF354" s="2">
        <v>3</v>
      </c>
      <c r="EG354" s="2" t="s">
        <v>20</v>
      </c>
      <c r="EH354" s="2">
        <v>0</v>
      </c>
      <c r="EI354" s="2" t="s">
        <v>3</v>
      </c>
      <c r="EJ354" s="2">
        <v>2</v>
      </c>
      <c r="EK354" s="2">
        <v>110006</v>
      </c>
      <c r="EL354" s="2" t="s">
        <v>622</v>
      </c>
      <c r="EM354" s="2" t="s">
        <v>22</v>
      </c>
      <c r="EN354" s="2"/>
      <c r="EO354" s="2" t="s">
        <v>44</v>
      </c>
      <c r="EP354" s="2"/>
      <c r="EQ354" s="2">
        <v>131072</v>
      </c>
      <c r="ER354" s="2">
        <v>132.36000000000001</v>
      </c>
      <c r="ES354" s="2">
        <v>7.3</v>
      </c>
      <c r="ET354" s="2">
        <v>0</v>
      </c>
      <c r="EU354" s="2">
        <v>0</v>
      </c>
      <c r="EV354" s="2">
        <v>125.06</v>
      </c>
      <c r="EW354" s="2">
        <v>13</v>
      </c>
      <c r="EX354" s="2">
        <v>0</v>
      </c>
      <c r="EY354" s="2">
        <v>0</v>
      </c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>
        <v>0</v>
      </c>
      <c r="FR354" s="2">
        <f t="shared" si="427"/>
        <v>0</v>
      </c>
      <c r="FS354" s="2">
        <v>0</v>
      </c>
      <c r="FT354" s="2"/>
      <c r="FU354" s="2"/>
      <c r="FV354" s="2"/>
      <c r="FW354" s="2"/>
      <c r="FX354" s="2">
        <v>100</v>
      </c>
      <c r="FY354" s="2">
        <v>65</v>
      </c>
      <c r="FZ354" s="2"/>
      <c r="GA354" s="2" t="s">
        <v>3</v>
      </c>
      <c r="GB354" s="2"/>
      <c r="GC354" s="2"/>
      <c r="GD354" s="2">
        <v>1</v>
      </c>
      <c r="GE354" s="2"/>
      <c r="GF354" s="2">
        <v>-23519946</v>
      </c>
      <c r="GG354" s="2">
        <v>1</v>
      </c>
      <c r="GH354" s="2">
        <v>1</v>
      </c>
      <c r="GI354" s="2">
        <v>-2</v>
      </c>
      <c r="GJ354" s="2">
        <v>0</v>
      </c>
      <c r="GK354" s="2">
        <v>0</v>
      </c>
      <c r="GL354" s="2">
        <f t="shared" si="428"/>
        <v>0</v>
      </c>
      <c r="GM354" s="2">
        <f t="shared" si="429"/>
        <v>359.23</v>
      </c>
      <c r="GN354" s="2">
        <f t="shared" si="430"/>
        <v>0</v>
      </c>
      <c r="GO354" s="2">
        <f t="shared" si="431"/>
        <v>359.23</v>
      </c>
      <c r="GP354" s="2">
        <f t="shared" si="432"/>
        <v>0</v>
      </c>
      <c r="GQ354" s="2"/>
      <c r="GR354" s="2">
        <v>0</v>
      </c>
      <c r="GS354" s="2">
        <v>3</v>
      </c>
      <c r="GT354" s="2">
        <v>0</v>
      </c>
      <c r="GU354" s="2" t="s">
        <v>3</v>
      </c>
      <c r="GV354" s="2">
        <f t="shared" si="433"/>
        <v>0</v>
      </c>
      <c r="GW354" s="2">
        <v>1</v>
      </c>
      <c r="GX354" s="2">
        <f t="shared" si="434"/>
        <v>0</v>
      </c>
      <c r="GY354" s="2"/>
      <c r="GZ354" s="2"/>
      <c r="HA354" s="2">
        <v>0</v>
      </c>
      <c r="HB354" s="2">
        <v>0</v>
      </c>
      <c r="HC354" s="2">
        <f t="shared" si="435"/>
        <v>0</v>
      </c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>
        <v>0</v>
      </c>
      <c r="IL354" s="2"/>
      <c r="IM354" s="2"/>
      <c r="IN354" s="2"/>
      <c r="IO354" s="2"/>
      <c r="IP354" s="2"/>
      <c r="IQ354" s="2"/>
      <c r="IR354" s="2"/>
      <c r="IS354" s="2"/>
      <c r="IT354" s="2"/>
      <c r="IU354" s="2"/>
    </row>
    <row r="355" spans="1:255" x14ac:dyDescent="0.2">
      <c r="A355">
        <v>17</v>
      </c>
      <c r="B355">
        <v>1</v>
      </c>
      <c r="C355">
        <f>ROW(SmtRes!A1044)</f>
        <v>1044</v>
      </c>
      <c r="D355">
        <f>ROW(EtalonRes!A878)</f>
        <v>878</v>
      </c>
      <c r="E355" t="s">
        <v>617</v>
      </c>
      <c r="F355" t="s">
        <v>618</v>
      </c>
      <c r="G355" t="s">
        <v>619</v>
      </c>
      <c r="H355" t="s">
        <v>620</v>
      </c>
      <c r="I355">
        <f>ROUND(79/100,9)</f>
        <v>0.79</v>
      </c>
      <c r="J355">
        <v>0</v>
      </c>
      <c r="O355">
        <f t="shared" si="401"/>
        <v>942</v>
      </c>
      <c r="P355">
        <f t="shared" si="402"/>
        <v>39.04</v>
      </c>
      <c r="Q355">
        <f t="shared" si="403"/>
        <v>0</v>
      </c>
      <c r="R355">
        <f t="shared" si="404"/>
        <v>0</v>
      </c>
      <c r="S355">
        <f t="shared" si="405"/>
        <v>902.96</v>
      </c>
      <c r="T355">
        <f t="shared" si="406"/>
        <v>0</v>
      </c>
      <c r="U355">
        <f t="shared" si="407"/>
        <v>13.864500000000001</v>
      </c>
      <c r="V355">
        <f t="shared" si="408"/>
        <v>0</v>
      </c>
      <c r="W355">
        <f t="shared" si="409"/>
        <v>0</v>
      </c>
      <c r="X355">
        <f t="shared" si="410"/>
        <v>902.96</v>
      </c>
      <c r="Y355">
        <f t="shared" si="411"/>
        <v>586.91999999999996</v>
      </c>
      <c r="AA355">
        <v>39650538</v>
      </c>
      <c r="AB355">
        <f t="shared" si="412"/>
        <v>176.131</v>
      </c>
      <c r="AC355">
        <f t="shared" si="413"/>
        <v>7.3</v>
      </c>
      <c r="AD355">
        <f>ROUND(((((ET355*1.35))-((EU355*1.35)))+AE355),6)</f>
        <v>0</v>
      </c>
      <c r="AE355">
        <f t="shared" si="436"/>
        <v>0</v>
      </c>
      <c r="AF355">
        <f t="shared" si="436"/>
        <v>168.83099999999999</v>
      </c>
      <c r="AG355">
        <f t="shared" si="414"/>
        <v>0</v>
      </c>
      <c r="AH355">
        <f t="shared" si="437"/>
        <v>17.55</v>
      </c>
      <c r="AI355">
        <f t="shared" si="437"/>
        <v>0</v>
      </c>
      <c r="AJ355">
        <f t="shared" si="415"/>
        <v>0</v>
      </c>
      <c r="AK355">
        <v>132.36000000000001</v>
      </c>
      <c r="AL355">
        <v>7.3</v>
      </c>
      <c r="AM355">
        <v>0</v>
      </c>
      <c r="AN355">
        <v>0</v>
      </c>
      <c r="AO355">
        <v>125.06</v>
      </c>
      <c r="AP355">
        <v>0</v>
      </c>
      <c r="AQ355">
        <v>13</v>
      </c>
      <c r="AR355">
        <v>0</v>
      </c>
      <c r="AS355">
        <v>0</v>
      </c>
      <c r="AT355">
        <v>100</v>
      </c>
      <c r="AU355">
        <v>65</v>
      </c>
      <c r="AV355">
        <v>1</v>
      </c>
      <c r="AW355">
        <v>1</v>
      </c>
      <c r="AZ355">
        <v>6.77</v>
      </c>
      <c r="BA355">
        <v>6.77</v>
      </c>
      <c r="BB355">
        <v>6.77</v>
      </c>
      <c r="BC355">
        <v>6.77</v>
      </c>
      <c r="BD355" t="s">
        <v>3</v>
      </c>
      <c r="BE355" t="s">
        <v>3</v>
      </c>
      <c r="BF355" t="s">
        <v>3</v>
      </c>
      <c r="BG355" t="s">
        <v>3</v>
      </c>
      <c r="BH355">
        <v>0</v>
      </c>
      <c r="BI355">
        <v>2</v>
      </c>
      <c r="BJ355" t="s">
        <v>621</v>
      </c>
      <c r="BM355">
        <v>110006</v>
      </c>
      <c r="BN355">
        <v>0</v>
      </c>
      <c r="BO355" t="s">
        <v>3</v>
      </c>
      <c r="BP355">
        <v>0</v>
      </c>
      <c r="BQ355">
        <v>3</v>
      </c>
      <c r="BR355">
        <v>0</v>
      </c>
      <c r="BS355">
        <v>6.77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100</v>
      </c>
      <c r="CA355">
        <v>65</v>
      </c>
      <c r="CE355">
        <v>0</v>
      </c>
      <c r="CF355">
        <v>0</v>
      </c>
      <c r="CG355">
        <v>0</v>
      </c>
      <c r="CM355">
        <v>0</v>
      </c>
      <c r="CN355" t="s">
        <v>1296</v>
      </c>
      <c r="CO355">
        <v>0</v>
      </c>
      <c r="CP355">
        <f t="shared" si="416"/>
        <v>942</v>
      </c>
      <c r="CQ355">
        <f t="shared" si="417"/>
        <v>49.420999999999992</v>
      </c>
      <c r="CR355">
        <f t="shared" si="418"/>
        <v>0</v>
      </c>
      <c r="CS355">
        <f t="shared" si="419"/>
        <v>0</v>
      </c>
      <c r="CT355">
        <f t="shared" si="420"/>
        <v>1142.9858699999997</v>
      </c>
      <c r="CU355">
        <f t="shared" si="421"/>
        <v>0</v>
      </c>
      <c r="CV355">
        <f t="shared" si="422"/>
        <v>17.55</v>
      </c>
      <c r="CW355">
        <f t="shared" si="423"/>
        <v>0</v>
      </c>
      <c r="CX355">
        <f t="shared" si="424"/>
        <v>0</v>
      </c>
      <c r="CY355">
        <f t="shared" si="425"/>
        <v>902.96</v>
      </c>
      <c r="CZ355">
        <f t="shared" si="426"/>
        <v>586.92399999999998</v>
      </c>
      <c r="DC355" t="s">
        <v>3</v>
      </c>
      <c r="DD355" t="s">
        <v>3</v>
      </c>
      <c r="DE355" t="s">
        <v>19</v>
      </c>
      <c r="DF355" t="s">
        <v>19</v>
      </c>
      <c r="DG355" t="s">
        <v>19</v>
      </c>
      <c r="DH355" t="s">
        <v>3</v>
      </c>
      <c r="DI355" t="s">
        <v>19</v>
      </c>
      <c r="DJ355" t="s">
        <v>19</v>
      </c>
      <c r="DK355" t="s">
        <v>3</v>
      </c>
      <c r="DL355" t="s">
        <v>3</v>
      </c>
      <c r="DM355" t="s">
        <v>3</v>
      </c>
      <c r="DN355">
        <v>0</v>
      </c>
      <c r="DO355">
        <v>0</v>
      </c>
      <c r="DP355">
        <v>1</v>
      </c>
      <c r="DQ355">
        <v>1</v>
      </c>
      <c r="DU355">
        <v>1013</v>
      </c>
      <c r="DV355" t="s">
        <v>620</v>
      </c>
      <c r="DW355" t="s">
        <v>620</v>
      </c>
      <c r="DX355">
        <v>1</v>
      </c>
      <c r="EE355">
        <v>39174430</v>
      </c>
      <c r="EF355">
        <v>3</v>
      </c>
      <c r="EG355" t="s">
        <v>20</v>
      </c>
      <c r="EH355">
        <v>0</v>
      </c>
      <c r="EI355" t="s">
        <v>3</v>
      </c>
      <c r="EJ355">
        <v>2</v>
      </c>
      <c r="EK355">
        <v>110006</v>
      </c>
      <c r="EL355" t="s">
        <v>622</v>
      </c>
      <c r="EM355" t="s">
        <v>22</v>
      </c>
      <c r="EO355" t="s">
        <v>44</v>
      </c>
      <c r="EQ355">
        <v>131072</v>
      </c>
      <c r="ER355">
        <v>132.36000000000001</v>
      </c>
      <c r="ES355">
        <v>7.3</v>
      </c>
      <c r="ET355">
        <v>0</v>
      </c>
      <c r="EU355">
        <v>0</v>
      </c>
      <c r="EV355">
        <v>125.06</v>
      </c>
      <c r="EW355">
        <v>13</v>
      </c>
      <c r="EX355">
        <v>0</v>
      </c>
      <c r="EY355">
        <v>0</v>
      </c>
      <c r="FQ355">
        <v>0</v>
      </c>
      <c r="FR355">
        <f t="shared" si="427"/>
        <v>0</v>
      </c>
      <c r="FS355">
        <v>0</v>
      </c>
      <c r="FX355">
        <v>100</v>
      </c>
      <c r="FY355">
        <v>65</v>
      </c>
      <c r="GA355" t="s">
        <v>3</v>
      </c>
      <c r="GD355">
        <v>1</v>
      </c>
      <c r="GF355">
        <v>-23519946</v>
      </c>
      <c r="GG355">
        <v>1</v>
      </c>
      <c r="GH355">
        <v>1</v>
      </c>
      <c r="GI355">
        <v>4</v>
      </c>
      <c r="GJ355">
        <v>0</v>
      </c>
      <c r="GK355">
        <v>0</v>
      </c>
      <c r="GL355">
        <f t="shared" si="428"/>
        <v>0</v>
      </c>
      <c r="GM355">
        <f t="shared" si="429"/>
        <v>2431.88</v>
      </c>
      <c r="GN355">
        <f t="shared" si="430"/>
        <v>0</v>
      </c>
      <c r="GO355">
        <f t="shared" si="431"/>
        <v>2431.88</v>
      </c>
      <c r="GP355">
        <f t="shared" si="432"/>
        <v>0</v>
      </c>
      <c r="GR355">
        <v>0</v>
      </c>
      <c r="GS355">
        <v>0</v>
      </c>
      <c r="GT355">
        <v>0</v>
      </c>
      <c r="GU355" t="s">
        <v>3</v>
      </c>
      <c r="GV355">
        <f t="shared" si="433"/>
        <v>0</v>
      </c>
      <c r="GW355">
        <v>1</v>
      </c>
      <c r="GX355">
        <f t="shared" si="434"/>
        <v>0</v>
      </c>
      <c r="HA355">
        <v>0</v>
      </c>
      <c r="HB355">
        <v>0</v>
      </c>
      <c r="HC355">
        <f t="shared" si="435"/>
        <v>0</v>
      </c>
      <c r="IK355">
        <v>0</v>
      </c>
    </row>
    <row r="356" spans="1:255" x14ac:dyDescent="0.2">
      <c r="A356" s="2">
        <v>17</v>
      </c>
      <c r="B356" s="2">
        <v>1</v>
      </c>
      <c r="C356" s="2">
        <f>ROW(SmtRes!A1057)</f>
        <v>1057</v>
      </c>
      <c r="D356" s="2">
        <f>ROW(EtalonRes!A891)</f>
        <v>891</v>
      </c>
      <c r="E356" s="2" t="s">
        <v>623</v>
      </c>
      <c r="F356" s="2" t="s">
        <v>624</v>
      </c>
      <c r="G356" s="2" t="s">
        <v>157</v>
      </c>
      <c r="H356" s="2" t="s">
        <v>158</v>
      </c>
      <c r="I356" s="2">
        <f>ROUND(182/100,9)</f>
        <v>1.82</v>
      </c>
      <c r="J356" s="2">
        <v>0</v>
      </c>
      <c r="K356" s="2"/>
      <c r="L356" s="2"/>
      <c r="M356" s="2"/>
      <c r="N356" s="2"/>
      <c r="O356" s="2">
        <f t="shared" si="401"/>
        <v>603.48</v>
      </c>
      <c r="P356" s="2">
        <f t="shared" si="402"/>
        <v>189.63</v>
      </c>
      <c r="Q356" s="2">
        <f t="shared" si="403"/>
        <v>4.37</v>
      </c>
      <c r="R356" s="2">
        <f t="shared" si="404"/>
        <v>0.64</v>
      </c>
      <c r="S356" s="2">
        <f t="shared" si="405"/>
        <v>409.48</v>
      </c>
      <c r="T356" s="2">
        <f t="shared" si="406"/>
        <v>0</v>
      </c>
      <c r="U356" s="2">
        <f t="shared" si="407"/>
        <v>41.277600000000007</v>
      </c>
      <c r="V356" s="2">
        <f t="shared" si="408"/>
        <v>4.914000000000001E-2</v>
      </c>
      <c r="W356" s="2">
        <f t="shared" si="409"/>
        <v>0</v>
      </c>
      <c r="X356" s="2">
        <f t="shared" si="410"/>
        <v>389.61</v>
      </c>
      <c r="Y356" s="2">
        <f t="shared" si="411"/>
        <v>266.58</v>
      </c>
      <c r="Z356" s="2"/>
      <c r="AA356" s="2">
        <v>39650536</v>
      </c>
      <c r="AB356" s="2">
        <f t="shared" si="412"/>
        <v>331.584</v>
      </c>
      <c r="AC356" s="2">
        <f t="shared" si="413"/>
        <v>104.19</v>
      </c>
      <c r="AD356" s="2">
        <f>ROUND(((((ET356*1.35))-((EU356*1.35)))+AE356),6)</f>
        <v>2.403</v>
      </c>
      <c r="AE356" s="2">
        <f t="shared" si="436"/>
        <v>0.35099999999999998</v>
      </c>
      <c r="AF356" s="2">
        <f t="shared" si="436"/>
        <v>224.99100000000001</v>
      </c>
      <c r="AG356" s="2">
        <f t="shared" si="414"/>
        <v>0</v>
      </c>
      <c r="AH356" s="2">
        <f t="shared" si="437"/>
        <v>22.680000000000003</v>
      </c>
      <c r="AI356" s="2">
        <f t="shared" si="437"/>
        <v>2.7000000000000003E-2</v>
      </c>
      <c r="AJ356" s="2">
        <f t="shared" si="415"/>
        <v>0</v>
      </c>
      <c r="AK356" s="2">
        <v>272.63</v>
      </c>
      <c r="AL356" s="2">
        <v>104.19</v>
      </c>
      <c r="AM356" s="2">
        <v>1.78</v>
      </c>
      <c r="AN356" s="2">
        <v>0.26</v>
      </c>
      <c r="AO356" s="2">
        <v>166.66</v>
      </c>
      <c r="AP356" s="2">
        <v>0</v>
      </c>
      <c r="AQ356" s="2">
        <v>16.8</v>
      </c>
      <c r="AR356" s="2">
        <v>0.02</v>
      </c>
      <c r="AS356" s="2">
        <v>0</v>
      </c>
      <c r="AT356" s="2">
        <v>95</v>
      </c>
      <c r="AU356" s="2">
        <v>65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3</v>
      </c>
      <c r="BE356" s="2" t="s">
        <v>3</v>
      </c>
      <c r="BF356" s="2" t="s">
        <v>3</v>
      </c>
      <c r="BG356" s="2" t="s">
        <v>3</v>
      </c>
      <c r="BH356" s="2">
        <v>0</v>
      </c>
      <c r="BI356" s="2">
        <v>2</v>
      </c>
      <c r="BJ356" s="2" t="s">
        <v>159</v>
      </c>
      <c r="BK356" s="2"/>
      <c r="BL356" s="2"/>
      <c r="BM356" s="2">
        <v>108001</v>
      </c>
      <c r="BN356" s="2">
        <v>0</v>
      </c>
      <c r="BO356" s="2" t="s">
        <v>3</v>
      </c>
      <c r="BP356" s="2">
        <v>0</v>
      </c>
      <c r="BQ356" s="2">
        <v>3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3</v>
      </c>
      <c r="BZ356" s="2">
        <v>95</v>
      </c>
      <c r="CA356" s="2">
        <v>65</v>
      </c>
      <c r="CB356" s="2"/>
      <c r="CC356" s="2"/>
      <c r="CD356" s="2"/>
      <c r="CE356" s="2">
        <v>0</v>
      </c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1296</v>
      </c>
      <c r="CO356" s="2">
        <v>0</v>
      </c>
      <c r="CP356" s="2">
        <f t="shared" si="416"/>
        <v>603.48</v>
      </c>
      <c r="CQ356" s="2">
        <f t="shared" si="417"/>
        <v>104.19</v>
      </c>
      <c r="CR356" s="2">
        <f t="shared" si="418"/>
        <v>2.403</v>
      </c>
      <c r="CS356" s="2">
        <f t="shared" si="419"/>
        <v>0.35099999999999998</v>
      </c>
      <c r="CT356" s="2">
        <f t="shared" si="420"/>
        <v>224.99100000000001</v>
      </c>
      <c r="CU356" s="2">
        <f t="shared" si="421"/>
        <v>0</v>
      </c>
      <c r="CV356" s="2">
        <f t="shared" si="422"/>
        <v>22.680000000000003</v>
      </c>
      <c r="CW356" s="2">
        <f t="shared" si="423"/>
        <v>2.7000000000000003E-2</v>
      </c>
      <c r="CX356" s="2">
        <f t="shared" si="424"/>
        <v>0</v>
      </c>
      <c r="CY356" s="2">
        <f t="shared" si="425"/>
        <v>389.61400000000003</v>
      </c>
      <c r="CZ356" s="2">
        <f t="shared" si="426"/>
        <v>266.57799999999997</v>
      </c>
      <c r="DA356" s="2"/>
      <c r="DB356" s="2"/>
      <c r="DC356" s="2" t="s">
        <v>3</v>
      </c>
      <c r="DD356" s="2" t="s">
        <v>3</v>
      </c>
      <c r="DE356" s="2" t="s">
        <v>19</v>
      </c>
      <c r="DF356" s="2" t="s">
        <v>19</v>
      </c>
      <c r="DG356" s="2" t="s">
        <v>19</v>
      </c>
      <c r="DH356" s="2" t="s">
        <v>3</v>
      </c>
      <c r="DI356" s="2" t="s">
        <v>19</v>
      </c>
      <c r="DJ356" s="2" t="s">
        <v>19</v>
      </c>
      <c r="DK356" s="2" t="s">
        <v>3</v>
      </c>
      <c r="DL356" s="2" t="s">
        <v>3</v>
      </c>
      <c r="DM356" s="2" t="s">
        <v>3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1013</v>
      </c>
      <c r="DV356" s="2" t="s">
        <v>158</v>
      </c>
      <c r="DW356" s="2" t="s">
        <v>158</v>
      </c>
      <c r="DX356" s="2">
        <v>1</v>
      </c>
      <c r="DY356" s="2"/>
      <c r="DZ356" s="2"/>
      <c r="EA356" s="2"/>
      <c r="EB356" s="2"/>
      <c r="EC356" s="2"/>
      <c r="ED356" s="2"/>
      <c r="EE356" s="2">
        <v>39174386</v>
      </c>
      <c r="EF356" s="2">
        <v>3</v>
      </c>
      <c r="EG356" s="2" t="s">
        <v>20</v>
      </c>
      <c r="EH356" s="2">
        <v>0</v>
      </c>
      <c r="EI356" s="2" t="s">
        <v>3</v>
      </c>
      <c r="EJ356" s="2">
        <v>2</v>
      </c>
      <c r="EK356" s="2">
        <v>108001</v>
      </c>
      <c r="EL356" s="2" t="s">
        <v>77</v>
      </c>
      <c r="EM356" s="2" t="s">
        <v>78</v>
      </c>
      <c r="EN356" s="2"/>
      <c r="EO356" s="2" t="s">
        <v>44</v>
      </c>
      <c r="EP356" s="2"/>
      <c r="EQ356" s="2">
        <v>131072</v>
      </c>
      <c r="ER356" s="2">
        <v>272.63</v>
      </c>
      <c r="ES356" s="2">
        <v>104.19</v>
      </c>
      <c r="ET356" s="2">
        <v>1.78</v>
      </c>
      <c r="EU356" s="2">
        <v>0.26</v>
      </c>
      <c r="EV356" s="2">
        <v>166.66</v>
      </c>
      <c r="EW356" s="2">
        <v>16.8</v>
      </c>
      <c r="EX356" s="2">
        <v>0.02</v>
      </c>
      <c r="EY356" s="2">
        <v>0</v>
      </c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si="427"/>
        <v>0</v>
      </c>
      <c r="FS356" s="2">
        <v>0</v>
      </c>
      <c r="FT356" s="2"/>
      <c r="FU356" s="2"/>
      <c r="FV356" s="2"/>
      <c r="FW356" s="2"/>
      <c r="FX356" s="2">
        <v>95</v>
      </c>
      <c r="FY356" s="2">
        <v>65</v>
      </c>
      <c r="FZ356" s="2"/>
      <c r="GA356" s="2" t="s">
        <v>3</v>
      </c>
      <c r="GB356" s="2"/>
      <c r="GC356" s="2"/>
      <c r="GD356" s="2">
        <v>1</v>
      </c>
      <c r="GE356" s="2"/>
      <c r="GF356" s="2">
        <v>-2088296893</v>
      </c>
      <c r="GG356" s="2">
        <v>1</v>
      </c>
      <c r="GH356" s="2">
        <v>1</v>
      </c>
      <c r="GI356" s="2">
        <v>-2</v>
      </c>
      <c r="GJ356" s="2">
        <v>0</v>
      </c>
      <c r="GK356" s="2">
        <v>0</v>
      </c>
      <c r="GL356" s="2">
        <f t="shared" si="428"/>
        <v>0</v>
      </c>
      <c r="GM356" s="2">
        <f t="shared" si="429"/>
        <v>1259.67</v>
      </c>
      <c r="GN356" s="2">
        <f t="shared" si="430"/>
        <v>0</v>
      </c>
      <c r="GO356" s="2">
        <f t="shared" si="431"/>
        <v>1259.67</v>
      </c>
      <c r="GP356" s="2">
        <f t="shared" si="432"/>
        <v>0</v>
      </c>
      <c r="GQ356" s="2"/>
      <c r="GR356" s="2">
        <v>0</v>
      </c>
      <c r="GS356" s="2">
        <v>3</v>
      </c>
      <c r="GT356" s="2">
        <v>0</v>
      </c>
      <c r="GU356" s="2" t="s">
        <v>3</v>
      </c>
      <c r="GV356" s="2">
        <f t="shared" si="433"/>
        <v>0</v>
      </c>
      <c r="GW356" s="2">
        <v>1</v>
      </c>
      <c r="GX356" s="2">
        <f t="shared" si="434"/>
        <v>0</v>
      </c>
      <c r="GY356" s="2"/>
      <c r="GZ356" s="2"/>
      <c r="HA356" s="2">
        <v>0</v>
      </c>
      <c r="HB356" s="2">
        <v>0</v>
      </c>
      <c r="HC356" s="2">
        <f t="shared" si="435"/>
        <v>0</v>
      </c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17</v>
      </c>
      <c r="B357">
        <v>1</v>
      </c>
      <c r="C357">
        <f>ROW(SmtRes!A1070)</f>
        <v>1070</v>
      </c>
      <c r="D357">
        <f>ROW(EtalonRes!A904)</f>
        <v>904</v>
      </c>
      <c r="E357" t="s">
        <v>623</v>
      </c>
      <c r="F357" t="s">
        <v>624</v>
      </c>
      <c r="G357" t="s">
        <v>157</v>
      </c>
      <c r="H357" t="s">
        <v>158</v>
      </c>
      <c r="I357">
        <f>ROUND(182/100,9)</f>
        <v>1.82</v>
      </c>
      <c r="J357">
        <v>0</v>
      </c>
      <c r="O357">
        <f t="shared" si="401"/>
        <v>4085.58</v>
      </c>
      <c r="P357">
        <f t="shared" si="402"/>
        <v>1283.77</v>
      </c>
      <c r="Q357">
        <f t="shared" si="403"/>
        <v>29.61</v>
      </c>
      <c r="R357">
        <f t="shared" si="404"/>
        <v>4.32</v>
      </c>
      <c r="S357">
        <f t="shared" si="405"/>
        <v>2772.2</v>
      </c>
      <c r="T357">
        <f t="shared" si="406"/>
        <v>0</v>
      </c>
      <c r="U357">
        <f t="shared" si="407"/>
        <v>41.277600000000007</v>
      </c>
      <c r="V357">
        <f t="shared" si="408"/>
        <v>4.914000000000001E-2</v>
      </c>
      <c r="W357">
        <f t="shared" si="409"/>
        <v>0</v>
      </c>
      <c r="X357">
        <f t="shared" si="410"/>
        <v>2637.69</v>
      </c>
      <c r="Y357">
        <f t="shared" si="411"/>
        <v>1804.74</v>
      </c>
      <c r="AA357">
        <v>39650538</v>
      </c>
      <c r="AB357">
        <f t="shared" si="412"/>
        <v>331.584</v>
      </c>
      <c r="AC357">
        <f t="shared" si="413"/>
        <v>104.19</v>
      </c>
      <c r="AD357">
        <f>ROUND(((((ET357*1.35))-((EU357*1.35)))+AE357),6)</f>
        <v>2.403</v>
      </c>
      <c r="AE357">
        <f t="shared" si="436"/>
        <v>0.35099999999999998</v>
      </c>
      <c r="AF357">
        <f t="shared" si="436"/>
        <v>224.99100000000001</v>
      </c>
      <c r="AG357">
        <f t="shared" si="414"/>
        <v>0</v>
      </c>
      <c r="AH357">
        <f t="shared" si="437"/>
        <v>22.680000000000003</v>
      </c>
      <c r="AI357">
        <f t="shared" si="437"/>
        <v>2.7000000000000003E-2</v>
      </c>
      <c r="AJ357">
        <f t="shared" si="415"/>
        <v>0</v>
      </c>
      <c r="AK357">
        <v>272.63</v>
      </c>
      <c r="AL357">
        <v>104.19</v>
      </c>
      <c r="AM357">
        <v>1.78</v>
      </c>
      <c r="AN357">
        <v>0.26</v>
      </c>
      <c r="AO357">
        <v>166.66</v>
      </c>
      <c r="AP357">
        <v>0</v>
      </c>
      <c r="AQ357">
        <v>16.8</v>
      </c>
      <c r="AR357">
        <v>0.02</v>
      </c>
      <c r="AS357">
        <v>0</v>
      </c>
      <c r="AT357">
        <v>95</v>
      </c>
      <c r="AU357">
        <v>65</v>
      </c>
      <c r="AV357">
        <v>1</v>
      </c>
      <c r="AW357">
        <v>1</v>
      </c>
      <c r="AZ357">
        <v>6.77</v>
      </c>
      <c r="BA357">
        <v>6.77</v>
      </c>
      <c r="BB357">
        <v>6.77</v>
      </c>
      <c r="BC357">
        <v>6.77</v>
      </c>
      <c r="BD357" t="s">
        <v>3</v>
      </c>
      <c r="BE357" t="s">
        <v>3</v>
      </c>
      <c r="BF357" t="s">
        <v>3</v>
      </c>
      <c r="BG357" t="s">
        <v>3</v>
      </c>
      <c r="BH357">
        <v>0</v>
      </c>
      <c r="BI357">
        <v>2</v>
      </c>
      <c r="BJ357" t="s">
        <v>159</v>
      </c>
      <c r="BM357">
        <v>108001</v>
      </c>
      <c r="BN357">
        <v>0</v>
      </c>
      <c r="BO357" t="s">
        <v>3</v>
      </c>
      <c r="BP357">
        <v>0</v>
      </c>
      <c r="BQ357">
        <v>3</v>
      </c>
      <c r="BR357">
        <v>0</v>
      </c>
      <c r="BS357">
        <v>6.77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95</v>
      </c>
      <c r="CA357">
        <v>65</v>
      </c>
      <c r="CE357">
        <v>0</v>
      </c>
      <c r="CF357">
        <v>0</v>
      </c>
      <c r="CG357">
        <v>0</v>
      </c>
      <c r="CM357">
        <v>0</v>
      </c>
      <c r="CN357" t="s">
        <v>1296</v>
      </c>
      <c r="CO357">
        <v>0</v>
      </c>
      <c r="CP357">
        <f t="shared" si="416"/>
        <v>4085.58</v>
      </c>
      <c r="CQ357">
        <f t="shared" si="417"/>
        <v>705.36629999999991</v>
      </c>
      <c r="CR357">
        <f t="shared" si="418"/>
        <v>16.26831</v>
      </c>
      <c r="CS357">
        <f t="shared" si="419"/>
        <v>2.3762699999999999</v>
      </c>
      <c r="CT357">
        <f t="shared" si="420"/>
        <v>1523.1890699999999</v>
      </c>
      <c r="CU357">
        <f t="shared" si="421"/>
        <v>0</v>
      </c>
      <c r="CV357">
        <f t="shared" si="422"/>
        <v>22.680000000000003</v>
      </c>
      <c r="CW357">
        <f t="shared" si="423"/>
        <v>2.7000000000000003E-2</v>
      </c>
      <c r="CX357">
        <f t="shared" si="424"/>
        <v>0</v>
      </c>
      <c r="CY357">
        <f t="shared" si="425"/>
        <v>2637.6940000000004</v>
      </c>
      <c r="CZ357">
        <f t="shared" si="426"/>
        <v>1804.7379999999998</v>
      </c>
      <c r="DC357" t="s">
        <v>3</v>
      </c>
      <c r="DD357" t="s">
        <v>3</v>
      </c>
      <c r="DE357" t="s">
        <v>19</v>
      </c>
      <c r="DF357" t="s">
        <v>19</v>
      </c>
      <c r="DG357" t="s">
        <v>19</v>
      </c>
      <c r="DH357" t="s">
        <v>3</v>
      </c>
      <c r="DI357" t="s">
        <v>19</v>
      </c>
      <c r="DJ357" t="s">
        <v>19</v>
      </c>
      <c r="DK357" t="s">
        <v>3</v>
      </c>
      <c r="DL357" t="s">
        <v>3</v>
      </c>
      <c r="DM357" t="s">
        <v>3</v>
      </c>
      <c r="DN357">
        <v>0</v>
      </c>
      <c r="DO357">
        <v>0</v>
      </c>
      <c r="DP357">
        <v>1</v>
      </c>
      <c r="DQ357">
        <v>1</v>
      </c>
      <c r="DU357">
        <v>1013</v>
      </c>
      <c r="DV357" t="s">
        <v>158</v>
      </c>
      <c r="DW357" t="s">
        <v>158</v>
      </c>
      <c r="DX357">
        <v>1</v>
      </c>
      <c r="EE357">
        <v>39174386</v>
      </c>
      <c r="EF357">
        <v>3</v>
      </c>
      <c r="EG357" t="s">
        <v>20</v>
      </c>
      <c r="EH357">
        <v>0</v>
      </c>
      <c r="EI357" t="s">
        <v>3</v>
      </c>
      <c r="EJ357">
        <v>2</v>
      </c>
      <c r="EK357">
        <v>108001</v>
      </c>
      <c r="EL357" t="s">
        <v>77</v>
      </c>
      <c r="EM357" t="s">
        <v>78</v>
      </c>
      <c r="EO357" t="s">
        <v>44</v>
      </c>
      <c r="EQ357">
        <v>131072</v>
      </c>
      <c r="ER357">
        <v>272.63</v>
      </c>
      <c r="ES357">
        <v>104.19</v>
      </c>
      <c r="ET357">
        <v>1.78</v>
      </c>
      <c r="EU357">
        <v>0.26</v>
      </c>
      <c r="EV357">
        <v>166.66</v>
      </c>
      <c r="EW357">
        <v>16.8</v>
      </c>
      <c r="EX357">
        <v>0.02</v>
      </c>
      <c r="EY357">
        <v>0</v>
      </c>
      <c r="FQ357">
        <v>0</v>
      </c>
      <c r="FR357">
        <f t="shared" si="427"/>
        <v>0</v>
      </c>
      <c r="FS357">
        <v>0</v>
      </c>
      <c r="FX357">
        <v>95</v>
      </c>
      <c r="FY357">
        <v>65</v>
      </c>
      <c r="GA357" t="s">
        <v>3</v>
      </c>
      <c r="GD357">
        <v>1</v>
      </c>
      <c r="GF357">
        <v>-2088296893</v>
      </c>
      <c r="GG357">
        <v>1</v>
      </c>
      <c r="GH357">
        <v>1</v>
      </c>
      <c r="GI357">
        <v>4</v>
      </c>
      <c r="GJ357">
        <v>0</v>
      </c>
      <c r="GK357">
        <v>0</v>
      </c>
      <c r="GL357">
        <f t="shared" si="428"/>
        <v>0</v>
      </c>
      <c r="GM357">
        <f t="shared" si="429"/>
        <v>8528.01</v>
      </c>
      <c r="GN357">
        <f t="shared" si="430"/>
        <v>0</v>
      </c>
      <c r="GO357">
        <f t="shared" si="431"/>
        <v>8528.01</v>
      </c>
      <c r="GP357">
        <f t="shared" si="432"/>
        <v>0</v>
      </c>
      <c r="GR357">
        <v>0</v>
      </c>
      <c r="GS357">
        <v>0</v>
      </c>
      <c r="GT357">
        <v>0</v>
      </c>
      <c r="GU357" t="s">
        <v>3</v>
      </c>
      <c r="GV357">
        <f t="shared" si="433"/>
        <v>0</v>
      </c>
      <c r="GW357">
        <v>1</v>
      </c>
      <c r="GX357">
        <f t="shared" si="434"/>
        <v>0</v>
      </c>
      <c r="HA357">
        <v>0</v>
      </c>
      <c r="HB357">
        <v>0</v>
      </c>
      <c r="HC357">
        <f t="shared" si="435"/>
        <v>0</v>
      </c>
      <c r="IK357">
        <v>0</v>
      </c>
    </row>
    <row r="358" spans="1:255" x14ac:dyDescent="0.2">
      <c r="A358" s="2">
        <v>17</v>
      </c>
      <c r="B358" s="2">
        <v>1</v>
      </c>
      <c r="C358" s="2">
        <f>ROW(SmtRes!A1074)</f>
        <v>1074</v>
      </c>
      <c r="D358" s="2">
        <f>ROW(EtalonRes!A908)</f>
        <v>908</v>
      </c>
      <c r="E358" s="2" t="s">
        <v>625</v>
      </c>
      <c r="F358" s="2" t="s">
        <v>423</v>
      </c>
      <c r="G358" s="2" t="s">
        <v>424</v>
      </c>
      <c r="H358" s="2" t="s">
        <v>17</v>
      </c>
      <c r="I358" s="2">
        <v>1</v>
      </c>
      <c r="J358" s="2">
        <v>0</v>
      </c>
      <c r="K358" s="2"/>
      <c r="L358" s="2"/>
      <c r="M358" s="2"/>
      <c r="N358" s="2"/>
      <c r="O358" s="2">
        <f t="shared" si="401"/>
        <v>9681.09</v>
      </c>
      <c r="P358" s="2">
        <f t="shared" si="402"/>
        <v>85.49</v>
      </c>
      <c r="Q358" s="2">
        <f t="shared" si="403"/>
        <v>5321.28</v>
      </c>
      <c r="R358" s="2">
        <f t="shared" si="404"/>
        <v>556.79999999999995</v>
      </c>
      <c r="S358" s="2">
        <f t="shared" si="405"/>
        <v>4274.32</v>
      </c>
      <c r="T358" s="2">
        <f t="shared" si="406"/>
        <v>0</v>
      </c>
      <c r="U358" s="2">
        <f t="shared" si="407"/>
        <v>289</v>
      </c>
      <c r="V358" s="2">
        <f t="shared" si="408"/>
        <v>48</v>
      </c>
      <c r="W358" s="2">
        <f t="shared" si="409"/>
        <v>0</v>
      </c>
      <c r="X358" s="2">
        <f t="shared" si="410"/>
        <v>3864.9</v>
      </c>
      <c r="Y358" s="2">
        <f t="shared" si="411"/>
        <v>2898.67</v>
      </c>
      <c r="Z358" s="2"/>
      <c r="AA358" s="2">
        <v>39650536</v>
      </c>
      <c r="AB358" s="2">
        <f t="shared" si="412"/>
        <v>9681.09</v>
      </c>
      <c r="AC358" s="2">
        <f t="shared" si="413"/>
        <v>85.49</v>
      </c>
      <c r="AD358" s="2">
        <f>ROUND((((ET358)-(EU358))+AE358),6)</f>
        <v>5321.28</v>
      </c>
      <c r="AE358" s="2">
        <f>ROUND((EU358),6)</f>
        <v>556.79999999999995</v>
      </c>
      <c r="AF358" s="2">
        <f>ROUND((EV358),6)</f>
        <v>4274.32</v>
      </c>
      <c r="AG358" s="2">
        <f t="shared" si="414"/>
        <v>0</v>
      </c>
      <c r="AH358" s="2">
        <f>(EW358)</f>
        <v>289</v>
      </c>
      <c r="AI358" s="2">
        <f>(EX358)</f>
        <v>48</v>
      </c>
      <c r="AJ358" s="2">
        <f t="shared" si="415"/>
        <v>0</v>
      </c>
      <c r="AK358" s="2">
        <v>9681.09</v>
      </c>
      <c r="AL358" s="2">
        <v>85.49</v>
      </c>
      <c r="AM358" s="2">
        <v>5321.28</v>
      </c>
      <c r="AN358" s="2">
        <v>556.79999999999995</v>
      </c>
      <c r="AO358" s="2">
        <v>4274.32</v>
      </c>
      <c r="AP358" s="2">
        <v>0</v>
      </c>
      <c r="AQ358" s="2">
        <v>289</v>
      </c>
      <c r="AR358" s="2">
        <v>48</v>
      </c>
      <c r="AS358" s="2">
        <v>0</v>
      </c>
      <c r="AT358" s="2">
        <v>80</v>
      </c>
      <c r="AU358" s="2">
        <v>60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3</v>
      </c>
      <c r="BE358" s="2" t="s">
        <v>3</v>
      </c>
      <c r="BF358" s="2" t="s">
        <v>3</v>
      </c>
      <c r="BG358" s="2" t="s">
        <v>3</v>
      </c>
      <c r="BH358" s="2">
        <v>0</v>
      </c>
      <c r="BI358" s="2">
        <v>2</v>
      </c>
      <c r="BJ358" s="2" t="s">
        <v>425</v>
      </c>
      <c r="BK358" s="2"/>
      <c r="BL358" s="2"/>
      <c r="BM358" s="2">
        <v>110008</v>
      </c>
      <c r="BN358" s="2">
        <v>0</v>
      </c>
      <c r="BO358" s="2" t="s">
        <v>3</v>
      </c>
      <c r="BP358" s="2">
        <v>0</v>
      </c>
      <c r="BQ358" s="2">
        <v>3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3</v>
      </c>
      <c r="BZ358" s="2">
        <v>80</v>
      </c>
      <c r="CA358" s="2">
        <v>60</v>
      </c>
      <c r="CB358" s="2"/>
      <c r="CC358" s="2"/>
      <c r="CD358" s="2"/>
      <c r="CE358" s="2">
        <v>0</v>
      </c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3</v>
      </c>
      <c r="CO358" s="2">
        <v>0</v>
      </c>
      <c r="CP358" s="2">
        <f t="shared" si="416"/>
        <v>9681.09</v>
      </c>
      <c r="CQ358" s="2">
        <f t="shared" si="417"/>
        <v>85.49</v>
      </c>
      <c r="CR358" s="2">
        <f t="shared" si="418"/>
        <v>5321.28</v>
      </c>
      <c r="CS358" s="2">
        <f t="shared" si="419"/>
        <v>556.79999999999995</v>
      </c>
      <c r="CT358" s="2">
        <f t="shared" si="420"/>
        <v>4274.32</v>
      </c>
      <c r="CU358" s="2">
        <f t="shared" si="421"/>
        <v>0</v>
      </c>
      <c r="CV358" s="2">
        <f t="shared" si="422"/>
        <v>289</v>
      </c>
      <c r="CW358" s="2">
        <f t="shared" si="423"/>
        <v>48</v>
      </c>
      <c r="CX358" s="2">
        <f t="shared" si="424"/>
        <v>0</v>
      </c>
      <c r="CY358" s="2">
        <f t="shared" si="425"/>
        <v>3864.8959999999997</v>
      </c>
      <c r="CZ358" s="2">
        <f t="shared" si="426"/>
        <v>2898.672</v>
      </c>
      <c r="DA358" s="2"/>
      <c r="DB358" s="2"/>
      <c r="DC358" s="2" t="s">
        <v>3</v>
      </c>
      <c r="DD358" s="2" t="s">
        <v>3</v>
      </c>
      <c r="DE358" s="2" t="s">
        <v>3</v>
      </c>
      <c r="DF358" s="2" t="s">
        <v>3</v>
      </c>
      <c r="DG358" s="2" t="s">
        <v>3</v>
      </c>
      <c r="DH358" s="2" t="s">
        <v>3</v>
      </c>
      <c r="DI358" s="2" t="s">
        <v>3</v>
      </c>
      <c r="DJ358" s="2" t="s">
        <v>3</v>
      </c>
      <c r="DK358" s="2" t="s">
        <v>3</v>
      </c>
      <c r="DL358" s="2" t="s">
        <v>3</v>
      </c>
      <c r="DM358" s="2" t="s">
        <v>3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1013</v>
      </c>
      <c r="DV358" s="2" t="s">
        <v>17</v>
      </c>
      <c r="DW358" s="2" t="s">
        <v>17</v>
      </c>
      <c r="DX358" s="2">
        <v>1</v>
      </c>
      <c r="DY358" s="2"/>
      <c r="DZ358" s="2"/>
      <c r="EA358" s="2"/>
      <c r="EB358" s="2"/>
      <c r="EC358" s="2"/>
      <c r="ED358" s="2"/>
      <c r="EE358" s="2">
        <v>39174391</v>
      </c>
      <c r="EF358" s="2">
        <v>3</v>
      </c>
      <c r="EG358" s="2" t="s">
        <v>20</v>
      </c>
      <c r="EH358" s="2">
        <v>0</v>
      </c>
      <c r="EI358" s="2" t="s">
        <v>3</v>
      </c>
      <c r="EJ358" s="2">
        <v>2</v>
      </c>
      <c r="EK358" s="2">
        <v>110008</v>
      </c>
      <c r="EL358" s="2" t="s">
        <v>313</v>
      </c>
      <c r="EM358" s="2" t="s">
        <v>22</v>
      </c>
      <c r="EN358" s="2"/>
      <c r="EO358" s="2" t="s">
        <v>3</v>
      </c>
      <c r="EP358" s="2"/>
      <c r="EQ358" s="2">
        <v>0</v>
      </c>
      <c r="ER358" s="2">
        <v>9681.09</v>
      </c>
      <c r="ES358" s="2">
        <v>85.49</v>
      </c>
      <c r="ET358" s="2">
        <v>5321.28</v>
      </c>
      <c r="EU358" s="2">
        <v>556.79999999999995</v>
      </c>
      <c r="EV358" s="2">
        <v>4274.32</v>
      </c>
      <c r="EW358" s="2">
        <v>289</v>
      </c>
      <c r="EX358" s="2">
        <v>48</v>
      </c>
      <c r="EY358" s="2">
        <v>0</v>
      </c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427"/>
        <v>0</v>
      </c>
      <c r="FS358" s="2">
        <v>0</v>
      </c>
      <c r="FT358" s="2"/>
      <c r="FU358" s="2"/>
      <c r="FV358" s="2"/>
      <c r="FW358" s="2"/>
      <c r="FX358" s="2">
        <v>80</v>
      </c>
      <c r="FY358" s="2">
        <v>60</v>
      </c>
      <c r="FZ358" s="2"/>
      <c r="GA358" s="2" t="s">
        <v>3</v>
      </c>
      <c r="GB358" s="2"/>
      <c r="GC358" s="2"/>
      <c r="GD358" s="2">
        <v>1</v>
      </c>
      <c r="GE358" s="2"/>
      <c r="GF358" s="2">
        <v>1647389678</v>
      </c>
      <c r="GG358" s="2">
        <v>2</v>
      </c>
      <c r="GH358" s="2">
        <v>1</v>
      </c>
      <c r="GI358" s="2">
        <v>-2</v>
      </c>
      <c r="GJ358" s="2">
        <v>0</v>
      </c>
      <c r="GK358" s="2">
        <v>0</v>
      </c>
      <c r="GL358" s="2">
        <f t="shared" si="428"/>
        <v>0</v>
      </c>
      <c r="GM358" s="2">
        <f t="shared" si="429"/>
        <v>16444.66</v>
      </c>
      <c r="GN358" s="2">
        <f t="shared" si="430"/>
        <v>0</v>
      </c>
      <c r="GO358" s="2">
        <f t="shared" si="431"/>
        <v>16444.66</v>
      </c>
      <c r="GP358" s="2">
        <f t="shared" si="432"/>
        <v>0</v>
      </c>
      <c r="GQ358" s="2"/>
      <c r="GR358" s="2">
        <v>0</v>
      </c>
      <c r="GS358" s="2">
        <v>3</v>
      </c>
      <c r="GT358" s="2">
        <v>0</v>
      </c>
      <c r="GU358" s="2" t="s">
        <v>3</v>
      </c>
      <c r="GV358" s="2">
        <f t="shared" si="433"/>
        <v>0</v>
      </c>
      <c r="GW358" s="2">
        <v>1</v>
      </c>
      <c r="GX358" s="2">
        <f t="shared" si="434"/>
        <v>0</v>
      </c>
      <c r="GY358" s="2"/>
      <c r="GZ358" s="2"/>
      <c r="HA358" s="2">
        <v>0</v>
      </c>
      <c r="HB358" s="2">
        <v>0</v>
      </c>
      <c r="HC358" s="2">
        <f t="shared" si="435"/>
        <v>0</v>
      </c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17</v>
      </c>
      <c r="B359">
        <v>1</v>
      </c>
      <c r="C359">
        <f>ROW(SmtRes!A1078)</f>
        <v>1078</v>
      </c>
      <c r="D359">
        <f>ROW(EtalonRes!A912)</f>
        <v>912</v>
      </c>
      <c r="E359" t="s">
        <v>625</v>
      </c>
      <c r="F359" t="s">
        <v>423</v>
      </c>
      <c r="G359" t="s">
        <v>424</v>
      </c>
      <c r="H359" t="s">
        <v>17</v>
      </c>
      <c r="I359">
        <v>1</v>
      </c>
      <c r="J359">
        <v>0</v>
      </c>
      <c r="O359">
        <f t="shared" si="401"/>
        <v>65540.990000000005</v>
      </c>
      <c r="P359">
        <f t="shared" si="402"/>
        <v>578.77</v>
      </c>
      <c r="Q359">
        <f t="shared" si="403"/>
        <v>36025.07</v>
      </c>
      <c r="R359">
        <f t="shared" si="404"/>
        <v>3769.54</v>
      </c>
      <c r="S359">
        <f t="shared" si="405"/>
        <v>28937.15</v>
      </c>
      <c r="T359">
        <f t="shared" si="406"/>
        <v>0</v>
      </c>
      <c r="U359">
        <f t="shared" si="407"/>
        <v>289</v>
      </c>
      <c r="V359">
        <f t="shared" si="408"/>
        <v>48</v>
      </c>
      <c r="W359">
        <f t="shared" si="409"/>
        <v>0</v>
      </c>
      <c r="X359">
        <f t="shared" si="410"/>
        <v>26165.35</v>
      </c>
      <c r="Y359">
        <f t="shared" si="411"/>
        <v>19624.009999999998</v>
      </c>
      <c r="AA359">
        <v>39650538</v>
      </c>
      <c r="AB359">
        <f t="shared" si="412"/>
        <v>9681.09</v>
      </c>
      <c r="AC359">
        <f t="shared" si="413"/>
        <v>85.49</v>
      </c>
      <c r="AD359">
        <f>ROUND((((ET359)-(EU359))+AE359),6)</f>
        <v>5321.28</v>
      </c>
      <c r="AE359">
        <f>ROUND((EU359),6)</f>
        <v>556.79999999999995</v>
      </c>
      <c r="AF359">
        <f>ROUND((EV359),6)</f>
        <v>4274.32</v>
      </c>
      <c r="AG359">
        <f t="shared" si="414"/>
        <v>0</v>
      </c>
      <c r="AH359">
        <f>(EW359)</f>
        <v>289</v>
      </c>
      <c r="AI359">
        <f>(EX359)</f>
        <v>48</v>
      </c>
      <c r="AJ359">
        <f t="shared" si="415"/>
        <v>0</v>
      </c>
      <c r="AK359">
        <v>9681.09</v>
      </c>
      <c r="AL359">
        <v>85.49</v>
      </c>
      <c r="AM359">
        <v>5321.28</v>
      </c>
      <c r="AN359">
        <v>556.79999999999995</v>
      </c>
      <c r="AO359">
        <v>4274.32</v>
      </c>
      <c r="AP359">
        <v>0</v>
      </c>
      <c r="AQ359">
        <v>289</v>
      </c>
      <c r="AR359">
        <v>48</v>
      </c>
      <c r="AS359">
        <v>0</v>
      </c>
      <c r="AT359">
        <v>80</v>
      </c>
      <c r="AU359">
        <v>60</v>
      </c>
      <c r="AV359">
        <v>1</v>
      </c>
      <c r="AW359">
        <v>1</v>
      </c>
      <c r="AZ359">
        <v>6.77</v>
      </c>
      <c r="BA359">
        <v>6.77</v>
      </c>
      <c r="BB359">
        <v>6.77</v>
      </c>
      <c r="BC359">
        <v>6.77</v>
      </c>
      <c r="BD359" t="s">
        <v>3</v>
      </c>
      <c r="BE359" t="s">
        <v>3</v>
      </c>
      <c r="BF359" t="s">
        <v>3</v>
      </c>
      <c r="BG359" t="s">
        <v>3</v>
      </c>
      <c r="BH359">
        <v>0</v>
      </c>
      <c r="BI359">
        <v>2</v>
      </c>
      <c r="BJ359" t="s">
        <v>425</v>
      </c>
      <c r="BM359">
        <v>110008</v>
      </c>
      <c r="BN359">
        <v>0</v>
      </c>
      <c r="BO359" t="s">
        <v>3</v>
      </c>
      <c r="BP359">
        <v>0</v>
      </c>
      <c r="BQ359">
        <v>3</v>
      </c>
      <c r="BR359">
        <v>0</v>
      </c>
      <c r="BS359">
        <v>6.77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80</v>
      </c>
      <c r="CA359">
        <v>60</v>
      </c>
      <c r="CE359">
        <v>0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416"/>
        <v>65540.989999999991</v>
      </c>
      <c r="CQ359">
        <f t="shared" si="417"/>
        <v>578.76729999999998</v>
      </c>
      <c r="CR359">
        <f t="shared" si="418"/>
        <v>36025.065599999994</v>
      </c>
      <c r="CS359">
        <f t="shared" si="419"/>
        <v>3769.5359999999996</v>
      </c>
      <c r="CT359">
        <f t="shared" si="420"/>
        <v>28937.146399999998</v>
      </c>
      <c r="CU359">
        <f t="shared" si="421"/>
        <v>0</v>
      </c>
      <c r="CV359">
        <f t="shared" si="422"/>
        <v>289</v>
      </c>
      <c r="CW359">
        <f t="shared" si="423"/>
        <v>48</v>
      </c>
      <c r="CX359">
        <f t="shared" si="424"/>
        <v>0</v>
      </c>
      <c r="CY359">
        <f t="shared" si="425"/>
        <v>26165.352000000003</v>
      </c>
      <c r="CZ359">
        <f t="shared" si="426"/>
        <v>19624.014000000003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0</v>
      </c>
      <c r="DO359">
        <v>0</v>
      </c>
      <c r="DP359">
        <v>1</v>
      </c>
      <c r="DQ359">
        <v>1</v>
      </c>
      <c r="DU359">
        <v>1013</v>
      </c>
      <c r="DV359" t="s">
        <v>17</v>
      </c>
      <c r="DW359" t="s">
        <v>17</v>
      </c>
      <c r="DX359">
        <v>1</v>
      </c>
      <c r="EE359">
        <v>39174391</v>
      </c>
      <c r="EF359">
        <v>3</v>
      </c>
      <c r="EG359" t="s">
        <v>20</v>
      </c>
      <c r="EH359">
        <v>0</v>
      </c>
      <c r="EI359" t="s">
        <v>3</v>
      </c>
      <c r="EJ359">
        <v>2</v>
      </c>
      <c r="EK359">
        <v>110008</v>
      </c>
      <c r="EL359" t="s">
        <v>313</v>
      </c>
      <c r="EM359" t="s">
        <v>22</v>
      </c>
      <c r="EO359" t="s">
        <v>3</v>
      </c>
      <c r="EQ359">
        <v>0</v>
      </c>
      <c r="ER359">
        <v>9681.09</v>
      </c>
      <c r="ES359">
        <v>85.49</v>
      </c>
      <c r="ET359">
        <v>5321.28</v>
      </c>
      <c r="EU359">
        <v>556.79999999999995</v>
      </c>
      <c r="EV359">
        <v>4274.32</v>
      </c>
      <c r="EW359">
        <v>289</v>
      </c>
      <c r="EX359">
        <v>48</v>
      </c>
      <c r="EY359">
        <v>0</v>
      </c>
      <c r="FQ359">
        <v>0</v>
      </c>
      <c r="FR359">
        <f t="shared" si="427"/>
        <v>0</v>
      </c>
      <c r="FS359">
        <v>0</v>
      </c>
      <c r="FX359">
        <v>80</v>
      </c>
      <c r="FY359">
        <v>60</v>
      </c>
      <c r="GA359" t="s">
        <v>3</v>
      </c>
      <c r="GD359">
        <v>1</v>
      </c>
      <c r="GF359">
        <v>1647389678</v>
      </c>
      <c r="GG359">
        <v>1</v>
      </c>
      <c r="GH359">
        <v>1</v>
      </c>
      <c r="GI359">
        <v>4</v>
      </c>
      <c r="GJ359">
        <v>0</v>
      </c>
      <c r="GK359">
        <v>0</v>
      </c>
      <c r="GL359">
        <f t="shared" si="428"/>
        <v>0</v>
      </c>
      <c r="GM359">
        <f t="shared" si="429"/>
        <v>111330.35</v>
      </c>
      <c r="GN359">
        <f t="shared" si="430"/>
        <v>0</v>
      </c>
      <c r="GO359">
        <f t="shared" si="431"/>
        <v>111330.35</v>
      </c>
      <c r="GP359">
        <f t="shared" si="432"/>
        <v>0</v>
      </c>
      <c r="GR359">
        <v>0</v>
      </c>
      <c r="GS359">
        <v>3</v>
      </c>
      <c r="GT359">
        <v>0</v>
      </c>
      <c r="GU359" t="s">
        <v>3</v>
      </c>
      <c r="GV359">
        <f t="shared" si="433"/>
        <v>0</v>
      </c>
      <c r="GW359">
        <v>1</v>
      </c>
      <c r="GX359">
        <f t="shared" si="434"/>
        <v>0</v>
      </c>
      <c r="HA359">
        <v>0</v>
      </c>
      <c r="HB359">
        <v>0</v>
      </c>
      <c r="HC359">
        <f t="shared" si="435"/>
        <v>0</v>
      </c>
      <c r="IK359">
        <v>0</v>
      </c>
    </row>
    <row r="361" spans="1:255" x14ac:dyDescent="0.2">
      <c r="A361" s="1">
        <v>5</v>
      </c>
      <c r="B361" s="1">
        <v>1</v>
      </c>
      <c r="C361" s="1"/>
      <c r="D361" s="1">
        <f>ROW(A376)</f>
        <v>376</v>
      </c>
      <c r="E361" s="1"/>
      <c r="F361" s="1" t="s">
        <v>626</v>
      </c>
      <c r="G361" s="1" t="s">
        <v>627</v>
      </c>
      <c r="H361" s="1" t="s">
        <v>3</v>
      </c>
      <c r="I361" s="1">
        <v>0</v>
      </c>
      <c r="J361" s="1"/>
      <c r="K361" s="1">
        <v>0</v>
      </c>
      <c r="L361" s="1"/>
      <c r="M361" s="1"/>
      <c r="N361" s="1"/>
      <c r="O361" s="1"/>
      <c r="P361" s="1"/>
      <c r="Q361" s="1"/>
      <c r="R361" s="1"/>
      <c r="S361" s="1"/>
      <c r="T361" s="1"/>
      <c r="U361" s="1" t="s">
        <v>3</v>
      </c>
      <c r="V361" s="1">
        <v>0</v>
      </c>
      <c r="W361" s="1"/>
      <c r="X361" s="1"/>
      <c r="Y361" s="1"/>
      <c r="Z361" s="1"/>
      <c r="AA361" s="1"/>
      <c r="AB361" s="1" t="s">
        <v>3</v>
      </c>
      <c r="AC361" s="1" t="s">
        <v>3</v>
      </c>
      <c r="AD361" s="1" t="s">
        <v>3</v>
      </c>
      <c r="AE361" s="1" t="s">
        <v>3</v>
      </c>
      <c r="AF361" s="1" t="s">
        <v>3</v>
      </c>
      <c r="AG361" s="1" t="s">
        <v>3</v>
      </c>
      <c r="AH361" s="1"/>
      <c r="AI361" s="1"/>
      <c r="AJ361" s="1"/>
      <c r="AK361" s="1"/>
      <c r="AL361" s="1"/>
      <c r="AM361" s="1"/>
      <c r="AN361" s="1"/>
      <c r="AO361" s="1"/>
      <c r="AP361" s="1" t="s">
        <v>3</v>
      </c>
      <c r="AQ361" s="1" t="s">
        <v>3</v>
      </c>
      <c r="AR361" s="1" t="s">
        <v>3</v>
      </c>
      <c r="AS361" s="1"/>
      <c r="AT361" s="1"/>
      <c r="AU361" s="1"/>
      <c r="AV361" s="1"/>
      <c r="AW361" s="1"/>
      <c r="AX361" s="1"/>
      <c r="AY361" s="1"/>
      <c r="AZ361" s="1" t="s">
        <v>3</v>
      </c>
      <c r="BA361" s="1"/>
      <c r="BB361" s="1" t="s">
        <v>3</v>
      </c>
      <c r="BC361" s="1" t="s">
        <v>3</v>
      </c>
      <c r="BD361" s="1" t="s">
        <v>3</v>
      </c>
      <c r="BE361" s="1" t="s">
        <v>3</v>
      </c>
      <c r="BF361" s="1" t="s">
        <v>3</v>
      </c>
      <c r="BG361" s="1" t="s">
        <v>3</v>
      </c>
      <c r="BH361" s="1" t="s">
        <v>3</v>
      </c>
      <c r="BI361" s="1" t="s">
        <v>3</v>
      </c>
      <c r="BJ361" s="1" t="s">
        <v>3</v>
      </c>
      <c r="BK361" s="1" t="s">
        <v>3</v>
      </c>
      <c r="BL361" s="1" t="s">
        <v>3</v>
      </c>
      <c r="BM361" s="1" t="s">
        <v>3</v>
      </c>
      <c r="BN361" s="1" t="s">
        <v>3</v>
      </c>
      <c r="BO361" s="1" t="s">
        <v>3</v>
      </c>
      <c r="BP361" s="1" t="s">
        <v>3</v>
      </c>
      <c r="BQ361" s="1"/>
      <c r="BR361" s="1"/>
      <c r="BS361" s="1"/>
      <c r="BT361" s="1"/>
      <c r="BU361" s="1"/>
      <c r="BV361" s="1"/>
      <c r="BW361" s="1"/>
      <c r="BX361" s="1">
        <v>0</v>
      </c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>
        <v>0</v>
      </c>
    </row>
    <row r="363" spans="1:255" x14ac:dyDescent="0.2">
      <c r="A363" s="3">
        <v>52</v>
      </c>
      <c r="B363" s="3">
        <f t="shared" ref="B363:G363" si="438">B376</f>
        <v>1</v>
      </c>
      <c r="C363" s="3">
        <f t="shared" si="438"/>
        <v>5</v>
      </c>
      <c r="D363" s="3">
        <f t="shared" si="438"/>
        <v>361</v>
      </c>
      <c r="E363" s="3">
        <f t="shared" si="438"/>
        <v>0</v>
      </c>
      <c r="F363" s="3" t="str">
        <f t="shared" si="438"/>
        <v>Новый подраздел</v>
      </c>
      <c r="G363" s="3" t="str">
        <f t="shared" si="438"/>
        <v>Подготовительные работы</v>
      </c>
      <c r="H363" s="3"/>
      <c r="I363" s="3"/>
      <c r="J363" s="3"/>
      <c r="K363" s="3"/>
      <c r="L363" s="3"/>
      <c r="M363" s="3"/>
      <c r="N363" s="3"/>
      <c r="O363" s="3">
        <f t="shared" ref="O363:AT363" si="439">O376</f>
        <v>1592.08</v>
      </c>
      <c r="P363" s="3">
        <f t="shared" si="439"/>
        <v>976.14</v>
      </c>
      <c r="Q363" s="3">
        <f t="shared" si="439"/>
        <v>164.46</v>
      </c>
      <c r="R363" s="3">
        <f t="shared" si="439"/>
        <v>28.41</v>
      </c>
      <c r="S363" s="3">
        <f t="shared" si="439"/>
        <v>451.48</v>
      </c>
      <c r="T363" s="3">
        <f t="shared" si="439"/>
        <v>0</v>
      </c>
      <c r="U363" s="3">
        <f t="shared" si="439"/>
        <v>48.363886999999998</v>
      </c>
      <c r="V363" s="3">
        <f t="shared" si="439"/>
        <v>2.3929849999999999</v>
      </c>
      <c r="W363" s="3">
        <f t="shared" si="439"/>
        <v>0</v>
      </c>
      <c r="X363" s="3">
        <f t="shared" si="439"/>
        <v>497.47</v>
      </c>
      <c r="Y363" s="3">
        <f t="shared" si="439"/>
        <v>265.12</v>
      </c>
      <c r="Z363" s="3">
        <f t="shared" si="439"/>
        <v>0</v>
      </c>
      <c r="AA363" s="3">
        <f t="shared" si="439"/>
        <v>0</v>
      </c>
      <c r="AB363" s="3">
        <f t="shared" si="439"/>
        <v>1592.08</v>
      </c>
      <c r="AC363" s="3">
        <f t="shared" si="439"/>
        <v>976.14</v>
      </c>
      <c r="AD363" s="3">
        <f t="shared" si="439"/>
        <v>164.46</v>
      </c>
      <c r="AE363" s="3">
        <f t="shared" si="439"/>
        <v>28.41</v>
      </c>
      <c r="AF363" s="3">
        <f t="shared" si="439"/>
        <v>451.48</v>
      </c>
      <c r="AG363" s="3">
        <f t="shared" si="439"/>
        <v>0</v>
      </c>
      <c r="AH363" s="3">
        <f t="shared" si="439"/>
        <v>48.363886999999998</v>
      </c>
      <c r="AI363" s="3">
        <f t="shared" si="439"/>
        <v>2.3929849999999999</v>
      </c>
      <c r="AJ363" s="3">
        <f t="shared" si="439"/>
        <v>0</v>
      </c>
      <c r="AK363" s="3">
        <f t="shared" si="439"/>
        <v>497.47</v>
      </c>
      <c r="AL363" s="3">
        <f t="shared" si="439"/>
        <v>265.12</v>
      </c>
      <c r="AM363" s="3">
        <f t="shared" si="439"/>
        <v>0</v>
      </c>
      <c r="AN363" s="3">
        <f t="shared" si="439"/>
        <v>0</v>
      </c>
      <c r="AO363" s="3">
        <f t="shared" si="439"/>
        <v>0</v>
      </c>
      <c r="AP363" s="3">
        <f t="shared" si="439"/>
        <v>0</v>
      </c>
      <c r="AQ363" s="3">
        <f t="shared" si="439"/>
        <v>0</v>
      </c>
      <c r="AR363" s="3">
        <f t="shared" si="439"/>
        <v>2354.67</v>
      </c>
      <c r="AS363" s="3">
        <f t="shared" si="439"/>
        <v>2354.67</v>
      </c>
      <c r="AT363" s="3">
        <f t="shared" si="439"/>
        <v>0</v>
      </c>
      <c r="AU363" s="3">
        <f t="shared" ref="AU363:BZ363" si="440">AU376</f>
        <v>0</v>
      </c>
      <c r="AV363" s="3">
        <f t="shared" si="440"/>
        <v>976.14</v>
      </c>
      <c r="AW363" s="3">
        <f t="shared" si="440"/>
        <v>976.14</v>
      </c>
      <c r="AX363" s="3">
        <f t="shared" si="440"/>
        <v>0</v>
      </c>
      <c r="AY363" s="3">
        <f t="shared" si="440"/>
        <v>976.14</v>
      </c>
      <c r="AZ363" s="3">
        <f t="shared" si="440"/>
        <v>0</v>
      </c>
      <c r="BA363" s="3">
        <f t="shared" si="440"/>
        <v>0</v>
      </c>
      <c r="BB363" s="3">
        <f t="shared" si="440"/>
        <v>0</v>
      </c>
      <c r="BC363" s="3">
        <f t="shared" si="440"/>
        <v>0</v>
      </c>
      <c r="BD363" s="3">
        <f t="shared" si="440"/>
        <v>0</v>
      </c>
      <c r="BE363" s="3">
        <f t="shared" si="440"/>
        <v>0</v>
      </c>
      <c r="BF363" s="3">
        <f t="shared" si="440"/>
        <v>0</v>
      </c>
      <c r="BG363" s="3">
        <f t="shared" si="440"/>
        <v>0</v>
      </c>
      <c r="BH363" s="3">
        <f t="shared" si="440"/>
        <v>0</v>
      </c>
      <c r="BI363" s="3">
        <f t="shared" si="440"/>
        <v>0</v>
      </c>
      <c r="BJ363" s="3">
        <f t="shared" si="440"/>
        <v>0</v>
      </c>
      <c r="BK363" s="3">
        <f t="shared" si="440"/>
        <v>0</v>
      </c>
      <c r="BL363" s="3">
        <f t="shared" si="440"/>
        <v>0</v>
      </c>
      <c r="BM363" s="3">
        <f t="shared" si="440"/>
        <v>0</v>
      </c>
      <c r="BN363" s="3">
        <f t="shared" si="440"/>
        <v>0</v>
      </c>
      <c r="BO363" s="3">
        <f t="shared" si="440"/>
        <v>0</v>
      </c>
      <c r="BP363" s="3">
        <f t="shared" si="440"/>
        <v>0</v>
      </c>
      <c r="BQ363" s="3">
        <f t="shared" si="440"/>
        <v>0</v>
      </c>
      <c r="BR363" s="3">
        <f t="shared" si="440"/>
        <v>0</v>
      </c>
      <c r="BS363" s="3">
        <f t="shared" si="440"/>
        <v>0</v>
      </c>
      <c r="BT363" s="3">
        <f t="shared" si="440"/>
        <v>0</v>
      </c>
      <c r="BU363" s="3">
        <f t="shared" si="440"/>
        <v>0</v>
      </c>
      <c r="BV363" s="3">
        <f t="shared" si="440"/>
        <v>0</v>
      </c>
      <c r="BW363" s="3">
        <f t="shared" si="440"/>
        <v>0</v>
      </c>
      <c r="BX363" s="3">
        <f t="shared" si="440"/>
        <v>0</v>
      </c>
      <c r="BY363" s="3">
        <f t="shared" si="440"/>
        <v>0</v>
      </c>
      <c r="BZ363" s="3">
        <f t="shared" si="440"/>
        <v>0</v>
      </c>
      <c r="CA363" s="3">
        <f t="shared" ref="CA363:DF363" si="441">CA376</f>
        <v>2354.67</v>
      </c>
      <c r="CB363" s="3">
        <f t="shared" si="441"/>
        <v>2354.67</v>
      </c>
      <c r="CC363" s="3">
        <f t="shared" si="441"/>
        <v>0</v>
      </c>
      <c r="CD363" s="3">
        <f t="shared" si="441"/>
        <v>0</v>
      </c>
      <c r="CE363" s="3">
        <f t="shared" si="441"/>
        <v>976.14</v>
      </c>
      <c r="CF363" s="3">
        <f t="shared" si="441"/>
        <v>976.14</v>
      </c>
      <c r="CG363" s="3">
        <f t="shared" si="441"/>
        <v>0</v>
      </c>
      <c r="CH363" s="3">
        <f t="shared" si="441"/>
        <v>976.14</v>
      </c>
      <c r="CI363" s="3">
        <f t="shared" si="441"/>
        <v>0</v>
      </c>
      <c r="CJ363" s="3">
        <f t="shared" si="441"/>
        <v>0</v>
      </c>
      <c r="CK363" s="3">
        <f t="shared" si="441"/>
        <v>0</v>
      </c>
      <c r="CL363" s="3">
        <f t="shared" si="441"/>
        <v>0</v>
      </c>
      <c r="CM363" s="3">
        <f t="shared" si="441"/>
        <v>0</v>
      </c>
      <c r="CN363" s="3">
        <f t="shared" si="441"/>
        <v>0</v>
      </c>
      <c r="CO363" s="3">
        <f t="shared" si="441"/>
        <v>0</v>
      </c>
      <c r="CP363" s="3">
        <f t="shared" si="441"/>
        <v>0</v>
      </c>
      <c r="CQ363" s="3">
        <f t="shared" si="441"/>
        <v>0</v>
      </c>
      <c r="CR363" s="3">
        <f t="shared" si="441"/>
        <v>0</v>
      </c>
      <c r="CS363" s="3">
        <f t="shared" si="441"/>
        <v>0</v>
      </c>
      <c r="CT363" s="3">
        <f t="shared" si="441"/>
        <v>0</v>
      </c>
      <c r="CU363" s="3">
        <f t="shared" si="441"/>
        <v>0</v>
      </c>
      <c r="CV363" s="3">
        <f t="shared" si="441"/>
        <v>0</v>
      </c>
      <c r="CW363" s="3">
        <f t="shared" si="441"/>
        <v>0</v>
      </c>
      <c r="CX363" s="3">
        <f t="shared" si="441"/>
        <v>0</v>
      </c>
      <c r="CY363" s="3">
        <f t="shared" si="441"/>
        <v>0</v>
      </c>
      <c r="CZ363" s="3">
        <f t="shared" si="441"/>
        <v>0</v>
      </c>
      <c r="DA363" s="3">
        <f t="shared" si="441"/>
        <v>0</v>
      </c>
      <c r="DB363" s="3">
        <f t="shared" si="441"/>
        <v>0</v>
      </c>
      <c r="DC363" s="3">
        <f t="shared" si="441"/>
        <v>0</v>
      </c>
      <c r="DD363" s="3">
        <f t="shared" si="441"/>
        <v>0</v>
      </c>
      <c r="DE363" s="3">
        <f t="shared" si="441"/>
        <v>0</v>
      </c>
      <c r="DF363" s="3">
        <f t="shared" si="441"/>
        <v>0</v>
      </c>
      <c r="DG363" s="4">
        <f t="shared" ref="DG363:EL363" si="442">DG376</f>
        <v>10778.35</v>
      </c>
      <c r="DH363" s="4">
        <f t="shared" si="442"/>
        <v>6608.47</v>
      </c>
      <c r="DI363" s="4">
        <f t="shared" si="442"/>
        <v>1113.3699999999999</v>
      </c>
      <c r="DJ363" s="4">
        <f t="shared" si="442"/>
        <v>192.33</v>
      </c>
      <c r="DK363" s="4">
        <f t="shared" si="442"/>
        <v>3056.51</v>
      </c>
      <c r="DL363" s="4">
        <f t="shared" si="442"/>
        <v>0</v>
      </c>
      <c r="DM363" s="4">
        <f t="shared" si="442"/>
        <v>48.363886999999998</v>
      </c>
      <c r="DN363" s="4">
        <f t="shared" si="442"/>
        <v>2.3929849999999999</v>
      </c>
      <c r="DO363" s="4">
        <f t="shared" si="442"/>
        <v>0</v>
      </c>
      <c r="DP363" s="4">
        <f t="shared" si="442"/>
        <v>3367.87</v>
      </c>
      <c r="DQ363" s="4">
        <f t="shared" si="442"/>
        <v>1794.84</v>
      </c>
      <c r="DR363" s="4">
        <f t="shared" si="442"/>
        <v>0</v>
      </c>
      <c r="DS363" s="4">
        <f t="shared" si="442"/>
        <v>0</v>
      </c>
      <c r="DT363" s="4">
        <f t="shared" si="442"/>
        <v>10778.35</v>
      </c>
      <c r="DU363" s="4">
        <f t="shared" si="442"/>
        <v>6608.47</v>
      </c>
      <c r="DV363" s="4">
        <f t="shared" si="442"/>
        <v>1113.3699999999999</v>
      </c>
      <c r="DW363" s="4">
        <f t="shared" si="442"/>
        <v>192.33</v>
      </c>
      <c r="DX363" s="4">
        <f t="shared" si="442"/>
        <v>3056.51</v>
      </c>
      <c r="DY363" s="4">
        <f t="shared" si="442"/>
        <v>0</v>
      </c>
      <c r="DZ363" s="4">
        <f t="shared" si="442"/>
        <v>48.363886999999998</v>
      </c>
      <c r="EA363" s="4">
        <f t="shared" si="442"/>
        <v>2.3929849999999999</v>
      </c>
      <c r="EB363" s="4">
        <f t="shared" si="442"/>
        <v>0</v>
      </c>
      <c r="EC363" s="4">
        <f t="shared" si="442"/>
        <v>3367.87</v>
      </c>
      <c r="ED363" s="4">
        <f t="shared" si="442"/>
        <v>1794.84</v>
      </c>
      <c r="EE363" s="4">
        <f t="shared" si="442"/>
        <v>0</v>
      </c>
      <c r="EF363" s="4">
        <f t="shared" si="442"/>
        <v>0</v>
      </c>
      <c r="EG363" s="4">
        <f t="shared" si="442"/>
        <v>0</v>
      </c>
      <c r="EH363" s="4">
        <f t="shared" si="442"/>
        <v>0</v>
      </c>
      <c r="EI363" s="4">
        <f t="shared" si="442"/>
        <v>0</v>
      </c>
      <c r="EJ363" s="4">
        <f t="shared" si="442"/>
        <v>15941.06</v>
      </c>
      <c r="EK363" s="4">
        <f t="shared" si="442"/>
        <v>15941.06</v>
      </c>
      <c r="EL363" s="4">
        <f t="shared" si="442"/>
        <v>0</v>
      </c>
      <c r="EM363" s="4">
        <f t="shared" ref="EM363:FR363" si="443">EM376</f>
        <v>0</v>
      </c>
      <c r="EN363" s="4">
        <f t="shared" si="443"/>
        <v>6608.47</v>
      </c>
      <c r="EO363" s="4">
        <f t="shared" si="443"/>
        <v>6608.47</v>
      </c>
      <c r="EP363" s="4">
        <f t="shared" si="443"/>
        <v>0</v>
      </c>
      <c r="EQ363" s="4">
        <f t="shared" si="443"/>
        <v>6608.47</v>
      </c>
      <c r="ER363" s="4">
        <f t="shared" si="443"/>
        <v>0</v>
      </c>
      <c r="ES363" s="4">
        <f t="shared" si="443"/>
        <v>0</v>
      </c>
      <c r="ET363" s="4">
        <f t="shared" si="443"/>
        <v>0</v>
      </c>
      <c r="EU363" s="4">
        <f t="shared" si="443"/>
        <v>0</v>
      </c>
      <c r="EV363" s="4">
        <f t="shared" si="443"/>
        <v>0</v>
      </c>
      <c r="EW363" s="4">
        <f t="shared" si="443"/>
        <v>0</v>
      </c>
      <c r="EX363" s="4">
        <f t="shared" si="443"/>
        <v>0</v>
      </c>
      <c r="EY363" s="4">
        <f t="shared" si="443"/>
        <v>0</v>
      </c>
      <c r="EZ363" s="4">
        <f t="shared" si="443"/>
        <v>0</v>
      </c>
      <c r="FA363" s="4">
        <f t="shared" si="443"/>
        <v>0</v>
      </c>
      <c r="FB363" s="4">
        <f t="shared" si="443"/>
        <v>0</v>
      </c>
      <c r="FC363" s="4">
        <f t="shared" si="443"/>
        <v>0</v>
      </c>
      <c r="FD363" s="4">
        <f t="shared" si="443"/>
        <v>0</v>
      </c>
      <c r="FE363" s="4">
        <f t="shared" si="443"/>
        <v>0</v>
      </c>
      <c r="FF363" s="4">
        <f t="shared" si="443"/>
        <v>0</v>
      </c>
      <c r="FG363" s="4">
        <f t="shared" si="443"/>
        <v>0</v>
      </c>
      <c r="FH363" s="4">
        <f t="shared" si="443"/>
        <v>0</v>
      </c>
      <c r="FI363" s="4">
        <f t="shared" si="443"/>
        <v>0</v>
      </c>
      <c r="FJ363" s="4">
        <f t="shared" si="443"/>
        <v>0</v>
      </c>
      <c r="FK363" s="4">
        <f t="shared" si="443"/>
        <v>0</v>
      </c>
      <c r="FL363" s="4">
        <f t="shared" si="443"/>
        <v>0</v>
      </c>
      <c r="FM363" s="4">
        <f t="shared" si="443"/>
        <v>0</v>
      </c>
      <c r="FN363" s="4">
        <f t="shared" si="443"/>
        <v>0</v>
      </c>
      <c r="FO363" s="4">
        <f t="shared" si="443"/>
        <v>0</v>
      </c>
      <c r="FP363" s="4">
        <f t="shared" si="443"/>
        <v>0</v>
      </c>
      <c r="FQ363" s="4">
        <f t="shared" si="443"/>
        <v>0</v>
      </c>
      <c r="FR363" s="4">
        <f t="shared" si="443"/>
        <v>0</v>
      </c>
      <c r="FS363" s="4">
        <f t="shared" ref="FS363:GX363" si="444">FS376</f>
        <v>15941.06</v>
      </c>
      <c r="FT363" s="4">
        <f t="shared" si="444"/>
        <v>15941.06</v>
      </c>
      <c r="FU363" s="4">
        <f t="shared" si="444"/>
        <v>0</v>
      </c>
      <c r="FV363" s="4">
        <f t="shared" si="444"/>
        <v>0</v>
      </c>
      <c r="FW363" s="4">
        <f t="shared" si="444"/>
        <v>6608.47</v>
      </c>
      <c r="FX363" s="4">
        <f t="shared" si="444"/>
        <v>6608.47</v>
      </c>
      <c r="FY363" s="4">
        <f t="shared" si="444"/>
        <v>0</v>
      </c>
      <c r="FZ363" s="4">
        <f t="shared" si="444"/>
        <v>6608.47</v>
      </c>
      <c r="GA363" s="4">
        <f t="shared" si="444"/>
        <v>0</v>
      </c>
      <c r="GB363" s="4">
        <f t="shared" si="444"/>
        <v>0</v>
      </c>
      <c r="GC363" s="4">
        <f t="shared" si="444"/>
        <v>0</v>
      </c>
      <c r="GD363" s="4">
        <f t="shared" si="444"/>
        <v>0</v>
      </c>
      <c r="GE363" s="4">
        <f t="shared" si="444"/>
        <v>0</v>
      </c>
      <c r="GF363" s="4">
        <f t="shared" si="444"/>
        <v>0</v>
      </c>
      <c r="GG363" s="4">
        <f t="shared" si="444"/>
        <v>0</v>
      </c>
      <c r="GH363" s="4">
        <f t="shared" si="444"/>
        <v>0</v>
      </c>
      <c r="GI363" s="4">
        <f t="shared" si="444"/>
        <v>0</v>
      </c>
      <c r="GJ363" s="4">
        <f t="shared" si="444"/>
        <v>0</v>
      </c>
      <c r="GK363" s="4">
        <f t="shared" si="444"/>
        <v>0</v>
      </c>
      <c r="GL363" s="4">
        <f t="shared" si="444"/>
        <v>0</v>
      </c>
      <c r="GM363" s="4">
        <f t="shared" si="444"/>
        <v>0</v>
      </c>
      <c r="GN363" s="4">
        <f t="shared" si="444"/>
        <v>0</v>
      </c>
      <c r="GO363" s="4">
        <f t="shared" si="444"/>
        <v>0</v>
      </c>
      <c r="GP363" s="4">
        <f t="shared" si="444"/>
        <v>0</v>
      </c>
      <c r="GQ363" s="4">
        <f t="shared" si="444"/>
        <v>0</v>
      </c>
      <c r="GR363" s="4">
        <f t="shared" si="444"/>
        <v>0</v>
      </c>
      <c r="GS363" s="4">
        <f t="shared" si="444"/>
        <v>0</v>
      </c>
      <c r="GT363" s="4">
        <f t="shared" si="444"/>
        <v>0</v>
      </c>
      <c r="GU363" s="4">
        <f t="shared" si="444"/>
        <v>0</v>
      </c>
      <c r="GV363" s="4">
        <f t="shared" si="444"/>
        <v>0</v>
      </c>
      <c r="GW363" s="4">
        <f t="shared" si="444"/>
        <v>0</v>
      </c>
      <c r="GX363" s="4">
        <f t="shared" si="444"/>
        <v>0</v>
      </c>
    </row>
    <row r="365" spans="1:255" x14ac:dyDescent="0.2">
      <c r="A365" s="2">
        <v>17</v>
      </c>
      <c r="B365" s="2">
        <v>1</v>
      </c>
      <c r="C365" s="2">
        <f>ROW(SmtRes!A1083)</f>
        <v>1083</v>
      </c>
      <c r="D365" s="2">
        <f>ROW(EtalonRes!A917)</f>
        <v>917</v>
      </c>
      <c r="E365" s="2" t="s">
        <v>628</v>
      </c>
      <c r="F365" s="2" t="s">
        <v>629</v>
      </c>
      <c r="G365" s="2" t="s">
        <v>630</v>
      </c>
      <c r="H365" s="2" t="s">
        <v>631</v>
      </c>
      <c r="I365" s="2">
        <f>ROUND(18/100,9)</f>
        <v>0.18</v>
      </c>
      <c r="J365" s="2">
        <v>0</v>
      </c>
      <c r="K365" s="2"/>
      <c r="L365" s="2"/>
      <c r="M365" s="2"/>
      <c r="N365" s="2"/>
      <c r="O365" s="2">
        <f t="shared" ref="O365:O374" si="445">ROUND(CP365,2)</f>
        <v>185.45</v>
      </c>
      <c r="P365" s="2">
        <f t="shared" ref="P365:P374" si="446">ROUND(CQ365*I365,2)</f>
        <v>0</v>
      </c>
      <c r="Q365" s="2">
        <f t="shared" ref="Q365:Q374" si="447">ROUND(CR365*I365,2)</f>
        <v>46.76</v>
      </c>
      <c r="R365" s="2">
        <f t="shared" ref="R365:R374" si="448">ROUND(CS365*I365,2)</f>
        <v>9.1300000000000008</v>
      </c>
      <c r="S365" s="2">
        <f t="shared" ref="S365:S374" si="449">ROUND(CT365*I365,2)</f>
        <v>138.69</v>
      </c>
      <c r="T365" s="2">
        <f t="shared" ref="T365:T374" si="450">ROUND(CU365*I365,2)</f>
        <v>0</v>
      </c>
      <c r="U365" s="2">
        <f t="shared" ref="U365:U374" si="451">CV365*I365</f>
        <v>14.754239999999999</v>
      </c>
      <c r="V365" s="2">
        <f t="shared" ref="V365:V374" si="452">CW365*I365</f>
        <v>0.76895999999999998</v>
      </c>
      <c r="W365" s="2">
        <f t="shared" ref="W365:W374" si="453">ROUND(CX365*I365,2)</f>
        <v>0</v>
      </c>
      <c r="X365" s="2">
        <f t="shared" ref="X365:X374" si="454">ROUND(CY365,2)</f>
        <v>155.21</v>
      </c>
      <c r="Y365" s="2">
        <f t="shared" ref="Y365:Y374" si="455">ROUND(CZ365,2)</f>
        <v>81.3</v>
      </c>
      <c r="Z365" s="2"/>
      <c r="AA365" s="2">
        <v>39650536</v>
      </c>
      <c r="AB365" s="2">
        <f t="shared" ref="AB365:AB374" si="456">ROUND((AC365+AD365+AF365),6)</f>
        <v>1030.2639999999999</v>
      </c>
      <c r="AC365" s="2">
        <f>ROUND(((ES365*0)),6)</f>
        <v>0</v>
      </c>
      <c r="AD365" s="2">
        <f>ROUND(((((ET365*0.8))-((EU365*0.8)))+AE365),6)</f>
        <v>259.76799999999997</v>
      </c>
      <c r="AE365" s="2">
        <f>ROUND(((EU365*0.8)),6)</f>
        <v>50.712000000000003</v>
      </c>
      <c r="AF365" s="2">
        <f>ROUND(((EV365*0.8)),6)</f>
        <v>770.49599999999998</v>
      </c>
      <c r="AG365" s="2">
        <f t="shared" ref="AG365:AG374" si="457">ROUND((AP365),6)</f>
        <v>0</v>
      </c>
      <c r="AH365" s="2">
        <f>((EW365*0.8))</f>
        <v>81.968000000000004</v>
      </c>
      <c r="AI365" s="2">
        <f>((EX365*0.8))</f>
        <v>4.2720000000000002</v>
      </c>
      <c r="AJ365" s="2">
        <f t="shared" ref="AJ365:AJ374" si="458">(AS365)</f>
        <v>0</v>
      </c>
      <c r="AK365" s="2">
        <v>6623.23</v>
      </c>
      <c r="AL365" s="2">
        <v>5335.4</v>
      </c>
      <c r="AM365" s="2">
        <v>324.70999999999998</v>
      </c>
      <c r="AN365" s="2">
        <v>63.39</v>
      </c>
      <c r="AO365" s="2">
        <v>963.12</v>
      </c>
      <c r="AP365" s="2">
        <v>0</v>
      </c>
      <c r="AQ365" s="2">
        <v>102.46</v>
      </c>
      <c r="AR365" s="2">
        <v>5.34</v>
      </c>
      <c r="AS365" s="2">
        <v>0</v>
      </c>
      <c r="AT365" s="2">
        <v>105</v>
      </c>
      <c r="AU365" s="2">
        <v>55</v>
      </c>
      <c r="AV365" s="2">
        <v>1</v>
      </c>
      <c r="AW365" s="2">
        <v>1</v>
      </c>
      <c r="AX365" s="2"/>
      <c r="AY365" s="2"/>
      <c r="AZ365" s="2">
        <v>1</v>
      </c>
      <c r="BA365" s="2">
        <v>1</v>
      </c>
      <c r="BB365" s="2">
        <v>1</v>
      </c>
      <c r="BC365" s="2">
        <v>1</v>
      </c>
      <c r="BD365" s="2" t="s">
        <v>3</v>
      </c>
      <c r="BE365" s="2" t="s">
        <v>3</v>
      </c>
      <c r="BF365" s="2" t="s">
        <v>3</v>
      </c>
      <c r="BG365" s="2" t="s">
        <v>3</v>
      </c>
      <c r="BH365" s="2">
        <v>0</v>
      </c>
      <c r="BI365" s="2">
        <v>1</v>
      </c>
      <c r="BJ365" s="2" t="s">
        <v>632</v>
      </c>
      <c r="BK365" s="2"/>
      <c r="BL365" s="2"/>
      <c r="BM365" s="2">
        <v>15001</v>
      </c>
      <c r="BN365" s="2">
        <v>0</v>
      </c>
      <c r="BO365" s="2" t="s">
        <v>3</v>
      </c>
      <c r="BP365" s="2">
        <v>0</v>
      </c>
      <c r="BQ365" s="2">
        <v>2</v>
      </c>
      <c r="BR365" s="2">
        <v>0</v>
      </c>
      <c r="BS365" s="2">
        <v>1</v>
      </c>
      <c r="BT365" s="2">
        <v>1</v>
      </c>
      <c r="BU365" s="2">
        <v>1</v>
      </c>
      <c r="BV365" s="2">
        <v>1</v>
      </c>
      <c r="BW365" s="2">
        <v>1</v>
      </c>
      <c r="BX365" s="2">
        <v>1</v>
      </c>
      <c r="BY365" s="2" t="s">
        <v>3</v>
      </c>
      <c r="BZ365" s="2">
        <v>105</v>
      </c>
      <c r="CA365" s="2">
        <v>55</v>
      </c>
      <c r="CB365" s="2"/>
      <c r="CC365" s="2"/>
      <c r="CD365" s="2"/>
      <c r="CE365" s="2">
        <v>0</v>
      </c>
      <c r="CF365" s="2">
        <v>0</v>
      </c>
      <c r="CG365" s="2">
        <v>0</v>
      </c>
      <c r="CH365" s="2"/>
      <c r="CI365" s="2"/>
      <c r="CJ365" s="2"/>
      <c r="CK365" s="2"/>
      <c r="CL365" s="2"/>
      <c r="CM365" s="2">
        <v>0</v>
      </c>
      <c r="CN365" s="2" t="s">
        <v>633</v>
      </c>
      <c r="CO365" s="2">
        <v>0</v>
      </c>
      <c r="CP365" s="2">
        <f t="shared" ref="CP365:CP374" si="459">(P365+Q365+S365)</f>
        <v>185.45</v>
      </c>
      <c r="CQ365" s="2">
        <f t="shared" ref="CQ365:CQ374" si="460">AC365*BC365</f>
        <v>0</v>
      </c>
      <c r="CR365" s="2">
        <f t="shared" ref="CR365:CR374" si="461">AD365*BB365</f>
        <v>259.76799999999997</v>
      </c>
      <c r="CS365" s="2">
        <f t="shared" ref="CS365:CS374" si="462">AE365*BS365</f>
        <v>50.712000000000003</v>
      </c>
      <c r="CT365" s="2">
        <f t="shared" ref="CT365:CT374" si="463">AF365*BA365</f>
        <v>770.49599999999998</v>
      </c>
      <c r="CU365" s="2">
        <f t="shared" ref="CU365:CU374" si="464">AG365</f>
        <v>0</v>
      </c>
      <c r="CV365" s="2">
        <f t="shared" ref="CV365:CV374" si="465">AH365</f>
        <v>81.968000000000004</v>
      </c>
      <c r="CW365" s="2">
        <f t="shared" ref="CW365:CW374" si="466">AI365</f>
        <v>4.2720000000000002</v>
      </c>
      <c r="CX365" s="2">
        <f t="shared" ref="CX365:CX374" si="467">AJ365</f>
        <v>0</v>
      </c>
      <c r="CY365" s="2">
        <f t="shared" ref="CY365:CY374" si="468">(((S365+R365)*AT365)/100)</f>
        <v>155.21099999999998</v>
      </c>
      <c r="CZ365" s="2">
        <f t="shared" ref="CZ365:CZ374" si="469">(((S365+R365)*AU365)/100)</f>
        <v>81.300999999999988</v>
      </c>
      <c r="DA365" s="2"/>
      <c r="DB365" s="2"/>
      <c r="DC365" s="2" t="s">
        <v>3</v>
      </c>
      <c r="DD365" s="2" t="s">
        <v>634</v>
      </c>
      <c r="DE365" s="2" t="s">
        <v>635</v>
      </c>
      <c r="DF365" s="2" t="s">
        <v>635</v>
      </c>
      <c r="DG365" s="2" t="s">
        <v>635</v>
      </c>
      <c r="DH365" s="2" t="s">
        <v>3</v>
      </c>
      <c r="DI365" s="2" t="s">
        <v>635</v>
      </c>
      <c r="DJ365" s="2" t="s">
        <v>635</v>
      </c>
      <c r="DK365" s="2" t="s">
        <v>3</v>
      </c>
      <c r="DL365" s="2" t="s">
        <v>3</v>
      </c>
      <c r="DM365" s="2" t="s">
        <v>3</v>
      </c>
      <c r="DN365" s="2">
        <v>0</v>
      </c>
      <c r="DO365" s="2">
        <v>0</v>
      </c>
      <c r="DP365" s="2">
        <v>1</v>
      </c>
      <c r="DQ365" s="2">
        <v>1</v>
      </c>
      <c r="DR365" s="2"/>
      <c r="DS365" s="2"/>
      <c r="DT365" s="2"/>
      <c r="DU365" s="2">
        <v>1005</v>
      </c>
      <c r="DV365" s="2" t="s">
        <v>631</v>
      </c>
      <c r="DW365" s="2" t="s">
        <v>631</v>
      </c>
      <c r="DX365" s="2">
        <v>100</v>
      </c>
      <c r="DY365" s="2"/>
      <c r="DZ365" s="2"/>
      <c r="EA365" s="2"/>
      <c r="EB365" s="2"/>
      <c r="EC365" s="2"/>
      <c r="ED365" s="2"/>
      <c r="EE365" s="2">
        <v>39174529</v>
      </c>
      <c r="EF365" s="2">
        <v>2</v>
      </c>
      <c r="EG365" s="2" t="s">
        <v>354</v>
      </c>
      <c r="EH365" s="2">
        <v>0</v>
      </c>
      <c r="EI365" s="2" t="s">
        <v>3</v>
      </c>
      <c r="EJ365" s="2">
        <v>1</v>
      </c>
      <c r="EK365" s="2">
        <v>15001</v>
      </c>
      <c r="EL365" s="2" t="s">
        <v>636</v>
      </c>
      <c r="EM365" s="2" t="s">
        <v>637</v>
      </c>
      <c r="EN365" s="2"/>
      <c r="EO365" s="2" t="s">
        <v>638</v>
      </c>
      <c r="EP365" s="2"/>
      <c r="EQ365" s="2">
        <v>131072</v>
      </c>
      <c r="ER365" s="2">
        <v>6623.23</v>
      </c>
      <c r="ES365" s="2">
        <v>5335.4</v>
      </c>
      <c r="ET365" s="2">
        <v>324.70999999999998</v>
      </c>
      <c r="EU365" s="2">
        <v>63.39</v>
      </c>
      <c r="EV365" s="2">
        <v>963.12</v>
      </c>
      <c r="EW365" s="2">
        <v>102.46</v>
      </c>
      <c r="EX365" s="2">
        <v>5.34</v>
      </c>
      <c r="EY365" s="2">
        <v>0</v>
      </c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>
        <v>0</v>
      </c>
      <c r="FR365" s="2">
        <f t="shared" ref="FR365:FR374" si="470">ROUND(IF(AND(BH365=3,BI365=3),P365,0),2)</f>
        <v>0</v>
      </c>
      <c r="FS365" s="2">
        <v>0</v>
      </c>
      <c r="FT365" s="2"/>
      <c r="FU365" s="2"/>
      <c r="FV365" s="2"/>
      <c r="FW365" s="2"/>
      <c r="FX365" s="2">
        <v>105</v>
      </c>
      <c r="FY365" s="2">
        <v>55</v>
      </c>
      <c r="FZ365" s="2"/>
      <c r="GA365" s="2" t="s">
        <v>3</v>
      </c>
      <c r="GB365" s="2"/>
      <c r="GC365" s="2"/>
      <c r="GD365" s="2">
        <v>1</v>
      </c>
      <c r="GE365" s="2"/>
      <c r="GF365" s="2">
        <v>2124409249</v>
      </c>
      <c r="GG365" s="2">
        <v>1</v>
      </c>
      <c r="GH365" s="2">
        <v>1</v>
      </c>
      <c r="GI365" s="2">
        <v>-2</v>
      </c>
      <c r="GJ365" s="2">
        <v>0</v>
      </c>
      <c r="GK365" s="2">
        <v>0</v>
      </c>
      <c r="GL365" s="2">
        <f t="shared" ref="GL365:GL374" si="471">ROUND(IF(AND(BH365=3,BI365=3,FS365&lt;&gt;0),P365,0),2)</f>
        <v>0</v>
      </c>
      <c r="GM365" s="2">
        <f t="shared" ref="GM365:GM374" si="472">ROUND(O365+X365+Y365,2)+GX365</f>
        <v>421.96</v>
      </c>
      <c r="GN365" s="2">
        <f t="shared" ref="GN365:GN374" si="473">IF(OR(BI365=0,BI365=1),ROUND(O365+X365+Y365,2),0)</f>
        <v>421.96</v>
      </c>
      <c r="GO365" s="2">
        <f t="shared" ref="GO365:GO374" si="474">IF(BI365=2,ROUND(O365+X365+Y365,2),0)</f>
        <v>0</v>
      </c>
      <c r="GP365" s="2">
        <f t="shared" ref="GP365:GP374" si="475">IF(BI365=4,ROUND(O365+X365+Y365,2)+GX365,0)</f>
        <v>0</v>
      </c>
      <c r="GQ365" s="2"/>
      <c r="GR365" s="2">
        <v>0</v>
      </c>
      <c r="GS365" s="2">
        <v>3</v>
      </c>
      <c r="GT365" s="2">
        <v>0</v>
      </c>
      <c r="GU365" s="2" t="s">
        <v>3</v>
      </c>
      <c r="GV365" s="2">
        <f t="shared" ref="GV365:GV374" si="476">ROUND((GT365),6)</f>
        <v>0</v>
      </c>
      <c r="GW365" s="2">
        <v>1</v>
      </c>
      <c r="GX365" s="2">
        <f t="shared" ref="GX365:GX374" si="477">ROUND(HC365*I365,2)</f>
        <v>0</v>
      </c>
      <c r="GY365" s="2"/>
      <c r="GZ365" s="2"/>
      <c r="HA365" s="2">
        <v>0</v>
      </c>
      <c r="HB365" s="2">
        <v>0</v>
      </c>
      <c r="HC365" s="2">
        <f t="shared" ref="HC365:HC374" si="478">GV365*GW365</f>
        <v>0</v>
      </c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>
        <v>0</v>
      </c>
      <c r="IL365" s="2"/>
      <c r="IM365" s="2"/>
      <c r="IN365" s="2"/>
      <c r="IO365" s="2"/>
      <c r="IP365" s="2"/>
      <c r="IQ365" s="2"/>
      <c r="IR365" s="2"/>
      <c r="IS365" s="2"/>
      <c r="IT365" s="2"/>
      <c r="IU365" s="2"/>
    </row>
    <row r="366" spans="1:255" x14ac:dyDescent="0.2">
      <c r="A366">
        <v>17</v>
      </c>
      <c r="B366">
        <v>1</v>
      </c>
      <c r="C366">
        <f>ROW(SmtRes!A1088)</f>
        <v>1088</v>
      </c>
      <c r="D366">
        <f>ROW(EtalonRes!A922)</f>
        <v>922</v>
      </c>
      <c r="E366" t="s">
        <v>628</v>
      </c>
      <c r="F366" t="s">
        <v>629</v>
      </c>
      <c r="G366" t="s">
        <v>630</v>
      </c>
      <c r="H366" t="s">
        <v>631</v>
      </c>
      <c r="I366">
        <f>ROUND(18/100,9)</f>
        <v>0.18</v>
      </c>
      <c r="J366">
        <v>0</v>
      </c>
      <c r="O366">
        <f t="shared" si="445"/>
        <v>1255.48</v>
      </c>
      <c r="P366">
        <f t="shared" si="446"/>
        <v>0</v>
      </c>
      <c r="Q366">
        <f t="shared" si="447"/>
        <v>316.55</v>
      </c>
      <c r="R366">
        <f t="shared" si="448"/>
        <v>61.8</v>
      </c>
      <c r="S366">
        <f t="shared" si="449"/>
        <v>938.93</v>
      </c>
      <c r="T366">
        <f t="shared" si="450"/>
        <v>0</v>
      </c>
      <c r="U366">
        <f t="shared" si="451"/>
        <v>14.754239999999999</v>
      </c>
      <c r="V366">
        <f t="shared" si="452"/>
        <v>0.76895999999999998</v>
      </c>
      <c r="W366">
        <f t="shared" si="453"/>
        <v>0</v>
      </c>
      <c r="X366">
        <f t="shared" si="454"/>
        <v>1050.77</v>
      </c>
      <c r="Y366">
        <f t="shared" si="455"/>
        <v>550.4</v>
      </c>
      <c r="AA366">
        <v>39650538</v>
      </c>
      <c r="AB366">
        <f t="shared" si="456"/>
        <v>1030.2639999999999</v>
      </c>
      <c r="AC366">
        <f>ROUND(((ES366*0)),6)</f>
        <v>0</v>
      </c>
      <c r="AD366">
        <f>ROUND(((((ET366*0.8))-((EU366*0.8)))+AE366),6)</f>
        <v>259.76799999999997</v>
      </c>
      <c r="AE366">
        <f>ROUND(((EU366*0.8)),6)</f>
        <v>50.712000000000003</v>
      </c>
      <c r="AF366">
        <f>ROUND(((EV366*0.8)),6)</f>
        <v>770.49599999999998</v>
      </c>
      <c r="AG366">
        <f t="shared" si="457"/>
        <v>0</v>
      </c>
      <c r="AH366">
        <f>((EW366*0.8))</f>
        <v>81.968000000000004</v>
      </c>
      <c r="AI366">
        <f>((EX366*0.8))</f>
        <v>4.2720000000000002</v>
      </c>
      <c r="AJ366">
        <f t="shared" si="458"/>
        <v>0</v>
      </c>
      <c r="AK366">
        <v>6623.23</v>
      </c>
      <c r="AL366">
        <v>5335.4</v>
      </c>
      <c r="AM366">
        <v>324.70999999999998</v>
      </c>
      <c r="AN366">
        <v>63.39</v>
      </c>
      <c r="AO366">
        <v>963.12</v>
      </c>
      <c r="AP366">
        <v>0</v>
      </c>
      <c r="AQ366">
        <v>102.46</v>
      </c>
      <c r="AR366">
        <v>5.34</v>
      </c>
      <c r="AS366">
        <v>0</v>
      </c>
      <c r="AT366">
        <v>105</v>
      </c>
      <c r="AU366">
        <v>55</v>
      </c>
      <c r="AV366">
        <v>1</v>
      </c>
      <c r="AW366">
        <v>1</v>
      </c>
      <c r="AZ366">
        <v>6.77</v>
      </c>
      <c r="BA366">
        <v>6.77</v>
      </c>
      <c r="BB366">
        <v>6.77</v>
      </c>
      <c r="BC366">
        <v>6.77</v>
      </c>
      <c r="BD366" t="s">
        <v>3</v>
      </c>
      <c r="BE366" t="s">
        <v>3</v>
      </c>
      <c r="BF366" t="s">
        <v>3</v>
      </c>
      <c r="BG366" t="s">
        <v>3</v>
      </c>
      <c r="BH366">
        <v>0</v>
      </c>
      <c r="BI366">
        <v>1</v>
      </c>
      <c r="BJ366" t="s">
        <v>632</v>
      </c>
      <c r="BM366">
        <v>15001</v>
      </c>
      <c r="BN366">
        <v>0</v>
      </c>
      <c r="BO366" t="s">
        <v>3</v>
      </c>
      <c r="BP366">
        <v>0</v>
      </c>
      <c r="BQ366">
        <v>2</v>
      </c>
      <c r="BR366">
        <v>0</v>
      </c>
      <c r="BS366">
        <v>6.77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3</v>
      </c>
      <c r="BZ366">
        <v>105</v>
      </c>
      <c r="CA366">
        <v>55</v>
      </c>
      <c r="CE366">
        <v>0</v>
      </c>
      <c r="CF366">
        <v>0</v>
      </c>
      <c r="CG366">
        <v>0</v>
      </c>
      <c r="CM366">
        <v>0</v>
      </c>
      <c r="CN366" t="s">
        <v>633</v>
      </c>
      <c r="CO366">
        <v>0</v>
      </c>
      <c r="CP366">
        <f t="shared" si="459"/>
        <v>1255.48</v>
      </c>
      <c r="CQ366">
        <f t="shared" si="460"/>
        <v>0</v>
      </c>
      <c r="CR366">
        <f t="shared" si="461"/>
        <v>1758.6293599999997</v>
      </c>
      <c r="CS366">
        <f t="shared" si="462"/>
        <v>343.32024000000001</v>
      </c>
      <c r="CT366">
        <f t="shared" si="463"/>
        <v>5216.2579199999991</v>
      </c>
      <c r="CU366">
        <f t="shared" si="464"/>
        <v>0</v>
      </c>
      <c r="CV366">
        <f t="shared" si="465"/>
        <v>81.968000000000004</v>
      </c>
      <c r="CW366">
        <f t="shared" si="466"/>
        <v>4.2720000000000002</v>
      </c>
      <c r="CX366">
        <f t="shared" si="467"/>
        <v>0</v>
      </c>
      <c r="CY366">
        <f t="shared" si="468"/>
        <v>1050.7665</v>
      </c>
      <c r="CZ366">
        <f t="shared" si="469"/>
        <v>550.40149999999994</v>
      </c>
      <c r="DC366" t="s">
        <v>3</v>
      </c>
      <c r="DD366" t="s">
        <v>634</v>
      </c>
      <c r="DE366" t="s">
        <v>635</v>
      </c>
      <c r="DF366" t="s">
        <v>635</v>
      </c>
      <c r="DG366" t="s">
        <v>635</v>
      </c>
      <c r="DH366" t="s">
        <v>3</v>
      </c>
      <c r="DI366" t="s">
        <v>635</v>
      </c>
      <c r="DJ366" t="s">
        <v>635</v>
      </c>
      <c r="DK366" t="s">
        <v>3</v>
      </c>
      <c r="DL366" t="s">
        <v>3</v>
      </c>
      <c r="DM366" t="s">
        <v>3</v>
      </c>
      <c r="DN366">
        <v>0</v>
      </c>
      <c r="DO366">
        <v>0</v>
      </c>
      <c r="DP366">
        <v>1</v>
      </c>
      <c r="DQ366">
        <v>1</v>
      </c>
      <c r="DU366">
        <v>1005</v>
      </c>
      <c r="DV366" t="s">
        <v>631</v>
      </c>
      <c r="DW366" t="s">
        <v>631</v>
      </c>
      <c r="DX366">
        <v>100</v>
      </c>
      <c r="EE366">
        <v>39174529</v>
      </c>
      <c r="EF366">
        <v>2</v>
      </c>
      <c r="EG366" t="s">
        <v>354</v>
      </c>
      <c r="EH366">
        <v>0</v>
      </c>
      <c r="EI366" t="s">
        <v>3</v>
      </c>
      <c r="EJ366">
        <v>1</v>
      </c>
      <c r="EK366">
        <v>15001</v>
      </c>
      <c r="EL366" t="s">
        <v>636</v>
      </c>
      <c r="EM366" t="s">
        <v>637</v>
      </c>
      <c r="EO366" t="s">
        <v>638</v>
      </c>
      <c r="EQ366">
        <v>131072</v>
      </c>
      <c r="ER366">
        <v>6623.23</v>
      </c>
      <c r="ES366">
        <v>5335.4</v>
      </c>
      <c r="ET366">
        <v>324.70999999999998</v>
      </c>
      <c r="EU366">
        <v>63.39</v>
      </c>
      <c r="EV366">
        <v>963.12</v>
      </c>
      <c r="EW366">
        <v>102.46</v>
      </c>
      <c r="EX366">
        <v>5.34</v>
      </c>
      <c r="EY366">
        <v>0</v>
      </c>
      <c r="FQ366">
        <v>0</v>
      </c>
      <c r="FR366">
        <f t="shared" si="470"/>
        <v>0</v>
      </c>
      <c r="FS366">
        <v>0</v>
      </c>
      <c r="FX366">
        <v>105</v>
      </c>
      <c r="FY366">
        <v>55</v>
      </c>
      <c r="GA366" t="s">
        <v>3</v>
      </c>
      <c r="GD366">
        <v>1</v>
      </c>
      <c r="GF366">
        <v>2124409249</v>
      </c>
      <c r="GG366">
        <v>1</v>
      </c>
      <c r="GH366">
        <v>1</v>
      </c>
      <c r="GI366">
        <v>4</v>
      </c>
      <c r="GJ366">
        <v>0</v>
      </c>
      <c r="GK366">
        <v>0</v>
      </c>
      <c r="GL366">
        <f t="shared" si="471"/>
        <v>0</v>
      </c>
      <c r="GM366">
        <f t="shared" si="472"/>
        <v>2856.65</v>
      </c>
      <c r="GN366">
        <f t="shared" si="473"/>
        <v>2856.65</v>
      </c>
      <c r="GO366">
        <f t="shared" si="474"/>
        <v>0</v>
      </c>
      <c r="GP366">
        <f t="shared" si="475"/>
        <v>0</v>
      </c>
      <c r="GR366">
        <v>0</v>
      </c>
      <c r="GS366">
        <v>0</v>
      </c>
      <c r="GT366">
        <v>0</v>
      </c>
      <c r="GU366" t="s">
        <v>3</v>
      </c>
      <c r="GV366">
        <f t="shared" si="476"/>
        <v>0</v>
      </c>
      <c r="GW366">
        <v>1</v>
      </c>
      <c r="GX366">
        <f t="shared" si="477"/>
        <v>0</v>
      </c>
      <c r="HA366">
        <v>0</v>
      </c>
      <c r="HB366">
        <v>0</v>
      </c>
      <c r="HC366">
        <f t="shared" si="478"/>
        <v>0</v>
      </c>
      <c r="IK366">
        <v>0</v>
      </c>
    </row>
    <row r="367" spans="1:255" x14ac:dyDescent="0.2">
      <c r="A367" s="2">
        <v>17</v>
      </c>
      <c r="B367" s="2">
        <v>1</v>
      </c>
      <c r="C367" s="2">
        <f>ROW(SmtRes!A1093)</f>
        <v>1093</v>
      </c>
      <c r="D367" s="2">
        <f>ROW(EtalonRes!A927)</f>
        <v>927</v>
      </c>
      <c r="E367" s="2" t="s">
        <v>639</v>
      </c>
      <c r="F367" s="2" t="s">
        <v>629</v>
      </c>
      <c r="G367" s="2" t="s">
        <v>640</v>
      </c>
      <c r="H367" s="2" t="s">
        <v>631</v>
      </c>
      <c r="I367" s="2">
        <f>ROUND(18/100,9)</f>
        <v>0.18</v>
      </c>
      <c r="J367" s="2">
        <v>0</v>
      </c>
      <c r="K367" s="2"/>
      <c r="L367" s="2"/>
      <c r="M367" s="2"/>
      <c r="N367" s="2"/>
      <c r="O367" s="2">
        <f t="shared" si="445"/>
        <v>1328.14</v>
      </c>
      <c r="P367" s="2">
        <f t="shared" si="446"/>
        <v>960.37</v>
      </c>
      <c r="Q367" s="2">
        <f t="shared" si="447"/>
        <v>98.63</v>
      </c>
      <c r="R367" s="2">
        <f t="shared" si="448"/>
        <v>19.25</v>
      </c>
      <c r="S367" s="2">
        <f t="shared" si="449"/>
        <v>269.14</v>
      </c>
      <c r="T367" s="2">
        <f t="shared" si="450"/>
        <v>0</v>
      </c>
      <c r="U367" s="2">
        <f t="shared" si="451"/>
        <v>28.632446999999996</v>
      </c>
      <c r="V367" s="2">
        <f t="shared" si="452"/>
        <v>1.6220250000000001</v>
      </c>
      <c r="W367" s="2">
        <f t="shared" si="453"/>
        <v>0</v>
      </c>
      <c r="X367" s="2">
        <f t="shared" si="454"/>
        <v>302.81</v>
      </c>
      <c r="Y367" s="2">
        <f t="shared" si="455"/>
        <v>158.61000000000001</v>
      </c>
      <c r="Z367" s="2"/>
      <c r="AA367" s="2">
        <v>39650536</v>
      </c>
      <c r="AB367" s="2">
        <f t="shared" si="456"/>
        <v>7378.5919249999997</v>
      </c>
      <c r="AC367" s="2">
        <f t="shared" ref="AC367:AC374" si="479">ROUND((ES367),6)</f>
        <v>5335.4</v>
      </c>
      <c r="AD367" s="2">
        <f>ROUND((((((ET367*1.25)*1.35))-(((EU367*1.25)*1.35)))+AE367),6)</f>
        <v>547.948125</v>
      </c>
      <c r="AE367" s="2">
        <f>ROUND((((EU367*1.25)*1.35)),6)</f>
        <v>106.970625</v>
      </c>
      <c r="AF367" s="2">
        <f>ROUND((((EV367*1.15)*1.35)),6)</f>
        <v>1495.2438</v>
      </c>
      <c r="AG367" s="2">
        <f t="shared" si="457"/>
        <v>0</v>
      </c>
      <c r="AH367" s="2">
        <f>(((EW367*1.15)*1.35))</f>
        <v>159.06914999999998</v>
      </c>
      <c r="AI367" s="2">
        <f>(((EX367*1.25)*1.35))</f>
        <v>9.0112500000000004</v>
      </c>
      <c r="AJ367" s="2">
        <f t="shared" si="458"/>
        <v>0</v>
      </c>
      <c r="AK367" s="2">
        <v>6623.23</v>
      </c>
      <c r="AL367" s="2">
        <v>5335.4</v>
      </c>
      <c r="AM367" s="2">
        <v>324.70999999999998</v>
      </c>
      <c r="AN367" s="2">
        <v>63.39</v>
      </c>
      <c r="AO367" s="2">
        <v>963.12</v>
      </c>
      <c r="AP367" s="2">
        <v>0</v>
      </c>
      <c r="AQ367" s="2">
        <v>102.46</v>
      </c>
      <c r="AR367" s="2">
        <v>5.34</v>
      </c>
      <c r="AS367" s="2">
        <v>0</v>
      </c>
      <c r="AT367" s="2">
        <v>105</v>
      </c>
      <c r="AU367" s="2">
        <v>55</v>
      </c>
      <c r="AV367" s="2">
        <v>1</v>
      </c>
      <c r="AW367" s="2">
        <v>1</v>
      </c>
      <c r="AX367" s="2"/>
      <c r="AY367" s="2"/>
      <c r="AZ367" s="2">
        <v>1</v>
      </c>
      <c r="BA367" s="2">
        <v>1</v>
      </c>
      <c r="BB367" s="2">
        <v>1</v>
      </c>
      <c r="BC367" s="2">
        <v>1</v>
      </c>
      <c r="BD367" s="2" t="s">
        <v>3</v>
      </c>
      <c r="BE367" s="2" t="s">
        <v>3</v>
      </c>
      <c r="BF367" s="2" t="s">
        <v>3</v>
      </c>
      <c r="BG367" s="2" t="s">
        <v>3</v>
      </c>
      <c r="BH367" s="2">
        <v>0</v>
      </c>
      <c r="BI367" s="2">
        <v>1</v>
      </c>
      <c r="BJ367" s="2" t="s">
        <v>632</v>
      </c>
      <c r="BK367" s="2"/>
      <c r="BL367" s="2"/>
      <c r="BM367" s="2">
        <v>15001</v>
      </c>
      <c r="BN367" s="2">
        <v>0</v>
      </c>
      <c r="BO367" s="2" t="s">
        <v>3</v>
      </c>
      <c r="BP367" s="2">
        <v>0</v>
      </c>
      <c r="BQ367" s="2">
        <v>2</v>
      </c>
      <c r="BR367" s="2">
        <v>0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 t="s">
        <v>3</v>
      </c>
      <c r="BZ367" s="2">
        <v>105</v>
      </c>
      <c r="CA367" s="2">
        <v>55</v>
      </c>
      <c r="CB367" s="2"/>
      <c r="CC367" s="2"/>
      <c r="CD367" s="2"/>
      <c r="CE367" s="2">
        <v>0</v>
      </c>
      <c r="CF367" s="2">
        <v>0</v>
      </c>
      <c r="CG367" s="2">
        <v>0</v>
      </c>
      <c r="CH367" s="2"/>
      <c r="CI367" s="2"/>
      <c r="CJ367" s="2"/>
      <c r="CK367" s="2"/>
      <c r="CL367" s="2"/>
      <c r="CM367" s="2">
        <v>0</v>
      </c>
      <c r="CN367" s="2" t="s">
        <v>1297</v>
      </c>
      <c r="CO367" s="2">
        <v>0</v>
      </c>
      <c r="CP367" s="2">
        <f t="shared" si="459"/>
        <v>1328.1399999999999</v>
      </c>
      <c r="CQ367" s="2">
        <f t="shared" si="460"/>
        <v>5335.4</v>
      </c>
      <c r="CR367" s="2">
        <f t="shared" si="461"/>
        <v>547.948125</v>
      </c>
      <c r="CS367" s="2">
        <f t="shared" si="462"/>
        <v>106.970625</v>
      </c>
      <c r="CT367" s="2">
        <f t="shared" si="463"/>
        <v>1495.2438</v>
      </c>
      <c r="CU367" s="2">
        <f t="shared" si="464"/>
        <v>0</v>
      </c>
      <c r="CV367" s="2">
        <f t="shared" si="465"/>
        <v>159.06914999999998</v>
      </c>
      <c r="CW367" s="2">
        <f t="shared" si="466"/>
        <v>9.0112500000000004</v>
      </c>
      <c r="CX367" s="2">
        <f t="shared" si="467"/>
        <v>0</v>
      </c>
      <c r="CY367" s="2">
        <f t="shared" si="468"/>
        <v>302.80949999999996</v>
      </c>
      <c r="CZ367" s="2">
        <f t="shared" si="469"/>
        <v>158.61449999999999</v>
      </c>
      <c r="DA367" s="2"/>
      <c r="DB367" s="2"/>
      <c r="DC367" s="2" t="s">
        <v>3</v>
      </c>
      <c r="DD367" s="2" t="s">
        <v>3</v>
      </c>
      <c r="DE367" s="2" t="s">
        <v>387</v>
      </c>
      <c r="DF367" s="2" t="s">
        <v>387</v>
      </c>
      <c r="DG367" s="2" t="s">
        <v>388</v>
      </c>
      <c r="DH367" s="2" t="s">
        <v>3</v>
      </c>
      <c r="DI367" s="2" t="s">
        <v>388</v>
      </c>
      <c r="DJ367" s="2" t="s">
        <v>387</v>
      </c>
      <c r="DK367" s="2" t="s">
        <v>3</v>
      </c>
      <c r="DL367" s="2" t="s">
        <v>3</v>
      </c>
      <c r="DM367" s="2" t="s">
        <v>3</v>
      </c>
      <c r="DN367" s="2">
        <v>0</v>
      </c>
      <c r="DO367" s="2">
        <v>0</v>
      </c>
      <c r="DP367" s="2">
        <v>1</v>
      </c>
      <c r="DQ367" s="2">
        <v>1</v>
      </c>
      <c r="DR367" s="2"/>
      <c r="DS367" s="2"/>
      <c r="DT367" s="2"/>
      <c r="DU367" s="2">
        <v>1005</v>
      </c>
      <c r="DV367" s="2" t="s">
        <v>631</v>
      </c>
      <c r="DW367" s="2" t="s">
        <v>631</v>
      </c>
      <c r="DX367" s="2">
        <v>100</v>
      </c>
      <c r="DY367" s="2"/>
      <c r="DZ367" s="2"/>
      <c r="EA367" s="2"/>
      <c r="EB367" s="2"/>
      <c r="EC367" s="2"/>
      <c r="ED367" s="2"/>
      <c r="EE367" s="2">
        <v>39174529</v>
      </c>
      <c r="EF367" s="2">
        <v>2</v>
      </c>
      <c r="EG367" s="2" t="s">
        <v>354</v>
      </c>
      <c r="EH367" s="2">
        <v>0</v>
      </c>
      <c r="EI367" s="2" t="s">
        <v>3</v>
      </c>
      <c r="EJ367" s="2">
        <v>1</v>
      </c>
      <c r="EK367" s="2">
        <v>15001</v>
      </c>
      <c r="EL367" s="2" t="s">
        <v>636</v>
      </c>
      <c r="EM367" s="2" t="s">
        <v>637</v>
      </c>
      <c r="EN367" s="2"/>
      <c r="EO367" s="2" t="s">
        <v>389</v>
      </c>
      <c r="EP367" s="2"/>
      <c r="EQ367" s="2">
        <v>131072</v>
      </c>
      <c r="ER367" s="2">
        <v>6623.23</v>
      </c>
      <c r="ES367" s="2">
        <v>5335.4</v>
      </c>
      <c r="ET367" s="2">
        <v>324.70999999999998</v>
      </c>
      <c r="EU367" s="2">
        <v>63.39</v>
      </c>
      <c r="EV367" s="2">
        <v>963.12</v>
      </c>
      <c r="EW367" s="2">
        <v>102.46</v>
      </c>
      <c r="EX367" s="2">
        <v>5.34</v>
      </c>
      <c r="EY367" s="2">
        <v>0</v>
      </c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>
        <v>0</v>
      </c>
      <c r="FR367" s="2">
        <f t="shared" si="470"/>
        <v>0</v>
      </c>
      <c r="FS367" s="2">
        <v>0</v>
      </c>
      <c r="FT367" s="2"/>
      <c r="FU367" s="2"/>
      <c r="FV367" s="2"/>
      <c r="FW367" s="2"/>
      <c r="FX367" s="2">
        <v>105</v>
      </c>
      <c r="FY367" s="2">
        <v>55</v>
      </c>
      <c r="FZ367" s="2"/>
      <c r="GA367" s="2" t="s">
        <v>3</v>
      </c>
      <c r="GB367" s="2"/>
      <c r="GC367" s="2"/>
      <c r="GD367" s="2">
        <v>1</v>
      </c>
      <c r="GE367" s="2"/>
      <c r="GF367" s="2">
        <v>-59192285</v>
      </c>
      <c r="GG367" s="2">
        <v>1</v>
      </c>
      <c r="GH367" s="2">
        <v>1</v>
      </c>
      <c r="GI367" s="2">
        <v>-2</v>
      </c>
      <c r="GJ367" s="2">
        <v>0</v>
      </c>
      <c r="GK367" s="2">
        <v>0</v>
      </c>
      <c r="GL367" s="2">
        <f t="shared" si="471"/>
        <v>0</v>
      </c>
      <c r="GM367" s="2">
        <f t="shared" si="472"/>
        <v>1789.56</v>
      </c>
      <c r="GN367" s="2">
        <f t="shared" si="473"/>
        <v>1789.56</v>
      </c>
      <c r="GO367" s="2">
        <f t="shared" si="474"/>
        <v>0</v>
      </c>
      <c r="GP367" s="2">
        <f t="shared" si="475"/>
        <v>0</v>
      </c>
      <c r="GQ367" s="2"/>
      <c r="GR367" s="2">
        <v>0</v>
      </c>
      <c r="GS367" s="2">
        <v>3</v>
      </c>
      <c r="GT367" s="2">
        <v>0</v>
      </c>
      <c r="GU367" s="2" t="s">
        <v>3</v>
      </c>
      <c r="GV367" s="2">
        <f t="shared" si="476"/>
        <v>0</v>
      </c>
      <c r="GW367" s="2">
        <v>1</v>
      </c>
      <c r="GX367" s="2">
        <f t="shared" si="477"/>
        <v>0</v>
      </c>
      <c r="GY367" s="2"/>
      <c r="GZ367" s="2"/>
      <c r="HA367" s="2">
        <v>0</v>
      </c>
      <c r="HB367" s="2">
        <v>0</v>
      </c>
      <c r="HC367" s="2">
        <f t="shared" si="478"/>
        <v>0</v>
      </c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>
        <v>0</v>
      </c>
      <c r="IL367" s="2"/>
      <c r="IM367" s="2"/>
      <c r="IN367" s="2"/>
      <c r="IO367" s="2"/>
      <c r="IP367" s="2"/>
      <c r="IQ367" s="2"/>
      <c r="IR367" s="2"/>
      <c r="IS367" s="2"/>
      <c r="IT367" s="2"/>
      <c r="IU367" s="2"/>
    </row>
    <row r="368" spans="1:255" x14ac:dyDescent="0.2">
      <c r="A368">
        <v>17</v>
      </c>
      <c r="B368">
        <v>1</v>
      </c>
      <c r="C368">
        <f>ROW(SmtRes!A1098)</f>
        <v>1098</v>
      </c>
      <c r="D368">
        <f>ROW(EtalonRes!A932)</f>
        <v>932</v>
      </c>
      <c r="E368" t="s">
        <v>639</v>
      </c>
      <c r="F368" t="s">
        <v>629</v>
      </c>
      <c r="G368" t="s">
        <v>640</v>
      </c>
      <c r="H368" t="s">
        <v>631</v>
      </c>
      <c r="I368">
        <f>ROUND(18/100,9)</f>
        <v>0.18</v>
      </c>
      <c r="J368">
        <v>0</v>
      </c>
      <c r="O368">
        <f t="shared" si="445"/>
        <v>8991.5499999999993</v>
      </c>
      <c r="P368">
        <f t="shared" si="446"/>
        <v>6501.72</v>
      </c>
      <c r="Q368">
        <f t="shared" si="447"/>
        <v>667.73</v>
      </c>
      <c r="R368">
        <f t="shared" si="448"/>
        <v>130.35</v>
      </c>
      <c r="S368">
        <f t="shared" si="449"/>
        <v>1822.1</v>
      </c>
      <c r="T368">
        <f t="shared" si="450"/>
        <v>0</v>
      </c>
      <c r="U368">
        <f t="shared" si="451"/>
        <v>28.632446999999996</v>
      </c>
      <c r="V368">
        <f t="shared" si="452"/>
        <v>1.6220250000000001</v>
      </c>
      <c r="W368">
        <f t="shared" si="453"/>
        <v>0</v>
      </c>
      <c r="X368">
        <f t="shared" si="454"/>
        <v>2050.0700000000002</v>
      </c>
      <c r="Y368">
        <f t="shared" si="455"/>
        <v>1073.8499999999999</v>
      </c>
      <c r="AA368">
        <v>39650538</v>
      </c>
      <c r="AB368">
        <f t="shared" si="456"/>
        <v>7378.5919249999997</v>
      </c>
      <c r="AC368">
        <f t="shared" si="479"/>
        <v>5335.4</v>
      </c>
      <c r="AD368">
        <f>ROUND((((((ET368*1.25)*1.35))-(((EU368*1.25)*1.35)))+AE368),6)</f>
        <v>547.948125</v>
      </c>
      <c r="AE368">
        <f>ROUND((((EU368*1.25)*1.35)),6)</f>
        <v>106.970625</v>
      </c>
      <c r="AF368">
        <f>ROUND((((EV368*1.15)*1.35)),6)</f>
        <v>1495.2438</v>
      </c>
      <c r="AG368">
        <f t="shared" si="457"/>
        <v>0</v>
      </c>
      <c r="AH368">
        <f>(((EW368*1.15)*1.35))</f>
        <v>159.06914999999998</v>
      </c>
      <c r="AI368">
        <f>(((EX368*1.25)*1.35))</f>
        <v>9.0112500000000004</v>
      </c>
      <c r="AJ368">
        <f t="shared" si="458"/>
        <v>0</v>
      </c>
      <c r="AK368">
        <v>6623.23</v>
      </c>
      <c r="AL368">
        <v>5335.4</v>
      </c>
      <c r="AM368">
        <v>324.70999999999998</v>
      </c>
      <c r="AN368">
        <v>63.39</v>
      </c>
      <c r="AO368">
        <v>963.12</v>
      </c>
      <c r="AP368">
        <v>0</v>
      </c>
      <c r="AQ368">
        <v>102.46</v>
      </c>
      <c r="AR368">
        <v>5.34</v>
      </c>
      <c r="AS368">
        <v>0</v>
      </c>
      <c r="AT368">
        <v>105</v>
      </c>
      <c r="AU368">
        <v>55</v>
      </c>
      <c r="AV368">
        <v>1</v>
      </c>
      <c r="AW368">
        <v>1</v>
      </c>
      <c r="AZ368">
        <v>6.77</v>
      </c>
      <c r="BA368">
        <v>6.77</v>
      </c>
      <c r="BB368">
        <v>6.77</v>
      </c>
      <c r="BC368">
        <v>6.77</v>
      </c>
      <c r="BD368" t="s">
        <v>3</v>
      </c>
      <c r="BE368" t="s">
        <v>3</v>
      </c>
      <c r="BF368" t="s">
        <v>3</v>
      </c>
      <c r="BG368" t="s">
        <v>3</v>
      </c>
      <c r="BH368">
        <v>0</v>
      </c>
      <c r="BI368">
        <v>1</v>
      </c>
      <c r="BJ368" t="s">
        <v>632</v>
      </c>
      <c r="BM368">
        <v>15001</v>
      </c>
      <c r="BN368">
        <v>0</v>
      </c>
      <c r="BO368" t="s">
        <v>3</v>
      </c>
      <c r="BP368">
        <v>0</v>
      </c>
      <c r="BQ368">
        <v>2</v>
      </c>
      <c r="BR368">
        <v>0</v>
      </c>
      <c r="BS368">
        <v>6.77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3</v>
      </c>
      <c r="BZ368">
        <v>105</v>
      </c>
      <c r="CA368">
        <v>55</v>
      </c>
      <c r="CE368">
        <v>0</v>
      </c>
      <c r="CF368">
        <v>0</v>
      </c>
      <c r="CG368">
        <v>0</v>
      </c>
      <c r="CM368">
        <v>0</v>
      </c>
      <c r="CN368" t="s">
        <v>1297</v>
      </c>
      <c r="CO368">
        <v>0</v>
      </c>
      <c r="CP368">
        <f t="shared" si="459"/>
        <v>8991.5500000000011</v>
      </c>
      <c r="CQ368">
        <f t="shared" si="460"/>
        <v>36120.657999999996</v>
      </c>
      <c r="CR368">
        <f t="shared" si="461"/>
        <v>3709.6088062499998</v>
      </c>
      <c r="CS368">
        <f t="shared" si="462"/>
        <v>724.1911312499999</v>
      </c>
      <c r="CT368">
        <f t="shared" si="463"/>
        <v>10122.800525999999</v>
      </c>
      <c r="CU368">
        <f t="shared" si="464"/>
        <v>0</v>
      </c>
      <c r="CV368">
        <f t="shared" si="465"/>
        <v>159.06914999999998</v>
      </c>
      <c r="CW368">
        <f t="shared" si="466"/>
        <v>9.0112500000000004</v>
      </c>
      <c r="CX368">
        <f t="shared" si="467"/>
        <v>0</v>
      </c>
      <c r="CY368">
        <f t="shared" si="468"/>
        <v>2050.0724999999998</v>
      </c>
      <c r="CZ368">
        <f t="shared" si="469"/>
        <v>1073.8474999999999</v>
      </c>
      <c r="DC368" t="s">
        <v>3</v>
      </c>
      <c r="DD368" t="s">
        <v>3</v>
      </c>
      <c r="DE368" t="s">
        <v>387</v>
      </c>
      <c r="DF368" t="s">
        <v>387</v>
      </c>
      <c r="DG368" t="s">
        <v>388</v>
      </c>
      <c r="DH368" t="s">
        <v>3</v>
      </c>
      <c r="DI368" t="s">
        <v>388</v>
      </c>
      <c r="DJ368" t="s">
        <v>387</v>
      </c>
      <c r="DK368" t="s">
        <v>3</v>
      </c>
      <c r="DL368" t="s">
        <v>3</v>
      </c>
      <c r="DM368" t="s">
        <v>3</v>
      </c>
      <c r="DN368">
        <v>0</v>
      </c>
      <c r="DO368">
        <v>0</v>
      </c>
      <c r="DP368">
        <v>1</v>
      </c>
      <c r="DQ368">
        <v>1</v>
      </c>
      <c r="DU368">
        <v>1005</v>
      </c>
      <c r="DV368" t="s">
        <v>631</v>
      </c>
      <c r="DW368" t="s">
        <v>631</v>
      </c>
      <c r="DX368">
        <v>100</v>
      </c>
      <c r="EE368">
        <v>39174529</v>
      </c>
      <c r="EF368">
        <v>2</v>
      </c>
      <c r="EG368" t="s">
        <v>354</v>
      </c>
      <c r="EH368">
        <v>0</v>
      </c>
      <c r="EI368" t="s">
        <v>3</v>
      </c>
      <c r="EJ368">
        <v>1</v>
      </c>
      <c r="EK368">
        <v>15001</v>
      </c>
      <c r="EL368" t="s">
        <v>636</v>
      </c>
      <c r="EM368" t="s">
        <v>637</v>
      </c>
      <c r="EO368" t="s">
        <v>389</v>
      </c>
      <c r="EQ368">
        <v>131072</v>
      </c>
      <c r="ER368">
        <v>6623.23</v>
      </c>
      <c r="ES368">
        <v>5335.4</v>
      </c>
      <c r="ET368">
        <v>324.70999999999998</v>
      </c>
      <c r="EU368">
        <v>63.39</v>
      </c>
      <c r="EV368">
        <v>963.12</v>
      </c>
      <c r="EW368">
        <v>102.46</v>
      </c>
      <c r="EX368">
        <v>5.34</v>
      </c>
      <c r="EY368">
        <v>0</v>
      </c>
      <c r="FQ368">
        <v>0</v>
      </c>
      <c r="FR368">
        <f t="shared" si="470"/>
        <v>0</v>
      </c>
      <c r="FS368">
        <v>0</v>
      </c>
      <c r="FX368">
        <v>105</v>
      </c>
      <c r="FY368">
        <v>55</v>
      </c>
      <c r="GA368" t="s">
        <v>3</v>
      </c>
      <c r="GD368">
        <v>1</v>
      </c>
      <c r="GF368">
        <v>-59192285</v>
      </c>
      <c r="GG368">
        <v>1</v>
      </c>
      <c r="GH368">
        <v>1</v>
      </c>
      <c r="GI368">
        <v>4</v>
      </c>
      <c r="GJ368">
        <v>0</v>
      </c>
      <c r="GK368">
        <v>0</v>
      </c>
      <c r="GL368">
        <f t="shared" si="471"/>
        <v>0</v>
      </c>
      <c r="GM368">
        <f t="shared" si="472"/>
        <v>12115.47</v>
      </c>
      <c r="GN368">
        <f t="shared" si="473"/>
        <v>12115.47</v>
      </c>
      <c r="GO368">
        <f t="shared" si="474"/>
        <v>0</v>
      </c>
      <c r="GP368">
        <f t="shared" si="475"/>
        <v>0</v>
      </c>
      <c r="GR368">
        <v>0</v>
      </c>
      <c r="GS368">
        <v>0</v>
      </c>
      <c r="GT368">
        <v>0</v>
      </c>
      <c r="GU368" t="s">
        <v>3</v>
      </c>
      <c r="GV368">
        <f t="shared" si="476"/>
        <v>0</v>
      </c>
      <c r="GW368">
        <v>1</v>
      </c>
      <c r="GX368">
        <f t="shared" si="477"/>
        <v>0</v>
      </c>
      <c r="HA368">
        <v>0</v>
      </c>
      <c r="HB368">
        <v>0</v>
      </c>
      <c r="HC368">
        <f t="shared" si="478"/>
        <v>0</v>
      </c>
      <c r="IK368">
        <v>0</v>
      </c>
    </row>
    <row r="369" spans="1:255" x14ac:dyDescent="0.2">
      <c r="A369" s="2">
        <v>17</v>
      </c>
      <c r="B369" s="2">
        <v>1</v>
      </c>
      <c r="C369" s="2">
        <f>ROW(SmtRes!A1100)</f>
        <v>1100</v>
      </c>
      <c r="D369" s="2">
        <f>ROW(EtalonRes!A934)</f>
        <v>934</v>
      </c>
      <c r="E369" s="2" t="s">
        <v>641</v>
      </c>
      <c r="F369" s="2" t="s">
        <v>642</v>
      </c>
      <c r="G369" s="2" t="s">
        <v>643</v>
      </c>
      <c r="H369" s="2" t="s">
        <v>158</v>
      </c>
      <c r="I369" s="2">
        <f>ROUND(4/100,9)</f>
        <v>0.04</v>
      </c>
      <c r="J369" s="2">
        <v>0</v>
      </c>
      <c r="K369" s="2"/>
      <c r="L369" s="2"/>
      <c r="M369" s="2"/>
      <c r="N369" s="2"/>
      <c r="O369" s="2">
        <f t="shared" si="445"/>
        <v>35.82</v>
      </c>
      <c r="P369" s="2">
        <f t="shared" si="446"/>
        <v>0</v>
      </c>
      <c r="Q369" s="2">
        <f t="shared" si="447"/>
        <v>19.010000000000002</v>
      </c>
      <c r="R369" s="2">
        <f t="shared" si="448"/>
        <v>0</v>
      </c>
      <c r="S369" s="2">
        <f t="shared" si="449"/>
        <v>16.809999999999999</v>
      </c>
      <c r="T369" s="2">
        <f t="shared" si="450"/>
        <v>0</v>
      </c>
      <c r="U369" s="2">
        <f t="shared" si="451"/>
        <v>1.8308000000000002</v>
      </c>
      <c r="V369" s="2">
        <f t="shared" si="452"/>
        <v>0</v>
      </c>
      <c r="W369" s="2">
        <f t="shared" si="453"/>
        <v>0</v>
      </c>
      <c r="X369" s="2">
        <f t="shared" si="454"/>
        <v>18.489999999999998</v>
      </c>
      <c r="Y369" s="2">
        <f t="shared" si="455"/>
        <v>11.77</v>
      </c>
      <c r="Z369" s="2"/>
      <c r="AA369" s="2">
        <v>39650536</v>
      </c>
      <c r="AB369" s="2">
        <f t="shared" si="456"/>
        <v>895.32</v>
      </c>
      <c r="AC369" s="2">
        <f t="shared" si="479"/>
        <v>0</v>
      </c>
      <c r="AD369" s="2">
        <f t="shared" ref="AD369:AD374" si="480">ROUND((((ET369)-(EU369))+AE369),6)</f>
        <v>475.15</v>
      </c>
      <c r="AE369" s="2">
        <f t="shared" ref="AE369:AF374" si="481">ROUND((EU369),6)</f>
        <v>0</v>
      </c>
      <c r="AF369" s="2">
        <f t="shared" si="481"/>
        <v>420.17</v>
      </c>
      <c r="AG369" s="2">
        <f t="shared" si="457"/>
        <v>0</v>
      </c>
      <c r="AH369" s="2">
        <f t="shared" ref="AH369:AI374" si="482">(EW369)</f>
        <v>45.77</v>
      </c>
      <c r="AI369" s="2">
        <f t="shared" si="482"/>
        <v>0</v>
      </c>
      <c r="AJ369" s="2">
        <f t="shared" si="458"/>
        <v>0</v>
      </c>
      <c r="AK369" s="2">
        <v>895.32</v>
      </c>
      <c r="AL369" s="2">
        <v>0</v>
      </c>
      <c r="AM369" s="2">
        <v>475.15</v>
      </c>
      <c r="AN369" s="2">
        <v>0</v>
      </c>
      <c r="AO369" s="2">
        <v>420.17</v>
      </c>
      <c r="AP369" s="2">
        <v>0</v>
      </c>
      <c r="AQ369" s="2">
        <v>45.77</v>
      </c>
      <c r="AR369" s="2">
        <v>0</v>
      </c>
      <c r="AS369" s="2">
        <v>0</v>
      </c>
      <c r="AT369" s="2">
        <v>110</v>
      </c>
      <c r="AU369" s="2">
        <v>70</v>
      </c>
      <c r="AV369" s="2">
        <v>1</v>
      </c>
      <c r="AW369" s="2">
        <v>1</v>
      </c>
      <c r="AX369" s="2"/>
      <c r="AY369" s="2"/>
      <c r="AZ369" s="2">
        <v>1</v>
      </c>
      <c r="BA369" s="2">
        <v>1</v>
      </c>
      <c r="BB369" s="2">
        <v>1</v>
      </c>
      <c r="BC369" s="2">
        <v>1</v>
      </c>
      <c r="BD369" s="2" t="s">
        <v>3</v>
      </c>
      <c r="BE369" s="2" t="s">
        <v>3</v>
      </c>
      <c r="BF369" s="2" t="s">
        <v>3</v>
      </c>
      <c r="BG369" s="2" t="s">
        <v>3</v>
      </c>
      <c r="BH369" s="2">
        <v>0</v>
      </c>
      <c r="BI369" s="2">
        <v>1</v>
      </c>
      <c r="BJ369" s="2" t="s">
        <v>644</v>
      </c>
      <c r="BK369" s="2"/>
      <c r="BL369" s="2"/>
      <c r="BM369" s="2">
        <v>46001</v>
      </c>
      <c r="BN369" s="2">
        <v>0</v>
      </c>
      <c r="BO369" s="2" t="s">
        <v>3</v>
      </c>
      <c r="BP369" s="2">
        <v>0</v>
      </c>
      <c r="BQ369" s="2">
        <v>2</v>
      </c>
      <c r="BR369" s="2">
        <v>0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1</v>
      </c>
      <c r="BY369" s="2" t="s">
        <v>3</v>
      </c>
      <c r="BZ369" s="2">
        <v>110</v>
      </c>
      <c r="CA369" s="2">
        <v>70</v>
      </c>
      <c r="CB369" s="2"/>
      <c r="CC369" s="2"/>
      <c r="CD369" s="2"/>
      <c r="CE369" s="2">
        <v>0</v>
      </c>
      <c r="CF369" s="2">
        <v>0</v>
      </c>
      <c r="CG369" s="2">
        <v>0</v>
      </c>
      <c r="CH369" s="2"/>
      <c r="CI369" s="2"/>
      <c r="CJ369" s="2"/>
      <c r="CK369" s="2"/>
      <c r="CL369" s="2"/>
      <c r="CM369" s="2">
        <v>0</v>
      </c>
      <c r="CN369" s="2" t="s">
        <v>3</v>
      </c>
      <c r="CO369" s="2">
        <v>0</v>
      </c>
      <c r="CP369" s="2">
        <f t="shared" si="459"/>
        <v>35.82</v>
      </c>
      <c r="CQ369" s="2">
        <f t="shared" si="460"/>
        <v>0</v>
      </c>
      <c r="CR369" s="2">
        <f t="shared" si="461"/>
        <v>475.15</v>
      </c>
      <c r="CS369" s="2">
        <f t="shared" si="462"/>
        <v>0</v>
      </c>
      <c r="CT369" s="2">
        <f t="shared" si="463"/>
        <v>420.17</v>
      </c>
      <c r="CU369" s="2">
        <f t="shared" si="464"/>
        <v>0</v>
      </c>
      <c r="CV369" s="2">
        <f t="shared" si="465"/>
        <v>45.77</v>
      </c>
      <c r="CW369" s="2">
        <f t="shared" si="466"/>
        <v>0</v>
      </c>
      <c r="CX369" s="2">
        <f t="shared" si="467"/>
        <v>0</v>
      </c>
      <c r="CY369" s="2">
        <f t="shared" si="468"/>
        <v>18.491</v>
      </c>
      <c r="CZ369" s="2">
        <f t="shared" si="469"/>
        <v>11.766999999999998</v>
      </c>
      <c r="DA369" s="2"/>
      <c r="DB369" s="2"/>
      <c r="DC369" s="2" t="s">
        <v>3</v>
      </c>
      <c r="DD369" s="2" t="s">
        <v>3</v>
      </c>
      <c r="DE369" s="2" t="s">
        <v>3</v>
      </c>
      <c r="DF369" s="2" t="s">
        <v>3</v>
      </c>
      <c r="DG369" s="2" t="s">
        <v>3</v>
      </c>
      <c r="DH369" s="2" t="s">
        <v>3</v>
      </c>
      <c r="DI369" s="2" t="s">
        <v>3</v>
      </c>
      <c r="DJ369" s="2" t="s">
        <v>3</v>
      </c>
      <c r="DK369" s="2" t="s">
        <v>3</v>
      </c>
      <c r="DL369" s="2" t="s">
        <v>3</v>
      </c>
      <c r="DM369" s="2" t="s">
        <v>3</v>
      </c>
      <c r="DN369" s="2">
        <v>0</v>
      </c>
      <c r="DO369" s="2">
        <v>0</v>
      </c>
      <c r="DP369" s="2">
        <v>1</v>
      </c>
      <c r="DQ369" s="2">
        <v>1</v>
      </c>
      <c r="DR369" s="2"/>
      <c r="DS369" s="2"/>
      <c r="DT369" s="2"/>
      <c r="DU369" s="2">
        <v>1013</v>
      </c>
      <c r="DV369" s="2" t="s">
        <v>158</v>
      </c>
      <c r="DW369" s="2" t="s">
        <v>158</v>
      </c>
      <c r="DX369" s="2">
        <v>1</v>
      </c>
      <c r="DY369" s="2"/>
      <c r="DZ369" s="2"/>
      <c r="EA369" s="2"/>
      <c r="EB369" s="2"/>
      <c r="EC369" s="2"/>
      <c r="ED369" s="2"/>
      <c r="EE369" s="2">
        <v>39174571</v>
      </c>
      <c r="EF369" s="2">
        <v>2</v>
      </c>
      <c r="EG369" s="2" t="s">
        <v>354</v>
      </c>
      <c r="EH369" s="2">
        <v>0</v>
      </c>
      <c r="EI369" s="2" t="s">
        <v>3</v>
      </c>
      <c r="EJ369" s="2">
        <v>1</v>
      </c>
      <c r="EK369" s="2">
        <v>46001</v>
      </c>
      <c r="EL369" s="2" t="s">
        <v>645</v>
      </c>
      <c r="EM369" s="2" t="s">
        <v>646</v>
      </c>
      <c r="EN369" s="2"/>
      <c r="EO369" s="2" t="s">
        <v>3</v>
      </c>
      <c r="EP369" s="2"/>
      <c r="EQ369" s="2">
        <v>131072</v>
      </c>
      <c r="ER369" s="2">
        <v>895.32</v>
      </c>
      <c r="ES369" s="2">
        <v>0</v>
      </c>
      <c r="ET369" s="2">
        <v>475.15</v>
      </c>
      <c r="EU369" s="2">
        <v>0</v>
      </c>
      <c r="EV369" s="2">
        <v>420.17</v>
      </c>
      <c r="EW369" s="2">
        <v>45.77</v>
      </c>
      <c r="EX369" s="2">
        <v>0</v>
      </c>
      <c r="EY369" s="2">
        <v>0</v>
      </c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>
        <v>0</v>
      </c>
      <c r="FR369" s="2">
        <f t="shared" si="470"/>
        <v>0</v>
      </c>
      <c r="FS369" s="2">
        <v>0</v>
      </c>
      <c r="FT369" s="2"/>
      <c r="FU369" s="2"/>
      <c r="FV369" s="2"/>
      <c r="FW369" s="2"/>
      <c r="FX369" s="2">
        <v>110</v>
      </c>
      <c r="FY369" s="2">
        <v>70</v>
      </c>
      <c r="FZ369" s="2"/>
      <c r="GA369" s="2" t="s">
        <v>3</v>
      </c>
      <c r="GB369" s="2"/>
      <c r="GC369" s="2"/>
      <c r="GD369" s="2">
        <v>1</v>
      </c>
      <c r="GE369" s="2"/>
      <c r="GF369" s="2">
        <v>-952101433</v>
      </c>
      <c r="GG369" s="2">
        <v>1</v>
      </c>
      <c r="GH369" s="2">
        <v>1</v>
      </c>
      <c r="GI369" s="2">
        <v>-2</v>
      </c>
      <c r="GJ369" s="2">
        <v>0</v>
      </c>
      <c r="GK369" s="2">
        <v>0</v>
      </c>
      <c r="GL369" s="2">
        <f t="shared" si="471"/>
        <v>0</v>
      </c>
      <c r="GM369" s="2">
        <f t="shared" si="472"/>
        <v>66.08</v>
      </c>
      <c r="GN369" s="2">
        <f t="shared" si="473"/>
        <v>66.08</v>
      </c>
      <c r="GO369" s="2">
        <f t="shared" si="474"/>
        <v>0</v>
      </c>
      <c r="GP369" s="2">
        <f t="shared" si="475"/>
        <v>0</v>
      </c>
      <c r="GQ369" s="2"/>
      <c r="GR369" s="2">
        <v>0</v>
      </c>
      <c r="GS369" s="2">
        <v>3</v>
      </c>
      <c r="GT369" s="2">
        <v>0</v>
      </c>
      <c r="GU369" s="2" t="s">
        <v>3</v>
      </c>
      <c r="GV369" s="2">
        <f t="shared" si="476"/>
        <v>0</v>
      </c>
      <c r="GW369" s="2">
        <v>1</v>
      </c>
      <c r="GX369" s="2">
        <f t="shared" si="477"/>
        <v>0</v>
      </c>
      <c r="GY369" s="2"/>
      <c r="GZ369" s="2"/>
      <c r="HA369" s="2">
        <v>0</v>
      </c>
      <c r="HB369" s="2">
        <v>0</v>
      </c>
      <c r="HC369" s="2">
        <f t="shared" si="478"/>
        <v>0</v>
      </c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>
        <v>0</v>
      </c>
      <c r="IL369" s="2"/>
      <c r="IM369" s="2"/>
      <c r="IN369" s="2"/>
      <c r="IO369" s="2"/>
      <c r="IP369" s="2"/>
      <c r="IQ369" s="2"/>
      <c r="IR369" s="2"/>
      <c r="IS369" s="2"/>
      <c r="IT369" s="2"/>
      <c r="IU369" s="2"/>
    </row>
    <row r="370" spans="1:255" x14ac:dyDescent="0.2">
      <c r="A370">
        <v>17</v>
      </c>
      <c r="B370">
        <v>1</v>
      </c>
      <c r="C370">
        <f>ROW(SmtRes!A1102)</f>
        <v>1102</v>
      </c>
      <c r="D370">
        <f>ROW(EtalonRes!A936)</f>
        <v>936</v>
      </c>
      <c r="E370" t="s">
        <v>641</v>
      </c>
      <c r="F370" t="s">
        <v>642</v>
      </c>
      <c r="G370" t="s">
        <v>643</v>
      </c>
      <c r="H370" t="s">
        <v>158</v>
      </c>
      <c r="I370">
        <f>ROUND(4/100,9)</f>
        <v>0.04</v>
      </c>
      <c r="J370">
        <v>0</v>
      </c>
      <c r="O370">
        <f t="shared" si="445"/>
        <v>242.45</v>
      </c>
      <c r="P370">
        <f t="shared" si="446"/>
        <v>0</v>
      </c>
      <c r="Q370">
        <f t="shared" si="447"/>
        <v>128.66999999999999</v>
      </c>
      <c r="R370">
        <f t="shared" si="448"/>
        <v>0</v>
      </c>
      <c r="S370">
        <f t="shared" si="449"/>
        <v>113.78</v>
      </c>
      <c r="T370">
        <f t="shared" si="450"/>
        <v>0</v>
      </c>
      <c r="U370">
        <f t="shared" si="451"/>
        <v>1.8308000000000002</v>
      </c>
      <c r="V370">
        <f t="shared" si="452"/>
        <v>0</v>
      </c>
      <c r="W370">
        <f t="shared" si="453"/>
        <v>0</v>
      </c>
      <c r="X370">
        <f t="shared" si="454"/>
        <v>125.16</v>
      </c>
      <c r="Y370">
        <f t="shared" si="455"/>
        <v>79.650000000000006</v>
      </c>
      <c r="AA370">
        <v>39650538</v>
      </c>
      <c r="AB370">
        <f t="shared" si="456"/>
        <v>895.32</v>
      </c>
      <c r="AC370">
        <f t="shared" si="479"/>
        <v>0</v>
      </c>
      <c r="AD370">
        <f t="shared" si="480"/>
        <v>475.15</v>
      </c>
      <c r="AE370">
        <f t="shared" si="481"/>
        <v>0</v>
      </c>
      <c r="AF370">
        <f t="shared" si="481"/>
        <v>420.17</v>
      </c>
      <c r="AG370">
        <f t="shared" si="457"/>
        <v>0</v>
      </c>
      <c r="AH370">
        <f t="shared" si="482"/>
        <v>45.77</v>
      </c>
      <c r="AI370">
        <f t="shared" si="482"/>
        <v>0</v>
      </c>
      <c r="AJ370">
        <f t="shared" si="458"/>
        <v>0</v>
      </c>
      <c r="AK370">
        <v>895.32</v>
      </c>
      <c r="AL370">
        <v>0</v>
      </c>
      <c r="AM370">
        <v>475.15</v>
      </c>
      <c r="AN370">
        <v>0</v>
      </c>
      <c r="AO370">
        <v>420.17</v>
      </c>
      <c r="AP370">
        <v>0</v>
      </c>
      <c r="AQ370">
        <v>45.77</v>
      </c>
      <c r="AR370">
        <v>0</v>
      </c>
      <c r="AS370">
        <v>0</v>
      </c>
      <c r="AT370">
        <v>110</v>
      </c>
      <c r="AU370">
        <v>70</v>
      </c>
      <c r="AV370">
        <v>1</v>
      </c>
      <c r="AW370">
        <v>1</v>
      </c>
      <c r="AZ370">
        <v>6.77</v>
      </c>
      <c r="BA370">
        <v>6.77</v>
      </c>
      <c r="BB370">
        <v>6.77</v>
      </c>
      <c r="BC370">
        <v>6.77</v>
      </c>
      <c r="BD370" t="s">
        <v>3</v>
      </c>
      <c r="BE370" t="s">
        <v>3</v>
      </c>
      <c r="BF370" t="s">
        <v>3</v>
      </c>
      <c r="BG370" t="s">
        <v>3</v>
      </c>
      <c r="BH370">
        <v>0</v>
      </c>
      <c r="BI370">
        <v>1</v>
      </c>
      <c r="BJ370" t="s">
        <v>644</v>
      </c>
      <c r="BM370">
        <v>46001</v>
      </c>
      <c r="BN370">
        <v>0</v>
      </c>
      <c r="BO370" t="s">
        <v>3</v>
      </c>
      <c r="BP370">
        <v>0</v>
      </c>
      <c r="BQ370">
        <v>2</v>
      </c>
      <c r="BR370">
        <v>0</v>
      </c>
      <c r="BS370">
        <v>6.77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110</v>
      </c>
      <c r="CA370">
        <v>70</v>
      </c>
      <c r="CE370">
        <v>0</v>
      </c>
      <c r="CF370">
        <v>0</v>
      </c>
      <c r="CG370">
        <v>0</v>
      </c>
      <c r="CM370">
        <v>0</v>
      </c>
      <c r="CN370" t="s">
        <v>3</v>
      </c>
      <c r="CO370">
        <v>0</v>
      </c>
      <c r="CP370">
        <f t="shared" si="459"/>
        <v>242.45</v>
      </c>
      <c r="CQ370">
        <f t="shared" si="460"/>
        <v>0</v>
      </c>
      <c r="CR370">
        <f t="shared" si="461"/>
        <v>3216.7654999999995</v>
      </c>
      <c r="CS370">
        <f t="shared" si="462"/>
        <v>0</v>
      </c>
      <c r="CT370">
        <f t="shared" si="463"/>
        <v>2844.5508999999997</v>
      </c>
      <c r="CU370">
        <f t="shared" si="464"/>
        <v>0</v>
      </c>
      <c r="CV370">
        <f t="shared" si="465"/>
        <v>45.77</v>
      </c>
      <c r="CW370">
        <f t="shared" si="466"/>
        <v>0</v>
      </c>
      <c r="CX370">
        <f t="shared" si="467"/>
        <v>0</v>
      </c>
      <c r="CY370">
        <f t="shared" si="468"/>
        <v>125.15799999999999</v>
      </c>
      <c r="CZ370">
        <f t="shared" si="469"/>
        <v>79.646000000000001</v>
      </c>
      <c r="DC370" t="s">
        <v>3</v>
      </c>
      <c r="DD370" t="s">
        <v>3</v>
      </c>
      <c r="DE370" t="s">
        <v>3</v>
      </c>
      <c r="DF370" t="s">
        <v>3</v>
      </c>
      <c r="DG370" t="s">
        <v>3</v>
      </c>
      <c r="DH370" t="s">
        <v>3</v>
      </c>
      <c r="DI370" t="s">
        <v>3</v>
      </c>
      <c r="DJ370" t="s">
        <v>3</v>
      </c>
      <c r="DK370" t="s">
        <v>3</v>
      </c>
      <c r="DL370" t="s">
        <v>3</v>
      </c>
      <c r="DM370" t="s">
        <v>3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158</v>
      </c>
      <c r="DW370" t="s">
        <v>158</v>
      </c>
      <c r="DX370">
        <v>1</v>
      </c>
      <c r="EE370">
        <v>39174571</v>
      </c>
      <c r="EF370">
        <v>2</v>
      </c>
      <c r="EG370" t="s">
        <v>354</v>
      </c>
      <c r="EH370">
        <v>0</v>
      </c>
      <c r="EI370" t="s">
        <v>3</v>
      </c>
      <c r="EJ370">
        <v>1</v>
      </c>
      <c r="EK370">
        <v>46001</v>
      </c>
      <c r="EL370" t="s">
        <v>645</v>
      </c>
      <c r="EM370" t="s">
        <v>646</v>
      </c>
      <c r="EO370" t="s">
        <v>3</v>
      </c>
      <c r="EQ370">
        <v>131072</v>
      </c>
      <c r="ER370">
        <v>895.32</v>
      </c>
      <c r="ES370">
        <v>0</v>
      </c>
      <c r="ET370">
        <v>475.15</v>
      </c>
      <c r="EU370">
        <v>0</v>
      </c>
      <c r="EV370">
        <v>420.17</v>
      </c>
      <c r="EW370">
        <v>45.77</v>
      </c>
      <c r="EX370">
        <v>0</v>
      </c>
      <c r="EY370">
        <v>0</v>
      </c>
      <c r="FQ370">
        <v>0</v>
      </c>
      <c r="FR370">
        <f t="shared" si="470"/>
        <v>0</v>
      </c>
      <c r="FS370">
        <v>0</v>
      </c>
      <c r="FX370">
        <v>110</v>
      </c>
      <c r="FY370">
        <v>70</v>
      </c>
      <c r="GA370" t="s">
        <v>3</v>
      </c>
      <c r="GD370">
        <v>1</v>
      </c>
      <c r="GF370">
        <v>-952101433</v>
      </c>
      <c r="GG370">
        <v>1</v>
      </c>
      <c r="GH370">
        <v>1</v>
      </c>
      <c r="GI370">
        <v>4</v>
      </c>
      <c r="GJ370">
        <v>0</v>
      </c>
      <c r="GK370">
        <v>0</v>
      </c>
      <c r="GL370">
        <f t="shared" si="471"/>
        <v>0</v>
      </c>
      <c r="GM370">
        <f t="shared" si="472"/>
        <v>447.26</v>
      </c>
      <c r="GN370">
        <f t="shared" si="473"/>
        <v>447.26</v>
      </c>
      <c r="GO370">
        <f t="shared" si="474"/>
        <v>0</v>
      </c>
      <c r="GP370">
        <f t="shared" si="475"/>
        <v>0</v>
      </c>
      <c r="GR370">
        <v>0</v>
      </c>
      <c r="GS370">
        <v>0</v>
      </c>
      <c r="GT370">
        <v>0</v>
      </c>
      <c r="GU370" t="s">
        <v>3</v>
      </c>
      <c r="GV370">
        <f t="shared" si="476"/>
        <v>0</v>
      </c>
      <c r="GW370">
        <v>1</v>
      </c>
      <c r="GX370">
        <f t="shared" si="477"/>
        <v>0</v>
      </c>
      <c r="HA370">
        <v>0</v>
      </c>
      <c r="HB370">
        <v>0</v>
      </c>
      <c r="HC370">
        <f t="shared" si="478"/>
        <v>0</v>
      </c>
      <c r="IK370">
        <v>0</v>
      </c>
    </row>
    <row r="371" spans="1:255" x14ac:dyDescent="0.2">
      <c r="A371" s="2">
        <v>17</v>
      </c>
      <c r="B371" s="2">
        <v>1</v>
      </c>
      <c r="C371" s="2">
        <f>ROW(SmtRes!A1108)</f>
        <v>1108</v>
      </c>
      <c r="D371" s="2">
        <f>ROW(EtalonRes!A942)</f>
        <v>942</v>
      </c>
      <c r="E371" s="2" t="s">
        <v>647</v>
      </c>
      <c r="F371" s="2" t="s">
        <v>648</v>
      </c>
      <c r="G371" s="2" t="s">
        <v>649</v>
      </c>
      <c r="H371" s="2" t="s">
        <v>158</v>
      </c>
      <c r="I371" s="2">
        <f>ROUND(4/100,9)</f>
        <v>0.04</v>
      </c>
      <c r="J371" s="2">
        <v>0</v>
      </c>
      <c r="K371" s="2"/>
      <c r="L371" s="2"/>
      <c r="M371" s="2"/>
      <c r="N371" s="2"/>
      <c r="O371" s="2">
        <f t="shared" si="445"/>
        <v>38.51</v>
      </c>
      <c r="P371" s="2">
        <f t="shared" si="446"/>
        <v>11.61</v>
      </c>
      <c r="Q371" s="2">
        <f t="shared" si="447"/>
        <v>0.06</v>
      </c>
      <c r="R371" s="2">
        <f t="shared" si="448"/>
        <v>0.03</v>
      </c>
      <c r="S371" s="2">
        <f t="shared" si="449"/>
        <v>26.84</v>
      </c>
      <c r="T371" s="2">
        <f t="shared" si="450"/>
        <v>0</v>
      </c>
      <c r="U371" s="2">
        <f t="shared" si="451"/>
        <v>3.1463999999999999</v>
      </c>
      <c r="V371" s="2">
        <f t="shared" si="452"/>
        <v>2E-3</v>
      </c>
      <c r="W371" s="2">
        <f t="shared" si="453"/>
        <v>0</v>
      </c>
      <c r="X371" s="2">
        <f t="shared" si="454"/>
        <v>20.96</v>
      </c>
      <c r="Y371" s="2">
        <f t="shared" si="455"/>
        <v>13.44</v>
      </c>
      <c r="Z371" s="2"/>
      <c r="AA371" s="2">
        <v>39650536</v>
      </c>
      <c r="AB371" s="2">
        <f t="shared" si="456"/>
        <v>962.77</v>
      </c>
      <c r="AC371" s="2">
        <f t="shared" si="479"/>
        <v>290.24</v>
      </c>
      <c r="AD371" s="2">
        <f t="shared" si="480"/>
        <v>1.56</v>
      </c>
      <c r="AE371" s="2">
        <f t="shared" si="481"/>
        <v>0.68</v>
      </c>
      <c r="AF371" s="2">
        <f t="shared" si="481"/>
        <v>670.97</v>
      </c>
      <c r="AG371" s="2">
        <f t="shared" si="457"/>
        <v>0</v>
      </c>
      <c r="AH371" s="2">
        <f t="shared" si="482"/>
        <v>78.66</v>
      </c>
      <c r="AI371" s="2">
        <f t="shared" si="482"/>
        <v>0.05</v>
      </c>
      <c r="AJ371" s="2">
        <f t="shared" si="458"/>
        <v>0</v>
      </c>
      <c r="AK371" s="2">
        <v>962.77</v>
      </c>
      <c r="AL371" s="2">
        <v>290.24</v>
      </c>
      <c r="AM371" s="2">
        <v>1.56</v>
      </c>
      <c r="AN371" s="2">
        <v>0.68</v>
      </c>
      <c r="AO371" s="2">
        <v>670.97</v>
      </c>
      <c r="AP371" s="2">
        <v>0</v>
      </c>
      <c r="AQ371" s="2">
        <v>78.66</v>
      </c>
      <c r="AR371" s="2">
        <v>0.05</v>
      </c>
      <c r="AS371" s="2">
        <v>0</v>
      </c>
      <c r="AT371" s="2">
        <v>78</v>
      </c>
      <c r="AU371" s="2">
        <v>50</v>
      </c>
      <c r="AV371" s="2">
        <v>1</v>
      </c>
      <c r="AW371" s="2">
        <v>1</v>
      </c>
      <c r="AX371" s="2"/>
      <c r="AY371" s="2"/>
      <c r="AZ371" s="2">
        <v>1</v>
      </c>
      <c r="BA371" s="2">
        <v>1</v>
      </c>
      <c r="BB371" s="2">
        <v>1</v>
      </c>
      <c r="BC371" s="2">
        <v>1</v>
      </c>
      <c r="BD371" s="2" t="s">
        <v>3</v>
      </c>
      <c r="BE371" s="2" t="s">
        <v>3</v>
      </c>
      <c r="BF371" s="2" t="s">
        <v>3</v>
      </c>
      <c r="BG371" s="2" t="s">
        <v>3</v>
      </c>
      <c r="BH371" s="2">
        <v>0</v>
      </c>
      <c r="BI371" s="2">
        <v>1</v>
      </c>
      <c r="BJ371" s="2" t="s">
        <v>650</v>
      </c>
      <c r="BK371" s="2"/>
      <c r="BL371" s="2"/>
      <c r="BM371" s="2">
        <v>69001</v>
      </c>
      <c r="BN371" s="2">
        <v>0</v>
      </c>
      <c r="BO371" s="2" t="s">
        <v>3</v>
      </c>
      <c r="BP371" s="2">
        <v>0</v>
      </c>
      <c r="BQ371" s="2">
        <v>6</v>
      </c>
      <c r="BR371" s="2">
        <v>0</v>
      </c>
      <c r="BS371" s="2">
        <v>1</v>
      </c>
      <c r="BT371" s="2">
        <v>1</v>
      </c>
      <c r="BU371" s="2">
        <v>1</v>
      </c>
      <c r="BV371" s="2">
        <v>1</v>
      </c>
      <c r="BW371" s="2">
        <v>1</v>
      </c>
      <c r="BX371" s="2">
        <v>1</v>
      </c>
      <c r="BY371" s="2" t="s">
        <v>3</v>
      </c>
      <c r="BZ371" s="2">
        <v>78</v>
      </c>
      <c r="CA371" s="2">
        <v>50</v>
      </c>
      <c r="CB371" s="2"/>
      <c r="CC371" s="2"/>
      <c r="CD371" s="2"/>
      <c r="CE371" s="2">
        <v>0</v>
      </c>
      <c r="CF371" s="2">
        <v>0</v>
      </c>
      <c r="CG371" s="2">
        <v>0</v>
      </c>
      <c r="CH371" s="2"/>
      <c r="CI371" s="2"/>
      <c r="CJ371" s="2"/>
      <c r="CK371" s="2"/>
      <c r="CL371" s="2"/>
      <c r="CM371" s="2">
        <v>0</v>
      </c>
      <c r="CN371" s="2" t="s">
        <v>3</v>
      </c>
      <c r="CO371" s="2">
        <v>0</v>
      </c>
      <c r="CP371" s="2">
        <f t="shared" si="459"/>
        <v>38.51</v>
      </c>
      <c r="CQ371" s="2">
        <f t="shared" si="460"/>
        <v>290.24</v>
      </c>
      <c r="CR371" s="2">
        <f t="shared" si="461"/>
        <v>1.56</v>
      </c>
      <c r="CS371" s="2">
        <f t="shared" si="462"/>
        <v>0.68</v>
      </c>
      <c r="CT371" s="2">
        <f t="shared" si="463"/>
        <v>670.97</v>
      </c>
      <c r="CU371" s="2">
        <f t="shared" si="464"/>
        <v>0</v>
      </c>
      <c r="CV371" s="2">
        <f t="shared" si="465"/>
        <v>78.66</v>
      </c>
      <c r="CW371" s="2">
        <f t="shared" si="466"/>
        <v>0.05</v>
      </c>
      <c r="CX371" s="2">
        <f t="shared" si="467"/>
        <v>0</v>
      </c>
      <c r="CY371" s="2">
        <f t="shared" si="468"/>
        <v>20.958600000000001</v>
      </c>
      <c r="CZ371" s="2">
        <f t="shared" si="469"/>
        <v>13.435</v>
      </c>
      <c r="DA371" s="2"/>
      <c r="DB371" s="2"/>
      <c r="DC371" s="2" t="s">
        <v>3</v>
      </c>
      <c r="DD371" s="2" t="s">
        <v>3</v>
      </c>
      <c r="DE371" s="2" t="s">
        <v>3</v>
      </c>
      <c r="DF371" s="2" t="s">
        <v>3</v>
      </c>
      <c r="DG371" s="2" t="s">
        <v>3</v>
      </c>
      <c r="DH371" s="2" t="s">
        <v>3</v>
      </c>
      <c r="DI371" s="2" t="s">
        <v>3</v>
      </c>
      <c r="DJ371" s="2" t="s">
        <v>3</v>
      </c>
      <c r="DK371" s="2" t="s">
        <v>3</v>
      </c>
      <c r="DL371" s="2" t="s">
        <v>3</v>
      </c>
      <c r="DM371" s="2" t="s">
        <v>3</v>
      </c>
      <c r="DN371" s="2">
        <v>0</v>
      </c>
      <c r="DO371" s="2">
        <v>0</v>
      </c>
      <c r="DP371" s="2">
        <v>1</v>
      </c>
      <c r="DQ371" s="2">
        <v>1</v>
      </c>
      <c r="DR371" s="2"/>
      <c r="DS371" s="2"/>
      <c r="DT371" s="2"/>
      <c r="DU371" s="2">
        <v>1013</v>
      </c>
      <c r="DV371" s="2" t="s">
        <v>158</v>
      </c>
      <c r="DW371" s="2" t="s">
        <v>158</v>
      </c>
      <c r="DX371" s="2">
        <v>1</v>
      </c>
      <c r="DY371" s="2"/>
      <c r="DZ371" s="2"/>
      <c r="EA371" s="2"/>
      <c r="EB371" s="2"/>
      <c r="EC371" s="2"/>
      <c r="ED371" s="2"/>
      <c r="EE371" s="2">
        <v>39174630</v>
      </c>
      <c r="EF371" s="2">
        <v>6</v>
      </c>
      <c r="EG371" s="2" t="s">
        <v>651</v>
      </c>
      <c r="EH371" s="2">
        <v>0</v>
      </c>
      <c r="EI371" s="2" t="s">
        <v>3</v>
      </c>
      <c r="EJ371" s="2">
        <v>1</v>
      </c>
      <c r="EK371" s="2">
        <v>69001</v>
      </c>
      <c r="EL371" s="2" t="s">
        <v>652</v>
      </c>
      <c r="EM371" s="2" t="s">
        <v>653</v>
      </c>
      <c r="EN371" s="2"/>
      <c r="EO371" s="2" t="s">
        <v>3</v>
      </c>
      <c r="EP371" s="2"/>
      <c r="EQ371" s="2">
        <v>131072</v>
      </c>
      <c r="ER371" s="2">
        <v>962.77</v>
      </c>
      <c r="ES371" s="2">
        <v>290.24</v>
      </c>
      <c r="ET371" s="2">
        <v>1.56</v>
      </c>
      <c r="EU371" s="2">
        <v>0.68</v>
      </c>
      <c r="EV371" s="2">
        <v>670.97</v>
      </c>
      <c r="EW371" s="2">
        <v>78.66</v>
      </c>
      <c r="EX371" s="2">
        <v>0.05</v>
      </c>
      <c r="EY371" s="2">
        <v>0</v>
      </c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>
        <v>0</v>
      </c>
      <c r="FR371" s="2">
        <f t="shared" si="470"/>
        <v>0</v>
      </c>
      <c r="FS371" s="2">
        <v>0</v>
      </c>
      <c r="FT371" s="2"/>
      <c r="FU371" s="2"/>
      <c r="FV371" s="2"/>
      <c r="FW371" s="2"/>
      <c r="FX371" s="2">
        <v>78</v>
      </c>
      <c r="FY371" s="2">
        <v>50</v>
      </c>
      <c r="FZ371" s="2"/>
      <c r="GA371" s="2" t="s">
        <v>3</v>
      </c>
      <c r="GB371" s="2"/>
      <c r="GC371" s="2"/>
      <c r="GD371" s="2">
        <v>1</v>
      </c>
      <c r="GE371" s="2"/>
      <c r="GF371" s="2">
        <v>-390259048</v>
      </c>
      <c r="GG371" s="2">
        <v>1</v>
      </c>
      <c r="GH371" s="2">
        <v>1</v>
      </c>
      <c r="GI371" s="2">
        <v>-2</v>
      </c>
      <c r="GJ371" s="2">
        <v>0</v>
      </c>
      <c r="GK371" s="2">
        <v>0</v>
      </c>
      <c r="GL371" s="2">
        <f t="shared" si="471"/>
        <v>0</v>
      </c>
      <c r="GM371" s="2">
        <f t="shared" si="472"/>
        <v>72.91</v>
      </c>
      <c r="GN371" s="2">
        <f t="shared" si="473"/>
        <v>72.91</v>
      </c>
      <c r="GO371" s="2">
        <f t="shared" si="474"/>
        <v>0</v>
      </c>
      <c r="GP371" s="2">
        <f t="shared" si="475"/>
        <v>0</v>
      </c>
      <c r="GQ371" s="2"/>
      <c r="GR371" s="2">
        <v>0</v>
      </c>
      <c r="GS371" s="2">
        <v>3</v>
      </c>
      <c r="GT371" s="2">
        <v>0</v>
      </c>
      <c r="GU371" s="2" t="s">
        <v>3</v>
      </c>
      <c r="GV371" s="2">
        <f t="shared" si="476"/>
        <v>0</v>
      </c>
      <c r="GW371" s="2">
        <v>1</v>
      </c>
      <c r="GX371" s="2">
        <f t="shared" si="477"/>
        <v>0</v>
      </c>
      <c r="GY371" s="2"/>
      <c r="GZ371" s="2"/>
      <c r="HA371" s="2">
        <v>0</v>
      </c>
      <c r="HB371" s="2">
        <v>0</v>
      </c>
      <c r="HC371" s="2">
        <f t="shared" si="478"/>
        <v>0</v>
      </c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>
        <v>0</v>
      </c>
      <c r="IL371" s="2"/>
      <c r="IM371" s="2"/>
      <c r="IN371" s="2"/>
      <c r="IO371" s="2"/>
      <c r="IP371" s="2"/>
      <c r="IQ371" s="2"/>
      <c r="IR371" s="2"/>
      <c r="IS371" s="2"/>
      <c r="IT371" s="2"/>
      <c r="IU371" s="2"/>
    </row>
    <row r="372" spans="1:255" x14ac:dyDescent="0.2">
      <c r="A372">
        <v>17</v>
      </c>
      <c r="B372">
        <v>1</v>
      </c>
      <c r="C372">
        <f>ROW(SmtRes!A1114)</f>
        <v>1114</v>
      </c>
      <c r="D372">
        <f>ROW(EtalonRes!A948)</f>
        <v>948</v>
      </c>
      <c r="E372" t="s">
        <v>647</v>
      </c>
      <c r="F372" t="s">
        <v>648</v>
      </c>
      <c r="G372" t="s">
        <v>649</v>
      </c>
      <c r="H372" t="s">
        <v>158</v>
      </c>
      <c r="I372">
        <f>ROUND(4/100,9)</f>
        <v>0.04</v>
      </c>
      <c r="J372">
        <v>0</v>
      </c>
      <c r="O372">
        <f t="shared" si="445"/>
        <v>260.72000000000003</v>
      </c>
      <c r="P372">
        <f t="shared" si="446"/>
        <v>78.599999999999994</v>
      </c>
      <c r="Q372">
        <f t="shared" si="447"/>
        <v>0.42</v>
      </c>
      <c r="R372">
        <f t="shared" si="448"/>
        <v>0.18</v>
      </c>
      <c r="S372">
        <f t="shared" si="449"/>
        <v>181.7</v>
      </c>
      <c r="T372">
        <f t="shared" si="450"/>
        <v>0</v>
      </c>
      <c r="U372">
        <f t="shared" si="451"/>
        <v>3.1463999999999999</v>
      </c>
      <c r="V372">
        <f t="shared" si="452"/>
        <v>2E-3</v>
      </c>
      <c r="W372">
        <f t="shared" si="453"/>
        <v>0</v>
      </c>
      <c r="X372">
        <f t="shared" si="454"/>
        <v>141.87</v>
      </c>
      <c r="Y372">
        <f t="shared" si="455"/>
        <v>90.94</v>
      </c>
      <c r="AA372">
        <v>39650538</v>
      </c>
      <c r="AB372">
        <f t="shared" si="456"/>
        <v>962.77</v>
      </c>
      <c r="AC372">
        <f t="shared" si="479"/>
        <v>290.24</v>
      </c>
      <c r="AD372">
        <f t="shared" si="480"/>
        <v>1.56</v>
      </c>
      <c r="AE372">
        <f t="shared" si="481"/>
        <v>0.68</v>
      </c>
      <c r="AF372">
        <f t="shared" si="481"/>
        <v>670.97</v>
      </c>
      <c r="AG372">
        <f t="shared" si="457"/>
        <v>0</v>
      </c>
      <c r="AH372">
        <f t="shared" si="482"/>
        <v>78.66</v>
      </c>
      <c r="AI372">
        <f t="shared" si="482"/>
        <v>0.05</v>
      </c>
      <c r="AJ372">
        <f t="shared" si="458"/>
        <v>0</v>
      </c>
      <c r="AK372">
        <v>962.77</v>
      </c>
      <c r="AL372">
        <v>290.24</v>
      </c>
      <c r="AM372">
        <v>1.56</v>
      </c>
      <c r="AN372">
        <v>0.68</v>
      </c>
      <c r="AO372">
        <v>670.97</v>
      </c>
      <c r="AP372">
        <v>0</v>
      </c>
      <c r="AQ372">
        <v>78.66</v>
      </c>
      <c r="AR372">
        <v>0.05</v>
      </c>
      <c r="AS372">
        <v>0</v>
      </c>
      <c r="AT372">
        <v>78</v>
      </c>
      <c r="AU372">
        <v>50</v>
      </c>
      <c r="AV372">
        <v>1</v>
      </c>
      <c r="AW372">
        <v>1</v>
      </c>
      <c r="AZ372">
        <v>6.77</v>
      </c>
      <c r="BA372">
        <v>6.77</v>
      </c>
      <c r="BB372">
        <v>6.77</v>
      </c>
      <c r="BC372">
        <v>6.77</v>
      </c>
      <c r="BD372" t="s">
        <v>3</v>
      </c>
      <c r="BE372" t="s">
        <v>3</v>
      </c>
      <c r="BF372" t="s">
        <v>3</v>
      </c>
      <c r="BG372" t="s">
        <v>3</v>
      </c>
      <c r="BH372">
        <v>0</v>
      </c>
      <c r="BI372">
        <v>1</v>
      </c>
      <c r="BJ372" t="s">
        <v>650</v>
      </c>
      <c r="BM372">
        <v>69001</v>
      </c>
      <c r="BN372">
        <v>0</v>
      </c>
      <c r="BO372" t="s">
        <v>3</v>
      </c>
      <c r="BP372">
        <v>0</v>
      </c>
      <c r="BQ372">
        <v>6</v>
      </c>
      <c r="BR372">
        <v>0</v>
      </c>
      <c r="BS372">
        <v>6.77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3</v>
      </c>
      <c r="BZ372">
        <v>78</v>
      </c>
      <c r="CA372">
        <v>50</v>
      </c>
      <c r="CE372">
        <v>0</v>
      </c>
      <c r="CF372">
        <v>0</v>
      </c>
      <c r="CG372">
        <v>0</v>
      </c>
      <c r="CM372">
        <v>0</v>
      </c>
      <c r="CN372" t="s">
        <v>3</v>
      </c>
      <c r="CO372">
        <v>0</v>
      </c>
      <c r="CP372">
        <f t="shared" si="459"/>
        <v>260.71999999999997</v>
      </c>
      <c r="CQ372">
        <f t="shared" si="460"/>
        <v>1964.9248</v>
      </c>
      <c r="CR372">
        <f t="shared" si="461"/>
        <v>10.561199999999999</v>
      </c>
      <c r="CS372">
        <f t="shared" si="462"/>
        <v>4.6036000000000001</v>
      </c>
      <c r="CT372">
        <f t="shared" si="463"/>
        <v>4542.4669000000004</v>
      </c>
      <c r="CU372">
        <f t="shared" si="464"/>
        <v>0</v>
      </c>
      <c r="CV372">
        <f t="shared" si="465"/>
        <v>78.66</v>
      </c>
      <c r="CW372">
        <f t="shared" si="466"/>
        <v>0.05</v>
      </c>
      <c r="CX372">
        <f t="shared" si="467"/>
        <v>0</v>
      </c>
      <c r="CY372">
        <f t="shared" si="468"/>
        <v>141.8664</v>
      </c>
      <c r="CZ372">
        <f t="shared" si="469"/>
        <v>90.94</v>
      </c>
      <c r="DC372" t="s">
        <v>3</v>
      </c>
      <c r="DD372" t="s">
        <v>3</v>
      </c>
      <c r="DE372" t="s">
        <v>3</v>
      </c>
      <c r="DF372" t="s">
        <v>3</v>
      </c>
      <c r="DG372" t="s">
        <v>3</v>
      </c>
      <c r="DH372" t="s">
        <v>3</v>
      </c>
      <c r="DI372" t="s">
        <v>3</v>
      </c>
      <c r="DJ372" t="s">
        <v>3</v>
      </c>
      <c r="DK372" t="s">
        <v>3</v>
      </c>
      <c r="DL372" t="s">
        <v>3</v>
      </c>
      <c r="DM372" t="s">
        <v>3</v>
      </c>
      <c r="DN372">
        <v>0</v>
      </c>
      <c r="DO372">
        <v>0</v>
      </c>
      <c r="DP372">
        <v>1</v>
      </c>
      <c r="DQ372">
        <v>1</v>
      </c>
      <c r="DU372">
        <v>1013</v>
      </c>
      <c r="DV372" t="s">
        <v>158</v>
      </c>
      <c r="DW372" t="s">
        <v>158</v>
      </c>
      <c r="DX372">
        <v>1</v>
      </c>
      <c r="EE372">
        <v>39174630</v>
      </c>
      <c r="EF372">
        <v>6</v>
      </c>
      <c r="EG372" t="s">
        <v>651</v>
      </c>
      <c r="EH372">
        <v>0</v>
      </c>
      <c r="EI372" t="s">
        <v>3</v>
      </c>
      <c r="EJ372">
        <v>1</v>
      </c>
      <c r="EK372">
        <v>69001</v>
      </c>
      <c r="EL372" t="s">
        <v>652</v>
      </c>
      <c r="EM372" t="s">
        <v>653</v>
      </c>
      <c r="EO372" t="s">
        <v>3</v>
      </c>
      <c r="EQ372">
        <v>131072</v>
      </c>
      <c r="ER372">
        <v>962.77</v>
      </c>
      <c r="ES372">
        <v>290.24</v>
      </c>
      <c r="ET372">
        <v>1.56</v>
      </c>
      <c r="EU372">
        <v>0.68</v>
      </c>
      <c r="EV372">
        <v>670.97</v>
      </c>
      <c r="EW372">
        <v>78.66</v>
      </c>
      <c r="EX372">
        <v>0.05</v>
      </c>
      <c r="EY372">
        <v>0</v>
      </c>
      <c r="FQ372">
        <v>0</v>
      </c>
      <c r="FR372">
        <f t="shared" si="470"/>
        <v>0</v>
      </c>
      <c r="FS372">
        <v>0</v>
      </c>
      <c r="FX372">
        <v>78</v>
      </c>
      <c r="FY372">
        <v>50</v>
      </c>
      <c r="GA372" t="s">
        <v>3</v>
      </c>
      <c r="GD372">
        <v>1</v>
      </c>
      <c r="GF372">
        <v>-390259048</v>
      </c>
      <c r="GG372">
        <v>1</v>
      </c>
      <c r="GH372">
        <v>1</v>
      </c>
      <c r="GI372">
        <v>4</v>
      </c>
      <c r="GJ372">
        <v>0</v>
      </c>
      <c r="GK372">
        <v>0</v>
      </c>
      <c r="GL372">
        <f t="shared" si="471"/>
        <v>0</v>
      </c>
      <c r="GM372">
        <f t="shared" si="472"/>
        <v>493.53</v>
      </c>
      <c r="GN372">
        <f t="shared" si="473"/>
        <v>493.53</v>
      </c>
      <c r="GO372">
        <f t="shared" si="474"/>
        <v>0</v>
      </c>
      <c r="GP372">
        <f t="shared" si="475"/>
        <v>0</v>
      </c>
      <c r="GR372">
        <v>0</v>
      </c>
      <c r="GS372">
        <v>0</v>
      </c>
      <c r="GT372">
        <v>0</v>
      </c>
      <c r="GU372" t="s">
        <v>3</v>
      </c>
      <c r="GV372">
        <f t="shared" si="476"/>
        <v>0</v>
      </c>
      <c r="GW372">
        <v>1</v>
      </c>
      <c r="GX372">
        <f t="shared" si="477"/>
        <v>0</v>
      </c>
      <c r="HA372">
        <v>0</v>
      </c>
      <c r="HB372">
        <v>0</v>
      </c>
      <c r="HC372">
        <f t="shared" si="478"/>
        <v>0</v>
      </c>
      <c r="IK372">
        <v>0</v>
      </c>
    </row>
    <row r="373" spans="1:255" x14ac:dyDescent="0.2">
      <c r="A373" s="2">
        <v>18</v>
      </c>
      <c r="B373" s="2">
        <v>1</v>
      </c>
      <c r="C373" s="2">
        <v>1107</v>
      </c>
      <c r="D373" s="2"/>
      <c r="E373" s="2" t="s">
        <v>654</v>
      </c>
      <c r="F373" s="2" t="s">
        <v>655</v>
      </c>
      <c r="G373" s="2" t="s">
        <v>656</v>
      </c>
      <c r="H373" s="2" t="s">
        <v>657</v>
      </c>
      <c r="I373" s="2">
        <f>I371*J373</f>
        <v>8.0000000000000002E-3</v>
      </c>
      <c r="J373" s="2">
        <v>0.2</v>
      </c>
      <c r="K373" s="2"/>
      <c r="L373" s="2"/>
      <c r="M373" s="2"/>
      <c r="N373" s="2"/>
      <c r="O373" s="2">
        <f t="shared" si="445"/>
        <v>4.16</v>
      </c>
      <c r="P373" s="2">
        <f t="shared" si="446"/>
        <v>4.16</v>
      </c>
      <c r="Q373" s="2">
        <f t="shared" si="447"/>
        <v>0</v>
      </c>
      <c r="R373" s="2">
        <f t="shared" si="448"/>
        <v>0</v>
      </c>
      <c r="S373" s="2">
        <f t="shared" si="449"/>
        <v>0</v>
      </c>
      <c r="T373" s="2">
        <f t="shared" si="450"/>
        <v>0</v>
      </c>
      <c r="U373" s="2">
        <f t="shared" si="451"/>
        <v>0</v>
      </c>
      <c r="V373" s="2">
        <f t="shared" si="452"/>
        <v>0</v>
      </c>
      <c r="W373" s="2">
        <f t="shared" si="453"/>
        <v>0</v>
      </c>
      <c r="X373" s="2">
        <f t="shared" si="454"/>
        <v>0</v>
      </c>
      <c r="Y373" s="2">
        <f t="shared" si="455"/>
        <v>0</v>
      </c>
      <c r="Z373" s="2"/>
      <c r="AA373" s="2">
        <v>39650536</v>
      </c>
      <c r="AB373" s="2">
        <f t="shared" si="456"/>
        <v>519.79999999999995</v>
      </c>
      <c r="AC373" s="2">
        <f t="shared" si="479"/>
        <v>519.79999999999995</v>
      </c>
      <c r="AD373" s="2">
        <f t="shared" si="480"/>
        <v>0</v>
      </c>
      <c r="AE373" s="2">
        <f t="shared" si="481"/>
        <v>0</v>
      </c>
      <c r="AF373" s="2">
        <f t="shared" si="481"/>
        <v>0</v>
      </c>
      <c r="AG373" s="2">
        <f t="shared" si="457"/>
        <v>0</v>
      </c>
      <c r="AH373" s="2">
        <f t="shared" si="482"/>
        <v>0</v>
      </c>
      <c r="AI373" s="2">
        <f t="shared" si="482"/>
        <v>0</v>
      </c>
      <c r="AJ373" s="2">
        <f t="shared" si="458"/>
        <v>0</v>
      </c>
      <c r="AK373" s="2">
        <v>519.79999999999995</v>
      </c>
      <c r="AL373" s="2">
        <v>519.79999999999995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78</v>
      </c>
      <c r="AU373" s="2">
        <v>50</v>
      </c>
      <c r="AV373" s="2">
        <v>1</v>
      </c>
      <c r="AW373" s="2">
        <v>1</v>
      </c>
      <c r="AX373" s="2"/>
      <c r="AY373" s="2"/>
      <c r="AZ373" s="2">
        <v>1</v>
      </c>
      <c r="BA373" s="2">
        <v>1</v>
      </c>
      <c r="BB373" s="2">
        <v>1</v>
      </c>
      <c r="BC373" s="2">
        <v>1</v>
      </c>
      <c r="BD373" s="2" t="s">
        <v>3</v>
      </c>
      <c r="BE373" s="2" t="s">
        <v>3</v>
      </c>
      <c r="BF373" s="2" t="s">
        <v>3</v>
      </c>
      <c r="BG373" s="2" t="s">
        <v>3</v>
      </c>
      <c r="BH373" s="2">
        <v>3</v>
      </c>
      <c r="BI373" s="2">
        <v>1</v>
      </c>
      <c r="BJ373" s="2" t="s">
        <v>658</v>
      </c>
      <c r="BK373" s="2"/>
      <c r="BL373" s="2"/>
      <c r="BM373" s="2">
        <v>69001</v>
      </c>
      <c r="BN373" s="2">
        <v>0</v>
      </c>
      <c r="BO373" s="2" t="s">
        <v>3</v>
      </c>
      <c r="BP373" s="2">
        <v>0</v>
      </c>
      <c r="BQ373" s="2">
        <v>6</v>
      </c>
      <c r="BR373" s="2">
        <v>0</v>
      </c>
      <c r="BS373" s="2">
        <v>1</v>
      </c>
      <c r="BT373" s="2">
        <v>1</v>
      </c>
      <c r="BU373" s="2">
        <v>1</v>
      </c>
      <c r="BV373" s="2">
        <v>1</v>
      </c>
      <c r="BW373" s="2">
        <v>1</v>
      </c>
      <c r="BX373" s="2">
        <v>1</v>
      </c>
      <c r="BY373" s="2" t="s">
        <v>3</v>
      </c>
      <c r="BZ373" s="2">
        <v>78</v>
      </c>
      <c r="CA373" s="2">
        <v>50</v>
      </c>
      <c r="CB373" s="2"/>
      <c r="CC373" s="2"/>
      <c r="CD373" s="2"/>
      <c r="CE373" s="2">
        <v>0</v>
      </c>
      <c r="CF373" s="2">
        <v>0</v>
      </c>
      <c r="CG373" s="2">
        <v>0</v>
      </c>
      <c r="CH373" s="2"/>
      <c r="CI373" s="2"/>
      <c r="CJ373" s="2"/>
      <c r="CK373" s="2"/>
      <c r="CL373" s="2"/>
      <c r="CM373" s="2">
        <v>0</v>
      </c>
      <c r="CN373" s="2" t="s">
        <v>3</v>
      </c>
      <c r="CO373" s="2">
        <v>0</v>
      </c>
      <c r="CP373" s="2">
        <f t="shared" si="459"/>
        <v>4.16</v>
      </c>
      <c r="CQ373" s="2">
        <f t="shared" si="460"/>
        <v>519.79999999999995</v>
      </c>
      <c r="CR373" s="2">
        <f t="shared" si="461"/>
        <v>0</v>
      </c>
      <c r="CS373" s="2">
        <f t="shared" si="462"/>
        <v>0</v>
      </c>
      <c r="CT373" s="2">
        <f t="shared" si="463"/>
        <v>0</v>
      </c>
      <c r="CU373" s="2">
        <f t="shared" si="464"/>
        <v>0</v>
      </c>
      <c r="CV373" s="2">
        <f t="shared" si="465"/>
        <v>0</v>
      </c>
      <c r="CW373" s="2">
        <f t="shared" si="466"/>
        <v>0</v>
      </c>
      <c r="CX373" s="2">
        <f t="shared" si="467"/>
        <v>0</v>
      </c>
      <c r="CY373" s="2">
        <f t="shared" si="468"/>
        <v>0</v>
      </c>
      <c r="CZ373" s="2">
        <f t="shared" si="469"/>
        <v>0</v>
      </c>
      <c r="DA373" s="2"/>
      <c r="DB373" s="2"/>
      <c r="DC373" s="2" t="s">
        <v>3</v>
      </c>
      <c r="DD373" s="2" t="s">
        <v>3</v>
      </c>
      <c r="DE373" s="2" t="s">
        <v>3</v>
      </c>
      <c r="DF373" s="2" t="s">
        <v>3</v>
      </c>
      <c r="DG373" s="2" t="s">
        <v>3</v>
      </c>
      <c r="DH373" s="2" t="s">
        <v>3</v>
      </c>
      <c r="DI373" s="2" t="s">
        <v>3</v>
      </c>
      <c r="DJ373" s="2" t="s">
        <v>3</v>
      </c>
      <c r="DK373" s="2" t="s">
        <v>3</v>
      </c>
      <c r="DL373" s="2" t="s">
        <v>3</v>
      </c>
      <c r="DM373" s="2" t="s">
        <v>3</v>
      </c>
      <c r="DN373" s="2">
        <v>0</v>
      </c>
      <c r="DO373" s="2">
        <v>0</v>
      </c>
      <c r="DP373" s="2">
        <v>1</v>
      </c>
      <c r="DQ373" s="2">
        <v>1</v>
      </c>
      <c r="DR373" s="2"/>
      <c r="DS373" s="2"/>
      <c r="DT373" s="2"/>
      <c r="DU373" s="2">
        <v>1007</v>
      </c>
      <c r="DV373" s="2" t="s">
        <v>657</v>
      </c>
      <c r="DW373" s="2" t="s">
        <v>657</v>
      </c>
      <c r="DX373" s="2">
        <v>1</v>
      </c>
      <c r="DY373" s="2"/>
      <c r="DZ373" s="2"/>
      <c r="EA373" s="2"/>
      <c r="EB373" s="2"/>
      <c r="EC373" s="2"/>
      <c r="ED373" s="2"/>
      <c r="EE373" s="2">
        <v>39174630</v>
      </c>
      <c r="EF373" s="2">
        <v>6</v>
      </c>
      <c r="EG373" s="2" t="s">
        <v>651</v>
      </c>
      <c r="EH373" s="2">
        <v>0</v>
      </c>
      <c r="EI373" s="2" t="s">
        <v>3</v>
      </c>
      <c r="EJ373" s="2">
        <v>1</v>
      </c>
      <c r="EK373" s="2">
        <v>69001</v>
      </c>
      <c r="EL373" s="2" t="s">
        <v>652</v>
      </c>
      <c r="EM373" s="2" t="s">
        <v>653</v>
      </c>
      <c r="EN373" s="2"/>
      <c r="EO373" s="2" t="s">
        <v>3</v>
      </c>
      <c r="EP373" s="2"/>
      <c r="EQ373" s="2">
        <v>0</v>
      </c>
      <c r="ER373" s="2">
        <v>519.79999999999995</v>
      </c>
      <c r="ES373" s="2">
        <v>519.79999999999995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>
        <v>0</v>
      </c>
      <c r="FR373" s="2">
        <f t="shared" si="470"/>
        <v>0</v>
      </c>
      <c r="FS373" s="2">
        <v>0</v>
      </c>
      <c r="FT373" s="2"/>
      <c r="FU373" s="2"/>
      <c r="FV373" s="2"/>
      <c r="FW373" s="2"/>
      <c r="FX373" s="2">
        <v>78</v>
      </c>
      <c r="FY373" s="2">
        <v>50</v>
      </c>
      <c r="FZ373" s="2"/>
      <c r="GA373" s="2" t="s">
        <v>3</v>
      </c>
      <c r="GB373" s="2"/>
      <c r="GC373" s="2"/>
      <c r="GD373" s="2">
        <v>1</v>
      </c>
      <c r="GE373" s="2"/>
      <c r="GF373" s="2">
        <v>519185539</v>
      </c>
      <c r="GG373" s="2">
        <v>1</v>
      </c>
      <c r="GH373" s="2">
        <v>1</v>
      </c>
      <c r="GI373" s="2">
        <v>-2</v>
      </c>
      <c r="GJ373" s="2">
        <v>0</v>
      </c>
      <c r="GK373" s="2">
        <v>0</v>
      </c>
      <c r="GL373" s="2">
        <f t="shared" si="471"/>
        <v>0</v>
      </c>
      <c r="GM373" s="2">
        <f t="shared" si="472"/>
        <v>4.16</v>
      </c>
      <c r="GN373" s="2">
        <f t="shared" si="473"/>
        <v>4.16</v>
      </c>
      <c r="GO373" s="2">
        <f t="shared" si="474"/>
        <v>0</v>
      </c>
      <c r="GP373" s="2">
        <f t="shared" si="475"/>
        <v>0</v>
      </c>
      <c r="GQ373" s="2"/>
      <c r="GR373" s="2">
        <v>0</v>
      </c>
      <c r="GS373" s="2">
        <v>3</v>
      </c>
      <c r="GT373" s="2">
        <v>0</v>
      </c>
      <c r="GU373" s="2" t="s">
        <v>3</v>
      </c>
      <c r="GV373" s="2">
        <f t="shared" si="476"/>
        <v>0</v>
      </c>
      <c r="GW373" s="2">
        <v>1</v>
      </c>
      <c r="GX373" s="2">
        <f t="shared" si="477"/>
        <v>0</v>
      </c>
      <c r="GY373" s="2"/>
      <c r="GZ373" s="2"/>
      <c r="HA373" s="2">
        <v>0</v>
      </c>
      <c r="HB373" s="2">
        <v>0</v>
      </c>
      <c r="HC373" s="2">
        <f t="shared" si="478"/>
        <v>0</v>
      </c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>
        <v>0</v>
      </c>
      <c r="IL373" s="2"/>
      <c r="IM373" s="2"/>
      <c r="IN373" s="2"/>
      <c r="IO373" s="2"/>
      <c r="IP373" s="2"/>
      <c r="IQ373" s="2"/>
      <c r="IR373" s="2"/>
      <c r="IS373" s="2"/>
      <c r="IT373" s="2"/>
      <c r="IU373" s="2"/>
    </row>
    <row r="374" spans="1:255" x14ac:dyDescent="0.2">
      <c r="A374">
        <v>18</v>
      </c>
      <c r="B374">
        <v>1</v>
      </c>
      <c r="C374">
        <v>1113</v>
      </c>
      <c r="E374" t="s">
        <v>654</v>
      </c>
      <c r="F374" t="s">
        <v>655</v>
      </c>
      <c r="G374" t="s">
        <v>656</v>
      </c>
      <c r="H374" t="s">
        <v>657</v>
      </c>
      <c r="I374">
        <f>I372*J374</f>
        <v>8.0000000000000002E-3</v>
      </c>
      <c r="J374">
        <v>0.2</v>
      </c>
      <c r="O374">
        <f t="shared" si="445"/>
        <v>28.15</v>
      </c>
      <c r="P374">
        <f t="shared" si="446"/>
        <v>28.15</v>
      </c>
      <c r="Q374">
        <f t="shared" si="447"/>
        <v>0</v>
      </c>
      <c r="R374">
        <f t="shared" si="448"/>
        <v>0</v>
      </c>
      <c r="S374">
        <f t="shared" si="449"/>
        <v>0</v>
      </c>
      <c r="T374">
        <f t="shared" si="450"/>
        <v>0</v>
      </c>
      <c r="U374">
        <f t="shared" si="451"/>
        <v>0</v>
      </c>
      <c r="V374">
        <f t="shared" si="452"/>
        <v>0</v>
      </c>
      <c r="W374">
        <f t="shared" si="453"/>
        <v>0</v>
      </c>
      <c r="X374">
        <f t="shared" si="454"/>
        <v>0</v>
      </c>
      <c r="Y374">
        <f t="shared" si="455"/>
        <v>0</v>
      </c>
      <c r="AA374">
        <v>39650538</v>
      </c>
      <c r="AB374">
        <f t="shared" si="456"/>
        <v>519.79999999999995</v>
      </c>
      <c r="AC374">
        <f t="shared" si="479"/>
        <v>519.79999999999995</v>
      </c>
      <c r="AD374">
        <f t="shared" si="480"/>
        <v>0</v>
      </c>
      <c r="AE374">
        <f t="shared" si="481"/>
        <v>0</v>
      </c>
      <c r="AF374">
        <f t="shared" si="481"/>
        <v>0</v>
      </c>
      <c r="AG374">
        <f t="shared" si="457"/>
        <v>0</v>
      </c>
      <c r="AH374">
        <f t="shared" si="482"/>
        <v>0</v>
      </c>
      <c r="AI374">
        <f t="shared" si="482"/>
        <v>0</v>
      </c>
      <c r="AJ374">
        <f t="shared" si="458"/>
        <v>0</v>
      </c>
      <c r="AK374">
        <v>519.79999999999995</v>
      </c>
      <c r="AL374">
        <v>519.79999999999995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78</v>
      </c>
      <c r="AU374">
        <v>50</v>
      </c>
      <c r="AV374">
        <v>1</v>
      </c>
      <c r="AW374">
        <v>1</v>
      </c>
      <c r="AZ374">
        <v>6.77</v>
      </c>
      <c r="BA374">
        <v>1</v>
      </c>
      <c r="BB374">
        <v>1</v>
      </c>
      <c r="BC374">
        <v>6.77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1</v>
      </c>
      <c r="BJ374" t="s">
        <v>658</v>
      </c>
      <c r="BM374">
        <v>69001</v>
      </c>
      <c r="BN374">
        <v>0</v>
      </c>
      <c r="BO374" t="s">
        <v>3</v>
      </c>
      <c r="BP374">
        <v>0</v>
      </c>
      <c r="BQ374">
        <v>6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78</v>
      </c>
      <c r="CA374">
        <v>50</v>
      </c>
      <c r="CE374">
        <v>0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459"/>
        <v>28.15</v>
      </c>
      <c r="CQ374">
        <f t="shared" si="460"/>
        <v>3519.0459999999994</v>
      </c>
      <c r="CR374">
        <f t="shared" si="461"/>
        <v>0</v>
      </c>
      <c r="CS374">
        <f t="shared" si="462"/>
        <v>0</v>
      </c>
      <c r="CT374">
        <f t="shared" si="463"/>
        <v>0</v>
      </c>
      <c r="CU374">
        <f t="shared" si="464"/>
        <v>0</v>
      </c>
      <c r="CV374">
        <f t="shared" si="465"/>
        <v>0</v>
      </c>
      <c r="CW374">
        <f t="shared" si="466"/>
        <v>0</v>
      </c>
      <c r="CX374">
        <f t="shared" si="467"/>
        <v>0</v>
      </c>
      <c r="CY374">
        <f t="shared" si="468"/>
        <v>0</v>
      </c>
      <c r="CZ374">
        <f t="shared" si="469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0</v>
      </c>
      <c r="DO374">
        <v>0</v>
      </c>
      <c r="DP374">
        <v>1</v>
      </c>
      <c r="DQ374">
        <v>1</v>
      </c>
      <c r="DU374">
        <v>1007</v>
      </c>
      <c r="DV374" t="s">
        <v>657</v>
      </c>
      <c r="DW374" t="s">
        <v>657</v>
      </c>
      <c r="DX374">
        <v>1</v>
      </c>
      <c r="EE374">
        <v>39174630</v>
      </c>
      <c r="EF374">
        <v>6</v>
      </c>
      <c r="EG374" t="s">
        <v>651</v>
      </c>
      <c r="EH374">
        <v>0</v>
      </c>
      <c r="EI374" t="s">
        <v>3</v>
      </c>
      <c r="EJ374">
        <v>1</v>
      </c>
      <c r="EK374">
        <v>69001</v>
      </c>
      <c r="EL374" t="s">
        <v>652</v>
      </c>
      <c r="EM374" t="s">
        <v>653</v>
      </c>
      <c r="EO374" t="s">
        <v>3</v>
      </c>
      <c r="EQ374">
        <v>0</v>
      </c>
      <c r="ER374">
        <v>519.79999999999995</v>
      </c>
      <c r="ES374">
        <v>519.79999999999995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470"/>
        <v>0</v>
      </c>
      <c r="FS374">
        <v>0</v>
      </c>
      <c r="FX374">
        <v>78</v>
      </c>
      <c r="FY374">
        <v>50</v>
      </c>
      <c r="GA374" t="s">
        <v>3</v>
      </c>
      <c r="GD374">
        <v>1</v>
      </c>
      <c r="GF374">
        <v>519185539</v>
      </c>
      <c r="GG374">
        <v>1</v>
      </c>
      <c r="GH374">
        <v>1</v>
      </c>
      <c r="GI374">
        <v>4</v>
      </c>
      <c r="GJ374">
        <v>0</v>
      </c>
      <c r="GK374">
        <v>0</v>
      </c>
      <c r="GL374">
        <f t="shared" si="471"/>
        <v>0</v>
      </c>
      <c r="GM374">
        <f t="shared" si="472"/>
        <v>28.15</v>
      </c>
      <c r="GN374">
        <f t="shared" si="473"/>
        <v>28.15</v>
      </c>
      <c r="GO374">
        <f t="shared" si="474"/>
        <v>0</v>
      </c>
      <c r="GP374">
        <f t="shared" si="475"/>
        <v>0</v>
      </c>
      <c r="GR374">
        <v>0</v>
      </c>
      <c r="GS374">
        <v>0</v>
      </c>
      <c r="GT374">
        <v>0</v>
      </c>
      <c r="GU374" t="s">
        <v>3</v>
      </c>
      <c r="GV374">
        <f t="shared" si="476"/>
        <v>0</v>
      </c>
      <c r="GW374">
        <v>1</v>
      </c>
      <c r="GX374">
        <f t="shared" si="477"/>
        <v>0</v>
      </c>
      <c r="HA374">
        <v>0</v>
      </c>
      <c r="HB374">
        <v>0</v>
      </c>
      <c r="HC374">
        <f t="shared" si="478"/>
        <v>0</v>
      </c>
      <c r="IK374">
        <v>0</v>
      </c>
    </row>
    <row r="376" spans="1:255" x14ac:dyDescent="0.2">
      <c r="A376" s="3">
        <v>51</v>
      </c>
      <c r="B376" s="3">
        <f>B361</f>
        <v>1</v>
      </c>
      <c r="C376" s="3">
        <f>A361</f>
        <v>5</v>
      </c>
      <c r="D376" s="3">
        <f>ROW(A361)</f>
        <v>361</v>
      </c>
      <c r="E376" s="3"/>
      <c r="F376" s="3" t="str">
        <f>IF(F361&lt;&gt;"",F361,"")</f>
        <v>Новый подраздел</v>
      </c>
      <c r="G376" s="3" t="str">
        <f>IF(G361&lt;&gt;"",G361,"")</f>
        <v>Подготовительные работы</v>
      </c>
      <c r="H376" s="3">
        <v>0</v>
      </c>
      <c r="I376" s="3"/>
      <c r="J376" s="3"/>
      <c r="K376" s="3"/>
      <c r="L376" s="3"/>
      <c r="M376" s="3"/>
      <c r="N376" s="3"/>
      <c r="O376" s="3">
        <f t="shared" ref="O376:T376" si="483">ROUND(AB376,2)</f>
        <v>1592.08</v>
      </c>
      <c r="P376" s="3">
        <f t="shared" si="483"/>
        <v>976.14</v>
      </c>
      <c r="Q376" s="3">
        <f t="shared" si="483"/>
        <v>164.46</v>
      </c>
      <c r="R376" s="3">
        <f t="shared" si="483"/>
        <v>28.41</v>
      </c>
      <c r="S376" s="3">
        <f t="shared" si="483"/>
        <v>451.48</v>
      </c>
      <c r="T376" s="3">
        <f t="shared" si="483"/>
        <v>0</v>
      </c>
      <c r="U376" s="3">
        <f>AH376</f>
        <v>48.363886999999998</v>
      </c>
      <c r="V376" s="3">
        <f>AI376</f>
        <v>2.3929849999999999</v>
      </c>
      <c r="W376" s="3">
        <f>ROUND(AJ376,2)</f>
        <v>0</v>
      </c>
      <c r="X376" s="3">
        <f>ROUND(AK376,2)</f>
        <v>497.47</v>
      </c>
      <c r="Y376" s="3">
        <f>ROUND(AL376,2)</f>
        <v>265.12</v>
      </c>
      <c r="Z376" s="3"/>
      <c r="AA376" s="3"/>
      <c r="AB376" s="3">
        <f>ROUND(SUMIF(AA365:AA374,"=39650536",O365:O374),2)</f>
        <v>1592.08</v>
      </c>
      <c r="AC376" s="3">
        <f>ROUND(SUMIF(AA365:AA374,"=39650536",P365:P374),2)</f>
        <v>976.14</v>
      </c>
      <c r="AD376" s="3">
        <f>ROUND(SUMIF(AA365:AA374,"=39650536",Q365:Q374),2)</f>
        <v>164.46</v>
      </c>
      <c r="AE376" s="3">
        <f>ROUND(SUMIF(AA365:AA374,"=39650536",R365:R374),2)</f>
        <v>28.41</v>
      </c>
      <c r="AF376" s="3">
        <f>ROUND(SUMIF(AA365:AA374,"=39650536",S365:S374),2)</f>
        <v>451.48</v>
      </c>
      <c r="AG376" s="3">
        <f>ROUND(SUMIF(AA365:AA374,"=39650536",T365:T374),2)</f>
        <v>0</v>
      </c>
      <c r="AH376" s="3">
        <f>SUMIF(AA365:AA374,"=39650536",U365:U374)</f>
        <v>48.363886999999998</v>
      </c>
      <c r="AI376" s="3">
        <f>SUMIF(AA365:AA374,"=39650536",V365:V374)</f>
        <v>2.3929849999999999</v>
      </c>
      <c r="AJ376" s="3">
        <f>ROUND(SUMIF(AA365:AA374,"=39650536",W365:W374),2)</f>
        <v>0</v>
      </c>
      <c r="AK376" s="3">
        <f>ROUND(SUMIF(AA365:AA374,"=39650536",X365:X374),2)</f>
        <v>497.47</v>
      </c>
      <c r="AL376" s="3">
        <f>ROUND(SUMIF(AA365:AA374,"=39650536",Y365:Y374),2)</f>
        <v>265.12</v>
      </c>
      <c r="AM376" s="3"/>
      <c r="AN376" s="3"/>
      <c r="AO376" s="3">
        <f t="shared" ref="AO376:BC376" si="484">ROUND(BX376,2)</f>
        <v>0</v>
      </c>
      <c r="AP376" s="3">
        <f t="shared" si="484"/>
        <v>0</v>
      </c>
      <c r="AQ376" s="3">
        <f t="shared" si="484"/>
        <v>0</v>
      </c>
      <c r="AR376" s="3">
        <f t="shared" si="484"/>
        <v>2354.67</v>
      </c>
      <c r="AS376" s="3">
        <f t="shared" si="484"/>
        <v>2354.67</v>
      </c>
      <c r="AT376" s="3">
        <f t="shared" si="484"/>
        <v>0</v>
      </c>
      <c r="AU376" s="3">
        <f t="shared" si="484"/>
        <v>0</v>
      </c>
      <c r="AV376" s="3">
        <f t="shared" si="484"/>
        <v>976.14</v>
      </c>
      <c r="AW376" s="3">
        <f t="shared" si="484"/>
        <v>976.14</v>
      </c>
      <c r="AX376" s="3">
        <f t="shared" si="484"/>
        <v>0</v>
      </c>
      <c r="AY376" s="3">
        <f t="shared" si="484"/>
        <v>976.14</v>
      </c>
      <c r="AZ376" s="3">
        <f t="shared" si="484"/>
        <v>0</v>
      </c>
      <c r="BA376" s="3">
        <f t="shared" si="484"/>
        <v>0</v>
      </c>
      <c r="BB376" s="3">
        <f t="shared" si="484"/>
        <v>0</v>
      </c>
      <c r="BC376" s="3">
        <f t="shared" si="484"/>
        <v>0</v>
      </c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>
        <f>ROUND(SUMIF(AA365:AA374,"=39650536",FQ365:FQ374),2)</f>
        <v>0</v>
      </c>
      <c r="BY376" s="3">
        <f>ROUND(SUMIF(AA365:AA374,"=39650536",FR365:FR374),2)</f>
        <v>0</v>
      </c>
      <c r="BZ376" s="3">
        <f>ROUND(SUMIF(AA365:AA374,"=39650536",GL365:GL374),2)</f>
        <v>0</v>
      </c>
      <c r="CA376" s="3">
        <f>ROUND(SUMIF(AA365:AA374,"=39650536",GM365:GM374),2)</f>
        <v>2354.67</v>
      </c>
      <c r="CB376" s="3">
        <f>ROUND(SUMIF(AA365:AA374,"=39650536",GN365:GN374),2)</f>
        <v>2354.67</v>
      </c>
      <c r="CC376" s="3">
        <f>ROUND(SUMIF(AA365:AA374,"=39650536",GO365:GO374),2)</f>
        <v>0</v>
      </c>
      <c r="CD376" s="3">
        <f>ROUND(SUMIF(AA365:AA374,"=39650536",GP365:GP374),2)</f>
        <v>0</v>
      </c>
      <c r="CE376" s="3">
        <f>AC376-BX376</f>
        <v>976.14</v>
      </c>
      <c r="CF376" s="3">
        <f>AC376-BY376</f>
        <v>976.14</v>
      </c>
      <c r="CG376" s="3">
        <f>BX376-BZ376</f>
        <v>0</v>
      </c>
      <c r="CH376" s="3">
        <f>AC376-BX376-BY376+BZ376</f>
        <v>976.14</v>
      </c>
      <c r="CI376" s="3">
        <f>BY376-BZ376</f>
        <v>0</v>
      </c>
      <c r="CJ376" s="3">
        <f>ROUND(SUMIF(AA365:AA374,"=39650536",GX365:GX374),2)</f>
        <v>0</v>
      </c>
      <c r="CK376" s="3">
        <f>ROUND(SUMIF(AA365:AA374,"=39650536",GY365:GY374),2)</f>
        <v>0</v>
      </c>
      <c r="CL376" s="3">
        <f>ROUND(SUMIF(AA365:AA374,"=39650536",GZ365:GZ374),2)</f>
        <v>0</v>
      </c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4">
        <f t="shared" ref="DG376:DL376" si="485">ROUND(DT376,2)</f>
        <v>10778.35</v>
      </c>
      <c r="DH376" s="4">
        <f t="shared" si="485"/>
        <v>6608.47</v>
      </c>
      <c r="DI376" s="4">
        <f t="shared" si="485"/>
        <v>1113.3699999999999</v>
      </c>
      <c r="DJ376" s="4">
        <f t="shared" si="485"/>
        <v>192.33</v>
      </c>
      <c r="DK376" s="4">
        <f t="shared" si="485"/>
        <v>3056.51</v>
      </c>
      <c r="DL376" s="4">
        <f t="shared" si="485"/>
        <v>0</v>
      </c>
      <c r="DM376" s="4">
        <f>DZ376</f>
        <v>48.363886999999998</v>
      </c>
      <c r="DN376" s="4">
        <f>EA376</f>
        <v>2.3929849999999999</v>
      </c>
      <c r="DO376" s="4">
        <f>ROUND(EB376,2)</f>
        <v>0</v>
      </c>
      <c r="DP376" s="4">
        <f>ROUND(EC376,2)</f>
        <v>3367.87</v>
      </c>
      <c r="DQ376" s="4">
        <f>ROUND(ED376,2)</f>
        <v>1794.84</v>
      </c>
      <c r="DR376" s="4"/>
      <c r="DS376" s="4"/>
      <c r="DT376" s="4">
        <f>ROUND(SUMIF(AA365:AA374,"=39650538",O365:O374),2)</f>
        <v>10778.35</v>
      </c>
      <c r="DU376" s="4">
        <f>ROUND(SUMIF(AA365:AA374,"=39650538",P365:P374),2)</f>
        <v>6608.47</v>
      </c>
      <c r="DV376" s="4">
        <f>ROUND(SUMIF(AA365:AA374,"=39650538",Q365:Q374),2)</f>
        <v>1113.3699999999999</v>
      </c>
      <c r="DW376" s="4">
        <f>ROUND(SUMIF(AA365:AA374,"=39650538",R365:R374),2)</f>
        <v>192.33</v>
      </c>
      <c r="DX376" s="4">
        <f>ROUND(SUMIF(AA365:AA374,"=39650538",S365:S374),2)</f>
        <v>3056.51</v>
      </c>
      <c r="DY376" s="4">
        <f>ROUND(SUMIF(AA365:AA374,"=39650538",T365:T374),2)</f>
        <v>0</v>
      </c>
      <c r="DZ376" s="4">
        <f>SUMIF(AA365:AA374,"=39650538",U365:U374)</f>
        <v>48.363886999999998</v>
      </c>
      <c r="EA376" s="4">
        <f>SUMIF(AA365:AA374,"=39650538",V365:V374)</f>
        <v>2.3929849999999999</v>
      </c>
      <c r="EB376" s="4">
        <f>ROUND(SUMIF(AA365:AA374,"=39650538",W365:W374),2)</f>
        <v>0</v>
      </c>
      <c r="EC376" s="4">
        <f>ROUND(SUMIF(AA365:AA374,"=39650538",X365:X374),2)</f>
        <v>3367.87</v>
      </c>
      <c r="ED376" s="4">
        <f>ROUND(SUMIF(AA365:AA374,"=39650538",Y365:Y374),2)</f>
        <v>1794.84</v>
      </c>
      <c r="EE376" s="4"/>
      <c r="EF376" s="4"/>
      <c r="EG376" s="4">
        <f t="shared" ref="EG376:EU376" si="486">ROUND(FP376,2)</f>
        <v>0</v>
      </c>
      <c r="EH376" s="4">
        <f t="shared" si="486"/>
        <v>0</v>
      </c>
      <c r="EI376" s="4">
        <f t="shared" si="486"/>
        <v>0</v>
      </c>
      <c r="EJ376" s="4">
        <f t="shared" si="486"/>
        <v>15941.06</v>
      </c>
      <c r="EK376" s="4">
        <f t="shared" si="486"/>
        <v>15941.06</v>
      </c>
      <c r="EL376" s="4">
        <f t="shared" si="486"/>
        <v>0</v>
      </c>
      <c r="EM376" s="4">
        <f t="shared" si="486"/>
        <v>0</v>
      </c>
      <c r="EN376" s="4">
        <f t="shared" si="486"/>
        <v>6608.47</v>
      </c>
      <c r="EO376" s="4">
        <f t="shared" si="486"/>
        <v>6608.47</v>
      </c>
      <c r="EP376" s="4">
        <f t="shared" si="486"/>
        <v>0</v>
      </c>
      <c r="EQ376" s="4">
        <f t="shared" si="486"/>
        <v>6608.47</v>
      </c>
      <c r="ER376" s="4">
        <f t="shared" si="486"/>
        <v>0</v>
      </c>
      <c r="ES376" s="4">
        <f t="shared" si="486"/>
        <v>0</v>
      </c>
      <c r="ET376" s="4">
        <f t="shared" si="486"/>
        <v>0</v>
      </c>
      <c r="EU376" s="4">
        <f t="shared" si="486"/>
        <v>0</v>
      </c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>
        <f>ROUND(SUMIF(AA365:AA374,"=39650538",FQ365:FQ374),2)</f>
        <v>0</v>
      </c>
      <c r="FQ376" s="4">
        <f>ROUND(SUMIF(AA365:AA374,"=39650538",FR365:FR374),2)</f>
        <v>0</v>
      </c>
      <c r="FR376" s="4">
        <f>ROUND(SUMIF(AA365:AA374,"=39650538",GL365:GL374),2)</f>
        <v>0</v>
      </c>
      <c r="FS376" s="4">
        <f>ROUND(SUMIF(AA365:AA374,"=39650538",GM365:GM374),2)</f>
        <v>15941.06</v>
      </c>
      <c r="FT376" s="4">
        <f>ROUND(SUMIF(AA365:AA374,"=39650538",GN365:GN374),2)</f>
        <v>15941.06</v>
      </c>
      <c r="FU376" s="4">
        <f>ROUND(SUMIF(AA365:AA374,"=39650538",GO365:GO374),2)</f>
        <v>0</v>
      </c>
      <c r="FV376" s="4">
        <f>ROUND(SUMIF(AA365:AA374,"=39650538",GP365:GP374),2)</f>
        <v>0</v>
      </c>
      <c r="FW376" s="4">
        <f>DU376-FP376</f>
        <v>6608.47</v>
      </c>
      <c r="FX376" s="4">
        <f>DU376-FQ376</f>
        <v>6608.47</v>
      </c>
      <c r="FY376" s="4">
        <f>FP376-FR376</f>
        <v>0</v>
      </c>
      <c r="FZ376" s="4">
        <f>DU376-FP376-FQ376+FR376</f>
        <v>6608.47</v>
      </c>
      <c r="GA376" s="4">
        <f>FQ376-FR376</f>
        <v>0</v>
      </c>
      <c r="GB376" s="4">
        <f>ROUND(SUMIF(AA365:AA374,"=39650538",GX365:GX374),2)</f>
        <v>0</v>
      </c>
      <c r="GC376" s="4">
        <f>ROUND(SUMIF(AA365:AA374,"=39650538",GY365:GY374),2)</f>
        <v>0</v>
      </c>
      <c r="GD376" s="4">
        <f>ROUND(SUMIF(AA365:AA374,"=39650538",GZ365:GZ374),2)</f>
        <v>0</v>
      </c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>
        <v>0</v>
      </c>
    </row>
    <row r="378" spans="1:255" x14ac:dyDescent="0.2">
      <c r="A378" s="5">
        <v>50</v>
      </c>
      <c r="B378" s="5">
        <v>0</v>
      </c>
      <c r="C378" s="5">
        <v>0</v>
      </c>
      <c r="D378" s="5">
        <v>1</v>
      </c>
      <c r="E378" s="5">
        <v>201</v>
      </c>
      <c r="F378" s="5">
        <f>ROUND(Source!O376,O378)</f>
        <v>1592.08</v>
      </c>
      <c r="G378" s="5" t="s">
        <v>426</v>
      </c>
      <c r="H378" s="5" t="s">
        <v>427</v>
      </c>
      <c r="I378" s="5"/>
      <c r="J378" s="5"/>
      <c r="K378" s="5">
        <v>201</v>
      </c>
      <c r="L378" s="5">
        <v>1</v>
      </c>
      <c r="M378" s="5">
        <v>3</v>
      </c>
      <c r="N378" s="5" t="s">
        <v>3</v>
      </c>
      <c r="O378" s="5">
        <v>2</v>
      </c>
      <c r="P378" s="5">
        <f>ROUND(Source!DG376,O378)</f>
        <v>10778.35</v>
      </c>
      <c r="Q378" s="5"/>
      <c r="R378" s="5"/>
      <c r="S378" s="5"/>
      <c r="T378" s="5"/>
      <c r="U378" s="5"/>
      <c r="V378" s="5"/>
      <c r="W378" s="5"/>
    </row>
    <row r="379" spans="1:255" x14ac:dyDescent="0.2">
      <c r="A379" s="5">
        <v>50</v>
      </c>
      <c r="B379" s="5">
        <v>0</v>
      </c>
      <c r="C379" s="5">
        <v>0</v>
      </c>
      <c r="D379" s="5">
        <v>1</v>
      </c>
      <c r="E379" s="5">
        <v>202</v>
      </c>
      <c r="F379" s="5">
        <f>ROUND(Source!P376,O379)</f>
        <v>976.14</v>
      </c>
      <c r="G379" s="5" t="s">
        <v>428</v>
      </c>
      <c r="H379" s="5" t="s">
        <v>429</v>
      </c>
      <c r="I379" s="5"/>
      <c r="J379" s="5"/>
      <c r="K379" s="5">
        <v>202</v>
      </c>
      <c r="L379" s="5">
        <v>2</v>
      </c>
      <c r="M379" s="5">
        <v>3</v>
      </c>
      <c r="N379" s="5" t="s">
        <v>3</v>
      </c>
      <c r="O379" s="5">
        <v>2</v>
      </c>
      <c r="P379" s="5">
        <f>ROUND(Source!DH376,O379)</f>
        <v>6608.47</v>
      </c>
      <c r="Q379" s="5"/>
      <c r="R379" s="5"/>
      <c r="S379" s="5"/>
      <c r="T379" s="5"/>
      <c r="U379" s="5"/>
      <c r="V379" s="5"/>
      <c r="W379" s="5"/>
    </row>
    <row r="380" spans="1:255" x14ac:dyDescent="0.2">
      <c r="A380" s="5">
        <v>50</v>
      </c>
      <c r="B380" s="5">
        <v>0</v>
      </c>
      <c r="C380" s="5">
        <v>0</v>
      </c>
      <c r="D380" s="5">
        <v>1</v>
      </c>
      <c r="E380" s="5">
        <v>222</v>
      </c>
      <c r="F380" s="5">
        <f>ROUND(Source!AO376,O380)</f>
        <v>0</v>
      </c>
      <c r="G380" s="5" t="s">
        <v>430</v>
      </c>
      <c r="H380" s="5" t="s">
        <v>431</v>
      </c>
      <c r="I380" s="5"/>
      <c r="J380" s="5"/>
      <c r="K380" s="5">
        <v>222</v>
      </c>
      <c r="L380" s="5">
        <v>3</v>
      </c>
      <c r="M380" s="5">
        <v>3</v>
      </c>
      <c r="N380" s="5" t="s">
        <v>3</v>
      </c>
      <c r="O380" s="5">
        <v>2</v>
      </c>
      <c r="P380" s="5">
        <f>ROUND(Source!EG376,O380)</f>
        <v>0</v>
      </c>
      <c r="Q380" s="5"/>
      <c r="R380" s="5"/>
      <c r="S380" s="5"/>
      <c r="T380" s="5"/>
      <c r="U380" s="5"/>
      <c r="V380" s="5"/>
      <c r="W380" s="5"/>
    </row>
    <row r="381" spans="1:255" x14ac:dyDescent="0.2">
      <c r="A381" s="5">
        <v>50</v>
      </c>
      <c r="B381" s="5">
        <v>0</v>
      </c>
      <c r="C381" s="5">
        <v>0</v>
      </c>
      <c r="D381" s="5">
        <v>1</v>
      </c>
      <c r="E381" s="5">
        <v>225</v>
      </c>
      <c r="F381" s="5">
        <f>ROUND(Source!AV376,O381)</f>
        <v>976.14</v>
      </c>
      <c r="G381" s="5" t="s">
        <v>432</v>
      </c>
      <c r="H381" s="5" t="s">
        <v>433</v>
      </c>
      <c r="I381" s="5"/>
      <c r="J381" s="5"/>
      <c r="K381" s="5">
        <v>225</v>
      </c>
      <c r="L381" s="5">
        <v>4</v>
      </c>
      <c r="M381" s="5">
        <v>3</v>
      </c>
      <c r="N381" s="5" t="s">
        <v>3</v>
      </c>
      <c r="O381" s="5">
        <v>2</v>
      </c>
      <c r="P381" s="5">
        <f>ROUND(Source!EN376,O381)</f>
        <v>6608.47</v>
      </c>
      <c r="Q381" s="5"/>
      <c r="R381" s="5"/>
      <c r="S381" s="5"/>
      <c r="T381" s="5"/>
      <c r="U381" s="5"/>
      <c r="V381" s="5"/>
      <c r="W381" s="5"/>
    </row>
    <row r="382" spans="1:255" x14ac:dyDescent="0.2">
      <c r="A382" s="5">
        <v>50</v>
      </c>
      <c r="B382" s="5">
        <v>0</v>
      </c>
      <c r="C382" s="5">
        <v>0</v>
      </c>
      <c r="D382" s="5">
        <v>1</v>
      </c>
      <c r="E382" s="5">
        <v>226</v>
      </c>
      <c r="F382" s="5">
        <f>ROUND(Source!AW376,O382)</f>
        <v>976.14</v>
      </c>
      <c r="G382" s="5" t="s">
        <v>434</v>
      </c>
      <c r="H382" s="5" t="s">
        <v>435</v>
      </c>
      <c r="I382" s="5"/>
      <c r="J382" s="5"/>
      <c r="K382" s="5">
        <v>226</v>
      </c>
      <c r="L382" s="5">
        <v>5</v>
      </c>
      <c r="M382" s="5">
        <v>3</v>
      </c>
      <c r="N382" s="5" t="s">
        <v>3</v>
      </c>
      <c r="O382" s="5">
        <v>2</v>
      </c>
      <c r="P382" s="5">
        <f>ROUND(Source!EO376,O382)</f>
        <v>6608.47</v>
      </c>
      <c r="Q382" s="5"/>
      <c r="R382" s="5"/>
      <c r="S382" s="5"/>
      <c r="T382" s="5"/>
      <c r="U382" s="5"/>
      <c r="V382" s="5"/>
      <c r="W382" s="5"/>
    </row>
    <row r="383" spans="1:255" x14ac:dyDescent="0.2">
      <c r="A383" s="5">
        <v>50</v>
      </c>
      <c r="B383" s="5">
        <v>0</v>
      </c>
      <c r="C383" s="5">
        <v>0</v>
      </c>
      <c r="D383" s="5">
        <v>1</v>
      </c>
      <c r="E383" s="5">
        <v>227</v>
      </c>
      <c r="F383" s="5">
        <f>ROUND(Source!AX376,O383)</f>
        <v>0</v>
      </c>
      <c r="G383" s="5" t="s">
        <v>436</v>
      </c>
      <c r="H383" s="5" t="s">
        <v>437</v>
      </c>
      <c r="I383" s="5"/>
      <c r="J383" s="5"/>
      <c r="K383" s="5">
        <v>227</v>
      </c>
      <c r="L383" s="5">
        <v>6</v>
      </c>
      <c r="M383" s="5">
        <v>3</v>
      </c>
      <c r="N383" s="5" t="s">
        <v>3</v>
      </c>
      <c r="O383" s="5">
        <v>2</v>
      </c>
      <c r="P383" s="5">
        <f>ROUND(Source!EP376,O383)</f>
        <v>0</v>
      </c>
      <c r="Q383" s="5"/>
      <c r="R383" s="5"/>
      <c r="S383" s="5"/>
      <c r="T383" s="5"/>
      <c r="U383" s="5"/>
      <c r="V383" s="5"/>
      <c r="W383" s="5"/>
    </row>
    <row r="384" spans="1:255" x14ac:dyDescent="0.2">
      <c r="A384" s="5">
        <v>50</v>
      </c>
      <c r="B384" s="5">
        <v>0</v>
      </c>
      <c r="C384" s="5">
        <v>0</v>
      </c>
      <c r="D384" s="5">
        <v>1</v>
      </c>
      <c r="E384" s="5">
        <v>228</v>
      </c>
      <c r="F384" s="5">
        <f>ROUND(Source!AY376,O384)</f>
        <v>976.14</v>
      </c>
      <c r="G384" s="5" t="s">
        <v>438</v>
      </c>
      <c r="H384" s="5" t="s">
        <v>439</v>
      </c>
      <c r="I384" s="5"/>
      <c r="J384" s="5"/>
      <c r="K384" s="5">
        <v>228</v>
      </c>
      <c r="L384" s="5">
        <v>7</v>
      </c>
      <c r="M384" s="5">
        <v>3</v>
      </c>
      <c r="N384" s="5" t="s">
        <v>3</v>
      </c>
      <c r="O384" s="5">
        <v>2</v>
      </c>
      <c r="P384" s="5">
        <f>ROUND(Source!EQ376,O384)</f>
        <v>6608.47</v>
      </c>
      <c r="Q384" s="5"/>
      <c r="R384" s="5"/>
      <c r="S384" s="5"/>
      <c r="T384" s="5"/>
      <c r="U384" s="5"/>
      <c r="V384" s="5"/>
      <c r="W384" s="5"/>
    </row>
    <row r="385" spans="1:23" x14ac:dyDescent="0.2">
      <c r="A385" s="5">
        <v>50</v>
      </c>
      <c r="B385" s="5">
        <v>0</v>
      </c>
      <c r="C385" s="5">
        <v>0</v>
      </c>
      <c r="D385" s="5">
        <v>1</v>
      </c>
      <c r="E385" s="5">
        <v>216</v>
      </c>
      <c r="F385" s="5">
        <f>ROUND(Source!AP376,O385)</f>
        <v>0</v>
      </c>
      <c r="G385" s="5" t="s">
        <v>440</v>
      </c>
      <c r="H385" s="5" t="s">
        <v>441</v>
      </c>
      <c r="I385" s="5"/>
      <c r="J385" s="5"/>
      <c r="K385" s="5">
        <v>216</v>
      </c>
      <c r="L385" s="5">
        <v>8</v>
      </c>
      <c r="M385" s="5">
        <v>3</v>
      </c>
      <c r="N385" s="5" t="s">
        <v>3</v>
      </c>
      <c r="O385" s="5">
        <v>2</v>
      </c>
      <c r="P385" s="5">
        <f>ROUND(Source!EH376,O385)</f>
        <v>0</v>
      </c>
      <c r="Q385" s="5"/>
      <c r="R385" s="5"/>
      <c r="S385" s="5"/>
      <c r="T385" s="5"/>
      <c r="U385" s="5"/>
      <c r="V385" s="5"/>
      <c r="W385" s="5"/>
    </row>
    <row r="386" spans="1:23" x14ac:dyDescent="0.2">
      <c r="A386" s="5">
        <v>50</v>
      </c>
      <c r="B386" s="5">
        <v>0</v>
      </c>
      <c r="C386" s="5">
        <v>0</v>
      </c>
      <c r="D386" s="5">
        <v>1</v>
      </c>
      <c r="E386" s="5">
        <v>223</v>
      </c>
      <c r="F386" s="5">
        <f>ROUND(Source!AQ376,O386)</f>
        <v>0</v>
      </c>
      <c r="G386" s="5" t="s">
        <v>442</v>
      </c>
      <c r="H386" s="5" t="s">
        <v>443</v>
      </c>
      <c r="I386" s="5"/>
      <c r="J386" s="5"/>
      <c r="K386" s="5">
        <v>223</v>
      </c>
      <c r="L386" s="5">
        <v>9</v>
      </c>
      <c r="M386" s="5">
        <v>3</v>
      </c>
      <c r="N386" s="5" t="s">
        <v>3</v>
      </c>
      <c r="O386" s="5">
        <v>2</v>
      </c>
      <c r="P386" s="5">
        <f>ROUND(Source!EI376,O386)</f>
        <v>0</v>
      </c>
      <c r="Q386" s="5"/>
      <c r="R386" s="5"/>
      <c r="S386" s="5"/>
      <c r="T386" s="5"/>
      <c r="U386" s="5"/>
      <c r="V386" s="5"/>
      <c r="W386" s="5"/>
    </row>
    <row r="387" spans="1:23" x14ac:dyDescent="0.2">
      <c r="A387" s="5">
        <v>50</v>
      </c>
      <c r="B387" s="5">
        <v>0</v>
      </c>
      <c r="C387" s="5">
        <v>0</v>
      </c>
      <c r="D387" s="5">
        <v>1</v>
      </c>
      <c r="E387" s="5">
        <v>229</v>
      </c>
      <c r="F387" s="5">
        <f>ROUND(Source!AZ376,O387)</f>
        <v>0</v>
      </c>
      <c r="G387" s="5" t="s">
        <v>444</v>
      </c>
      <c r="H387" s="5" t="s">
        <v>445</v>
      </c>
      <c r="I387" s="5"/>
      <c r="J387" s="5"/>
      <c r="K387" s="5">
        <v>229</v>
      </c>
      <c r="L387" s="5">
        <v>10</v>
      </c>
      <c r="M387" s="5">
        <v>3</v>
      </c>
      <c r="N387" s="5" t="s">
        <v>3</v>
      </c>
      <c r="O387" s="5">
        <v>2</v>
      </c>
      <c r="P387" s="5">
        <f>ROUND(Source!ER376,O387)</f>
        <v>0</v>
      </c>
      <c r="Q387" s="5"/>
      <c r="R387" s="5"/>
      <c r="S387" s="5"/>
      <c r="T387" s="5"/>
      <c r="U387" s="5"/>
      <c r="V387" s="5"/>
      <c r="W387" s="5"/>
    </row>
    <row r="388" spans="1:23" x14ac:dyDescent="0.2">
      <c r="A388" s="5">
        <v>50</v>
      </c>
      <c r="B388" s="5">
        <v>0</v>
      </c>
      <c r="C388" s="5">
        <v>0</v>
      </c>
      <c r="D388" s="5">
        <v>1</v>
      </c>
      <c r="E388" s="5">
        <v>203</v>
      </c>
      <c r="F388" s="5">
        <f>ROUND(Source!Q376,O388)</f>
        <v>164.46</v>
      </c>
      <c r="G388" s="5" t="s">
        <v>446</v>
      </c>
      <c r="H388" s="5" t="s">
        <v>447</v>
      </c>
      <c r="I388" s="5"/>
      <c r="J388" s="5"/>
      <c r="K388" s="5">
        <v>203</v>
      </c>
      <c r="L388" s="5">
        <v>11</v>
      </c>
      <c r="M388" s="5">
        <v>3</v>
      </c>
      <c r="N388" s="5" t="s">
        <v>3</v>
      </c>
      <c r="O388" s="5">
        <v>2</v>
      </c>
      <c r="P388" s="5">
        <f>ROUND(Source!DI376,O388)</f>
        <v>1113.3699999999999</v>
      </c>
      <c r="Q388" s="5"/>
      <c r="R388" s="5"/>
      <c r="S388" s="5"/>
      <c r="T388" s="5"/>
      <c r="U388" s="5"/>
      <c r="V388" s="5"/>
      <c r="W388" s="5"/>
    </row>
    <row r="389" spans="1:23" x14ac:dyDescent="0.2">
      <c r="A389" s="5">
        <v>50</v>
      </c>
      <c r="B389" s="5">
        <v>0</v>
      </c>
      <c r="C389" s="5">
        <v>0</v>
      </c>
      <c r="D389" s="5">
        <v>1</v>
      </c>
      <c r="E389" s="5">
        <v>231</v>
      </c>
      <c r="F389" s="5">
        <f>ROUND(Source!BB376,O389)</f>
        <v>0</v>
      </c>
      <c r="G389" s="5" t="s">
        <v>448</v>
      </c>
      <c r="H389" s="5" t="s">
        <v>449</v>
      </c>
      <c r="I389" s="5"/>
      <c r="J389" s="5"/>
      <c r="K389" s="5">
        <v>231</v>
      </c>
      <c r="L389" s="5">
        <v>12</v>
      </c>
      <c r="M389" s="5">
        <v>3</v>
      </c>
      <c r="N389" s="5" t="s">
        <v>3</v>
      </c>
      <c r="O389" s="5">
        <v>2</v>
      </c>
      <c r="P389" s="5">
        <f>ROUND(Source!ET376,O389)</f>
        <v>0</v>
      </c>
      <c r="Q389" s="5"/>
      <c r="R389" s="5"/>
      <c r="S389" s="5"/>
      <c r="T389" s="5"/>
      <c r="U389" s="5"/>
      <c r="V389" s="5"/>
      <c r="W389" s="5"/>
    </row>
    <row r="390" spans="1:23" x14ac:dyDescent="0.2">
      <c r="A390" s="5">
        <v>50</v>
      </c>
      <c r="B390" s="5">
        <v>0</v>
      </c>
      <c r="C390" s="5">
        <v>0</v>
      </c>
      <c r="D390" s="5">
        <v>1</v>
      </c>
      <c r="E390" s="5">
        <v>204</v>
      </c>
      <c r="F390" s="5">
        <f>ROUND(Source!R376,O390)</f>
        <v>28.41</v>
      </c>
      <c r="G390" s="5" t="s">
        <v>450</v>
      </c>
      <c r="H390" s="5" t="s">
        <v>451</v>
      </c>
      <c r="I390" s="5"/>
      <c r="J390" s="5"/>
      <c r="K390" s="5">
        <v>204</v>
      </c>
      <c r="L390" s="5">
        <v>13</v>
      </c>
      <c r="M390" s="5">
        <v>3</v>
      </c>
      <c r="N390" s="5" t="s">
        <v>3</v>
      </c>
      <c r="O390" s="5">
        <v>2</v>
      </c>
      <c r="P390" s="5">
        <f>ROUND(Source!DJ376,O390)</f>
        <v>192.33</v>
      </c>
      <c r="Q390" s="5"/>
      <c r="R390" s="5"/>
      <c r="S390" s="5"/>
      <c r="T390" s="5"/>
      <c r="U390" s="5"/>
      <c r="V390" s="5"/>
      <c r="W390" s="5"/>
    </row>
    <row r="391" spans="1:23" x14ac:dyDescent="0.2">
      <c r="A391" s="5">
        <v>50</v>
      </c>
      <c r="B391" s="5">
        <v>0</v>
      </c>
      <c r="C391" s="5">
        <v>0</v>
      </c>
      <c r="D391" s="5">
        <v>1</v>
      </c>
      <c r="E391" s="5">
        <v>205</v>
      </c>
      <c r="F391" s="5">
        <f>ROUND(Source!S376,O391)</f>
        <v>451.48</v>
      </c>
      <c r="G391" s="5" t="s">
        <v>452</v>
      </c>
      <c r="H391" s="5" t="s">
        <v>453</v>
      </c>
      <c r="I391" s="5"/>
      <c r="J391" s="5"/>
      <c r="K391" s="5">
        <v>205</v>
      </c>
      <c r="L391" s="5">
        <v>14</v>
      </c>
      <c r="M391" s="5">
        <v>3</v>
      </c>
      <c r="N391" s="5" t="s">
        <v>3</v>
      </c>
      <c r="O391" s="5">
        <v>2</v>
      </c>
      <c r="P391" s="5">
        <f>ROUND(Source!DK376,O391)</f>
        <v>3056.51</v>
      </c>
      <c r="Q391" s="5"/>
      <c r="R391" s="5"/>
      <c r="S391" s="5"/>
      <c r="T391" s="5"/>
      <c r="U391" s="5"/>
      <c r="V391" s="5"/>
      <c r="W391" s="5"/>
    </row>
    <row r="392" spans="1:23" x14ac:dyDescent="0.2">
      <c r="A392" s="5">
        <v>50</v>
      </c>
      <c r="B392" s="5">
        <v>0</v>
      </c>
      <c r="C392" s="5">
        <v>0</v>
      </c>
      <c r="D392" s="5">
        <v>1</v>
      </c>
      <c r="E392" s="5">
        <v>232</v>
      </c>
      <c r="F392" s="5">
        <f>ROUND(Source!BC376,O392)</f>
        <v>0</v>
      </c>
      <c r="G392" s="5" t="s">
        <v>454</v>
      </c>
      <c r="H392" s="5" t="s">
        <v>455</v>
      </c>
      <c r="I392" s="5"/>
      <c r="J392" s="5"/>
      <c r="K392" s="5">
        <v>232</v>
      </c>
      <c r="L392" s="5">
        <v>15</v>
      </c>
      <c r="M392" s="5">
        <v>3</v>
      </c>
      <c r="N392" s="5" t="s">
        <v>3</v>
      </c>
      <c r="O392" s="5">
        <v>2</v>
      </c>
      <c r="P392" s="5">
        <f>ROUND(Source!EU376,O392)</f>
        <v>0</v>
      </c>
      <c r="Q392" s="5"/>
      <c r="R392" s="5"/>
      <c r="S392" s="5"/>
      <c r="T392" s="5"/>
      <c r="U392" s="5"/>
      <c r="V392" s="5"/>
      <c r="W392" s="5"/>
    </row>
    <row r="393" spans="1:23" x14ac:dyDescent="0.2">
      <c r="A393" s="5">
        <v>50</v>
      </c>
      <c r="B393" s="5">
        <v>0</v>
      </c>
      <c r="C393" s="5">
        <v>0</v>
      </c>
      <c r="D393" s="5">
        <v>1</v>
      </c>
      <c r="E393" s="5">
        <v>214</v>
      </c>
      <c r="F393" s="5">
        <f>ROUND(Source!AS376,O393)</f>
        <v>2354.67</v>
      </c>
      <c r="G393" s="5" t="s">
        <v>456</v>
      </c>
      <c r="H393" s="5" t="s">
        <v>457</v>
      </c>
      <c r="I393" s="5"/>
      <c r="J393" s="5"/>
      <c r="K393" s="5">
        <v>214</v>
      </c>
      <c r="L393" s="5">
        <v>16</v>
      </c>
      <c r="M393" s="5">
        <v>3</v>
      </c>
      <c r="N393" s="5" t="s">
        <v>3</v>
      </c>
      <c r="O393" s="5">
        <v>2</v>
      </c>
      <c r="P393" s="5">
        <f>ROUND(Source!EK376,O393)</f>
        <v>15941.06</v>
      </c>
      <c r="Q393" s="5"/>
      <c r="R393" s="5"/>
      <c r="S393" s="5"/>
      <c r="T393" s="5"/>
      <c r="U393" s="5"/>
      <c r="V393" s="5"/>
      <c r="W393" s="5"/>
    </row>
    <row r="394" spans="1:23" x14ac:dyDescent="0.2">
      <c r="A394" s="5">
        <v>50</v>
      </c>
      <c r="B394" s="5">
        <v>0</v>
      </c>
      <c r="C394" s="5">
        <v>0</v>
      </c>
      <c r="D394" s="5">
        <v>1</v>
      </c>
      <c r="E394" s="5">
        <v>215</v>
      </c>
      <c r="F394" s="5">
        <f>ROUND(Source!AT376,O394)</f>
        <v>0</v>
      </c>
      <c r="G394" s="5" t="s">
        <v>458</v>
      </c>
      <c r="H394" s="5" t="s">
        <v>459</v>
      </c>
      <c r="I394" s="5"/>
      <c r="J394" s="5"/>
      <c r="K394" s="5">
        <v>215</v>
      </c>
      <c r="L394" s="5">
        <v>17</v>
      </c>
      <c r="M394" s="5">
        <v>3</v>
      </c>
      <c r="N394" s="5" t="s">
        <v>3</v>
      </c>
      <c r="O394" s="5">
        <v>2</v>
      </c>
      <c r="P394" s="5">
        <f>ROUND(Source!EL376,O394)</f>
        <v>0</v>
      </c>
      <c r="Q394" s="5"/>
      <c r="R394" s="5"/>
      <c r="S394" s="5"/>
      <c r="T394" s="5"/>
      <c r="U394" s="5"/>
      <c r="V394" s="5"/>
      <c r="W394" s="5"/>
    </row>
    <row r="395" spans="1:23" x14ac:dyDescent="0.2">
      <c r="A395" s="5">
        <v>50</v>
      </c>
      <c r="B395" s="5">
        <v>0</v>
      </c>
      <c r="C395" s="5">
        <v>0</v>
      </c>
      <c r="D395" s="5">
        <v>1</v>
      </c>
      <c r="E395" s="5">
        <v>217</v>
      </c>
      <c r="F395" s="5">
        <f>ROUND(Source!AU376,O395)</f>
        <v>0</v>
      </c>
      <c r="G395" s="5" t="s">
        <v>460</v>
      </c>
      <c r="H395" s="5" t="s">
        <v>461</v>
      </c>
      <c r="I395" s="5"/>
      <c r="J395" s="5"/>
      <c r="K395" s="5">
        <v>217</v>
      </c>
      <c r="L395" s="5">
        <v>18</v>
      </c>
      <c r="M395" s="5">
        <v>3</v>
      </c>
      <c r="N395" s="5" t="s">
        <v>3</v>
      </c>
      <c r="O395" s="5">
        <v>2</v>
      </c>
      <c r="P395" s="5">
        <f>ROUND(Source!EM376,O395)</f>
        <v>0</v>
      </c>
      <c r="Q395" s="5"/>
      <c r="R395" s="5"/>
      <c r="S395" s="5"/>
      <c r="T395" s="5"/>
      <c r="U395" s="5"/>
      <c r="V395" s="5"/>
      <c r="W395" s="5"/>
    </row>
    <row r="396" spans="1:23" x14ac:dyDescent="0.2">
      <c r="A396" s="5">
        <v>50</v>
      </c>
      <c r="B396" s="5">
        <v>0</v>
      </c>
      <c r="C396" s="5">
        <v>0</v>
      </c>
      <c r="D396" s="5">
        <v>1</v>
      </c>
      <c r="E396" s="5">
        <v>230</v>
      </c>
      <c r="F396" s="5">
        <f>ROUND(Source!BA376,O396)</f>
        <v>0</v>
      </c>
      <c r="G396" s="5" t="s">
        <v>462</v>
      </c>
      <c r="H396" s="5" t="s">
        <v>463</v>
      </c>
      <c r="I396" s="5"/>
      <c r="J396" s="5"/>
      <c r="K396" s="5">
        <v>230</v>
      </c>
      <c r="L396" s="5">
        <v>19</v>
      </c>
      <c r="M396" s="5">
        <v>3</v>
      </c>
      <c r="N396" s="5" t="s">
        <v>3</v>
      </c>
      <c r="O396" s="5">
        <v>2</v>
      </c>
      <c r="P396" s="5">
        <f>ROUND(Source!ES376,O396)</f>
        <v>0</v>
      </c>
      <c r="Q396" s="5"/>
      <c r="R396" s="5"/>
      <c r="S396" s="5"/>
      <c r="T396" s="5"/>
      <c r="U396" s="5"/>
      <c r="V396" s="5"/>
      <c r="W396" s="5"/>
    </row>
    <row r="397" spans="1:23" x14ac:dyDescent="0.2">
      <c r="A397" s="5">
        <v>50</v>
      </c>
      <c r="B397" s="5">
        <v>0</v>
      </c>
      <c r="C397" s="5">
        <v>0</v>
      </c>
      <c r="D397" s="5">
        <v>1</v>
      </c>
      <c r="E397" s="5">
        <v>206</v>
      </c>
      <c r="F397" s="5">
        <f>ROUND(Source!T376,O397)</f>
        <v>0</v>
      </c>
      <c r="G397" s="5" t="s">
        <v>464</v>
      </c>
      <c r="H397" s="5" t="s">
        <v>465</v>
      </c>
      <c r="I397" s="5"/>
      <c r="J397" s="5"/>
      <c r="K397" s="5">
        <v>206</v>
      </c>
      <c r="L397" s="5">
        <v>20</v>
      </c>
      <c r="M397" s="5">
        <v>3</v>
      </c>
      <c r="N397" s="5" t="s">
        <v>3</v>
      </c>
      <c r="O397" s="5">
        <v>2</v>
      </c>
      <c r="P397" s="5">
        <f>ROUND(Source!DL376,O397)</f>
        <v>0</v>
      </c>
      <c r="Q397" s="5"/>
      <c r="R397" s="5"/>
      <c r="S397" s="5"/>
      <c r="T397" s="5"/>
      <c r="U397" s="5"/>
      <c r="V397" s="5"/>
      <c r="W397" s="5"/>
    </row>
    <row r="398" spans="1:23" x14ac:dyDescent="0.2">
      <c r="A398" s="5">
        <v>50</v>
      </c>
      <c r="B398" s="5">
        <v>0</v>
      </c>
      <c r="C398" s="5">
        <v>0</v>
      </c>
      <c r="D398" s="5">
        <v>1</v>
      </c>
      <c r="E398" s="5">
        <v>207</v>
      </c>
      <c r="F398" s="5">
        <f>Source!U376</f>
        <v>48.363886999999998</v>
      </c>
      <c r="G398" s="5" t="s">
        <v>466</v>
      </c>
      <c r="H398" s="5" t="s">
        <v>467</v>
      </c>
      <c r="I398" s="5"/>
      <c r="J398" s="5"/>
      <c r="K398" s="5">
        <v>207</v>
      </c>
      <c r="L398" s="5">
        <v>21</v>
      </c>
      <c r="M398" s="5">
        <v>3</v>
      </c>
      <c r="N398" s="5" t="s">
        <v>3</v>
      </c>
      <c r="O398" s="5">
        <v>-1</v>
      </c>
      <c r="P398" s="5">
        <f>Source!DM376</f>
        <v>48.363886999999998</v>
      </c>
      <c r="Q398" s="5"/>
      <c r="R398" s="5"/>
      <c r="S398" s="5"/>
      <c r="T398" s="5"/>
      <c r="U398" s="5"/>
      <c r="V398" s="5"/>
      <c r="W398" s="5"/>
    </row>
    <row r="399" spans="1:23" x14ac:dyDescent="0.2">
      <c r="A399" s="5">
        <v>50</v>
      </c>
      <c r="B399" s="5">
        <v>0</v>
      </c>
      <c r="C399" s="5">
        <v>0</v>
      </c>
      <c r="D399" s="5">
        <v>1</v>
      </c>
      <c r="E399" s="5">
        <v>208</v>
      </c>
      <c r="F399" s="5">
        <f>Source!V376</f>
        <v>2.3929849999999999</v>
      </c>
      <c r="G399" s="5" t="s">
        <v>468</v>
      </c>
      <c r="H399" s="5" t="s">
        <v>469</v>
      </c>
      <c r="I399" s="5"/>
      <c r="J399" s="5"/>
      <c r="K399" s="5">
        <v>208</v>
      </c>
      <c r="L399" s="5">
        <v>22</v>
      </c>
      <c r="M399" s="5">
        <v>3</v>
      </c>
      <c r="N399" s="5" t="s">
        <v>3</v>
      </c>
      <c r="O399" s="5">
        <v>-1</v>
      </c>
      <c r="P399" s="5">
        <f>Source!DN376</f>
        <v>2.3929849999999999</v>
      </c>
      <c r="Q399" s="5"/>
      <c r="R399" s="5"/>
      <c r="S399" s="5"/>
      <c r="T399" s="5"/>
      <c r="U399" s="5"/>
      <c r="V399" s="5"/>
      <c r="W399" s="5"/>
    </row>
    <row r="400" spans="1:23" x14ac:dyDescent="0.2">
      <c r="A400" s="5">
        <v>50</v>
      </c>
      <c r="B400" s="5">
        <v>0</v>
      </c>
      <c r="C400" s="5">
        <v>0</v>
      </c>
      <c r="D400" s="5">
        <v>1</v>
      </c>
      <c r="E400" s="5">
        <v>209</v>
      </c>
      <c r="F400" s="5">
        <f>ROUND(Source!W376,O400)</f>
        <v>0</v>
      </c>
      <c r="G400" s="5" t="s">
        <v>470</v>
      </c>
      <c r="H400" s="5" t="s">
        <v>471</v>
      </c>
      <c r="I400" s="5"/>
      <c r="J400" s="5"/>
      <c r="K400" s="5">
        <v>209</v>
      </c>
      <c r="L400" s="5">
        <v>23</v>
      </c>
      <c r="M400" s="5">
        <v>3</v>
      </c>
      <c r="N400" s="5" t="s">
        <v>3</v>
      </c>
      <c r="O400" s="5">
        <v>2</v>
      </c>
      <c r="P400" s="5">
        <f>ROUND(Source!DO376,O400)</f>
        <v>0</v>
      </c>
      <c r="Q400" s="5"/>
      <c r="R400" s="5"/>
      <c r="S400" s="5"/>
      <c r="T400" s="5"/>
      <c r="U400" s="5"/>
      <c r="V400" s="5"/>
      <c r="W400" s="5"/>
    </row>
    <row r="401" spans="1:206" x14ac:dyDescent="0.2">
      <c r="A401" s="5">
        <v>50</v>
      </c>
      <c r="B401" s="5">
        <v>0</v>
      </c>
      <c r="C401" s="5">
        <v>0</v>
      </c>
      <c r="D401" s="5">
        <v>1</v>
      </c>
      <c r="E401" s="5">
        <v>210</v>
      </c>
      <c r="F401" s="5">
        <f>ROUND(Source!X376,O401)</f>
        <v>497.47</v>
      </c>
      <c r="G401" s="5" t="s">
        <v>472</v>
      </c>
      <c r="H401" s="5" t="s">
        <v>473</v>
      </c>
      <c r="I401" s="5"/>
      <c r="J401" s="5"/>
      <c r="K401" s="5">
        <v>210</v>
      </c>
      <c r="L401" s="5">
        <v>24</v>
      </c>
      <c r="M401" s="5">
        <v>3</v>
      </c>
      <c r="N401" s="5" t="s">
        <v>3</v>
      </c>
      <c r="O401" s="5">
        <v>2</v>
      </c>
      <c r="P401" s="5">
        <f>ROUND(Source!DP376,O401)</f>
        <v>3367.87</v>
      </c>
      <c r="Q401" s="5"/>
      <c r="R401" s="5"/>
      <c r="S401" s="5"/>
      <c r="T401" s="5"/>
      <c r="U401" s="5"/>
      <c r="V401" s="5"/>
      <c r="W401" s="5"/>
    </row>
    <row r="402" spans="1:206" x14ac:dyDescent="0.2">
      <c r="A402" s="5">
        <v>50</v>
      </c>
      <c r="B402" s="5">
        <v>0</v>
      </c>
      <c r="C402" s="5">
        <v>0</v>
      </c>
      <c r="D402" s="5">
        <v>1</v>
      </c>
      <c r="E402" s="5">
        <v>211</v>
      </c>
      <c r="F402" s="5">
        <f>ROUND(Source!Y376,O402)</f>
        <v>265.12</v>
      </c>
      <c r="G402" s="5" t="s">
        <v>474</v>
      </c>
      <c r="H402" s="5" t="s">
        <v>475</v>
      </c>
      <c r="I402" s="5"/>
      <c r="J402" s="5"/>
      <c r="K402" s="5">
        <v>211</v>
      </c>
      <c r="L402" s="5">
        <v>25</v>
      </c>
      <c r="M402" s="5">
        <v>3</v>
      </c>
      <c r="N402" s="5" t="s">
        <v>3</v>
      </c>
      <c r="O402" s="5">
        <v>2</v>
      </c>
      <c r="P402" s="5">
        <f>ROUND(Source!DQ376,O402)</f>
        <v>1794.84</v>
      </c>
      <c r="Q402" s="5"/>
      <c r="R402" s="5"/>
      <c r="S402" s="5"/>
      <c r="T402" s="5"/>
      <c r="U402" s="5"/>
      <c r="V402" s="5"/>
      <c r="W402" s="5"/>
    </row>
    <row r="403" spans="1:206" x14ac:dyDescent="0.2">
      <c r="A403" s="5">
        <v>50</v>
      </c>
      <c r="B403" s="5">
        <v>0</v>
      </c>
      <c r="C403" s="5">
        <v>0</v>
      </c>
      <c r="D403" s="5">
        <v>1</v>
      </c>
      <c r="E403" s="5">
        <v>224</v>
      </c>
      <c r="F403" s="5">
        <f>ROUND(Source!AR376,O403)</f>
        <v>2354.67</v>
      </c>
      <c r="G403" s="5" t="s">
        <v>476</v>
      </c>
      <c r="H403" s="5" t="s">
        <v>477</v>
      </c>
      <c r="I403" s="5"/>
      <c r="J403" s="5"/>
      <c r="K403" s="5">
        <v>224</v>
      </c>
      <c r="L403" s="5">
        <v>26</v>
      </c>
      <c r="M403" s="5">
        <v>3</v>
      </c>
      <c r="N403" s="5" t="s">
        <v>3</v>
      </c>
      <c r="O403" s="5">
        <v>2</v>
      </c>
      <c r="P403" s="5">
        <f>ROUND(Source!EJ376,O403)</f>
        <v>15941.06</v>
      </c>
      <c r="Q403" s="5"/>
      <c r="R403" s="5"/>
      <c r="S403" s="5"/>
      <c r="T403" s="5"/>
      <c r="U403" s="5"/>
      <c r="V403" s="5"/>
      <c r="W403" s="5"/>
    </row>
    <row r="405" spans="1:206" x14ac:dyDescent="0.2">
      <c r="A405" s="3">
        <v>51</v>
      </c>
      <c r="B405" s="3">
        <f>B248</f>
        <v>1</v>
      </c>
      <c r="C405" s="3">
        <f>A248</f>
        <v>4</v>
      </c>
      <c r="D405" s="3">
        <f>ROW(A248)</f>
        <v>248</v>
      </c>
      <c r="E405" s="3"/>
      <c r="F405" s="3" t="str">
        <f>IF(F248&lt;&gt;"",F248,"")</f>
        <v>Новый раздел</v>
      </c>
      <c r="G405" s="3" t="str">
        <f>IF(G248&lt;&gt;"",G248,"")</f>
        <v>Раздел 2 Строительно-монтажные работы . Электрощитовая</v>
      </c>
      <c r="H405" s="3">
        <v>0</v>
      </c>
      <c r="I405" s="3"/>
      <c r="J405" s="3"/>
      <c r="K405" s="3"/>
      <c r="L405" s="3"/>
      <c r="M405" s="3"/>
      <c r="N405" s="3"/>
      <c r="O405" s="3">
        <f t="shared" ref="O405:T405" si="487">ROUND(O376+AB405,2)</f>
        <v>76172.509999999995</v>
      </c>
      <c r="P405" s="3">
        <f t="shared" si="487"/>
        <v>60603.31</v>
      </c>
      <c r="Q405" s="3">
        <f t="shared" si="487"/>
        <v>6848.93</v>
      </c>
      <c r="R405" s="3">
        <f t="shared" si="487"/>
        <v>729.89</v>
      </c>
      <c r="S405" s="3">
        <f t="shared" si="487"/>
        <v>8720.27</v>
      </c>
      <c r="T405" s="3">
        <f t="shared" si="487"/>
        <v>0</v>
      </c>
      <c r="U405" s="3">
        <f>U376+AH405</f>
        <v>745.74042200000008</v>
      </c>
      <c r="V405" s="3">
        <f>V376+AI405</f>
        <v>62.341884999999998</v>
      </c>
      <c r="W405" s="3">
        <f>ROUND(W376+AJ405,2)</f>
        <v>0</v>
      </c>
      <c r="X405" s="3">
        <f>ROUND(X376+AK405,2)</f>
        <v>8233.09</v>
      </c>
      <c r="Y405" s="3">
        <f>ROUND(Y376+AL405,2)</f>
        <v>5812.17</v>
      </c>
      <c r="Z405" s="3"/>
      <c r="AA405" s="3"/>
      <c r="AB405" s="3">
        <f>ROUND(SUMIF(AA252:AA359,"=39650536",O252:O359),2)</f>
        <v>74580.429999999993</v>
      </c>
      <c r="AC405" s="3">
        <f>ROUND(SUMIF(AA252:AA359,"=39650536",P252:P359),2)</f>
        <v>59627.17</v>
      </c>
      <c r="AD405" s="3">
        <f>ROUND(SUMIF(AA252:AA359,"=39650536",Q252:Q359),2)</f>
        <v>6684.47</v>
      </c>
      <c r="AE405" s="3">
        <f>ROUND(SUMIF(AA252:AA359,"=39650536",R252:R359),2)</f>
        <v>701.48</v>
      </c>
      <c r="AF405" s="3">
        <f>ROUND(SUMIF(AA252:AA359,"=39650536",S252:S359),2)</f>
        <v>8268.7900000000009</v>
      </c>
      <c r="AG405" s="3">
        <f>ROUND(SUMIF(AA252:AA359,"=39650536",T252:T359),2)</f>
        <v>0</v>
      </c>
      <c r="AH405" s="3">
        <f>SUMIF(AA252:AA359,"=39650536",U252:U359)</f>
        <v>697.3765350000001</v>
      </c>
      <c r="AI405" s="3">
        <f>SUMIF(AA252:AA359,"=39650536",V252:V359)</f>
        <v>59.948899999999995</v>
      </c>
      <c r="AJ405" s="3">
        <f>ROUND(SUMIF(AA252:AA359,"=39650536",W252:W359),2)</f>
        <v>0</v>
      </c>
      <c r="AK405" s="3">
        <f>ROUND(SUMIF(AA252:AA359,"=39650536",X252:X359),2)</f>
        <v>7735.62</v>
      </c>
      <c r="AL405" s="3">
        <f>ROUND(SUMIF(AA252:AA359,"=39650536",Y252:Y359),2)</f>
        <v>5547.05</v>
      </c>
      <c r="AM405" s="3"/>
      <c r="AN405" s="3"/>
      <c r="AO405" s="3">
        <f t="shared" ref="AO405:BC405" si="488">ROUND(AO376+BX405,2)</f>
        <v>0</v>
      </c>
      <c r="AP405" s="3">
        <f t="shared" si="488"/>
        <v>0</v>
      </c>
      <c r="AQ405" s="3">
        <f t="shared" si="488"/>
        <v>0</v>
      </c>
      <c r="AR405" s="3">
        <f t="shared" si="488"/>
        <v>90217.77</v>
      </c>
      <c r="AS405" s="3">
        <f t="shared" si="488"/>
        <v>2354.67</v>
      </c>
      <c r="AT405" s="3">
        <f t="shared" si="488"/>
        <v>87863.1</v>
      </c>
      <c r="AU405" s="3">
        <f t="shared" si="488"/>
        <v>0</v>
      </c>
      <c r="AV405" s="3">
        <f t="shared" si="488"/>
        <v>60603.31</v>
      </c>
      <c r="AW405" s="3">
        <f t="shared" si="488"/>
        <v>60603.31</v>
      </c>
      <c r="AX405" s="3">
        <f t="shared" si="488"/>
        <v>0</v>
      </c>
      <c r="AY405" s="3">
        <f t="shared" si="488"/>
        <v>60603.31</v>
      </c>
      <c r="AZ405" s="3">
        <f t="shared" si="488"/>
        <v>0</v>
      </c>
      <c r="BA405" s="3">
        <f t="shared" si="488"/>
        <v>0</v>
      </c>
      <c r="BB405" s="3">
        <f t="shared" si="488"/>
        <v>0</v>
      </c>
      <c r="BC405" s="3">
        <f t="shared" si="488"/>
        <v>0</v>
      </c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>
        <f>ROUND(SUMIF(AA252:AA359,"=39650536",FQ252:FQ359),2)</f>
        <v>0</v>
      </c>
      <c r="BY405" s="3">
        <f>ROUND(SUMIF(AA252:AA359,"=39650536",FR252:FR359),2)</f>
        <v>0</v>
      </c>
      <c r="BZ405" s="3">
        <f>ROUND(SUMIF(AA252:AA359,"=39650536",GL252:GL359),2)</f>
        <v>0</v>
      </c>
      <c r="CA405" s="3">
        <f>ROUND(SUMIF(AA252:AA359,"=39650536",GM252:GM359),2)</f>
        <v>87863.1</v>
      </c>
      <c r="CB405" s="3">
        <f>ROUND(SUMIF(AA252:AA359,"=39650536",GN252:GN359),2)</f>
        <v>0</v>
      </c>
      <c r="CC405" s="3">
        <f>ROUND(SUMIF(AA252:AA359,"=39650536",GO252:GO359),2)</f>
        <v>87863.1</v>
      </c>
      <c r="CD405" s="3">
        <f>ROUND(SUMIF(AA252:AA359,"=39650536",GP252:GP359),2)</f>
        <v>0</v>
      </c>
      <c r="CE405" s="3">
        <f>AC405-BX405</f>
        <v>59627.17</v>
      </c>
      <c r="CF405" s="3">
        <f>AC405-BY405</f>
        <v>59627.17</v>
      </c>
      <c r="CG405" s="3">
        <f>BX405-BZ405</f>
        <v>0</v>
      </c>
      <c r="CH405" s="3">
        <f>AC405-BX405-BY405+BZ405</f>
        <v>59627.17</v>
      </c>
      <c r="CI405" s="3">
        <f>BY405-BZ405</f>
        <v>0</v>
      </c>
      <c r="CJ405" s="3">
        <f>ROUND(SUMIF(AA252:AA359,"=39650536",GX252:GX359),2)</f>
        <v>0</v>
      </c>
      <c r="CK405" s="3">
        <f>ROUND(SUMIF(AA252:AA359,"=39650536",GY252:GY359),2)</f>
        <v>0</v>
      </c>
      <c r="CL405" s="3">
        <f>ROUND(SUMIF(AA252:AA359,"=39650536",GZ252:GZ359),2)</f>
        <v>0</v>
      </c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4">
        <f t="shared" ref="DG405:DL405" si="489">ROUND(DG376+DT405,2)</f>
        <v>568186.94999999995</v>
      </c>
      <c r="DH405" s="4">
        <f t="shared" si="489"/>
        <v>462783.53</v>
      </c>
      <c r="DI405" s="4">
        <f t="shared" si="489"/>
        <v>46367.17</v>
      </c>
      <c r="DJ405" s="4">
        <f t="shared" si="489"/>
        <v>4941.3999999999996</v>
      </c>
      <c r="DK405" s="4">
        <f t="shared" si="489"/>
        <v>59036.25</v>
      </c>
      <c r="DL405" s="4">
        <f t="shared" si="489"/>
        <v>0</v>
      </c>
      <c r="DM405" s="4">
        <f>DM376+DZ405</f>
        <v>745.74042200000008</v>
      </c>
      <c r="DN405" s="4">
        <f>DN376+EA405</f>
        <v>62.341884999999998</v>
      </c>
      <c r="DO405" s="4">
        <f>ROUND(DO376+EB405,2)</f>
        <v>0</v>
      </c>
      <c r="DP405" s="4">
        <f>ROUND(DP376+EC405,2)</f>
        <v>55738.21</v>
      </c>
      <c r="DQ405" s="4">
        <f>ROUND(DQ376+ED405,2)</f>
        <v>39348.480000000003</v>
      </c>
      <c r="DR405" s="4"/>
      <c r="DS405" s="4"/>
      <c r="DT405" s="4">
        <f>ROUND(SUMIF(AA252:AA359,"=39650538",O252:O359),2)</f>
        <v>557408.6</v>
      </c>
      <c r="DU405" s="4">
        <f>ROUND(SUMIF(AA252:AA359,"=39650538",P252:P359),2)</f>
        <v>456175.06</v>
      </c>
      <c r="DV405" s="4">
        <f>ROUND(SUMIF(AA252:AA359,"=39650538",Q252:Q359),2)</f>
        <v>45253.8</v>
      </c>
      <c r="DW405" s="4">
        <f>ROUND(SUMIF(AA252:AA359,"=39650538",R252:R359),2)</f>
        <v>4749.07</v>
      </c>
      <c r="DX405" s="4">
        <f>ROUND(SUMIF(AA252:AA359,"=39650538",S252:S359),2)</f>
        <v>55979.74</v>
      </c>
      <c r="DY405" s="4">
        <f>ROUND(SUMIF(AA252:AA359,"=39650538",T252:T359),2)</f>
        <v>0</v>
      </c>
      <c r="DZ405" s="4">
        <f>SUMIF(AA252:AA359,"=39650538",U252:U359)</f>
        <v>697.3765350000001</v>
      </c>
      <c r="EA405" s="4">
        <f>SUMIF(AA252:AA359,"=39650538",V252:V359)</f>
        <v>59.948899999999995</v>
      </c>
      <c r="EB405" s="4">
        <f>ROUND(SUMIF(AA252:AA359,"=39650538",W252:W359),2)</f>
        <v>0</v>
      </c>
      <c r="EC405" s="4">
        <f>ROUND(SUMIF(AA252:AA359,"=39650538",X252:X359),2)</f>
        <v>52370.34</v>
      </c>
      <c r="ED405" s="4">
        <f>ROUND(SUMIF(AA252:AA359,"=39650538",Y252:Y359),2)</f>
        <v>37553.64</v>
      </c>
      <c r="EE405" s="4"/>
      <c r="EF405" s="4"/>
      <c r="EG405" s="4">
        <f t="shared" ref="EG405:EU405" si="490">ROUND(EG376+FP405,2)</f>
        <v>0</v>
      </c>
      <c r="EH405" s="4">
        <f t="shared" si="490"/>
        <v>0</v>
      </c>
      <c r="EI405" s="4">
        <f t="shared" si="490"/>
        <v>0</v>
      </c>
      <c r="EJ405" s="4">
        <f t="shared" si="490"/>
        <v>663273.64</v>
      </c>
      <c r="EK405" s="4">
        <f t="shared" si="490"/>
        <v>15941.06</v>
      </c>
      <c r="EL405" s="4">
        <f t="shared" si="490"/>
        <v>647332.57999999996</v>
      </c>
      <c r="EM405" s="4">
        <f t="shared" si="490"/>
        <v>0</v>
      </c>
      <c r="EN405" s="4">
        <f t="shared" si="490"/>
        <v>462783.53</v>
      </c>
      <c r="EO405" s="4">
        <f t="shared" si="490"/>
        <v>462783.53</v>
      </c>
      <c r="EP405" s="4">
        <f t="shared" si="490"/>
        <v>0</v>
      </c>
      <c r="EQ405" s="4">
        <f t="shared" si="490"/>
        <v>462783.53</v>
      </c>
      <c r="ER405" s="4">
        <f t="shared" si="490"/>
        <v>0</v>
      </c>
      <c r="ES405" s="4">
        <f t="shared" si="490"/>
        <v>0</v>
      </c>
      <c r="ET405" s="4">
        <f t="shared" si="490"/>
        <v>0</v>
      </c>
      <c r="EU405" s="4">
        <f t="shared" si="490"/>
        <v>0</v>
      </c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>
        <f>ROUND(SUMIF(AA252:AA359,"=39650538",FQ252:FQ359),2)</f>
        <v>0</v>
      </c>
      <c r="FQ405" s="4">
        <f>ROUND(SUMIF(AA252:AA359,"=39650538",FR252:FR359),2)</f>
        <v>0</v>
      </c>
      <c r="FR405" s="4">
        <f>ROUND(SUMIF(AA252:AA359,"=39650538",GL252:GL359),2)</f>
        <v>0</v>
      </c>
      <c r="FS405" s="4">
        <f>ROUND(SUMIF(AA252:AA359,"=39650538",GM252:GM359),2)</f>
        <v>647332.57999999996</v>
      </c>
      <c r="FT405" s="4">
        <f>ROUND(SUMIF(AA252:AA359,"=39650538",GN252:GN359),2)</f>
        <v>0</v>
      </c>
      <c r="FU405" s="4">
        <f>ROUND(SUMIF(AA252:AA359,"=39650538",GO252:GO359),2)</f>
        <v>647332.57999999996</v>
      </c>
      <c r="FV405" s="4">
        <f>ROUND(SUMIF(AA252:AA359,"=39650538",GP252:GP359),2)</f>
        <v>0</v>
      </c>
      <c r="FW405" s="4">
        <f>DU405-FP405</f>
        <v>456175.06</v>
      </c>
      <c r="FX405" s="4">
        <f>DU405-FQ405</f>
        <v>456175.06</v>
      </c>
      <c r="FY405" s="4">
        <f>FP405-FR405</f>
        <v>0</v>
      </c>
      <c r="FZ405" s="4">
        <f>DU405-FP405-FQ405+FR405</f>
        <v>456175.06</v>
      </c>
      <c r="GA405" s="4">
        <f>FQ405-FR405</f>
        <v>0</v>
      </c>
      <c r="GB405" s="4">
        <f>ROUND(SUMIF(AA252:AA359,"=39650538",GX252:GX359),2)</f>
        <v>0</v>
      </c>
      <c r="GC405" s="4">
        <f>ROUND(SUMIF(AA252:AA359,"=39650538",GY252:GY359),2)</f>
        <v>0</v>
      </c>
      <c r="GD405" s="4">
        <f>ROUND(SUMIF(AA252:AA359,"=39650538",GZ252:GZ359),2)</f>
        <v>0</v>
      </c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>
        <v>0</v>
      </c>
    </row>
    <row r="407" spans="1:206" x14ac:dyDescent="0.2">
      <c r="A407" s="5">
        <v>50</v>
      </c>
      <c r="B407" s="5">
        <v>0</v>
      </c>
      <c r="C407" s="5">
        <v>0</v>
      </c>
      <c r="D407" s="5">
        <v>1</v>
      </c>
      <c r="E407" s="5">
        <v>201</v>
      </c>
      <c r="F407" s="5">
        <f>ROUND(Source!O405,O407)</f>
        <v>76172.509999999995</v>
      </c>
      <c r="G407" s="5" t="s">
        <v>426</v>
      </c>
      <c r="H407" s="5" t="s">
        <v>427</v>
      </c>
      <c r="I407" s="5"/>
      <c r="J407" s="5"/>
      <c r="K407" s="5">
        <v>201</v>
      </c>
      <c r="L407" s="5">
        <v>1</v>
      </c>
      <c r="M407" s="5">
        <v>3</v>
      </c>
      <c r="N407" s="5" t="s">
        <v>3</v>
      </c>
      <c r="O407" s="5">
        <v>2</v>
      </c>
      <c r="P407" s="5">
        <f>ROUND(Source!DG405,O407)</f>
        <v>568186.94999999995</v>
      </c>
      <c r="Q407" s="5"/>
      <c r="R407" s="5"/>
      <c r="S407" s="5"/>
      <c r="T407" s="5"/>
      <c r="U407" s="5"/>
      <c r="V407" s="5"/>
      <c r="W407" s="5"/>
    </row>
    <row r="408" spans="1:206" x14ac:dyDescent="0.2">
      <c r="A408" s="5">
        <v>50</v>
      </c>
      <c r="B408" s="5">
        <v>0</v>
      </c>
      <c r="C408" s="5">
        <v>0</v>
      </c>
      <c r="D408" s="5">
        <v>1</v>
      </c>
      <c r="E408" s="5">
        <v>202</v>
      </c>
      <c r="F408" s="5">
        <f>ROUND(Source!P405,O408)</f>
        <v>60603.31</v>
      </c>
      <c r="G408" s="5" t="s">
        <v>428</v>
      </c>
      <c r="H408" s="5" t="s">
        <v>429</v>
      </c>
      <c r="I408" s="5"/>
      <c r="J408" s="5"/>
      <c r="K408" s="5">
        <v>202</v>
      </c>
      <c r="L408" s="5">
        <v>2</v>
      </c>
      <c r="M408" s="5">
        <v>3</v>
      </c>
      <c r="N408" s="5" t="s">
        <v>3</v>
      </c>
      <c r="O408" s="5">
        <v>2</v>
      </c>
      <c r="P408" s="5">
        <f>ROUND(Source!DH405,O408)</f>
        <v>462783.53</v>
      </c>
      <c r="Q408" s="5"/>
      <c r="R408" s="5"/>
      <c r="S408" s="5"/>
      <c r="T408" s="5"/>
      <c r="U408" s="5"/>
      <c r="V408" s="5"/>
      <c r="W408" s="5"/>
    </row>
    <row r="409" spans="1:206" x14ac:dyDescent="0.2">
      <c r="A409" s="5">
        <v>50</v>
      </c>
      <c r="B409" s="5">
        <v>0</v>
      </c>
      <c r="C409" s="5">
        <v>0</v>
      </c>
      <c r="D409" s="5">
        <v>1</v>
      </c>
      <c r="E409" s="5">
        <v>222</v>
      </c>
      <c r="F409" s="5">
        <f>ROUND(Source!AO405,O409)</f>
        <v>0</v>
      </c>
      <c r="G409" s="5" t="s">
        <v>430</v>
      </c>
      <c r="H409" s="5" t="s">
        <v>431</v>
      </c>
      <c r="I409" s="5"/>
      <c r="J409" s="5"/>
      <c r="K409" s="5">
        <v>222</v>
      </c>
      <c r="L409" s="5">
        <v>3</v>
      </c>
      <c r="M409" s="5">
        <v>3</v>
      </c>
      <c r="N409" s="5" t="s">
        <v>3</v>
      </c>
      <c r="O409" s="5">
        <v>2</v>
      </c>
      <c r="P409" s="5">
        <f>ROUND(Source!EG405,O409)</f>
        <v>0</v>
      </c>
      <c r="Q409" s="5"/>
      <c r="R409" s="5"/>
      <c r="S409" s="5"/>
      <c r="T409" s="5"/>
      <c r="U409" s="5"/>
      <c r="V409" s="5"/>
      <c r="W409" s="5"/>
    </row>
    <row r="410" spans="1:206" x14ac:dyDescent="0.2">
      <c r="A410" s="5">
        <v>50</v>
      </c>
      <c r="B410" s="5">
        <v>0</v>
      </c>
      <c r="C410" s="5">
        <v>0</v>
      </c>
      <c r="D410" s="5">
        <v>1</v>
      </c>
      <c r="E410" s="5">
        <v>225</v>
      </c>
      <c r="F410" s="5">
        <f>ROUND(Source!AV405,O410)</f>
        <v>60603.31</v>
      </c>
      <c r="G410" s="5" t="s">
        <v>432</v>
      </c>
      <c r="H410" s="5" t="s">
        <v>433</v>
      </c>
      <c r="I410" s="5"/>
      <c r="J410" s="5"/>
      <c r="K410" s="5">
        <v>225</v>
      </c>
      <c r="L410" s="5">
        <v>4</v>
      </c>
      <c r="M410" s="5">
        <v>3</v>
      </c>
      <c r="N410" s="5" t="s">
        <v>3</v>
      </c>
      <c r="O410" s="5">
        <v>2</v>
      </c>
      <c r="P410" s="5">
        <f>ROUND(Source!EN405,O410)</f>
        <v>462783.53</v>
      </c>
      <c r="Q410" s="5"/>
      <c r="R410" s="5"/>
      <c r="S410" s="5"/>
      <c r="T410" s="5"/>
      <c r="U410" s="5"/>
      <c r="V410" s="5"/>
      <c r="W410" s="5"/>
    </row>
    <row r="411" spans="1:206" x14ac:dyDescent="0.2">
      <c r="A411" s="5">
        <v>50</v>
      </c>
      <c r="B411" s="5">
        <v>0</v>
      </c>
      <c r="C411" s="5">
        <v>0</v>
      </c>
      <c r="D411" s="5">
        <v>1</v>
      </c>
      <c r="E411" s="5">
        <v>226</v>
      </c>
      <c r="F411" s="5">
        <f>ROUND(Source!AW405,O411)</f>
        <v>60603.31</v>
      </c>
      <c r="G411" s="5" t="s">
        <v>434</v>
      </c>
      <c r="H411" s="5" t="s">
        <v>435</v>
      </c>
      <c r="I411" s="5"/>
      <c r="J411" s="5"/>
      <c r="K411" s="5">
        <v>226</v>
      </c>
      <c r="L411" s="5">
        <v>5</v>
      </c>
      <c r="M411" s="5">
        <v>3</v>
      </c>
      <c r="N411" s="5" t="s">
        <v>3</v>
      </c>
      <c r="O411" s="5">
        <v>2</v>
      </c>
      <c r="P411" s="5">
        <f>ROUND(Source!EO405,O411)</f>
        <v>462783.53</v>
      </c>
      <c r="Q411" s="5"/>
      <c r="R411" s="5"/>
      <c r="S411" s="5"/>
      <c r="T411" s="5"/>
      <c r="U411" s="5"/>
      <c r="V411" s="5"/>
      <c r="W411" s="5"/>
    </row>
    <row r="412" spans="1:206" x14ac:dyDescent="0.2">
      <c r="A412" s="5">
        <v>50</v>
      </c>
      <c r="B412" s="5">
        <v>0</v>
      </c>
      <c r="C412" s="5">
        <v>0</v>
      </c>
      <c r="D412" s="5">
        <v>1</v>
      </c>
      <c r="E412" s="5">
        <v>227</v>
      </c>
      <c r="F412" s="5">
        <f>ROUND(Source!AX405,O412)</f>
        <v>0</v>
      </c>
      <c r="G412" s="5" t="s">
        <v>436</v>
      </c>
      <c r="H412" s="5" t="s">
        <v>437</v>
      </c>
      <c r="I412" s="5"/>
      <c r="J412" s="5"/>
      <c r="K412" s="5">
        <v>227</v>
      </c>
      <c r="L412" s="5">
        <v>6</v>
      </c>
      <c r="M412" s="5">
        <v>3</v>
      </c>
      <c r="N412" s="5" t="s">
        <v>3</v>
      </c>
      <c r="O412" s="5">
        <v>2</v>
      </c>
      <c r="P412" s="5">
        <f>ROUND(Source!EP405,O412)</f>
        <v>0</v>
      </c>
      <c r="Q412" s="5"/>
      <c r="R412" s="5"/>
      <c r="S412" s="5"/>
      <c r="T412" s="5"/>
      <c r="U412" s="5"/>
      <c r="V412" s="5"/>
      <c r="W412" s="5"/>
    </row>
    <row r="413" spans="1:206" x14ac:dyDescent="0.2">
      <c r="A413" s="5">
        <v>50</v>
      </c>
      <c r="B413" s="5">
        <v>0</v>
      </c>
      <c r="C413" s="5">
        <v>0</v>
      </c>
      <c r="D413" s="5">
        <v>1</v>
      </c>
      <c r="E413" s="5">
        <v>228</v>
      </c>
      <c r="F413" s="5">
        <f>ROUND(Source!AY405,O413)</f>
        <v>60603.31</v>
      </c>
      <c r="G413" s="5" t="s">
        <v>438</v>
      </c>
      <c r="H413" s="5" t="s">
        <v>439</v>
      </c>
      <c r="I413" s="5"/>
      <c r="J413" s="5"/>
      <c r="K413" s="5">
        <v>228</v>
      </c>
      <c r="L413" s="5">
        <v>7</v>
      </c>
      <c r="M413" s="5">
        <v>3</v>
      </c>
      <c r="N413" s="5" t="s">
        <v>3</v>
      </c>
      <c r="O413" s="5">
        <v>2</v>
      </c>
      <c r="P413" s="5">
        <f>ROUND(Source!EQ405,O413)</f>
        <v>462783.53</v>
      </c>
      <c r="Q413" s="5"/>
      <c r="R413" s="5"/>
      <c r="S413" s="5"/>
      <c r="T413" s="5"/>
      <c r="U413" s="5"/>
      <c r="V413" s="5"/>
      <c r="W413" s="5"/>
    </row>
    <row r="414" spans="1:206" x14ac:dyDescent="0.2">
      <c r="A414" s="5">
        <v>50</v>
      </c>
      <c r="B414" s="5">
        <v>0</v>
      </c>
      <c r="C414" s="5">
        <v>0</v>
      </c>
      <c r="D414" s="5">
        <v>1</v>
      </c>
      <c r="E414" s="5">
        <v>216</v>
      </c>
      <c r="F414" s="5">
        <f>ROUND(Source!AP405,O414)</f>
        <v>0</v>
      </c>
      <c r="G414" s="5" t="s">
        <v>440</v>
      </c>
      <c r="H414" s="5" t="s">
        <v>441</v>
      </c>
      <c r="I414" s="5"/>
      <c r="J414" s="5"/>
      <c r="K414" s="5">
        <v>216</v>
      </c>
      <c r="L414" s="5">
        <v>8</v>
      </c>
      <c r="M414" s="5">
        <v>3</v>
      </c>
      <c r="N414" s="5" t="s">
        <v>3</v>
      </c>
      <c r="O414" s="5">
        <v>2</v>
      </c>
      <c r="P414" s="5">
        <f>ROUND(Source!EH405,O414)</f>
        <v>0</v>
      </c>
      <c r="Q414" s="5"/>
      <c r="R414" s="5"/>
      <c r="S414" s="5"/>
      <c r="T414" s="5"/>
      <c r="U414" s="5"/>
      <c r="V414" s="5"/>
      <c r="W414" s="5"/>
    </row>
    <row r="415" spans="1:206" x14ac:dyDescent="0.2">
      <c r="A415" s="5">
        <v>50</v>
      </c>
      <c r="B415" s="5">
        <v>0</v>
      </c>
      <c r="C415" s="5">
        <v>0</v>
      </c>
      <c r="D415" s="5">
        <v>1</v>
      </c>
      <c r="E415" s="5">
        <v>223</v>
      </c>
      <c r="F415" s="5">
        <f>ROUND(Source!AQ405,O415)</f>
        <v>0</v>
      </c>
      <c r="G415" s="5" t="s">
        <v>442</v>
      </c>
      <c r="H415" s="5" t="s">
        <v>443</v>
      </c>
      <c r="I415" s="5"/>
      <c r="J415" s="5"/>
      <c r="K415" s="5">
        <v>223</v>
      </c>
      <c r="L415" s="5">
        <v>9</v>
      </c>
      <c r="M415" s="5">
        <v>3</v>
      </c>
      <c r="N415" s="5" t="s">
        <v>3</v>
      </c>
      <c r="O415" s="5">
        <v>2</v>
      </c>
      <c r="P415" s="5">
        <f>ROUND(Source!EI405,O415)</f>
        <v>0</v>
      </c>
      <c r="Q415" s="5"/>
      <c r="R415" s="5"/>
      <c r="S415" s="5"/>
      <c r="T415" s="5"/>
      <c r="U415" s="5"/>
      <c r="V415" s="5"/>
      <c r="W415" s="5"/>
    </row>
    <row r="416" spans="1:206" x14ac:dyDescent="0.2">
      <c r="A416" s="5">
        <v>50</v>
      </c>
      <c r="B416" s="5">
        <v>0</v>
      </c>
      <c r="C416" s="5">
        <v>0</v>
      </c>
      <c r="D416" s="5">
        <v>1</v>
      </c>
      <c r="E416" s="5">
        <v>229</v>
      </c>
      <c r="F416" s="5">
        <f>ROUND(Source!AZ405,O416)</f>
        <v>0</v>
      </c>
      <c r="G416" s="5" t="s">
        <v>444</v>
      </c>
      <c r="H416" s="5" t="s">
        <v>445</v>
      </c>
      <c r="I416" s="5"/>
      <c r="J416" s="5"/>
      <c r="K416" s="5">
        <v>229</v>
      </c>
      <c r="L416" s="5">
        <v>10</v>
      </c>
      <c r="M416" s="5">
        <v>3</v>
      </c>
      <c r="N416" s="5" t="s">
        <v>3</v>
      </c>
      <c r="O416" s="5">
        <v>2</v>
      </c>
      <c r="P416" s="5">
        <f>ROUND(Source!ER405,O416)</f>
        <v>0</v>
      </c>
      <c r="Q416" s="5"/>
      <c r="R416" s="5"/>
      <c r="S416" s="5"/>
      <c r="T416" s="5"/>
      <c r="U416" s="5"/>
      <c r="V416" s="5"/>
      <c r="W416" s="5"/>
    </row>
    <row r="417" spans="1:23" x14ac:dyDescent="0.2">
      <c r="A417" s="5">
        <v>50</v>
      </c>
      <c r="B417" s="5">
        <v>0</v>
      </c>
      <c r="C417" s="5">
        <v>0</v>
      </c>
      <c r="D417" s="5">
        <v>1</v>
      </c>
      <c r="E417" s="5">
        <v>203</v>
      </c>
      <c r="F417" s="5">
        <f>ROUND(Source!Q405,O417)</f>
        <v>6848.93</v>
      </c>
      <c r="G417" s="5" t="s">
        <v>446</v>
      </c>
      <c r="H417" s="5" t="s">
        <v>447</v>
      </c>
      <c r="I417" s="5"/>
      <c r="J417" s="5"/>
      <c r="K417" s="5">
        <v>203</v>
      </c>
      <c r="L417" s="5">
        <v>11</v>
      </c>
      <c r="M417" s="5">
        <v>3</v>
      </c>
      <c r="N417" s="5" t="s">
        <v>3</v>
      </c>
      <c r="O417" s="5">
        <v>2</v>
      </c>
      <c r="P417" s="5">
        <f>ROUND(Source!DI405,O417)</f>
        <v>46367.17</v>
      </c>
      <c r="Q417" s="5"/>
      <c r="R417" s="5"/>
      <c r="S417" s="5"/>
      <c r="T417" s="5"/>
      <c r="U417" s="5"/>
      <c r="V417" s="5"/>
      <c r="W417" s="5"/>
    </row>
    <row r="418" spans="1:23" x14ac:dyDescent="0.2">
      <c r="A418" s="5">
        <v>50</v>
      </c>
      <c r="B418" s="5">
        <v>0</v>
      </c>
      <c r="C418" s="5">
        <v>0</v>
      </c>
      <c r="D418" s="5">
        <v>1</v>
      </c>
      <c r="E418" s="5">
        <v>231</v>
      </c>
      <c r="F418" s="5">
        <f>ROUND(Source!BB405,O418)</f>
        <v>0</v>
      </c>
      <c r="G418" s="5" t="s">
        <v>448</v>
      </c>
      <c r="H418" s="5" t="s">
        <v>449</v>
      </c>
      <c r="I418" s="5"/>
      <c r="J418" s="5"/>
      <c r="K418" s="5">
        <v>231</v>
      </c>
      <c r="L418" s="5">
        <v>12</v>
      </c>
      <c r="M418" s="5">
        <v>3</v>
      </c>
      <c r="N418" s="5" t="s">
        <v>3</v>
      </c>
      <c r="O418" s="5">
        <v>2</v>
      </c>
      <c r="P418" s="5">
        <f>ROUND(Source!ET405,O418)</f>
        <v>0</v>
      </c>
      <c r="Q418" s="5"/>
      <c r="R418" s="5"/>
      <c r="S418" s="5"/>
      <c r="T418" s="5"/>
      <c r="U418" s="5"/>
      <c r="V418" s="5"/>
      <c r="W418" s="5"/>
    </row>
    <row r="419" spans="1:23" x14ac:dyDescent="0.2">
      <c r="A419" s="5">
        <v>50</v>
      </c>
      <c r="B419" s="5">
        <v>0</v>
      </c>
      <c r="C419" s="5">
        <v>0</v>
      </c>
      <c r="D419" s="5">
        <v>1</v>
      </c>
      <c r="E419" s="5">
        <v>204</v>
      </c>
      <c r="F419" s="5">
        <f>ROUND(Source!R405,O419)</f>
        <v>729.89</v>
      </c>
      <c r="G419" s="5" t="s">
        <v>450</v>
      </c>
      <c r="H419" s="5" t="s">
        <v>451</v>
      </c>
      <c r="I419" s="5"/>
      <c r="J419" s="5"/>
      <c r="K419" s="5">
        <v>204</v>
      </c>
      <c r="L419" s="5">
        <v>13</v>
      </c>
      <c r="M419" s="5">
        <v>3</v>
      </c>
      <c r="N419" s="5" t="s">
        <v>3</v>
      </c>
      <c r="O419" s="5">
        <v>2</v>
      </c>
      <c r="P419" s="5">
        <f>ROUND(Source!DJ405,O419)</f>
        <v>4941.3999999999996</v>
      </c>
      <c r="Q419" s="5"/>
      <c r="R419" s="5"/>
      <c r="S419" s="5"/>
      <c r="T419" s="5"/>
      <c r="U419" s="5"/>
      <c r="V419" s="5"/>
      <c r="W419" s="5"/>
    </row>
    <row r="420" spans="1:23" x14ac:dyDescent="0.2">
      <c r="A420" s="5">
        <v>50</v>
      </c>
      <c r="B420" s="5">
        <v>0</v>
      </c>
      <c r="C420" s="5">
        <v>0</v>
      </c>
      <c r="D420" s="5">
        <v>1</v>
      </c>
      <c r="E420" s="5">
        <v>205</v>
      </c>
      <c r="F420" s="5">
        <f>ROUND(Source!S405,O420)</f>
        <v>8720.27</v>
      </c>
      <c r="G420" s="5" t="s">
        <v>452</v>
      </c>
      <c r="H420" s="5" t="s">
        <v>453</v>
      </c>
      <c r="I420" s="5"/>
      <c r="J420" s="5"/>
      <c r="K420" s="5">
        <v>205</v>
      </c>
      <c r="L420" s="5">
        <v>14</v>
      </c>
      <c r="M420" s="5">
        <v>3</v>
      </c>
      <c r="N420" s="5" t="s">
        <v>3</v>
      </c>
      <c r="O420" s="5">
        <v>2</v>
      </c>
      <c r="P420" s="5">
        <f>ROUND(Source!DK405,O420)</f>
        <v>59036.25</v>
      </c>
      <c r="Q420" s="5"/>
      <c r="R420" s="5"/>
      <c r="S420" s="5"/>
      <c r="T420" s="5"/>
      <c r="U420" s="5"/>
      <c r="V420" s="5"/>
      <c r="W420" s="5"/>
    </row>
    <row r="421" spans="1:23" x14ac:dyDescent="0.2">
      <c r="A421" s="5">
        <v>50</v>
      </c>
      <c r="B421" s="5">
        <v>0</v>
      </c>
      <c r="C421" s="5">
        <v>0</v>
      </c>
      <c r="D421" s="5">
        <v>1</v>
      </c>
      <c r="E421" s="5">
        <v>232</v>
      </c>
      <c r="F421" s="5">
        <f>ROUND(Source!BC405,O421)</f>
        <v>0</v>
      </c>
      <c r="G421" s="5" t="s">
        <v>454</v>
      </c>
      <c r="H421" s="5" t="s">
        <v>455</v>
      </c>
      <c r="I421" s="5"/>
      <c r="J421" s="5"/>
      <c r="K421" s="5">
        <v>232</v>
      </c>
      <c r="L421" s="5">
        <v>15</v>
      </c>
      <c r="M421" s="5">
        <v>3</v>
      </c>
      <c r="N421" s="5" t="s">
        <v>3</v>
      </c>
      <c r="O421" s="5">
        <v>2</v>
      </c>
      <c r="P421" s="5">
        <f>ROUND(Source!EU405,O421)</f>
        <v>0</v>
      </c>
      <c r="Q421" s="5"/>
      <c r="R421" s="5"/>
      <c r="S421" s="5"/>
      <c r="T421" s="5"/>
      <c r="U421" s="5"/>
      <c r="V421" s="5"/>
      <c r="W421" s="5"/>
    </row>
    <row r="422" spans="1:23" x14ac:dyDescent="0.2">
      <c r="A422" s="5">
        <v>50</v>
      </c>
      <c r="B422" s="5">
        <v>0</v>
      </c>
      <c r="C422" s="5">
        <v>0</v>
      </c>
      <c r="D422" s="5">
        <v>1</v>
      </c>
      <c r="E422" s="5">
        <v>214</v>
      </c>
      <c r="F422" s="5">
        <f>ROUND(Source!AS405,O422)</f>
        <v>2354.67</v>
      </c>
      <c r="G422" s="5" t="s">
        <v>456</v>
      </c>
      <c r="H422" s="5" t="s">
        <v>457</v>
      </c>
      <c r="I422" s="5"/>
      <c r="J422" s="5"/>
      <c r="K422" s="5">
        <v>214</v>
      </c>
      <c r="L422" s="5">
        <v>16</v>
      </c>
      <c r="M422" s="5">
        <v>3</v>
      </c>
      <c r="N422" s="5" t="s">
        <v>3</v>
      </c>
      <c r="O422" s="5">
        <v>2</v>
      </c>
      <c r="P422" s="5">
        <f>ROUND(Source!EK405,O422)</f>
        <v>15941.06</v>
      </c>
      <c r="Q422" s="5"/>
      <c r="R422" s="5"/>
      <c r="S422" s="5"/>
      <c r="T422" s="5"/>
      <c r="U422" s="5"/>
      <c r="V422" s="5"/>
      <c r="W422" s="5"/>
    </row>
    <row r="423" spans="1:23" x14ac:dyDescent="0.2">
      <c r="A423" s="5">
        <v>50</v>
      </c>
      <c r="B423" s="5">
        <v>0</v>
      </c>
      <c r="C423" s="5">
        <v>0</v>
      </c>
      <c r="D423" s="5">
        <v>1</v>
      </c>
      <c r="E423" s="5">
        <v>215</v>
      </c>
      <c r="F423" s="5">
        <f>ROUND(Source!AT405,O423)</f>
        <v>87863.1</v>
      </c>
      <c r="G423" s="5" t="s">
        <v>458</v>
      </c>
      <c r="H423" s="5" t="s">
        <v>459</v>
      </c>
      <c r="I423" s="5"/>
      <c r="J423" s="5"/>
      <c r="K423" s="5">
        <v>215</v>
      </c>
      <c r="L423" s="5">
        <v>17</v>
      </c>
      <c r="M423" s="5">
        <v>3</v>
      </c>
      <c r="N423" s="5" t="s">
        <v>3</v>
      </c>
      <c r="O423" s="5">
        <v>2</v>
      </c>
      <c r="P423" s="5">
        <f>ROUND(Source!EL405,O423)</f>
        <v>647332.57999999996</v>
      </c>
      <c r="Q423" s="5"/>
      <c r="R423" s="5"/>
      <c r="S423" s="5"/>
      <c r="T423" s="5"/>
      <c r="U423" s="5"/>
      <c r="V423" s="5"/>
      <c r="W423" s="5"/>
    </row>
    <row r="424" spans="1:23" x14ac:dyDescent="0.2">
      <c r="A424" s="5">
        <v>50</v>
      </c>
      <c r="B424" s="5">
        <v>0</v>
      </c>
      <c r="C424" s="5">
        <v>0</v>
      </c>
      <c r="D424" s="5">
        <v>1</v>
      </c>
      <c r="E424" s="5">
        <v>217</v>
      </c>
      <c r="F424" s="5">
        <f>ROUND(Source!AU405,O424)</f>
        <v>0</v>
      </c>
      <c r="G424" s="5" t="s">
        <v>460</v>
      </c>
      <c r="H424" s="5" t="s">
        <v>461</v>
      </c>
      <c r="I424" s="5"/>
      <c r="J424" s="5"/>
      <c r="K424" s="5">
        <v>217</v>
      </c>
      <c r="L424" s="5">
        <v>18</v>
      </c>
      <c r="M424" s="5">
        <v>3</v>
      </c>
      <c r="N424" s="5" t="s">
        <v>3</v>
      </c>
      <c r="O424" s="5">
        <v>2</v>
      </c>
      <c r="P424" s="5">
        <f>ROUND(Source!EM405,O424)</f>
        <v>0</v>
      </c>
      <c r="Q424" s="5"/>
      <c r="R424" s="5"/>
      <c r="S424" s="5"/>
      <c r="T424" s="5"/>
      <c r="U424" s="5"/>
      <c r="V424" s="5"/>
      <c r="W424" s="5"/>
    </row>
    <row r="425" spans="1:23" x14ac:dyDescent="0.2">
      <c r="A425" s="5">
        <v>50</v>
      </c>
      <c r="B425" s="5">
        <v>0</v>
      </c>
      <c r="C425" s="5">
        <v>0</v>
      </c>
      <c r="D425" s="5">
        <v>1</v>
      </c>
      <c r="E425" s="5">
        <v>230</v>
      </c>
      <c r="F425" s="5">
        <f>ROUND(Source!BA405,O425)</f>
        <v>0</v>
      </c>
      <c r="G425" s="5" t="s">
        <v>462</v>
      </c>
      <c r="H425" s="5" t="s">
        <v>463</v>
      </c>
      <c r="I425" s="5"/>
      <c r="J425" s="5"/>
      <c r="K425" s="5">
        <v>230</v>
      </c>
      <c r="L425" s="5">
        <v>19</v>
      </c>
      <c r="M425" s="5">
        <v>3</v>
      </c>
      <c r="N425" s="5" t="s">
        <v>3</v>
      </c>
      <c r="O425" s="5">
        <v>2</v>
      </c>
      <c r="P425" s="5">
        <f>ROUND(Source!ES405,O425)</f>
        <v>0</v>
      </c>
      <c r="Q425" s="5"/>
      <c r="R425" s="5"/>
      <c r="S425" s="5"/>
      <c r="T425" s="5"/>
      <c r="U425" s="5"/>
      <c r="V425" s="5"/>
      <c r="W425" s="5"/>
    </row>
    <row r="426" spans="1:23" x14ac:dyDescent="0.2">
      <c r="A426" s="5">
        <v>50</v>
      </c>
      <c r="B426" s="5">
        <v>0</v>
      </c>
      <c r="C426" s="5">
        <v>0</v>
      </c>
      <c r="D426" s="5">
        <v>1</v>
      </c>
      <c r="E426" s="5">
        <v>206</v>
      </c>
      <c r="F426" s="5">
        <f>ROUND(Source!T405,O426)</f>
        <v>0</v>
      </c>
      <c r="G426" s="5" t="s">
        <v>464</v>
      </c>
      <c r="H426" s="5" t="s">
        <v>465</v>
      </c>
      <c r="I426" s="5"/>
      <c r="J426" s="5"/>
      <c r="K426" s="5">
        <v>206</v>
      </c>
      <c r="L426" s="5">
        <v>20</v>
      </c>
      <c r="M426" s="5">
        <v>3</v>
      </c>
      <c r="N426" s="5" t="s">
        <v>3</v>
      </c>
      <c r="O426" s="5">
        <v>2</v>
      </c>
      <c r="P426" s="5">
        <f>ROUND(Source!DL405,O426)</f>
        <v>0</v>
      </c>
      <c r="Q426" s="5"/>
      <c r="R426" s="5"/>
      <c r="S426" s="5"/>
      <c r="T426" s="5"/>
      <c r="U426" s="5"/>
      <c r="V426" s="5"/>
      <c r="W426" s="5"/>
    </row>
    <row r="427" spans="1:23" x14ac:dyDescent="0.2">
      <c r="A427" s="5">
        <v>50</v>
      </c>
      <c r="B427" s="5">
        <v>0</v>
      </c>
      <c r="C427" s="5">
        <v>0</v>
      </c>
      <c r="D427" s="5">
        <v>1</v>
      </c>
      <c r="E427" s="5">
        <v>207</v>
      </c>
      <c r="F427" s="5">
        <f>Source!U405</f>
        <v>745.74042200000008</v>
      </c>
      <c r="G427" s="5" t="s">
        <v>466</v>
      </c>
      <c r="H427" s="5" t="s">
        <v>467</v>
      </c>
      <c r="I427" s="5"/>
      <c r="J427" s="5"/>
      <c r="K427" s="5">
        <v>207</v>
      </c>
      <c r="L427" s="5">
        <v>21</v>
      </c>
      <c r="M427" s="5">
        <v>3</v>
      </c>
      <c r="N427" s="5" t="s">
        <v>3</v>
      </c>
      <c r="O427" s="5">
        <v>-1</v>
      </c>
      <c r="P427" s="5">
        <f>Source!DM405</f>
        <v>745.74042200000008</v>
      </c>
      <c r="Q427" s="5"/>
      <c r="R427" s="5"/>
      <c r="S427" s="5"/>
      <c r="T427" s="5"/>
      <c r="U427" s="5"/>
      <c r="V427" s="5"/>
      <c r="W427" s="5"/>
    </row>
    <row r="428" spans="1:23" x14ac:dyDescent="0.2">
      <c r="A428" s="5">
        <v>50</v>
      </c>
      <c r="B428" s="5">
        <v>0</v>
      </c>
      <c r="C428" s="5">
        <v>0</v>
      </c>
      <c r="D428" s="5">
        <v>1</v>
      </c>
      <c r="E428" s="5">
        <v>208</v>
      </c>
      <c r="F428" s="5">
        <f>Source!V405</f>
        <v>62.341884999999998</v>
      </c>
      <c r="G428" s="5" t="s">
        <v>468</v>
      </c>
      <c r="H428" s="5" t="s">
        <v>469</v>
      </c>
      <c r="I428" s="5"/>
      <c r="J428" s="5"/>
      <c r="K428" s="5">
        <v>208</v>
      </c>
      <c r="L428" s="5">
        <v>22</v>
      </c>
      <c r="M428" s="5">
        <v>3</v>
      </c>
      <c r="N428" s="5" t="s">
        <v>3</v>
      </c>
      <c r="O428" s="5">
        <v>-1</v>
      </c>
      <c r="P428" s="5">
        <f>Source!DN405</f>
        <v>62.341884999999998</v>
      </c>
      <c r="Q428" s="5"/>
      <c r="R428" s="5"/>
      <c r="S428" s="5"/>
      <c r="T428" s="5"/>
      <c r="U428" s="5"/>
      <c r="V428" s="5"/>
      <c r="W428" s="5"/>
    </row>
    <row r="429" spans="1:23" x14ac:dyDescent="0.2">
      <c r="A429" s="5">
        <v>50</v>
      </c>
      <c r="B429" s="5">
        <v>0</v>
      </c>
      <c r="C429" s="5">
        <v>0</v>
      </c>
      <c r="D429" s="5">
        <v>1</v>
      </c>
      <c r="E429" s="5">
        <v>209</v>
      </c>
      <c r="F429" s="5">
        <f>ROUND(Source!W405,O429)</f>
        <v>0</v>
      </c>
      <c r="G429" s="5" t="s">
        <v>470</v>
      </c>
      <c r="H429" s="5" t="s">
        <v>471</v>
      </c>
      <c r="I429" s="5"/>
      <c r="J429" s="5"/>
      <c r="K429" s="5">
        <v>209</v>
      </c>
      <c r="L429" s="5">
        <v>23</v>
      </c>
      <c r="M429" s="5">
        <v>3</v>
      </c>
      <c r="N429" s="5" t="s">
        <v>3</v>
      </c>
      <c r="O429" s="5">
        <v>2</v>
      </c>
      <c r="P429" s="5">
        <f>ROUND(Source!DO405,O429)</f>
        <v>0</v>
      </c>
      <c r="Q429" s="5"/>
      <c r="R429" s="5"/>
      <c r="S429" s="5"/>
      <c r="T429" s="5"/>
      <c r="U429" s="5"/>
      <c r="V429" s="5"/>
      <c r="W429" s="5"/>
    </row>
    <row r="430" spans="1:23" x14ac:dyDescent="0.2">
      <c r="A430" s="5">
        <v>50</v>
      </c>
      <c r="B430" s="5">
        <v>0</v>
      </c>
      <c r="C430" s="5">
        <v>0</v>
      </c>
      <c r="D430" s="5">
        <v>1</v>
      </c>
      <c r="E430" s="5">
        <v>210</v>
      </c>
      <c r="F430" s="5">
        <f>ROUND(Source!X405,O430)</f>
        <v>8233.09</v>
      </c>
      <c r="G430" s="5" t="s">
        <v>472</v>
      </c>
      <c r="H430" s="5" t="s">
        <v>473</v>
      </c>
      <c r="I430" s="5"/>
      <c r="J430" s="5"/>
      <c r="K430" s="5">
        <v>210</v>
      </c>
      <c r="L430" s="5">
        <v>24</v>
      </c>
      <c r="M430" s="5">
        <v>3</v>
      </c>
      <c r="N430" s="5" t="s">
        <v>3</v>
      </c>
      <c r="O430" s="5">
        <v>2</v>
      </c>
      <c r="P430" s="5">
        <f>ROUND(Source!DP405,O430)</f>
        <v>55738.21</v>
      </c>
      <c r="Q430" s="5"/>
      <c r="R430" s="5"/>
      <c r="S430" s="5"/>
      <c r="T430" s="5"/>
      <c r="U430" s="5"/>
      <c r="V430" s="5"/>
      <c r="W430" s="5"/>
    </row>
    <row r="431" spans="1:23" x14ac:dyDescent="0.2">
      <c r="A431" s="5">
        <v>50</v>
      </c>
      <c r="B431" s="5">
        <v>0</v>
      </c>
      <c r="C431" s="5">
        <v>0</v>
      </c>
      <c r="D431" s="5">
        <v>1</v>
      </c>
      <c r="E431" s="5">
        <v>211</v>
      </c>
      <c r="F431" s="5">
        <f>ROUND(Source!Y405,O431)</f>
        <v>5812.17</v>
      </c>
      <c r="G431" s="5" t="s">
        <v>474</v>
      </c>
      <c r="H431" s="5" t="s">
        <v>475</v>
      </c>
      <c r="I431" s="5"/>
      <c r="J431" s="5"/>
      <c r="K431" s="5">
        <v>211</v>
      </c>
      <c r="L431" s="5">
        <v>25</v>
      </c>
      <c r="M431" s="5">
        <v>3</v>
      </c>
      <c r="N431" s="5" t="s">
        <v>3</v>
      </c>
      <c r="O431" s="5">
        <v>2</v>
      </c>
      <c r="P431" s="5">
        <f>ROUND(Source!DQ405,O431)</f>
        <v>39348.480000000003</v>
      </c>
      <c r="Q431" s="5"/>
      <c r="R431" s="5"/>
      <c r="S431" s="5"/>
      <c r="T431" s="5"/>
      <c r="U431" s="5"/>
      <c r="V431" s="5"/>
      <c r="W431" s="5"/>
    </row>
    <row r="432" spans="1:23" x14ac:dyDescent="0.2">
      <c r="A432" s="5">
        <v>50</v>
      </c>
      <c r="B432" s="5">
        <v>0</v>
      </c>
      <c r="C432" s="5">
        <v>0</v>
      </c>
      <c r="D432" s="5">
        <v>1</v>
      </c>
      <c r="E432" s="5">
        <v>224</v>
      </c>
      <c r="F432" s="5">
        <f>ROUND(Source!AR405,O432)</f>
        <v>90217.77</v>
      </c>
      <c r="G432" s="5" t="s">
        <v>476</v>
      </c>
      <c r="H432" s="5" t="s">
        <v>477</v>
      </c>
      <c r="I432" s="5"/>
      <c r="J432" s="5"/>
      <c r="K432" s="5">
        <v>224</v>
      </c>
      <c r="L432" s="5">
        <v>26</v>
      </c>
      <c r="M432" s="5">
        <v>3</v>
      </c>
      <c r="N432" s="5" t="s">
        <v>3</v>
      </c>
      <c r="O432" s="5">
        <v>2</v>
      </c>
      <c r="P432" s="5">
        <f>ROUND(Source!EJ405,O432)</f>
        <v>663273.64</v>
      </c>
      <c r="Q432" s="5"/>
      <c r="R432" s="5"/>
      <c r="S432" s="5"/>
      <c r="T432" s="5"/>
      <c r="U432" s="5"/>
      <c r="V432" s="5"/>
      <c r="W432" s="5"/>
    </row>
    <row r="434" spans="1:255" x14ac:dyDescent="0.2">
      <c r="A434" s="1">
        <v>4</v>
      </c>
      <c r="B434" s="1">
        <v>1</v>
      </c>
      <c r="C434" s="1"/>
      <c r="D434" s="1">
        <f>ROW(A513)</f>
        <v>513</v>
      </c>
      <c r="E434" s="1"/>
      <c r="F434" s="1" t="s">
        <v>12</v>
      </c>
      <c r="G434" s="1" t="s">
        <v>659</v>
      </c>
      <c r="H434" s="1" t="s">
        <v>3</v>
      </c>
      <c r="I434" s="1">
        <v>0</v>
      </c>
      <c r="J434" s="1"/>
      <c r="K434" s="1">
        <v>0</v>
      </c>
      <c r="L434" s="1"/>
      <c r="M434" s="1"/>
      <c r="N434" s="1"/>
      <c r="O434" s="1"/>
      <c r="P434" s="1"/>
      <c r="Q434" s="1"/>
      <c r="R434" s="1"/>
      <c r="S434" s="1"/>
      <c r="T434" s="1"/>
      <c r="U434" s="1" t="s">
        <v>3</v>
      </c>
      <c r="V434" s="1">
        <v>0</v>
      </c>
      <c r="W434" s="1"/>
      <c r="X434" s="1"/>
      <c r="Y434" s="1"/>
      <c r="Z434" s="1"/>
      <c r="AA434" s="1"/>
      <c r="AB434" s="1" t="s">
        <v>3</v>
      </c>
      <c r="AC434" s="1" t="s">
        <v>3</v>
      </c>
      <c r="AD434" s="1" t="s">
        <v>3</v>
      </c>
      <c r="AE434" s="1" t="s">
        <v>3</v>
      </c>
      <c r="AF434" s="1" t="s">
        <v>3</v>
      </c>
      <c r="AG434" s="1" t="s">
        <v>3</v>
      </c>
      <c r="AH434" s="1"/>
      <c r="AI434" s="1"/>
      <c r="AJ434" s="1"/>
      <c r="AK434" s="1"/>
      <c r="AL434" s="1"/>
      <c r="AM434" s="1"/>
      <c r="AN434" s="1"/>
      <c r="AO434" s="1"/>
      <c r="AP434" s="1" t="s">
        <v>3</v>
      </c>
      <c r="AQ434" s="1" t="s">
        <v>3</v>
      </c>
      <c r="AR434" s="1" t="s">
        <v>3</v>
      </c>
      <c r="AS434" s="1"/>
      <c r="AT434" s="1"/>
      <c r="AU434" s="1"/>
      <c r="AV434" s="1"/>
      <c r="AW434" s="1"/>
      <c r="AX434" s="1"/>
      <c r="AY434" s="1"/>
      <c r="AZ434" s="1" t="s">
        <v>3</v>
      </c>
      <c r="BA434" s="1"/>
      <c r="BB434" s="1" t="s">
        <v>3</v>
      </c>
      <c r="BC434" s="1" t="s">
        <v>3</v>
      </c>
      <c r="BD434" s="1" t="s">
        <v>3</v>
      </c>
      <c r="BE434" s="1" t="s">
        <v>3</v>
      </c>
      <c r="BF434" s="1" t="s">
        <v>3</v>
      </c>
      <c r="BG434" s="1" t="s">
        <v>3</v>
      </c>
      <c r="BH434" s="1" t="s">
        <v>3</v>
      </c>
      <c r="BI434" s="1" t="s">
        <v>3</v>
      </c>
      <c r="BJ434" s="1" t="s">
        <v>3</v>
      </c>
      <c r="BK434" s="1" t="s">
        <v>3</v>
      </c>
      <c r="BL434" s="1" t="s">
        <v>3</v>
      </c>
      <c r="BM434" s="1" t="s">
        <v>3</v>
      </c>
      <c r="BN434" s="1" t="s">
        <v>3</v>
      </c>
      <c r="BO434" s="1" t="s">
        <v>3</v>
      </c>
      <c r="BP434" s="1" t="s">
        <v>3</v>
      </c>
      <c r="BQ434" s="1"/>
      <c r="BR434" s="1"/>
      <c r="BS434" s="1"/>
      <c r="BT434" s="1"/>
      <c r="BU434" s="1"/>
      <c r="BV434" s="1"/>
      <c r="BW434" s="1"/>
      <c r="BX434" s="1">
        <v>0</v>
      </c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>
        <v>0</v>
      </c>
    </row>
    <row r="436" spans="1:255" x14ac:dyDescent="0.2">
      <c r="A436" s="3">
        <v>52</v>
      </c>
      <c r="B436" s="3">
        <f t="shared" ref="B436:G436" si="491">B513</f>
        <v>1</v>
      </c>
      <c r="C436" s="3">
        <f t="shared" si="491"/>
        <v>4</v>
      </c>
      <c r="D436" s="3">
        <f t="shared" si="491"/>
        <v>434</v>
      </c>
      <c r="E436" s="3">
        <f t="shared" si="491"/>
        <v>0</v>
      </c>
      <c r="F436" s="3" t="str">
        <f t="shared" si="491"/>
        <v>Новый раздел</v>
      </c>
      <c r="G436" s="3" t="str">
        <f t="shared" si="491"/>
        <v>Раздел 3 Монтажные работы . Технологическое оборудование</v>
      </c>
      <c r="H436" s="3"/>
      <c r="I436" s="3"/>
      <c r="J436" s="3"/>
      <c r="K436" s="3"/>
      <c r="L436" s="3"/>
      <c r="M436" s="3"/>
      <c r="N436" s="3"/>
      <c r="O436" s="3">
        <f t="shared" ref="O436:AT436" si="492">O513</f>
        <v>327963.61</v>
      </c>
      <c r="P436" s="3">
        <f t="shared" si="492"/>
        <v>324508.09999999998</v>
      </c>
      <c r="Q436" s="3">
        <f t="shared" si="492"/>
        <v>749.51</v>
      </c>
      <c r="R436" s="3">
        <f t="shared" si="492"/>
        <v>75.069999999999993</v>
      </c>
      <c r="S436" s="3">
        <f t="shared" si="492"/>
        <v>2706</v>
      </c>
      <c r="T436" s="3">
        <f t="shared" si="492"/>
        <v>0</v>
      </c>
      <c r="U436" s="3">
        <f t="shared" si="492"/>
        <v>280.79327000000001</v>
      </c>
      <c r="V436" s="3">
        <f t="shared" si="492"/>
        <v>6.1743500000000013</v>
      </c>
      <c r="W436" s="3">
        <f t="shared" si="492"/>
        <v>0</v>
      </c>
      <c r="X436" s="3">
        <f t="shared" si="492"/>
        <v>2225.59</v>
      </c>
      <c r="Y436" s="3">
        <f t="shared" si="492"/>
        <v>1669.37</v>
      </c>
      <c r="Z436" s="3">
        <f t="shared" si="492"/>
        <v>0</v>
      </c>
      <c r="AA436" s="3">
        <f t="shared" si="492"/>
        <v>0</v>
      </c>
      <c r="AB436" s="3">
        <f t="shared" si="492"/>
        <v>327963.61</v>
      </c>
      <c r="AC436" s="3">
        <f t="shared" si="492"/>
        <v>324508.09999999998</v>
      </c>
      <c r="AD436" s="3">
        <f t="shared" si="492"/>
        <v>749.51</v>
      </c>
      <c r="AE436" s="3">
        <f t="shared" si="492"/>
        <v>75.069999999999993</v>
      </c>
      <c r="AF436" s="3">
        <f t="shared" si="492"/>
        <v>2706</v>
      </c>
      <c r="AG436" s="3">
        <f t="shared" si="492"/>
        <v>0</v>
      </c>
      <c r="AH436" s="3">
        <f t="shared" si="492"/>
        <v>280.79327000000001</v>
      </c>
      <c r="AI436" s="3">
        <f t="shared" si="492"/>
        <v>6.1743500000000013</v>
      </c>
      <c r="AJ436" s="3">
        <f t="shared" si="492"/>
        <v>0</v>
      </c>
      <c r="AK436" s="3">
        <f t="shared" si="492"/>
        <v>2225.59</v>
      </c>
      <c r="AL436" s="3">
        <f t="shared" si="492"/>
        <v>1669.37</v>
      </c>
      <c r="AM436" s="3">
        <f t="shared" si="492"/>
        <v>0</v>
      </c>
      <c r="AN436" s="3">
        <f t="shared" si="492"/>
        <v>0</v>
      </c>
      <c r="AO436" s="3">
        <f t="shared" si="492"/>
        <v>0</v>
      </c>
      <c r="AP436" s="3">
        <f t="shared" si="492"/>
        <v>0</v>
      </c>
      <c r="AQ436" s="3">
        <f t="shared" si="492"/>
        <v>0</v>
      </c>
      <c r="AR436" s="3">
        <f t="shared" si="492"/>
        <v>331858.57</v>
      </c>
      <c r="AS436" s="3">
        <f t="shared" si="492"/>
        <v>54.39</v>
      </c>
      <c r="AT436" s="3">
        <f t="shared" si="492"/>
        <v>331804.18</v>
      </c>
      <c r="AU436" s="3">
        <f t="shared" ref="AU436:BZ436" si="493">AU513</f>
        <v>0</v>
      </c>
      <c r="AV436" s="3">
        <f t="shared" si="493"/>
        <v>324508.09999999998</v>
      </c>
      <c r="AW436" s="3">
        <f t="shared" si="493"/>
        <v>324508.09999999998</v>
      </c>
      <c r="AX436" s="3">
        <f t="shared" si="493"/>
        <v>0</v>
      </c>
      <c r="AY436" s="3">
        <f t="shared" si="493"/>
        <v>324508.09999999998</v>
      </c>
      <c r="AZ436" s="3">
        <f t="shared" si="493"/>
        <v>0</v>
      </c>
      <c r="BA436" s="3">
        <f t="shared" si="493"/>
        <v>0</v>
      </c>
      <c r="BB436" s="3">
        <f t="shared" si="493"/>
        <v>0</v>
      </c>
      <c r="BC436" s="3">
        <f t="shared" si="493"/>
        <v>0</v>
      </c>
      <c r="BD436" s="3">
        <f t="shared" si="493"/>
        <v>0</v>
      </c>
      <c r="BE436" s="3">
        <f t="shared" si="493"/>
        <v>0</v>
      </c>
      <c r="BF436" s="3">
        <f t="shared" si="493"/>
        <v>0</v>
      </c>
      <c r="BG436" s="3">
        <f t="shared" si="493"/>
        <v>0</v>
      </c>
      <c r="BH436" s="3">
        <f t="shared" si="493"/>
        <v>0</v>
      </c>
      <c r="BI436" s="3">
        <f t="shared" si="493"/>
        <v>0</v>
      </c>
      <c r="BJ436" s="3">
        <f t="shared" si="493"/>
        <v>0</v>
      </c>
      <c r="BK436" s="3">
        <f t="shared" si="493"/>
        <v>0</v>
      </c>
      <c r="BL436" s="3">
        <f t="shared" si="493"/>
        <v>0</v>
      </c>
      <c r="BM436" s="3">
        <f t="shared" si="493"/>
        <v>0</v>
      </c>
      <c r="BN436" s="3">
        <f t="shared" si="493"/>
        <v>0</v>
      </c>
      <c r="BO436" s="3">
        <f t="shared" si="493"/>
        <v>0</v>
      </c>
      <c r="BP436" s="3">
        <f t="shared" si="493"/>
        <v>0</v>
      </c>
      <c r="BQ436" s="3">
        <f t="shared" si="493"/>
        <v>0</v>
      </c>
      <c r="BR436" s="3">
        <f t="shared" si="493"/>
        <v>0</v>
      </c>
      <c r="BS436" s="3">
        <f t="shared" si="493"/>
        <v>0</v>
      </c>
      <c r="BT436" s="3">
        <f t="shared" si="493"/>
        <v>0</v>
      </c>
      <c r="BU436" s="3">
        <f t="shared" si="493"/>
        <v>0</v>
      </c>
      <c r="BV436" s="3">
        <f t="shared" si="493"/>
        <v>0</v>
      </c>
      <c r="BW436" s="3">
        <f t="shared" si="493"/>
        <v>0</v>
      </c>
      <c r="BX436" s="3">
        <f t="shared" si="493"/>
        <v>0</v>
      </c>
      <c r="BY436" s="3">
        <f t="shared" si="493"/>
        <v>0</v>
      </c>
      <c r="BZ436" s="3">
        <f t="shared" si="493"/>
        <v>0</v>
      </c>
      <c r="CA436" s="3">
        <f t="shared" ref="CA436:DF436" si="494">CA513</f>
        <v>331858.57</v>
      </c>
      <c r="CB436" s="3">
        <f t="shared" si="494"/>
        <v>54.39</v>
      </c>
      <c r="CC436" s="3">
        <f t="shared" si="494"/>
        <v>331804.18</v>
      </c>
      <c r="CD436" s="3">
        <f t="shared" si="494"/>
        <v>0</v>
      </c>
      <c r="CE436" s="3">
        <f t="shared" si="494"/>
        <v>324508.09999999998</v>
      </c>
      <c r="CF436" s="3">
        <f t="shared" si="494"/>
        <v>324508.09999999998</v>
      </c>
      <c r="CG436" s="3">
        <f t="shared" si="494"/>
        <v>0</v>
      </c>
      <c r="CH436" s="3">
        <f t="shared" si="494"/>
        <v>324508.09999999998</v>
      </c>
      <c r="CI436" s="3">
        <f t="shared" si="494"/>
        <v>0</v>
      </c>
      <c r="CJ436" s="3">
        <f t="shared" si="494"/>
        <v>0</v>
      </c>
      <c r="CK436" s="3">
        <f t="shared" si="494"/>
        <v>0</v>
      </c>
      <c r="CL436" s="3">
        <f t="shared" si="494"/>
        <v>0</v>
      </c>
      <c r="CM436" s="3">
        <f t="shared" si="494"/>
        <v>0</v>
      </c>
      <c r="CN436" s="3">
        <f t="shared" si="494"/>
        <v>0</v>
      </c>
      <c r="CO436" s="3">
        <f t="shared" si="494"/>
        <v>0</v>
      </c>
      <c r="CP436" s="3">
        <f t="shared" si="494"/>
        <v>0</v>
      </c>
      <c r="CQ436" s="3">
        <f t="shared" si="494"/>
        <v>0</v>
      </c>
      <c r="CR436" s="3">
        <f t="shared" si="494"/>
        <v>0</v>
      </c>
      <c r="CS436" s="3">
        <f t="shared" si="494"/>
        <v>0</v>
      </c>
      <c r="CT436" s="3">
        <f t="shared" si="494"/>
        <v>0</v>
      </c>
      <c r="CU436" s="3">
        <f t="shared" si="494"/>
        <v>0</v>
      </c>
      <c r="CV436" s="3">
        <f t="shared" si="494"/>
        <v>0</v>
      </c>
      <c r="CW436" s="3">
        <f t="shared" si="494"/>
        <v>0</v>
      </c>
      <c r="CX436" s="3">
        <f t="shared" si="494"/>
        <v>0</v>
      </c>
      <c r="CY436" s="3">
        <f t="shared" si="494"/>
        <v>0</v>
      </c>
      <c r="CZ436" s="3">
        <f t="shared" si="494"/>
        <v>0</v>
      </c>
      <c r="DA436" s="3">
        <f t="shared" si="494"/>
        <v>0</v>
      </c>
      <c r="DB436" s="3">
        <f t="shared" si="494"/>
        <v>0</v>
      </c>
      <c r="DC436" s="3">
        <f t="shared" si="494"/>
        <v>0</v>
      </c>
      <c r="DD436" s="3">
        <f t="shared" si="494"/>
        <v>0</v>
      </c>
      <c r="DE436" s="3">
        <f t="shared" si="494"/>
        <v>0</v>
      </c>
      <c r="DF436" s="3">
        <f t="shared" si="494"/>
        <v>0</v>
      </c>
      <c r="DG436" s="4">
        <f t="shared" ref="DG436:EL436" si="495">DG513</f>
        <v>796519.16</v>
      </c>
      <c r="DH436" s="4">
        <f t="shared" si="495"/>
        <v>773125.6</v>
      </c>
      <c r="DI436" s="4">
        <f t="shared" si="495"/>
        <v>5074.08</v>
      </c>
      <c r="DJ436" s="4">
        <f t="shared" si="495"/>
        <v>508.19</v>
      </c>
      <c r="DK436" s="4">
        <f t="shared" si="495"/>
        <v>18319.48</v>
      </c>
      <c r="DL436" s="4">
        <f t="shared" si="495"/>
        <v>0</v>
      </c>
      <c r="DM436" s="4">
        <f t="shared" si="495"/>
        <v>280.79327000000001</v>
      </c>
      <c r="DN436" s="4">
        <f t="shared" si="495"/>
        <v>6.1743500000000013</v>
      </c>
      <c r="DO436" s="4">
        <f t="shared" si="495"/>
        <v>0</v>
      </c>
      <c r="DP436" s="4">
        <f t="shared" si="495"/>
        <v>15067.15</v>
      </c>
      <c r="DQ436" s="4">
        <f t="shared" si="495"/>
        <v>11301.62</v>
      </c>
      <c r="DR436" s="4">
        <f t="shared" si="495"/>
        <v>0</v>
      </c>
      <c r="DS436" s="4">
        <f t="shared" si="495"/>
        <v>0</v>
      </c>
      <c r="DT436" s="4">
        <f t="shared" si="495"/>
        <v>796519.16</v>
      </c>
      <c r="DU436" s="4">
        <f t="shared" si="495"/>
        <v>773125.6</v>
      </c>
      <c r="DV436" s="4">
        <f t="shared" si="495"/>
        <v>5074.08</v>
      </c>
      <c r="DW436" s="4">
        <f t="shared" si="495"/>
        <v>508.19</v>
      </c>
      <c r="DX436" s="4">
        <f t="shared" si="495"/>
        <v>18319.48</v>
      </c>
      <c r="DY436" s="4">
        <f t="shared" si="495"/>
        <v>0</v>
      </c>
      <c r="DZ436" s="4">
        <f t="shared" si="495"/>
        <v>280.79327000000001</v>
      </c>
      <c r="EA436" s="4">
        <f t="shared" si="495"/>
        <v>6.1743500000000013</v>
      </c>
      <c r="EB436" s="4">
        <f t="shared" si="495"/>
        <v>0</v>
      </c>
      <c r="EC436" s="4">
        <f t="shared" si="495"/>
        <v>15067.15</v>
      </c>
      <c r="ED436" s="4">
        <f t="shared" si="495"/>
        <v>11301.62</v>
      </c>
      <c r="EE436" s="4">
        <f t="shared" si="495"/>
        <v>0</v>
      </c>
      <c r="EF436" s="4">
        <f t="shared" si="495"/>
        <v>0</v>
      </c>
      <c r="EG436" s="4">
        <f t="shared" si="495"/>
        <v>0</v>
      </c>
      <c r="EH436" s="4">
        <f t="shared" si="495"/>
        <v>0</v>
      </c>
      <c r="EI436" s="4">
        <f t="shared" si="495"/>
        <v>0</v>
      </c>
      <c r="EJ436" s="4">
        <f t="shared" si="495"/>
        <v>822887.93</v>
      </c>
      <c r="EK436" s="4">
        <f t="shared" si="495"/>
        <v>368.15</v>
      </c>
      <c r="EL436" s="4">
        <f t="shared" si="495"/>
        <v>822519.78</v>
      </c>
      <c r="EM436" s="4">
        <f t="shared" ref="EM436:FR436" si="496">EM513</f>
        <v>0</v>
      </c>
      <c r="EN436" s="4">
        <f t="shared" si="496"/>
        <v>773125.6</v>
      </c>
      <c r="EO436" s="4">
        <f t="shared" si="496"/>
        <v>773125.6</v>
      </c>
      <c r="EP436" s="4">
        <f t="shared" si="496"/>
        <v>0</v>
      </c>
      <c r="EQ436" s="4">
        <f t="shared" si="496"/>
        <v>773125.6</v>
      </c>
      <c r="ER436" s="4">
        <f t="shared" si="496"/>
        <v>0</v>
      </c>
      <c r="ES436" s="4">
        <f t="shared" si="496"/>
        <v>0</v>
      </c>
      <c r="ET436" s="4">
        <f t="shared" si="496"/>
        <v>0</v>
      </c>
      <c r="EU436" s="4">
        <f t="shared" si="496"/>
        <v>0</v>
      </c>
      <c r="EV436" s="4">
        <f t="shared" si="496"/>
        <v>0</v>
      </c>
      <c r="EW436" s="4">
        <f t="shared" si="496"/>
        <v>0</v>
      </c>
      <c r="EX436" s="4">
        <f t="shared" si="496"/>
        <v>0</v>
      </c>
      <c r="EY436" s="4">
        <f t="shared" si="496"/>
        <v>0</v>
      </c>
      <c r="EZ436" s="4">
        <f t="shared" si="496"/>
        <v>0</v>
      </c>
      <c r="FA436" s="4">
        <f t="shared" si="496"/>
        <v>0</v>
      </c>
      <c r="FB436" s="4">
        <f t="shared" si="496"/>
        <v>0</v>
      </c>
      <c r="FC436" s="4">
        <f t="shared" si="496"/>
        <v>0</v>
      </c>
      <c r="FD436" s="4">
        <f t="shared" si="496"/>
        <v>0</v>
      </c>
      <c r="FE436" s="4">
        <f t="shared" si="496"/>
        <v>0</v>
      </c>
      <c r="FF436" s="4">
        <f t="shared" si="496"/>
        <v>0</v>
      </c>
      <c r="FG436" s="4">
        <f t="shared" si="496"/>
        <v>0</v>
      </c>
      <c r="FH436" s="4">
        <f t="shared" si="496"/>
        <v>0</v>
      </c>
      <c r="FI436" s="4">
        <f t="shared" si="496"/>
        <v>0</v>
      </c>
      <c r="FJ436" s="4">
        <f t="shared" si="496"/>
        <v>0</v>
      </c>
      <c r="FK436" s="4">
        <f t="shared" si="496"/>
        <v>0</v>
      </c>
      <c r="FL436" s="4">
        <f t="shared" si="496"/>
        <v>0</v>
      </c>
      <c r="FM436" s="4">
        <f t="shared" si="496"/>
        <v>0</v>
      </c>
      <c r="FN436" s="4">
        <f t="shared" si="496"/>
        <v>0</v>
      </c>
      <c r="FO436" s="4">
        <f t="shared" si="496"/>
        <v>0</v>
      </c>
      <c r="FP436" s="4">
        <f t="shared" si="496"/>
        <v>0</v>
      </c>
      <c r="FQ436" s="4">
        <f t="shared" si="496"/>
        <v>0</v>
      </c>
      <c r="FR436" s="4">
        <f t="shared" si="496"/>
        <v>0</v>
      </c>
      <c r="FS436" s="4">
        <f t="shared" ref="FS436:GX436" si="497">FS513</f>
        <v>822887.93</v>
      </c>
      <c r="FT436" s="4">
        <f t="shared" si="497"/>
        <v>368.15</v>
      </c>
      <c r="FU436" s="4">
        <f t="shared" si="497"/>
        <v>822519.78</v>
      </c>
      <c r="FV436" s="4">
        <f t="shared" si="497"/>
        <v>0</v>
      </c>
      <c r="FW436" s="4">
        <f t="shared" si="497"/>
        <v>773125.6</v>
      </c>
      <c r="FX436" s="4">
        <f t="shared" si="497"/>
        <v>773125.6</v>
      </c>
      <c r="FY436" s="4">
        <f t="shared" si="497"/>
        <v>0</v>
      </c>
      <c r="FZ436" s="4">
        <f t="shared" si="497"/>
        <v>773125.6</v>
      </c>
      <c r="GA436" s="4">
        <f t="shared" si="497"/>
        <v>0</v>
      </c>
      <c r="GB436" s="4">
        <f t="shared" si="497"/>
        <v>0</v>
      </c>
      <c r="GC436" s="4">
        <f t="shared" si="497"/>
        <v>0</v>
      </c>
      <c r="GD436" s="4">
        <f t="shared" si="497"/>
        <v>0</v>
      </c>
      <c r="GE436" s="4">
        <f t="shared" si="497"/>
        <v>0</v>
      </c>
      <c r="GF436" s="4">
        <f t="shared" si="497"/>
        <v>0</v>
      </c>
      <c r="GG436" s="4">
        <f t="shared" si="497"/>
        <v>0</v>
      </c>
      <c r="GH436" s="4">
        <f t="shared" si="497"/>
        <v>0</v>
      </c>
      <c r="GI436" s="4">
        <f t="shared" si="497"/>
        <v>0</v>
      </c>
      <c r="GJ436" s="4">
        <f t="shared" si="497"/>
        <v>0</v>
      </c>
      <c r="GK436" s="4">
        <f t="shared" si="497"/>
        <v>0</v>
      </c>
      <c r="GL436" s="4">
        <f t="shared" si="497"/>
        <v>0</v>
      </c>
      <c r="GM436" s="4">
        <f t="shared" si="497"/>
        <v>0</v>
      </c>
      <c r="GN436" s="4">
        <f t="shared" si="497"/>
        <v>0</v>
      </c>
      <c r="GO436" s="4">
        <f t="shared" si="497"/>
        <v>0</v>
      </c>
      <c r="GP436" s="4">
        <f t="shared" si="497"/>
        <v>0</v>
      </c>
      <c r="GQ436" s="4">
        <f t="shared" si="497"/>
        <v>0</v>
      </c>
      <c r="GR436" s="4">
        <f t="shared" si="497"/>
        <v>0</v>
      </c>
      <c r="GS436" s="4">
        <f t="shared" si="497"/>
        <v>0</v>
      </c>
      <c r="GT436" s="4">
        <f t="shared" si="497"/>
        <v>0</v>
      </c>
      <c r="GU436" s="4">
        <f t="shared" si="497"/>
        <v>0</v>
      </c>
      <c r="GV436" s="4">
        <f t="shared" si="497"/>
        <v>0</v>
      </c>
      <c r="GW436" s="4">
        <f t="shared" si="497"/>
        <v>0</v>
      </c>
      <c r="GX436" s="4">
        <f t="shared" si="497"/>
        <v>0</v>
      </c>
    </row>
    <row r="438" spans="1:255" x14ac:dyDescent="0.2">
      <c r="A438" s="2">
        <v>17</v>
      </c>
      <c r="B438" s="2">
        <v>1</v>
      </c>
      <c r="C438" s="2">
        <f>ROW(SmtRes!A1118)</f>
        <v>1118</v>
      </c>
      <c r="D438" s="2">
        <f>ROW(EtalonRes!A951)</f>
        <v>951</v>
      </c>
      <c r="E438" s="2" t="s">
        <v>660</v>
      </c>
      <c r="F438" s="2" t="s">
        <v>661</v>
      </c>
      <c r="G438" s="2" t="s">
        <v>662</v>
      </c>
      <c r="H438" s="2" t="s">
        <v>17</v>
      </c>
      <c r="I438" s="2">
        <v>1</v>
      </c>
      <c r="J438" s="2">
        <v>0</v>
      </c>
      <c r="K438" s="2"/>
      <c r="L438" s="2"/>
      <c r="M438" s="2"/>
      <c r="N438" s="2"/>
      <c r="O438" s="2">
        <f t="shared" ref="O438:O469" si="498">ROUND(CP438,2)</f>
        <v>15.11</v>
      </c>
      <c r="P438" s="2">
        <f t="shared" ref="P438:P469" si="499">ROUND(CQ438*I438,2)</f>
        <v>1.31</v>
      </c>
      <c r="Q438" s="2">
        <f t="shared" ref="Q438:Q469" si="500">ROUND(CR438*I438,2)</f>
        <v>0</v>
      </c>
      <c r="R438" s="2">
        <f t="shared" ref="R438:R469" si="501">ROUND(CS438*I438,2)</f>
        <v>0</v>
      </c>
      <c r="S438" s="2">
        <f t="shared" ref="S438:S469" si="502">ROUND(CT438*I438,2)</f>
        <v>13.8</v>
      </c>
      <c r="T438" s="2">
        <f t="shared" ref="T438:T469" si="503">ROUND(CU438*I438,2)</f>
        <v>0</v>
      </c>
      <c r="U438" s="2">
        <f t="shared" ref="U438:U469" si="504">CV438*I438</f>
        <v>1.3905000000000001</v>
      </c>
      <c r="V438" s="2">
        <f t="shared" ref="V438:V469" si="505">CW438*I438</f>
        <v>0</v>
      </c>
      <c r="W438" s="2">
        <f t="shared" ref="W438:W469" si="506">ROUND(CX438*I438,2)</f>
        <v>0</v>
      </c>
      <c r="X438" s="2">
        <f t="shared" ref="X438:X469" si="507">ROUND(CY438,2)</f>
        <v>11.04</v>
      </c>
      <c r="Y438" s="2">
        <f t="shared" ref="Y438:Y469" si="508">ROUND(CZ438,2)</f>
        <v>8.2799999999999994</v>
      </c>
      <c r="Z438" s="2"/>
      <c r="AA438" s="2">
        <v>39650536</v>
      </c>
      <c r="AB438" s="2">
        <f t="shared" ref="AB438:AB469" si="509">ROUND((AC438+AD438+AF438),6)</f>
        <v>15.106999999999999</v>
      </c>
      <c r="AC438" s="2">
        <f t="shared" ref="AC438:AC469" si="510">ROUND((ES438),6)</f>
        <v>1.31</v>
      </c>
      <c r="AD438" s="2">
        <f>ROUND(((((ET438*1.35))-((EU438*1.35)))+AE438),6)</f>
        <v>0</v>
      </c>
      <c r="AE438" s="2">
        <f>ROUND(((EU438*1.35)),6)</f>
        <v>0</v>
      </c>
      <c r="AF438" s="2">
        <f>ROUND(((EV438*1.35)),6)</f>
        <v>13.797000000000001</v>
      </c>
      <c r="AG438" s="2">
        <f t="shared" ref="AG438:AG469" si="511">ROUND((AP438),6)</f>
        <v>0</v>
      </c>
      <c r="AH438" s="2">
        <f>((EW438*1.35))</f>
        <v>1.3905000000000001</v>
      </c>
      <c r="AI438" s="2">
        <f>((EX438*1.35))</f>
        <v>0</v>
      </c>
      <c r="AJ438" s="2">
        <f t="shared" ref="AJ438:AJ469" si="512">(AS438)</f>
        <v>0</v>
      </c>
      <c r="AK438" s="2">
        <v>11.53</v>
      </c>
      <c r="AL438" s="2">
        <v>1.31</v>
      </c>
      <c r="AM438" s="2">
        <v>0</v>
      </c>
      <c r="AN438" s="2">
        <v>0</v>
      </c>
      <c r="AO438" s="2">
        <v>10.220000000000001</v>
      </c>
      <c r="AP438" s="2">
        <v>0</v>
      </c>
      <c r="AQ438" s="2">
        <v>1.03</v>
      </c>
      <c r="AR438" s="2">
        <v>0</v>
      </c>
      <c r="AS438" s="2">
        <v>0</v>
      </c>
      <c r="AT438" s="2">
        <v>80</v>
      </c>
      <c r="AU438" s="2">
        <v>60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3</v>
      </c>
      <c r="BE438" s="2" t="s">
        <v>3</v>
      </c>
      <c r="BF438" s="2" t="s">
        <v>3</v>
      </c>
      <c r="BG438" s="2" t="s">
        <v>3</v>
      </c>
      <c r="BH438" s="2">
        <v>0</v>
      </c>
      <c r="BI438" s="2">
        <v>2</v>
      </c>
      <c r="BJ438" s="2" t="s">
        <v>663</v>
      </c>
      <c r="BK438" s="2"/>
      <c r="BL438" s="2"/>
      <c r="BM438" s="2">
        <v>111001</v>
      </c>
      <c r="BN438" s="2">
        <v>0</v>
      </c>
      <c r="BO438" s="2" t="s">
        <v>3</v>
      </c>
      <c r="BP438" s="2">
        <v>0</v>
      </c>
      <c r="BQ438" s="2">
        <v>3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3</v>
      </c>
      <c r="BZ438" s="2">
        <v>80</v>
      </c>
      <c r="CA438" s="2">
        <v>60</v>
      </c>
      <c r="CB438" s="2"/>
      <c r="CC438" s="2"/>
      <c r="CD438" s="2"/>
      <c r="CE438" s="2">
        <v>0</v>
      </c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1296</v>
      </c>
      <c r="CO438" s="2">
        <v>0</v>
      </c>
      <c r="CP438" s="2">
        <f t="shared" ref="CP438:CP469" si="513">(P438+Q438+S438)</f>
        <v>15.110000000000001</v>
      </c>
      <c r="CQ438" s="2">
        <f t="shared" ref="CQ438:CQ469" si="514">AC438*BC438</f>
        <v>1.31</v>
      </c>
      <c r="CR438" s="2">
        <f t="shared" ref="CR438:CR469" si="515">AD438*BB438</f>
        <v>0</v>
      </c>
      <c r="CS438" s="2">
        <f t="shared" ref="CS438:CS469" si="516">AE438*BS438</f>
        <v>0</v>
      </c>
      <c r="CT438" s="2">
        <f t="shared" ref="CT438:CT469" si="517">AF438*BA438</f>
        <v>13.797000000000001</v>
      </c>
      <c r="CU438" s="2">
        <f t="shared" ref="CU438:CU469" si="518">AG438</f>
        <v>0</v>
      </c>
      <c r="CV438" s="2">
        <f t="shared" ref="CV438:CV469" si="519">AH438</f>
        <v>1.3905000000000001</v>
      </c>
      <c r="CW438" s="2">
        <f t="shared" ref="CW438:CW469" si="520">AI438</f>
        <v>0</v>
      </c>
      <c r="CX438" s="2">
        <f t="shared" ref="CX438:CX469" si="521">AJ438</f>
        <v>0</v>
      </c>
      <c r="CY438" s="2">
        <f t="shared" ref="CY438:CY469" si="522">(((S438+R438)*AT438)/100)</f>
        <v>11.04</v>
      </c>
      <c r="CZ438" s="2">
        <f t="shared" ref="CZ438:CZ469" si="523">(((S438+R438)*AU438)/100)</f>
        <v>8.2799999999999994</v>
      </c>
      <c r="DA438" s="2"/>
      <c r="DB438" s="2"/>
      <c r="DC438" s="2" t="s">
        <v>3</v>
      </c>
      <c r="DD438" s="2" t="s">
        <v>3</v>
      </c>
      <c r="DE438" s="2" t="s">
        <v>19</v>
      </c>
      <c r="DF438" s="2" t="s">
        <v>19</v>
      </c>
      <c r="DG438" s="2" t="s">
        <v>19</v>
      </c>
      <c r="DH438" s="2" t="s">
        <v>3</v>
      </c>
      <c r="DI438" s="2" t="s">
        <v>19</v>
      </c>
      <c r="DJ438" s="2" t="s">
        <v>19</v>
      </c>
      <c r="DK438" s="2" t="s">
        <v>3</v>
      </c>
      <c r="DL438" s="2" t="s">
        <v>3</v>
      </c>
      <c r="DM438" s="2" t="s">
        <v>3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1013</v>
      </c>
      <c r="DV438" s="2" t="s">
        <v>17</v>
      </c>
      <c r="DW438" s="2" t="s">
        <v>17</v>
      </c>
      <c r="DX438" s="2">
        <v>1</v>
      </c>
      <c r="DY438" s="2"/>
      <c r="DZ438" s="2"/>
      <c r="EA438" s="2"/>
      <c r="EB438" s="2"/>
      <c r="EC438" s="2"/>
      <c r="ED438" s="2"/>
      <c r="EE438" s="2">
        <v>39174392</v>
      </c>
      <c r="EF438" s="2">
        <v>3</v>
      </c>
      <c r="EG438" s="2" t="s">
        <v>20</v>
      </c>
      <c r="EH438" s="2">
        <v>0</v>
      </c>
      <c r="EI438" s="2" t="s">
        <v>3</v>
      </c>
      <c r="EJ438" s="2">
        <v>2</v>
      </c>
      <c r="EK438" s="2">
        <v>111001</v>
      </c>
      <c r="EL438" s="2" t="s">
        <v>664</v>
      </c>
      <c r="EM438" s="2" t="s">
        <v>319</v>
      </c>
      <c r="EN438" s="2"/>
      <c r="EO438" s="2" t="s">
        <v>44</v>
      </c>
      <c r="EP438" s="2"/>
      <c r="EQ438" s="2">
        <v>131072</v>
      </c>
      <c r="ER438" s="2">
        <v>11.53</v>
      </c>
      <c r="ES438" s="2">
        <v>1.31</v>
      </c>
      <c r="ET438" s="2">
        <v>0</v>
      </c>
      <c r="EU438" s="2">
        <v>0</v>
      </c>
      <c r="EV438" s="2">
        <v>10.220000000000001</v>
      </c>
      <c r="EW438" s="2">
        <v>1.03</v>
      </c>
      <c r="EX438" s="2">
        <v>0</v>
      </c>
      <c r="EY438" s="2">
        <v>0</v>
      </c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ref="FR438:FR469" si="524">ROUND(IF(AND(BH438=3,BI438=3),P438,0),2)</f>
        <v>0</v>
      </c>
      <c r="FS438" s="2">
        <v>0</v>
      </c>
      <c r="FT438" s="2"/>
      <c r="FU438" s="2"/>
      <c r="FV438" s="2"/>
      <c r="FW438" s="2"/>
      <c r="FX438" s="2">
        <v>80</v>
      </c>
      <c r="FY438" s="2">
        <v>60</v>
      </c>
      <c r="FZ438" s="2"/>
      <c r="GA438" s="2" t="s">
        <v>3</v>
      </c>
      <c r="GB438" s="2"/>
      <c r="GC438" s="2"/>
      <c r="GD438" s="2">
        <v>1</v>
      </c>
      <c r="GE438" s="2"/>
      <c r="GF438" s="2">
        <v>1908987205</v>
      </c>
      <c r="GG438" s="2">
        <v>1</v>
      </c>
      <c r="GH438" s="2">
        <v>1</v>
      </c>
      <c r="GI438" s="2">
        <v>-2</v>
      </c>
      <c r="GJ438" s="2">
        <v>0</v>
      </c>
      <c r="GK438" s="2">
        <v>0</v>
      </c>
      <c r="GL438" s="2">
        <f t="shared" ref="GL438:GL469" si="525">ROUND(IF(AND(BH438=3,BI438=3,FS438&lt;&gt;0),P438,0),2)</f>
        <v>0</v>
      </c>
      <c r="GM438" s="2">
        <f t="shared" ref="GM438:GM469" si="526">ROUND(O438+X438+Y438,2)+GX438</f>
        <v>34.43</v>
      </c>
      <c r="GN438" s="2">
        <f t="shared" ref="GN438:GN469" si="527">IF(OR(BI438=0,BI438=1),ROUND(O438+X438+Y438,2),0)</f>
        <v>0</v>
      </c>
      <c r="GO438" s="2">
        <f t="shared" ref="GO438:GO469" si="528">IF(BI438=2,ROUND(O438+X438+Y438,2),0)</f>
        <v>34.43</v>
      </c>
      <c r="GP438" s="2">
        <f t="shared" ref="GP438:GP469" si="529">IF(BI438=4,ROUND(O438+X438+Y438,2)+GX438,0)</f>
        <v>0</v>
      </c>
      <c r="GQ438" s="2"/>
      <c r="GR438" s="2">
        <v>0</v>
      </c>
      <c r="GS438" s="2">
        <v>3</v>
      </c>
      <c r="GT438" s="2">
        <v>0</v>
      </c>
      <c r="GU438" s="2" t="s">
        <v>3</v>
      </c>
      <c r="GV438" s="2">
        <f t="shared" ref="GV438:GV469" si="530">ROUND((GT438),6)</f>
        <v>0</v>
      </c>
      <c r="GW438" s="2">
        <v>1</v>
      </c>
      <c r="GX438" s="2">
        <f t="shared" ref="GX438:GX469" si="531">ROUND(HC438*I438,2)</f>
        <v>0</v>
      </c>
      <c r="GY438" s="2"/>
      <c r="GZ438" s="2"/>
      <c r="HA438" s="2">
        <v>0</v>
      </c>
      <c r="HB438" s="2">
        <v>0</v>
      </c>
      <c r="HC438" s="2">
        <f t="shared" ref="HC438:HC469" si="532">GV438*GW438</f>
        <v>0</v>
      </c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17</v>
      </c>
      <c r="B439">
        <v>1</v>
      </c>
      <c r="C439">
        <f>ROW(SmtRes!A1122)</f>
        <v>1122</v>
      </c>
      <c r="D439">
        <f>ROW(EtalonRes!A954)</f>
        <v>954</v>
      </c>
      <c r="E439" t="s">
        <v>660</v>
      </c>
      <c r="F439" t="s">
        <v>661</v>
      </c>
      <c r="G439" t="s">
        <v>662</v>
      </c>
      <c r="H439" t="s">
        <v>17</v>
      </c>
      <c r="I439">
        <v>1</v>
      </c>
      <c r="J439">
        <v>0</v>
      </c>
      <c r="O439">
        <f t="shared" si="498"/>
        <v>102.28</v>
      </c>
      <c r="P439">
        <f t="shared" si="499"/>
        <v>8.8699999999999992</v>
      </c>
      <c r="Q439">
        <f t="shared" si="500"/>
        <v>0</v>
      </c>
      <c r="R439">
        <f t="shared" si="501"/>
        <v>0</v>
      </c>
      <c r="S439">
        <f t="shared" si="502"/>
        <v>93.41</v>
      </c>
      <c r="T439">
        <f t="shared" si="503"/>
        <v>0</v>
      </c>
      <c r="U439">
        <f t="shared" si="504"/>
        <v>1.3905000000000001</v>
      </c>
      <c r="V439">
        <f t="shared" si="505"/>
        <v>0</v>
      </c>
      <c r="W439">
        <f t="shared" si="506"/>
        <v>0</v>
      </c>
      <c r="X439">
        <f t="shared" si="507"/>
        <v>74.73</v>
      </c>
      <c r="Y439">
        <f t="shared" si="508"/>
        <v>56.05</v>
      </c>
      <c r="AA439">
        <v>39650538</v>
      </c>
      <c r="AB439">
        <f t="shared" si="509"/>
        <v>15.106999999999999</v>
      </c>
      <c r="AC439">
        <f t="shared" si="510"/>
        <v>1.31</v>
      </c>
      <c r="AD439">
        <f>ROUND(((((ET439*1.35))-((EU439*1.35)))+AE439),6)</f>
        <v>0</v>
      </c>
      <c r="AE439">
        <f>ROUND(((EU439*1.35)),6)</f>
        <v>0</v>
      </c>
      <c r="AF439">
        <f>ROUND(((EV439*1.35)),6)</f>
        <v>13.797000000000001</v>
      </c>
      <c r="AG439">
        <f t="shared" si="511"/>
        <v>0</v>
      </c>
      <c r="AH439">
        <f>((EW439*1.35))</f>
        <v>1.3905000000000001</v>
      </c>
      <c r="AI439">
        <f>((EX439*1.35))</f>
        <v>0</v>
      </c>
      <c r="AJ439">
        <f t="shared" si="512"/>
        <v>0</v>
      </c>
      <c r="AK439">
        <v>11.53</v>
      </c>
      <c r="AL439">
        <v>1.31</v>
      </c>
      <c r="AM439">
        <v>0</v>
      </c>
      <c r="AN439">
        <v>0</v>
      </c>
      <c r="AO439">
        <v>10.220000000000001</v>
      </c>
      <c r="AP439">
        <v>0</v>
      </c>
      <c r="AQ439">
        <v>1.03</v>
      </c>
      <c r="AR439">
        <v>0</v>
      </c>
      <c r="AS439">
        <v>0</v>
      </c>
      <c r="AT439">
        <v>80</v>
      </c>
      <c r="AU439">
        <v>60</v>
      </c>
      <c r="AV439">
        <v>1</v>
      </c>
      <c r="AW439">
        <v>1</v>
      </c>
      <c r="AZ439">
        <v>6.77</v>
      </c>
      <c r="BA439">
        <v>6.77</v>
      </c>
      <c r="BB439">
        <v>6.77</v>
      </c>
      <c r="BC439">
        <v>6.77</v>
      </c>
      <c r="BD439" t="s">
        <v>3</v>
      </c>
      <c r="BE439" t="s">
        <v>3</v>
      </c>
      <c r="BF439" t="s">
        <v>3</v>
      </c>
      <c r="BG439" t="s">
        <v>3</v>
      </c>
      <c r="BH439">
        <v>0</v>
      </c>
      <c r="BI439">
        <v>2</v>
      </c>
      <c r="BJ439" t="s">
        <v>663</v>
      </c>
      <c r="BM439">
        <v>111001</v>
      </c>
      <c r="BN439">
        <v>0</v>
      </c>
      <c r="BO439" t="s">
        <v>3</v>
      </c>
      <c r="BP439">
        <v>0</v>
      </c>
      <c r="BQ439">
        <v>3</v>
      </c>
      <c r="BR439">
        <v>0</v>
      </c>
      <c r="BS439">
        <v>6.77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3</v>
      </c>
      <c r="BZ439">
        <v>80</v>
      </c>
      <c r="CA439">
        <v>60</v>
      </c>
      <c r="CE439">
        <v>0</v>
      </c>
      <c r="CF439">
        <v>0</v>
      </c>
      <c r="CG439">
        <v>0</v>
      </c>
      <c r="CM439">
        <v>0</v>
      </c>
      <c r="CN439" t="s">
        <v>1296</v>
      </c>
      <c r="CO439">
        <v>0</v>
      </c>
      <c r="CP439">
        <f t="shared" si="513"/>
        <v>102.28</v>
      </c>
      <c r="CQ439">
        <f t="shared" si="514"/>
        <v>8.8687000000000005</v>
      </c>
      <c r="CR439">
        <f t="shared" si="515"/>
        <v>0</v>
      </c>
      <c r="CS439">
        <f t="shared" si="516"/>
        <v>0</v>
      </c>
      <c r="CT439">
        <f t="shared" si="517"/>
        <v>93.405689999999993</v>
      </c>
      <c r="CU439">
        <f t="shared" si="518"/>
        <v>0</v>
      </c>
      <c r="CV439">
        <f t="shared" si="519"/>
        <v>1.3905000000000001</v>
      </c>
      <c r="CW439">
        <f t="shared" si="520"/>
        <v>0</v>
      </c>
      <c r="CX439">
        <f t="shared" si="521"/>
        <v>0</v>
      </c>
      <c r="CY439">
        <f t="shared" si="522"/>
        <v>74.727999999999994</v>
      </c>
      <c r="CZ439">
        <f t="shared" si="523"/>
        <v>56.045999999999992</v>
      </c>
      <c r="DC439" t="s">
        <v>3</v>
      </c>
      <c r="DD439" t="s">
        <v>3</v>
      </c>
      <c r="DE439" t="s">
        <v>19</v>
      </c>
      <c r="DF439" t="s">
        <v>19</v>
      </c>
      <c r="DG439" t="s">
        <v>19</v>
      </c>
      <c r="DH439" t="s">
        <v>3</v>
      </c>
      <c r="DI439" t="s">
        <v>19</v>
      </c>
      <c r="DJ439" t="s">
        <v>19</v>
      </c>
      <c r="DK439" t="s">
        <v>3</v>
      </c>
      <c r="DL439" t="s">
        <v>3</v>
      </c>
      <c r="DM439" t="s">
        <v>3</v>
      </c>
      <c r="DN439">
        <v>0</v>
      </c>
      <c r="DO439">
        <v>0</v>
      </c>
      <c r="DP439">
        <v>1</v>
      </c>
      <c r="DQ439">
        <v>1</v>
      </c>
      <c r="DU439">
        <v>1013</v>
      </c>
      <c r="DV439" t="s">
        <v>17</v>
      </c>
      <c r="DW439" t="s">
        <v>17</v>
      </c>
      <c r="DX439">
        <v>1</v>
      </c>
      <c r="EE439">
        <v>39174392</v>
      </c>
      <c r="EF439">
        <v>3</v>
      </c>
      <c r="EG439" t="s">
        <v>20</v>
      </c>
      <c r="EH439">
        <v>0</v>
      </c>
      <c r="EI439" t="s">
        <v>3</v>
      </c>
      <c r="EJ439">
        <v>2</v>
      </c>
      <c r="EK439">
        <v>111001</v>
      </c>
      <c r="EL439" t="s">
        <v>664</v>
      </c>
      <c r="EM439" t="s">
        <v>319</v>
      </c>
      <c r="EO439" t="s">
        <v>44</v>
      </c>
      <c r="EQ439">
        <v>131072</v>
      </c>
      <c r="ER439">
        <v>11.53</v>
      </c>
      <c r="ES439">
        <v>1.31</v>
      </c>
      <c r="ET439">
        <v>0</v>
      </c>
      <c r="EU439">
        <v>0</v>
      </c>
      <c r="EV439">
        <v>10.220000000000001</v>
      </c>
      <c r="EW439">
        <v>1.03</v>
      </c>
      <c r="EX439">
        <v>0</v>
      </c>
      <c r="EY439">
        <v>0</v>
      </c>
      <c r="FQ439">
        <v>0</v>
      </c>
      <c r="FR439">
        <f t="shared" si="524"/>
        <v>0</v>
      </c>
      <c r="FS439">
        <v>0</v>
      </c>
      <c r="FX439">
        <v>80</v>
      </c>
      <c r="FY439">
        <v>60</v>
      </c>
      <c r="GA439" t="s">
        <v>3</v>
      </c>
      <c r="GD439">
        <v>1</v>
      </c>
      <c r="GF439">
        <v>1908987205</v>
      </c>
      <c r="GG439">
        <v>1</v>
      </c>
      <c r="GH439">
        <v>1</v>
      </c>
      <c r="GI439">
        <v>4</v>
      </c>
      <c r="GJ439">
        <v>0</v>
      </c>
      <c r="GK439">
        <v>0</v>
      </c>
      <c r="GL439">
        <f t="shared" si="525"/>
        <v>0</v>
      </c>
      <c r="GM439">
        <f t="shared" si="526"/>
        <v>233.06</v>
      </c>
      <c r="GN439">
        <f t="shared" si="527"/>
        <v>0</v>
      </c>
      <c r="GO439">
        <f t="shared" si="528"/>
        <v>233.06</v>
      </c>
      <c r="GP439">
        <f t="shared" si="529"/>
        <v>0</v>
      </c>
      <c r="GR439">
        <v>0</v>
      </c>
      <c r="GS439">
        <v>0</v>
      </c>
      <c r="GT439">
        <v>0</v>
      </c>
      <c r="GU439" t="s">
        <v>3</v>
      </c>
      <c r="GV439">
        <f t="shared" si="530"/>
        <v>0</v>
      </c>
      <c r="GW439">
        <v>1</v>
      </c>
      <c r="GX439">
        <f t="shared" si="531"/>
        <v>0</v>
      </c>
      <c r="HA439">
        <v>0</v>
      </c>
      <c r="HB439">
        <v>0</v>
      </c>
      <c r="HC439">
        <f t="shared" si="532"/>
        <v>0</v>
      </c>
      <c r="IK439">
        <v>0</v>
      </c>
    </row>
    <row r="440" spans="1:255" x14ac:dyDescent="0.2">
      <c r="A440" s="2">
        <v>18</v>
      </c>
      <c r="B440" s="2">
        <v>1</v>
      </c>
      <c r="C440" s="2">
        <v>1118</v>
      </c>
      <c r="D440" s="2"/>
      <c r="E440" s="2" t="s">
        <v>665</v>
      </c>
      <c r="F440" s="2" t="s">
        <v>171</v>
      </c>
      <c r="G440" s="2" t="s">
        <v>666</v>
      </c>
      <c r="H440" s="2" t="s">
        <v>17</v>
      </c>
      <c r="I440" s="2">
        <f>I438*J440</f>
        <v>1</v>
      </c>
      <c r="J440" s="2">
        <v>1</v>
      </c>
      <c r="K440" s="2"/>
      <c r="L440" s="2"/>
      <c r="M440" s="2"/>
      <c r="N440" s="2"/>
      <c r="O440" s="2">
        <f t="shared" si="498"/>
        <v>3282.86</v>
      </c>
      <c r="P440" s="2">
        <f t="shared" si="499"/>
        <v>3282.86</v>
      </c>
      <c r="Q440" s="2">
        <f t="shared" si="500"/>
        <v>0</v>
      </c>
      <c r="R440" s="2">
        <f t="shared" si="501"/>
        <v>0</v>
      </c>
      <c r="S440" s="2">
        <f t="shared" si="502"/>
        <v>0</v>
      </c>
      <c r="T440" s="2">
        <f t="shared" si="503"/>
        <v>0</v>
      </c>
      <c r="U440" s="2">
        <f t="shared" si="504"/>
        <v>0</v>
      </c>
      <c r="V440" s="2">
        <f t="shared" si="505"/>
        <v>0</v>
      </c>
      <c r="W440" s="2">
        <f t="shared" si="506"/>
        <v>0</v>
      </c>
      <c r="X440" s="2">
        <f t="shared" si="507"/>
        <v>0</v>
      </c>
      <c r="Y440" s="2">
        <f t="shared" si="508"/>
        <v>0</v>
      </c>
      <c r="Z440" s="2"/>
      <c r="AA440" s="2">
        <v>39650536</v>
      </c>
      <c r="AB440" s="2">
        <f t="shared" si="509"/>
        <v>3282.86</v>
      </c>
      <c r="AC440" s="2">
        <f t="shared" si="510"/>
        <v>3282.86</v>
      </c>
      <c r="AD440" s="2">
        <f>ROUND((((ET440)-(EU440))+AE440),6)</f>
        <v>0</v>
      </c>
      <c r="AE440" s="2">
        <f>ROUND((EU440),6)</f>
        <v>0</v>
      </c>
      <c r="AF440" s="2">
        <f>ROUND((EV440),6)</f>
        <v>0</v>
      </c>
      <c r="AG440" s="2">
        <f t="shared" si="511"/>
        <v>0</v>
      </c>
      <c r="AH440" s="2">
        <f>(EW440)</f>
        <v>0</v>
      </c>
      <c r="AI440" s="2">
        <f>(EX440)</f>
        <v>0</v>
      </c>
      <c r="AJ440" s="2">
        <f t="shared" si="512"/>
        <v>0</v>
      </c>
      <c r="AK440" s="2">
        <v>3282.86</v>
      </c>
      <c r="AL440" s="2">
        <v>3282.86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80</v>
      </c>
      <c r="AU440" s="2">
        <v>60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3</v>
      </c>
      <c r="BE440" s="2" t="s">
        <v>3</v>
      </c>
      <c r="BF440" s="2" t="s">
        <v>3</v>
      </c>
      <c r="BG440" s="2" t="s">
        <v>3</v>
      </c>
      <c r="BH440" s="2">
        <v>3</v>
      </c>
      <c r="BI440" s="2">
        <v>2</v>
      </c>
      <c r="BJ440" s="2" t="s">
        <v>3</v>
      </c>
      <c r="BK440" s="2"/>
      <c r="BL440" s="2"/>
      <c r="BM440" s="2">
        <v>111001</v>
      </c>
      <c r="BN440" s="2">
        <v>0</v>
      </c>
      <c r="BO440" s="2" t="s">
        <v>3</v>
      </c>
      <c r="BP440" s="2">
        <v>0</v>
      </c>
      <c r="BQ440" s="2">
        <v>3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3</v>
      </c>
      <c r="BZ440" s="2">
        <v>80</v>
      </c>
      <c r="CA440" s="2">
        <v>60</v>
      </c>
      <c r="CB440" s="2"/>
      <c r="CC440" s="2"/>
      <c r="CD440" s="2"/>
      <c r="CE440" s="2">
        <v>0</v>
      </c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3</v>
      </c>
      <c r="CO440" s="2">
        <v>0</v>
      </c>
      <c r="CP440" s="2">
        <f t="shared" si="513"/>
        <v>3282.86</v>
      </c>
      <c r="CQ440" s="2">
        <f t="shared" si="514"/>
        <v>3282.86</v>
      </c>
      <c r="CR440" s="2">
        <f t="shared" si="515"/>
        <v>0</v>
      </c>
      <c r="CS440" s="2">
        <f t="shared" si="516"/>
        <v>0</v>
      </c>
      <c r="CT440" s="2">
        <f t="shared" si="517"/>
        <v>0</v>
      </c>
      <c r="CU440" s="2">
        <f t="shared" si="518"/>
        <v>0</v>
      </c>
      <c r="CV440" s="2">
        <f t="shared" si="519"/>
        <v>0</v>
      </c>
      <c r="CW440" s="2">
        <f t="shared" si="520"/>
        <v>0</v>
      </c>
      <c r="CX440" s="2">
        <f t="shared" si="521"/>
        <v>0</v>
      </c>
      <c r="CY440" s="2">
        <f t="shared" si="522"/>
        <v>0</v>
      </c>
      <c r="CZ440" s="2">
        <f t="shared" si="523"/>
        <v>0</v>
      </c>
      <c r="DA440" s="2"/>
      <c r="DB440" s="2"/>
      <c r="DC440" s="2" t="s">
        <v>3</v>
      </c>
      <c r="DD440" s="2" t="s">
        <v>3</v>
      </c>
      <c r="DE440" s="2" t="s">
        <v>3</v>
      </c>
      <c r="DF440" s="2" t="s">
        <v>3</v>
      </c>
      <c r="DG440" s="2" t="s">
        <v>3</v>
      </c>
      <c r="DH440" s="2" t="s">
        <v>3</v>
      </c>
      <c r="DI440" s="2" t="s">
        <v>3</v>
      </c>
      <c r="DJ440" s="2" t="s">
        <v>3</v>
      </c>
      <c r="DK440" s="2" t="s">
        <v>3</v>
      </c>
      <c r="DL440" s="2" t="s">
        <v>3</v>
      </c>
      <c r="DM440" s="2" t="s">
        <v>3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1013</v>
      </c>
      <c r="DV440" s="2" t="s">
        <v>17</v>
      </c>
      <c r="DW440" s="2" t="s">
        <v>17</v>
      </c>
      <c r="DX440" s="2">
        <v>1</v>
      </c>
      <c r="DY440" s="2"/>
      <c r="DZ440" s="2"/>
      <c r="EA440" s="2"/>
      <c r="EB440" s="2"/>
      <c r="EC440" s="2"/>
      <c r="ED440" s="2"/>
      <c r="EE440" s="2">
        <v>39174392</v>
      </c>
      <c r="EF440" s="2">
        <v>3</v>
      </c>
      <c r="EG440" s="2" t="s">
        <v>20</v>
      </c>
      <c r="EH440" s="2">
        <v>0</v>
      </c>
      <c r="EI440" s="2" t="s">
        <v>3</v>
      </c>
      <c r="EJ440" s="2">
        <v>2</v>
      </c>
      <c r="EK440" s="2">
        <v>111001</v>
      </c>
      <c r="EL440" s="2" t="s">
        <v>664</v>
      </c>
      <c r="EM440" s="2" t="s">
        <v>319</v>
      </c>
      <c r="EN440" s="2"/>
      <c r="EO440" s="2" t="s">
        <v>3</v>
      </c>
      <c r="EP440" s="2"/>
      <c r="EQ440" s="2">
        <v>0</v>
      </c>
      <c r="ER440" s="2">
        <v>3282.86</v>
      </c>
      <c r="ES440" s="2">
        <v>3282.86</v>
      </c>
      <c r="ET440" s="2">
        <v>0</v>
      </c>
      <c r="EU440" s="2">
        <v>0</v>
      </c>
      <c r="EV440" s="2">
        <v>0</v>
      </c>
      <c r="EW440" s="2">
        <v>0</v>
      </c>
      <c r="EX440" s="2">
        <v>0</v>
      </c>
      <c r="EY440" s="2"/>
      <c r="EZ440" s="2">
        <v>5</v>
      </c>
      <c r="FA440" s="2"/>
      <c r="FB440" s="2"/>
      <c r="FC440" s="2">
        <v>1</v>
      </c>
      <c r="FD440" s="2">
        <v>18</v>
      </c>
      <c r="FE440" s="2"/>
      <c r="FF440" s="2">
        <v>3873.77</v>
      </c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524"/>
        <v>0</v>
      </c>
      <c r="FS440" s="2">
        <v>0</v>
      </c>
      <c r="FT440" s="2"/>
      <c r="FU440" s="2"/>
      <c r="FV440" s="2"/>
      <c r="FW440" s="2"/>
      <c r="FX440" s="2">
        <v>80</v>
      </c>
      <c r="FY440" s="2">
        <v>60</v>
      </c>
      <c r="FZ440" s="2"/>
      <c r="GA440" s="2" t="s">
        <v>667</v>
      </c>
      <c r="GB440" s="2"/>
      <c r="GC440" s="2"/>
      <c r="GD440" s="2">
        <v>1</v>
      </c>
      <c r="GE440" s="2"/>
      <c r="GF440" s="2">
        <v>-913303371</v>
      </c>
      <c r="GG440" s="2">
        <v>1</v>
      </c>
      <c r="GH440" s="2">
        <v>3</v>
      </c>
      <c r="GI440" s="2">
        <v>3</v>
      </c>
      <c r="GJ440" s="2">
        <v>0</v>
      </c>
      <c r="GK440" s="2">
        <v>0</v>
      </c>
      <c r="GL440" s="2">
        <f t="shared" si="525"/>
        <v>0</v>
      </c>
      <c r="GM440" s="2">
        <f t="shared" si="526"/>
        <v>3282.86</v>
      </c>
      <c r="GN440" s="2">
        <f t="shared" si="527"/>
        <v>0</v>
      </c>
      <c r="GO440" s="2">
        <f t="shared" si="528"/>
        <v>3282.86</v>
      </c>
      <c r="GP440" s="2">
        <f t="shared" si="529"/>
        <v>0</v>
      </c>
      <c r="GQ440" s="2"/>
      <c r="GR440" s="2">
        <v>1</v>
      </c>
      <c r="GS440" s="2">
        <v>1</v>
      </c>
      <c r="GT440" s="2">
        <v>0</v>
      </c>
      <c r="GU440" s="2" t="s">
        <v>3</v>
      </c>
      <c r="GV440" s="2">
        <f t="shared" si="530"/>
        <v>0</v>
      </c>
      <c r="GW440" s="2">
        <v>1</v>
      </c>
      <c r="GX440" s="2">
        <f t="shared" si="531"/>
        <v>0</v>
      </c>
      <c r="GY440" s="2"/>
      <c r="GZ440" s="2"/>
      <c r="HA440" s="2">
        <v>0</v>
      </c>
      <c r="HB440" s="2">
        <v>0</v>
      </c>
      <c r="HC440" s="2">
        <f t="shared" si="532"/>
        <v>0</v>
      </c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18</v>
      </c>
      <c r="B441">
        <v>1</v>
      </c>
      <c r="C441">
        <v>1122</v>
      </c>
      <c r="E441" t="s">
        <v>665</v>
      </c>
      <c r="F441" t="s">
        <v>171</v>
      </c>
      <c r="G441" t="s">
        <v>666</v>
      </c>
      <c r="H441" t="s">
        <v>17</v>
      </c>
      <c r="I441">
        <f>I439*J441</f>
        <v>1</v>
      </c>
      <c r="J441">
        <v>1</v>
      </c>
      <c r="O441">
        <f t="shared" si="498"/>
        <v>4977.78</v>
      </c>
      <c r="P441">
        <f t="shared" si="499"/>
        <v>4977.78</v>
      </c>
      <c r="Q441">
        <f t="shared" si="500"/>
        <v>0</v>
      </c>
      <c r="R441">
        <f t="shared" si="501"/>
        <v>0</v>
      </c>
      <c r="S441">
        <f t="shared" si="502"/>
        <v>0</v>
      </c>
      <c r="T441">
        <f t="shared" si="503"/>
        <v>0</v>
      </c>
      <c r="U441">
        <f t="shared" si="504"/>
        <v>0</v>
      </c>
      <c r="V441">
        <f t="shared" si="505"/>
        <v>0</v>
      </c>
      <c r="W441">
        <f t="shared" si="506"/>
        <v>0</v>
      </c>
      <c r="X441">
        <f t="shared" si="507"/>
        <v>0</v>
      </c>
      <c r="Y441">
        <f t="shared" si="508"/>
        <v>0</v>
      </c>
      <c r="AA441">
        <v>39650538</v>
      </c>
      <c r="AB441">
        <f t="shared" si="509"/>
        <v>735.27</v>
      </c>
      <c r="AC441">
        <f t="shared" si="510"/>
        <v>735.27</v>
      </c>
      <c r="AD441">
        <f>ROUND((((ET441)-(EU441))+AE441),6)</f>
        <v>0</v>
      </c>
      <c r="AE441">
        <f>ROUND((EU441),6)</f>
        <v>0</v>
      </c>
      <c r="AF441">
        <f>ROUND((EV441),6)</f>
        <v>0</v>
      </c>
      <c r="AG441">
        <f t="shared" si="511"/>
        <v>0</v>
      </c>
      <c r="AH441">
        <f>(EW441)</f>
        <v>0</v>
      </c>
      <c r="AI441">
        <f>(EX441)</f>
        <v>0</v>
      </c>
      <c r="AJ441">
        <f t="shared" si="512"/>
        <v>0</v>
      </c>
      <c r="AK441">
        <v>735.27</v>
      </c>
      <c r="AL441">
        <v>735.27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80</v>
      </c>
      <c r="AU441">
        <v>60</v>
      </c>
      <c r="AV441">
        <v>1</v>
      </c>
      <c r="AW441">
        <v>1</v>
      </c>
      <c r="AZ441">
        <v>6.77</v>
      </c>
      <c r="BA441">
        <v>1</v>
      </c>
      <c r="BB441">
        <v>1</v>
      </c>
      <c r="BC441">
        <v>6.77</v>
      </c>
      <c r="BD441" t="s">
        <v>3</v>
      </c>
      <c r="BE441" t="s">
        <v>3</v>
      </c>
      <c r="BF441" t="s">
        <v>3</v>
      </c>
      <c r="BG441" t="s">
        <v>3</v>
      </c>
      <c r="BH441">
        <v>3</v>
      </c>
      <c r="BI441">
        <v>2</v>
      </c>
      <c r="BJ441" t="s">
        <v>3</v>
      </c>
      <c r="BM441">
        <v>111001</v>
      </c>
      <c r="BN441">
        <v>0</v>
      </c>
      <c r="BO441" t="s">
        <v>3</v>
      </c>
      <c r="BP441">
        <v>0</v>
      </c>
      <c r="BQ441">
        <v>3</v>
      </c>
      <c r="BR441">
        <v>0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3</v>
      </c>
      <c r="BZ441">
        <v>80</v>
      </c>
      <c r="CA441">
        <v>60</v>
      </c>
      <c r="CE441">
        <v>0</v>
      </c>
      <c r="CF441">
        <v>0</v>
      </c>
      <c r="CG441">
        <v>0</v>
      </c>
      <c r="CM441">
        <v>0</v>
      </c>
      <c r="CN441" t="s">
        <v>3</v>
      </c>
      <c r="CO441">
        <v>0</v>
      </c>
      <c r="CP441">
        <f t="shared" si="513"/>
        <v>4977.78</v>
      </c>
      <c r="CQ441">
        <f t="shared" si="514"/>
        <v>4977.7778999999991</v>
      </c>
      <c r="CR441">
        <f t="shared" si="515"/>
        <v>0</v>
      </c>
      <c r="CS441">
        <f t="shared" si="516"/>
        <v>0</v>
      </c>
      <c r="CT441">
        <f t="shared" si="517"/>
        <v>0</v>
      </c>
      <c r="CU441">
        <f t="shared" si="518"/>
        <v>0</v>
      </c>
      <c r="CV441">
        <f t="shared" si="519"/>
        <v>0</v>
      </c>
      <c r="CW441">
        <f t="shared" si="520"/>
        <v>0</v>
      </c>
      <c r="CX441">
        <f t="shared" si="521"/>
        <v>0</v>
      </c>
      <c r="CY441">
        <f t="shared" si="522"/>
        <v>0</v>
      </c>
      <c r="CZ441">
        <f t="shared" si="523"/>
        <v>0</v>
      </c>
      <c r="DC441" t="s">
        <v>3</v>
      </c>
      <c r="DD441" t="s">
        <v>3</v>
      </c>
      <c r="DE441" t="s">
        <v>3</v>
      </c>
      <c r="DF441" t="s">
        <v>3</v>
      </c>
      <c r="DG441" t="s">
        <v>3</v>
      </c>
      <c r="DH441" t="s">
        <v>3</v>
      </c>
      <c r="DI441" t="s">
        <v>3</v>
      </c>
      <c r="DJ441" t="s">
        <v>3</v>
      </c>
      <c r="DK441" t="s">
        <v>3</v>
      </c>
      <c r="DL441" t="s">
        <v>3</v>
      </c>
      <c r="DM441" t="s">
        <v>3</v>
      </c>
      <c r="DN441">
        <v>0</v>
      </c>
      <c r="DO441">
        <v>0</v>
      </c>
      <c r="DP441">
        <v>1</v>
      </c>
      <c r="DQ441">
        <v>1</v>
      </c>
      <c r="DU441">
        <v>1013</v>
      </c>
      <c r="DV441" t="s">
        <v>17</v>
      </c>
      <c r="DW441" t="s">
        <v>17</v>
      </c>
      <c r="DX441">
        <v>1</v>
      </c>
      <c r="EE441">
        <v>39174392</v>
      </c>
      <c r="EF441">
        <v>3</v>
      </c>
      <c r="EG441" t="s">
        <v>20</v>
      </c>
      <c r="EH441">
        <v>0</v>
      </c>
      <c r="EI441" t="s">
        <v>3</v>
      </c>
      <c r="EJ441">
        <v>2</v>
      </c>
      <c r="EK441">
        <v>111001</v>
      </c>
      <c r="EL441" t="s">
        <v>664</v>
      </c>
      <c r="EM441" t="s">
        <v>319</v>
      </c>
      <c r="EO441" t="s">
        <v>3</v>
      </c>
      <c r="EQ441">
        <v>0</v>
      </c>
      <c r="ER441">
        <v>735.27</v>
      </c>
      <c r="ES441">
        <v>735.27</v>
      </c>
      <c r="ET441">
        <v>0</v>
      </c>
      <c r="EU441">
        <v>0</v>
      </c>
      <c r="EV441">
        <v>0</v>
      </c>
      <c r="EW441">
        <v>0</v>
      </c>
      <c r="EX441">
        <v>0</v>
      </c>
      <c r="EZ441">
        <v>5</v>
      </c>
      <c r="FC441">
        <v>1</v>
      </c>
      <c r="FD441">
        <v>18</v>
      </c>
      <c r="FF441">
        <v>5873.77</v>
      </c>
      <c r="FQ441">
        <v>0</v>
      </c>
      <c r="FR441">
        <f t="shared" si="524"/>
        <v>0</v>
      </c>
      <c r="FS441">
        <v>0</v>
      </c>
      <c r="FX441">
        <v>80</v>
      </c>
      <c r="FY441">
        <v>60</v>
      </c>
      <c r="GA441" t="s">
        <v>668</v>
      </c>
      <c r="GD441">
        <v>1</v>
      </c>
      <c r="GF441">
        <v>-913303371</v>
      </c>
      <c r="GG441">
        <v>1</v>
      </c>
      <c r="GH441">
        <v>3</v>
      </c>
      <c r="GI441">
        <v>4</v>
      </c>
      <c r="GJ441">
        <v>0</v>
      </c>
      <c r="GK441">
        <v>0</v>
      </c>
      <c r="GL441">
        <f t="shared" si="525"/>
        <v>0</v>
      </c>
      <c r="GM441">
        <f t="shared" si="526"/>
        <v>4977.78</v>
      </c>
      <c r="GN441">
        <f t="shared" si="527"/>
        <v>0</v>
      </c>
      <c r="GO441">
        <f t="shared" si="528"/>
        <v>4977.78</v>
      </c>
      <c r="GP441">
        <f t="shared" si="529"/>
        <v>0</v>
      </c>
      <c r="GR441">
        <v>1</v>
      </c>
      <c r="GS441">
        <v>1</v>
      </c>
      <c r="GT441">
        <v>0</v>
      </c>
      <c r="GU441" t="s">
        <v>3</v>
      </c>
      <c r="GV441">
        <f t="shared" si="530"/>
        <v>0</v>
      </c>
      <c r="GW441">
        <v>1</v>
      </c>
      <c r="GX441">
        <f t="shared" si="531"/>
        <v>0</v>
      </c>
      <c r="HA441">
        <v>0</v>
      </c>
      <c r="HB441">
        <v>0</v>
      </c>
      <c r="HC441">
        <f t="shared" si="532"/>
        <v>0</v>
      </c>
      <c r="IK441">
        <v>0</v>
      </c>
    </row>
    <row r="442" spans="1:255" x14ac:dyDescent="0.2">
      <c r="A442" s="2">
        <v>17</v>
      </c>
      <c r="B442" s="2">
        <v>1</v>
      </c>
      <c r="C442" s="2">
        <f>ROW(SmtRes!A1143)</f>
        <v>1143</v>
      </c>
      <c r="D442" s="2">
        <f>ROW(EtalonRes!A974)</f>
        <v>974</v>
      </c>
      <c r="E442" s="2" t="s">
        <v>669</v>
      </c>
      <c r="F442" s="2" t="s">
        <v>670</v>
      </c>
      <c r="G442" s="2" t="s">
        <v>671</v>
      </c>
      <c r="H442" s="2" t="s">
        <v>17</v>
      </c>
      <c r="I442" s="2">
        <v>1</v>
      </c>
      <c r="J442" s="2">
        <v>0</v>
      </c>
      <c r="K442" s="2"/>
      <c r="L442" s="2"/>
      <c r="M442" s="2"/>
      <c r="N442" s="2"/>
      <c r="O442" s="2">
        <f t="shared" si="498"/>
        <v>341.98</v>
      </c>
      <c r="P442" s="2">
        <f t="shared" si="499"/>
        <v>246.1</v>
      </c>
      <c r="Q442" s="2">
        <f t="shared" si="500"/>
        <v>65.75</v>
      </c>
      <c r="R442" s="2">
        <f t="shared" si="501"/>
        <v>8.36</v>
      </c>
      <c r="S442" s="2">
        <f t="shared" si="502"/>
        <v>30.13</v>
      </c>
      <c r="T442" s="2">
        <f t="shared" si="503"/>
        <v>0</v>
      </c>
      <c r="U442" s="2">
        <f t="shared" si="504"/>
        <v>3.0375000000000001</v>
      </c>
      <c r="V442" s="2">
        <f t="shared" si="505"/>
        <v>0.82350000000000001</v>
      </c>
      <c r="W442" s="2">
        <f t="shared" si="506"/>
        <v>0</v>
      </c>
      <c r="X442" s="2">
        <f t="shared" si="507"/>
        <v>30.79</v>
      </c>
      <c r="Y442" s="2">
        <f t="shared" si="508"/>
        <v>23.09</v>
      </c>
      <c r="Z442" s="2"/>
      <c r="AA442" s="2">
        <v>39650536</v>
      </c>
      <c r="AB442" s="2">
        <f t="shared" si="509"/>
        <v>341.97699999999998</v>
      </c>
      <c r="AC442" s="2">
        <f t="shared" si="510"/>
        <v>246.1</v>
      </c>
      <c r="AD442" s="2">
        <f>ROUND(((((ET442*1.35))-((EU442*1.35)))+AE442),6)</f>
        <v>65.745000000000005</v>
      </c>
      <c r="AE442" s="2">
        <f>ROUND(((EU442*1.35)),6)</f>
        <v>8.3565000000000005</v>
      </c>
      <c r="AF442" s="2">
        <f>ROUND(((EV442*1.35)),6)</f>
        <v>30.132000000000001</v>
      </c>
      <c r="AG442" s="2">
        <f t="shared" si="511"/>
        <v>0</v>
      </c>
      <c r="AH442" s="2">
        <f>((EW442*1.35))</f>
        <v>3.0375000000000001</v>
      </c>
      <c r="AI442" s="2">
        <f>((EX442*1.35))</f>
        <v>0.82350000000000001</v>
      </c>
      <c r="AJ442" s="2">
        <f t="shared" si="512"/>
        <v>0</v>
      </c>
      <c r="AK442" s="2">
        <v>317.12</v>
      </c>
      <c r="AL442" s="2">
        <v>246.1</v>
      </c>
      <c r="AM442" s="2">
        <v>48.7</v>
      </c>
      <c r="AN442" s="2">
        <v>6.19</v>
      </c>
      <c r="AO442" s="2">
        <v>22.32</v>
      </c>
      <c r="AP442" s="2">
        <v>0</v>
      </c>
      <c r="AQ442" s="2">
        <v>2.25</v>
      </c>
      <c r="AR442" s="2">
        <v>0.61</v>
      </c>
      <c r="AS442" s="2">
        <v>0</v>
      </c>
      <c r="AT442" s="2">
        <v>80</v>
      </c>
      <c r="AU442" s="2">
        <v>60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3</v>
      </c>
      <c r="BE442" s="2" t="s">
        <v>3</v>
      </c>
      <c r="BF442" s="2" t="s">
        <v>3</v>
      </c>
      <c r="BG442" s="2" t="s">
        <v>3</v>
      </c>
      <c r="BH442" s="2">
        <v>0</v>
      </c>
      <c r="BI442" s="2">
        <v>2</v>
      </c>
      <c r="BJ442" s="2" t="s">
        <v>672</v>
      </c>
      <c r="BK442" s="2"/>
      <c r="BL442" s="2"/>
      <c r="BM442" s="2">
        <v>111001</v>
      </c>
      <c r="BN442" s="2">
        <v>0</v>
      </c>
      <c r="BO442" s="2" t="s">
        <v>3</v>
      </c>
      <c r="BP442" s="2">
        <v>0</v>
      </c>
      <c r="BQ442" s="2">
        <v>3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3</v>
      </c>
      <c r="BZ442" s="2">
        <v>80</v>
      </c>
      <c r="CA442" s="2">
        <v>60</v>
      </c>
      <c r="CB442" s="2"/>
      <c r="CC442" s="2"/>
      <c r="CD442" s="2"/>
      <c r="CE442" s="2">
        <v>0</v>
      </c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1296</v>
      </c>
      <c r="CO442" s="2">
        <v>0</v>
      </c>
      <c r="CP442" s="2">
        <f t="shared" si="513"/>
        <v>341.98</v>
      </c>
      <c r="CQ442" s="2">
        <f t="shared" si="514"/>
        <v>246.1</v>
      </c>
      <c r="CR442" s="2">
        <f t="shared" si="515"/>
        <v>65.745000000000005</v>
      </c>
      <c r="CS442" s="2">
        <f t="shared" si="516"/>
        <v>8.3565000000000005</v>
      </c>
      <c r="CT442" s="2">
        <f t="shared" si="517"/>
        <v>30.132000000000001</v>
      </c>
      <c r="CU442" s="2">
        <f t="shared" si="518"/>
        <v>0</v>
      </c>
      <c r="CV442" s="2">
        <f t="shared" si="519"/>
        <v>3.0375000000000001</v>
      </c>
      <c r="CW442" s="2">
        <f t="shared" si="520"/>
        <v>0.82350000000000001</v>
      </c>
      <c r="CX442" s="2">
        <f t="shared" si="521"/>
        <v>0</v>
      </c>
      <c r="CY442" s="2">
        <f t="shared" si="522"/>
        <v>30.791999999999998</v>
      </c>
      <c r="CZ442" s="2">
        <f t="shared" si="523"/>
        <v>23.093999999999998</v>
      </c>
      <c r="DA442" s="2"/>
      <c r="DB442" s="2"/>
      <c r="DC442" s="2" t="s">
        <v>3</v>
      </c>
      <c r="DD442" s="2" t="s">
        <v>3</v>
      </c>
      <c r="DE442" s="2" t="s">
        <v>19</v>
      </c>
      <c r="DF442" s="2" t="s">
        <v>19</v>
      </c>
      <c r="DG442" s="2" t="s">
        <v>19</v>
      </c>
      <c r="DH442" s="2" t="s">
        <v>3</v>
      </c>
      <c r="DI442" s="2" t="s">
        <v>19</v>
      </c>
      <c r="DJ442" s="2" t="s">
        <v>19</v>
      </c>
      <c r="DK442" s="2" t="s">
        <v>3</v>
      </c>
      <c r="DL442" s="2" t="s">
        <v>3</v>
      </c>
      <c r="DM442" s="2" t="s">
        <v>3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1013</v>
      </c>
      <c r="DV442" s="2" t="s">
        <v>17</v>
      </c>
      <c r="DW442" s="2" t="s">
        <v>17</v>
      </c>
      <c r="DX442" s="2">
        <v>1</v>
      </c>
      <c r="DY442" s="2"/>
      <c r="DZ442" s="2"/>
      <c r="EA442" s="2"/>
      <c r="EB442" s="2"/>
      <c r="EC442" s="2"/>
      <c r="ED442" s="2"/>
      <c r="EE442" s="2">
        <v>39174392</v>
      </c>
      <c r="EF442" s="2">
        <v>3</v>
      </c>
      <c r="EG442" s="2" t="s">
        <v>20</v>
      </c>
      <c r="EH442" s="2">
        <v>0</v>
      </c>
      <c r="EI442" s="2" t="s">
        <v>3</v>
      </c>
      <c r="EJ442" s="2">
        <v>2</v>
      </c>
      <c r="EK442" s="2">
        <v>111001</v>
      </c>
      <c r="EL442" s="2" t="s">
        <v>664</v>
      </c>
      <c r="EM442" s="2" t="s">
        <v>319</v>
      </c>
      <c r="EN442" s="2"/>
      <c r="EO442" s="2" t="s">
        <v>44</v>
      </c>
      <c r="EP442" s="2"/>
      <c r="EQ442" s="2">
        <v>131072</v>
      </c>
      <c r="ER442" s="2">
        <v>317.12</v>
      </c>
      <c r="ES442" s="2">
        <v>246.1</v>
      </c>
      <c r="ET442" s="2">
        <v>48.7</v>
      </c>
      <c r="EU442" s="2">
        <v>6.19</v>
      </c>
      <c r="EV442" s="2">
        <v>22.32</v>
      </c>
      <c r="EW442" s="2">
        <v>2.25</v>
      </c>
      <c r="EX442" s="2">
        <v>0.61</v>
      </c>
      <c r="EY442" s="2">
        <v>0</v>
      </c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si="524"/>
        <v>0</v>
      </c>
      <c r="FS442" s="2">
        <v>0</v>
      </c>
      <c r="FT442" s="2"/>
      <c r="FU442" s="2"/>
      <c r="FV442" s="2"/>
      <c r="FW442" s="2"/>
      <c r="FX442" s="2">
        <v>80</v>
      </c>
      <c r="FY442" s="2">
        <v>60</v>
      </c>
      <c r="FZ442" s="2"/>
      <c r="GA442" s="2" t="s">
        <v>3</v>
      </c>
      <c r="GB442" s="2"/>
      <c r="GC442" s="2"/>
      <c r="GD442" s="2">
        <v>1</v>
      </c>
      <c r="GE442" s="2"/>
      <c r="GF442" s="2">
        <v>-497512502</v>
      </c>
      <c r="GG442" s="2">
        <v>1</v>
      </c>
      <c r="GH442" s="2">
        <v>1</v>
      </c>
      <c r="GI442" s="2">
        <v>-2</v>
      </c>
      <c r="GJ442" s="2">
        <v>0</v>
      </c>
      <c r="GK442" s="2">
        <v>0</v>
      </c>
      <c r="GL442" s="2">
        <f t="shared" si="525"/>
        <v>0</v>
      </c>
      <c r="GM442" s="2">
        <f t="shared" si="526"/>
        <v>395.86</v>
      </c>
      <c r="GN442" s="2">
        <f t="shared" si="527"/>
        <v>0</v>
      </c>
      <c r="GO442" s="2">
        <f t="shared" si="528"/>
        <v>395.86</v>
      </c>
      <c r="GP442" s="2">
        <f t="shared" si="529"/>
        <v>0</v>
      </c>
      <c r="GQ442" s="2"/>
      <c r="GR442" s="2">
        <v>0</v>
      </c>
      <c r="GS442" s="2">
        <v>3</v>
      </c>
      <c r="GT442" s="2">
        <v>0</v>
      </c>
      <c r="GU442" s="2" t="s">
        <v>3</v>
      </c>
      <c r="GV442" s="2">
        <f t="shared" si="530"/>
        <v>0</v>
      </c>
      <c r="GW442" s="2">
        <v>1</v>
      </c>
      <c r="GX442" s="2">
        <f t="shared" si="531"/>
        <v>0</v>
      </c>
      <c r="GY442" s="2"/>
      <c r="GZ442" s="2"/>
      <c r="HA442" s="2">
        <v>0</v>
      </c>
      <c r="HB442" s="2">
        <v>0</v>
      </c>
      <c r="HC442" s="2">
        <f t="shared" si="532"/>
        <v>0</v>
      </c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17</v>
      </c>
      <c r="B443">
        <v>1</v>
      </c>
      <c r="C443">
        <f>ROW(SmtRes!A1164)</f>
        <v>1164</v>
      </c>
      <c r="D443">
        <f>ROW(EtalonRes!A994)</f>
        <v>994</v>
      </c>
      <c r="E443" t="s">
        <v>669</v>
      </c>
      <c r="F443" t="s">
        <v>670</v>
      </c>
      <c r="G443" t="s">
        <v>671</v>
      </c>
      <c r="H443" t="s">
        <v>17</v>
      </c>
      <c r="I443">
        <v>1</v>
      </c>
      <c r="J443">
        <v>0</v>
      </c>
      <c r="O443">
        <f t="shared" si="498"/>
        <v>2315.1799999999998</v>
      </c>
      <c r="P443">
        <f t="shared" si="499"/>
        <v>1666.1</v>
      </c>
      <c r="Q443">
        <f t="shared" si="500"/>
        <v>445.09</v>
      </c>
      <c r="R443">
        <f t="shared" si="501"/>
        <v>56.57</v>
      </c>
      <c r="S443">
        <f t="shared" si="502"/>
        <v>203.99</v>
      </c>
      <c r="T443">
        <f t="shared" si="503"/>
        <v>0</v>
      </c>
      <c r="U443">
        <f t="shared" si="504"/>
        <v>3.0375000000000001</v>
      </c>
      <c r="V443">
        <f t="shared" si="505"/>
        <v>0.82350000000000001</v>
      </c>
      <c r="W443">
        <f t="shared" si="506"/>
        <v>0</v>
      </c>
      <c r="X443">
        <f t="shared" si="507"/>
        <v>208.45</v>
      </c>
      <c r="Y443">
        <f t="shared" si="508"/>
        <v>156.34</v>
      </c>
      <c r="AA443">
        <v>39650538</v>
      </c>
      <c r="AB443">
        <f t="shared" si="509"/>
        <v>341.97699999999998</v>
      </c>
      <c r="AC443">
        <f t="shared" si="510"/>
        <v>246.1</v>
      </c>
      <c r="AD443">
        <f>ROUND(((((ET443*1.35))-((EU443*1.35)))+AE443),6)</f>
        <v>65.745000000000005</v>
      </c>
      <c r="AE443">
        <f>ROUND(((EU443*1.35)),6)</f>
        <v>8.3565000000000005</v>
      </c>
      <c r="AF443">
        <f>ROUND(((EV443*1.35)),6)</f>
        <v>30.132000000000001</v>
      </c>
      <c r="AG443">
        <f t="shared" si="511"/>
        <v>0</v>
      </c>
      <c r="AH443">
        <f>((EW443*1.35))</f>
        <v>3.0375000000000001</v>
      </c>
      <c r="AI443">
        <f>((EX443*1.35))</f>
        <v>0.82350000000000001</v>
      </c>
      <c r="AJ443">
        <f t="shared" si="512"/>
        <v>0</v>
      </c>
      <c r="AK443">
        <v>317.12</v>
      </c>
      <c r="AL443">
        <v>246.1</v>
      </c>
      <c r="AM443">
        <v>48.7</v>
      </c>
      <c r="AN443">
        <v>6.19</v>
      </c>
      <c r="AO443">
        <v>22.32</v>
      </c>
      <c r="AP443">
        <v>0</v>
      </c>
      <c r="AQ443">
        <v>2.25</v>
      </c>
      <c r="AR443">
        <v>0.61</v>
      </c>
      <c r="AS443">
        <v>0</v>
      </c>
      <c r="AT443">
        <v>80</v>
      </c>
      <c r="AU443">
        <v>60</v>
      </c>
      <c r="AV443">
        <v>1</v>
      </c>
      <c r="AW443">
        <v>1</v>
      </c>
      <c r="AZ443">
        <v>6.77</v>
      </c>
      <c r="BA443">
        <v>6.77</v>
      </c>
      <c r="BB443">
        <v>6.77</v>
      </c>
      <c r="BC443">
        <v>6.77</v>
      </c>
      <c r="BD443" t="s">
        <v>3</v>
      </c>
      <c r="BE443" t="s">
        <v>3</v>
      </c>
      <c r="BF443" t="s">
        <v>3</v>
      </c>
      <c r="BG443" t="s">
        <v>3</v>
      </c>
      <c r="BH443">
        <v>0</v>
      </c>
      <c r="BI443">
        <v>2</v>
      </c>
      <c r="BJ443" t="s">
        <v>672</v>
      </c>
      <c r="BM443">
        <v>111001</v>
      </c>
      <c r="BN443">
        <v>0</v>
      </c>
      <c r="BO443" t="s">
        <v>3</v>
      </c>
      <c r="BP443">
        <v>0</v>
      </c>
      <c r="BQ443">
        <v>3</v>
      </c>
      <c r="BR443">
        <v>0</v>
      </c>
      <c r="BS443">
        <v>6.77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3</v>
      </c>
      <c r="BZ443">
        <v>80</v>
      </c>
      <c r="CA443">
        <v>60</v>
      </c>
      <c r="CE443">
        <v>0</v>
      </c>
      <c r="CF443">
        <v>0</v>
      </c>
      <c r="CG443">
        <v>0</v>
      </c>
      <c r="CM443">
        <v>0</v>
      </c>
      <c r="CN443" t="s">
        <v>1296</v>
      </c>
      <c r="CO443">
        <v>0</v>
      </c>
      <c r="CP443">
        <f t="shared" si="513"/>
        <v>2315.1800000000003</v>
      </c>
      <c r="CQ443">
        <f t="shared" si="514"/>
        <v>1666.0969999999998</v>
      </c>
      <c r="CR443">
        <f t="shared" si="515"/>
        <v>445.09365000000003</v>
      </c>
      <c r="CS443">
        <f t="shared" si="516"/>
        <v>56.573504999999997</v>
      </c>
      <c r="CT443">
        <f t="shared" si="517"/>
        <v>203.99364</v>
      </c>
      <c r="CU443">
        <f t="shared" si="518"/>
        <v>0</v>
      </c>
      <c r="CV443">
        <f t="shared" si="519"/>
        <v>3.0375000000000001</v>
      </c>
      <c r="CW443">
        <f t="shared" si="520"/>
        <v>0.82350000000000001</v>
      </c>
      <c r="CX443">
        <f t="shared" si="521"/>
        <v>0</v>
      </c>
      <c r="CY443">
        <f t="shared" si="522"/>
        <v>208.44799999999998</v>
      </c>
      <c r="CZ443">
        <f t="shared" si="523"/>
        <v>156.33600000000001</v>
      </c>
      <c r="DC443" t="s">
        <v>3</v>
      </c>
      <c r="DD443" t="s">
        <v>3</v>
      </c>
      <c r="DE443" t="s">
        <v>19</v>
      </c>
      <c r="DF443" t="s">
        <v>19</v>
      </c>
      <c r="DG443" t="s">
        <v>19</v>
      </c>
      <c r="DH443" t="s">
        <v>3</v>
      </c>
      <c r="DI443" t="s">
        <v>19</v>
      </c>
      <c r="DJ443" t="s">
        <v>19</v>
      </c>
      <c r="DK443" t="s">
        <v>3</v>
      </c>
      <c r="DL443" t="s">
        <v>3</v>
      </c>
      <c r="DM443" t="s">
        <v>3</v>
      </c>
      <c r="DN443">
        <v>0</v>
      </c>
      <c r="DO443">
        <v>0</v>
      </c>
      <c r="DP443">
        <v>1</v>
      </c>
      <c r="DQ443">
        <v>1</v>
      </c>
      <c r="DU443">
        <v>1013</v>
      </c>
      <c r="DV443" t="s">
        <v>17</v>
      </c>
      <c r="DW443" t="s">
        <v>17</v>
      </c>
      <c r="DX443">
        <v>1</v>
      </c>
      <c r="EE443">
        <v>39174392</v>
      </c>
      <c r="EF443">
        <v>3</v>
      </c>
      <c r="EG443" t="s">
        <v>20</v>
      </c>
      <c r="EH443">
        <v>0</v>
      </c>
      <c r="EI443" t="s">
        <v>3</v>
      </c>
      <c r="EJ443">
        <v>2</v>
      </c>
      <c r="EK443">
        <v>111001</v>
      </c>
      <c r="EL443" t="s">
        <v>664</v>
      </c>
      <c r="EM443" t="s">
        <v>319</v>
      </c>
      <c r="EO443" t="s">
        <v>44</v>
      </c>
      <c r="EQ443">
        <v>131072</v>
      </c>
      <c r="ER443">
        <v>317.12</v>
      </c>
      <c r="ES443">
        <v>246.1</v>
      </c>
      <c r="ET443">
        <v>48.7</v>
      </c>
      <c r="EU443">
        <v>6.19</v>
      </c>
      <c r="EV443">
        <v>22.32</v>
      </c>
      <c r="EW443">
        <v>2.25</v>
      </c>
      <c r="EX443">
        <v>0.61</v>
      </c>
      <c r="EY443">
        <v>0</v>
      </c>
      <c r="FQ443">
        <v>0</v>
      </c>
      <c r="FR443">
        <f t="shared" si="524"/>
        <v>0</v>
      </c>
      <c r="FS443">
        <v>0</v>
      </c>
      <c r="FX443">
        <v>80</v>
      </c>
      <c r="FY443">
        <v>60</v>
      </c>
      <c r="GA443" t="s">
        <v>3</v>
      </c>
      <c r="GD443">
        <v>1</v>
      </c>
      <c r="GF443">
        <v>-497512502</v>
      </c>
      <c r="GG443">
        <v>1</v>
      </c>
      <c r="GH443">
        <v>1</v>
      </c>
      <c r="GI443">
        <v>4</v>
      </c>
      <c r="GJ443">
        <v>0</v>
      </c>
      <c r="GK443">
        <v>0</v>
      </c>
      <c r="GL443">
        <f t="shared" si="525"/>
        <v>0</v>
      </c>
      <c r="GM443">
        <f t="shared" si="526"/>
        <v>2679.97</v>
      </c>
      <c r="GN443">
        <f t="shared" si="527"/>
        <v>0</v>
      </c>
      <c r="GO443">
        <f t="shared" si="528"/>
        <v>2679.97</v>
      </c>
      <c r="GP443">
        <f t="shared" si="529"/>
        <v>0</v>
      </c>
      <c r="GR443">
        <v>0</v>
      </c>
      <c r="GS443">
        <v>0</v>
      </c>
      <c r="GT443">
        <v>0</v>
      </c>
      <c r="GU443" t="s">
        <v>3</v>
      </c>
      <c r="GV443">
        <f t="shared" si="530"/>
        <v>0</v>
      </c>
      <c r="GW443">
        <v>1</v>
      </c>
      <c r="GX443">
        <f t="shared" si="531"/>
        <v>0</v>
      </c>
      <c r="HA443">
        <v>0</v>
      </c>
      <c r="HB443">
        <v>0</v>
      </c>
      <c r="HC443">
        <f t="shared" si="532"/>
        <v>0</v>
      </c>
      <c r="IK443">
        <v>0</v>
      </c>
    </row>
    <row r="444" spans="1:255" x14ac:dyDescent="0.2">
      <c r="A444" s="2">
        <v>18</v>
      </c>
      <c r="B444" s="2">
        <v>1</v>
      </c>
      <c r="C444" s="2">
        <v>1143</v>
      </c>
      <c r="D444" s="2"/>
      <c r="E444" s="2" t="s">
        <v>673</v>
      </c>
      <c r="F444" s="2" t="s">
        <v>674</v>
      </c>
      <c r="G444" s="2" t="s">
        <v>675</v>
      </c>
      <c r="H444" s="2" t="s">
        <v>17</v>
      </c>
      <c r="I444" s="2">
        <f>I442*J444</f>
        <v>1</v>
      </c>
      <c r="J444" s="2">
        <v>1</v>
      </c>
      <c r="K444" s="2"/>
      <c r="L444" s="2"/>
      <c r="M444" s="2"/>
      <c r="N444" s="2"/>
      <c r="O444" s="2">
        <f t="shared" si="498"/>
        <v>29506.6</v>
      </c>
      <c r="P444" s="2">
        <f t="shared" si="499"/>
        <v>29506.6</v>
      </c>
      <c r="Q444" s="2">
        <f t="shared" si="500"/>
        <v>0</v>
      </c>
      <c r="R444" s="2">
        <f t="shared" si="501"/>
        <v>0</v>
      </c>
      <c r="S444" s="2">
        <f t="shared" si="502"/>
        <v>0</v>
      </c>
      <c r="T444" s="2">
        <f t="shared" si="503"/>
        <v>0</v>
      </c>
      <c r="U444" s="2">
        <f t="shared" si="504"/>
        <v>0</v>
      </c>
      <c r="V444" s="2">
        <f t="shared" si="505"/>
        <v>0</v>
      </c>
      <c r="W444" s="2">
        <f t="shared" si="506"/>
        <v>0</v>
      </c>
      <c r="X444" s="2">
        <f t="shared" si="507"/>
        <v>0</v>
      </c>
      <c r="Y444" s="2">
        <f t="shared" si="508"/>
        <v>0</v>
      </c>
      <c r="Z444" s="2"/>
      <c r="AA444" s="2">
        <v>39650536</v>
      </c>
      <c r="AB444" s="2">
        <f t="shared" si="509"/>
        <v>29506.6</v>
      </c>
      <c r="AC444" s="2">
        <f t="shared" si="510"/>
        <v>29506.6</v>
      </c>
      <c r="AD444" s="2">
        <f>ROUND((((ET444)-(EU444))+AE444),6)</f>
        <v>0</v>
      </c>
      <c r="AE444" s="2">
        <f>ROUND((EU444),6)</f>
        <v>0</v>
      </c>
      <c r="AF444" s="2">
        <f>ROUND((EV444),6)</f>
        <v>0</v>
      </c>
      <c r="AG444" s="2">
        <f t="shared" si="511"/>
        <v>0</v>
      </c>
      <c r="AH444" s="2">
        <f>(EW444)</f>
        <v>0</v>
      </c>
      <c r="AI444" s="2">
        <f>(EX444)</f>
        <v>0</v>
      </c>
      <c r="AJ444" s="2">
        <f t="shared" si="512"/>
        <v>0</v>
      </c>
      <c r="AK444" s="2">
        <v>29506.6</v>
      </c>
      <c r="AL444" s="2">
        <v>29506.6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80</v>
      </c>
      <c r="AU444" s="2">
        <v>60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3</v>
      </c>
      <c r="BE444" s="2" t="s">
        <v>3</v>
      </c>
      <c r="BF444" s="2" t="s">
        <v>3</v>
      </c>
      <c r="BG444" s="2" t="s">
        <v>3</v>
      </c>
      <c r="BH444" s="2">
        <v>3</v>
      </c>
      <c r="BI444" s="2">
        <v>2</v>
      </c>
      <c r="BJ444" s="2" t="s">
        <v>3</v>
      </c>
      <c r="BK444" s="2"/>
      <c r="BL444" s="2"/>
      <c r="BM444" s="2">
        <v>111001</v>
      </c>
      <c r="BN444" s="2">
        <v>0</v>
      </c>
      <c r="BO444" s="2" t="s">
        <v>3</v>
      </c>
      <c r="BP444" s="2">
        <v>0</v>
      </c>
      <c r="BQ444" s="2">
        <v>3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3</v>
      </c>
      <c r="BZ444" s="2">
        <v>80</v>
      </c>
      <c r="CA444" s="2">
        <v>60</v>
      </c>
      <c r="CB444" s="2"/>
      <c r="CC444" s="2"/>
      <c r="CD444" s="2"/>
      <c r="CE444" s="2">
        <v>0</v>
      </c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3</v>
      </c>
      <c r="CO444" s="2">
        <v>0</v>
      </c>
      <c r="CP444" s="2">
        <f t="shared" si="513"/>
        <v>29506.6</v>
      </c>
      <c r="CQ444" s="2">
        <f t="shared" si="514"/>
        <v>29506.6</v>
      </c>
      <c r="CR444" s="2">
        <f t="shared" si="515"/>
        <v>0</v>
      </c>
      <c r="CS444" s="2">
        <f t="shared" si="516"/>
        <v>0</v>
      </c>
      <c r="CT444" s="2">
        <f t="shared" si="517"/>
        <v>0</v>
      </c>
      <c r="CU444" s="2">
        <f t="shared" si="518"/>
        <v>0</v>
      </c>
      <c r="CV444" s="2">
        <f t="shared" si="519"/>
        <v>0</v>
      </c>
      <c r="CW444" s="2">
        <f t="shared" si="520"/>
        <v>0</v>
      </c>
      <c r="CX444" s="2">
        <f t="shared" si="521"/>
        <v>0</v>
      </c>
      <c r="CY444" s="2">
        <f t="shared" si="522"/>
        <v>0</v>
      </c>
      <c r="CZ444" s="2">
        <f t="shared" si="523"/>
        <v>0</v>
      </c>
      <c r="DA444" s="2"/>
      <c r="DB444" s="2"/>
      <c r="DC444" s="2" t="s">
        <v>3</v>
      </c>
      <c r="DD444" s="2" t="s">
        <v>3</v>
      </c>
      <c r="DE444" s="2" t="s">
        <v>3</v>
      </c>
      <c r="DF444" s="2" t="s">
        <v>3</v>
      </c>
      <c r="DG444" s="2" t="s">
        <v>3</v>
      </c>
      <c r="DH444" s="2" t="s">
        <v>3</v>
      </c>
      <c r="DI444" s="2" t="s">
        <v>3</v>
      </c>
      <c r="DJ444" s="2" t="s">
        <v>3</v>
      </c>
      <c r="DK444" s="2" t="s">
        <v>3</v>
      </c>
      <c r="DL444" s="2" t="s">
        <v>3</v>
      </c>
      <c r="DM444" s="2" t="s">
        <v>3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1013</v>
      </c>
      <c r="DV444" s="2" t="s">
        <v>17</v>
      </c>
      <c r="DW444" s="2" t="s">
        <v>17</v>
      </c>
      <c r="DX444" s="2">
        <v>1</v>
      </c>
      <c r="DY444" s="2"/>
      <c r="DZ444" s="2"/>
      <c r="EA444" s="2"/>
      <c r="EB444" s="2"/>
      <c r="EC444" s="2"/>
      <c r="ED444" s="2"/>
      <c r="EE444" s="2">
        <v>39174392</v>
      </c>
      <c r="EF444" s="2">
        <v>3</v>
      </c>
      <c r="EG444" s="2" t="s">
        <v>20</v>
      </c>
      <c r="EH444" s="2">
        <v>0</v>
      </c>
      <c r="EI444" s="2" t="s">
        <v>3</v>
      </c>
      <c r="EJ444" s="2">
        <v>2</v>
      </c>
      <c r="EK444" s="2">
        <v>111001</v>
      </c>
      <c r="EL444" s="2" t="s">
        <v>664</v>
      </c>
      <c r="EM444" s="2" t="s">
        <v>319</v>
      </c>
      <c r="EN444" s="2"/>
      <c r="EO444" s="2" t="s">
        <v>3</v>
      </c>
      <c r="EP444" s="2"/>
      <c r="EQ444" s="2">
        <v>0</v>
      </c>
      <c r="ER444" s="2">
        <v>29506.6</v>
      </c>
      <c r="ES444" s="2">
        <v>29506.6</v>
      </c>
      <c r="ET444" s="2">
        <v>0</v>
      </c>
      <c r="EU444" s="2">
        <v>0</v>
      </c>
      <c r="EV444" s="2">
        <v>0</v>
      </c>
      <c r="EW444" s="2">
        <v>0</v>
      </c>
      <c r="EX444" s="2">
        <v>0</v>
      </c>
      <c r="EY444" s="2"/>
      <c r="EZ444" s="2">
        <v>5</v>
      </c>
      <c r="FA444" s="2"/>
      <c r="FB444" s="2"/>
      <c r="FC444" s="2">
        <v>1</v>
      </c>
      <c r="FD444" s="2">
        <v>18</v>
      </c>
      <c r="FE444" s="2"/>
      <c r="FF444" s="2">
        <v>34817.79</v>
      </c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524"/>
        <v>0</v>
      </c>
      <c r="FS444" s="2">
        <v>0</v>
      </c>
      <c r="FT444" s="2"/>
      <c r="FU444" s="2"/>
      <c r="FV444" s="2"/>
      <c r="FW444" s="2"/>
      <c r="FX444" s="2">
        <v>80</v>
      </c>
      <c r="FY444" s="2">
        <v>60</v>
      </c>
      <c r="FZ444" s="2"/>
      <c r="GA444" s="2" t="s">
        <v>676</v>
      </c>
      <c r="GB444" s="2"/>
      <c r="GC444" s="2"/>
      <c r="GD444" s="2">
        <v>1</v>
      </c>
      <c r="GE444" s="2"/>
      <c r="GF444" s="2">
        <v>-1609405000</v>
      </c>
      <c r="GG444" s="2">
        <v>1</v>
      </c>
      <c r="GH444" s="2">
        <v>3</v>
      </c>
      <c r="GI444" s="2">
        <v>3</v>
      </c>
      <c r="GJ444" s="2">
        <v>0</v>
      </c>
      <c r="GK444" s="2">
        <v>0</v>
      </c>
      <c r="GL444" s="2">
        <f t="shared" si="525"/>
        <v>0</v>
      </c>
      <c r="GM444" s="2">
        <f t="shared" si="526"/>
        <v>29506.6</v>
      </c>
      <c r="GN444" s="2">
        <f t="shared" si="527"/>
        <v>0</v>
      </c>
      <c r="GO444" s="2">
        <f t="shared" si="528"/>
        <v>29506.6</v>
      </c>
      <c r="GP444" s="2">
        <f t="shared" si="529"/>
        <v>0</v>
      </c>
      <c r="GQ444" s="2"/>
      <c r="GR444" s="2">
        <v>1</v>
      </c>
      <c r="GS444" s="2">
        <v>1</v>
      </c>
      <c r="GT444" s="2">
        <v>0</v>
      </c>
      <c r="GU444" s="2" t="s">
        <v>3</v>
      </c>
      <c r="GV444" s="2">
        <f t="shared" si="530"/>
        <v>0</v>
      </c>
      <c r="GW444" s="2">
        <v>1</v>
      </c>
      <c r="GX444" s="2">
        <f t="shared" si="531"/>
        <v>0</v>
      </c>
      <c r="GY444" s="2"/>
      <c r="GZ444" s="2"/>
      <c r="HA444" s="2">
        <v>0</v>
      </c>
      <c r="HB444" s="2">
        <v>0</v>
      </c>
      <c r="HC444" s="2">
        <f t="shared" si="532"/>
        <v>0</v>
      </c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18</v>
      </c>
      <c r="B445">
        <v>1</v>
      </c>
      <c r="C445">
        <v>1164</v>
      </c>
      <c r="E445" t="s">
        <v>673</v>
      </c>
      <c r="F445" t="s">
        <v>674</v>
      </c>
      <c r="G445" t="s">
        <v>675</v>
      </c>
      <c r="H445" t="s">
        <v>17</v>
      </c>
      <c r="I445">
        <f>I443*J445</f>
        <v>1</v>
      </c>
      <c r="J445">
        <v>1</v>
      </c>
      <c r="O445">
        <f t="shared" si="498"/>
        <v>88828.63</v>
      </c>
      <c r="P445">
        <f t="shared" si="499"/>
        <v>88828.63</v>
      </c>
      <c r="Q445">
        <f t="shared" si="500"/>
        <v>0</v>
      </c>
      <c r="R445">
        <f t="shared" si="501"/>
        <v>0</v>
      </c>
      <c r="S445">
        <f t="shared" si="502"/>
        <v>0</v>
      </c>
      <c r="T445">
        <f t="shared" si="503"/>
        <v>0</v>
      </c>
      <c r="U445">
        <f t="shared" si="504"/>
        <v>0</v>
      </c>
      <c r="V445">
        <f t="shared" si="505"/>
        <v>0</v>
      </c>
      <c r="W445">
        <f t="shared" si="506"/>
        <v>0</v>
      </c>
      <c r="X445">
        <f t="shared" si="507"/>
        <v>0</v>
      </c>
      <c r="Y445">
        <f t="shared" si="508"/>
        <v>0</v>
      </c>
      <c r="AA445">
        <v>39650538</v>
      </c>
      <c r="AB445">
        <f t="shared" si="509"/>
        <v>13120.92</v>
      </c>
      <c r="AC445">
        <f t="shared" si="510"/>
        <v>13120.92</v>
      </c>
      <c r="AD445">
        <f>ROUND((((ET445)-(EU445))+AE445),6)</f>
        <v>0</v>
      </c>
      <c r="AE445">
        <f>ROUND((EU445),6)</f>
        <v>0</v>
      </c>
      <c r="AF445">
        <f>ROUND((EV445),6)</f>
        <v>0</v>
      </c>
      <c r="AG445">
        <f t="shared" si="511"/>
        <v>0</v>
      </c>
      <c r="AH445">
        <f>(EW445)</f>
        <v>0</v>
      </c>
      <c r="AI445">
        <f>(EX445)</f>
        <v>0</v>
      </c>
      <c r="AJ445">
        <f t="shared" si="512"/>
        <v>0</v>
      </c>
      <c r="AK445">
        <v>13120.92</v>
      </c>
      <c r="AL445">
        <v>13120.92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80</v>
      </c>
      <c r="AU445">
        <v>60</v>
      </c>
      <c r="AV445">
        <v>1</v>
      </c>
      <c r="AW445">
        <v>1</v>
      </c>
      <c r="AZ445">
        <v>6.77</v>
      </c>
      <c r="BA445">
        <v>1</v>
      </c>
      <c r="BB445">
        <v>1</v>
      </c>
      <c r="BC445">
        <v>6.77</v>
      </c>
      <c r="BD445" t="s">
        <v>3</v>
      </c>
      <c r="BE445" t="s">
        <v>3</v>
      </c>
      <c r="BF445" t="s">
        <v>3</v>
      </c>
      <c r="BG445" t="s">
        <v>3</v>
      </c>
      <c r="BH445">
        <v>3</v>
      </c>
      <c r="BI445">
        <v>2</v>
      </c>
      <c r="BJ445" t="s">
        <v>3</v>
      </c>
      <c r="BM445">
        <v>111001</v>
      </c>
      <c r="BN445">
        <v>0</v>
      </c>
      <c r="BO445" t="s">
        <v>3</v>
      </c>
      <c r="BP445">
        <v>0</v>
      </c>
      <c r="BQ445">
        <v>3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3</v>
      </c>
      <c r="BZ445">
        <v>80</v>
      </c>
      <c r="CA445">
        <v>60</v>
      </c>
      <c r="CE445">
        <v>0</v>
      </c>
      <c r="CF445">
        <v>0</v>
      </c>
      <c r="CG445">
        <v>0</v>
      </c>
      <c r="CM445">
        <v>0</v>
      </c>
      <c r="CN445" t="s">
        <v>3</v>
      </c>
      <c r="CO445">
        <v>0</v>
      </c>
      <c r="CP445">
        <f t="shared" si="513"/>
        <v>88828.63</v>
      </c>
      <c r="CQ445">
        <f t="shared" si="514"/>
        <v>88828.628400000001</v>
      </c>
      <c r="CR445">
        <f t="shared" si="515"/>
        <v>0</v>
      </c>
      <c r="CS445">
        <f t="shared" si="516"/>
        <v>0</v>
      </c>
      <c r="CT445">
        <f t="shared" si="517"/>
        <v>0</v>
      </c>
      <c r="CU445">
        <f t="shared" si="518"/>
        <v>0</v>
      </c>
      <c r="CV445">
        <f t="shared" si="519"/>
        <v>0</v>
      </c>
      <c r="CW445">
        <f t="shared" si="520"/>
        <v>0</v>
      </c>
      <c r="CX445">
        <f t="shared" si="521"/>
        <v>0</v>
      </c>
      <c r="CY445">
        <f t="shared" si="522"/>
        <v>0</v>
      </c>
      <c r="CZ445">
        <f t="shared" si="523"/>
        <v>0</v>
      </c>
      <c r="DC445" t="s">
        <v>3</v>
      </c>
      <c r="DD445" t="s">
        <v>3</v>
      </c>
      <c r="DE445" t="s">
        <v>3</v>
      </c>
      <c r="DF445" t="s">
        <v>3</v>
      </c>
      <c r="DG445" t="s">
        <v>3</v>
      </c>
      <c r="DH445" t="s">
        <v>3</v>
      </c>
      <c r="DI445" t="s">
        <v>3</v>
      </c>
      <c r="DJ445" t="s">
        <v>3</v>
      </c>
      <c r="DK445" t="s">
        <v>3</v>
      </c>
      <c r="DL445" t="s">
        <v>3</v>
      </c>
      <c r="DM445" t="s">
        <v>3</v>
      </c>
      <c r="DN445">
        <v>0</v>
      </c>
      <c r="DO445">
        <v>0</v>
      </c>
      <c r="DP445">
        <v>1</v>
      </c>
      <c r="DQ445">
        <v>1</v>
      </c>
      <c r="DU445">
        <v>1013</v>
      </c>
      <c r="DV445" t="s">
        <v>17</v>
      </c>
      <c r="DW445" t="s">
        <v>17</v>
      </c>
      <c r="DX445">
        <v>1</v>
      </c>
      <c r="EE445">
        <v>39174392</v>
      </c>
      <c r="EF445">
        <v>3</v>
      </c>
      <c r="EG445" t="s">
        <v>20</v>
      </c>
      <c r="EH445">
        <v>0</v>
      </c>
      <c r="EI445" t="s">
        <v>3</v>
      </c>
      <c r="EJ445">
        <v>2</v>
      </c>
      <c r="EK445">
        <v>111001</v>
      </c>
      <c r="EL445" t="s">
        <v>664</v>
      </c>
      <c r="EM445" t="s">
        <v>319</v>
      </c>
      <c r="EO445" t="s">
        <v>3</v>
      </c>
      <c r="EQ445">
        <v>0</v>
      </c>
      <c r="ER445">
        <v>13120.92</v>
      </c>
      <c r="ES445">
        <v>13120.92</v>
      </c>
      <c r="ET445">
        <v>0</v>
      </c>
      <c r="EU445">
        <v>0</v>
      </c>
      <c r="EV445">
        <v>0</v>
      </c>
      <c r="EW445">
        <v>0</v>
      </c>
      <c r="EX445">
        <v>0</v>
      </c>
      <c r="EZ445">
        <v>5</v>
      </c>
      <c r="FC445">
        <v>1</v>
      </c>
      <c r="FD445">
        <v>18</v>
      </c>
      <c r="FF445">
        <v>104817.78</v>
      </c>
      <c r="FQ445">
        <v>0</v>
      </c>
      <c r="FR445">
        <f t="shared" si="524"/>
        <v>0</v>
      </c>
      <c r="FS445">
        <v>0</v>
      </c>
      <c r="FX445">
        <v>80</v>
      </c>
      <c r="FY445">
        <v>60</v>
      </c>
      <c r="GA445" t="s">
        <v>677</v>
      </c>
      <c r="GD445">
        <v>1</v>
      </c>
      <c r="GF445">
        <v>-1609405000</v>
      </c>
      <c r="GG445">
        <v>1</v>
      </c>
      <c r="GH445">
        <v>3</v>
      </c>
      <c r="GI445">
        <v>4</v>
      </c>
      <c r="GJ445">
        <v>0</v>
      </c>
      <c r="GK445">
        <v>0</v>
      </c>
      <c r="GL445">
        <f t="shared" si="525"/>
        <v>0</v>
      </c>
      <c r="GM445">
        <f t="shared" si="526"/>
        <v>88828.63</v>
      </c>
      <c r="GN445">
        <f t="shared" si="527"/>
        <v>0</v>
      </c>
      <c r="GO445">
        <f t="shared" si="528"/>
        <v>88828.63</v>
      </c>
      <c r="GP445">
        <f t="shared" si="529"/>
        <v>0</v>
      </c>
      <c r="GR445">
        <v>1</v>
      </c>
      <c r="GS445">
        <v>1</v>
      </c>
      <c r="GT445">
        <v>0</v>
      </c>
      <c r="GU445" t="s">
        <v>3</v>
      </c>
      <c r="GV445">
        <f t="shared" si="530"/>
        <v>0</v>
      </c>
      <c r="GW445">
        <v>1</v>
      </c>
      <c r="GX445">
        <f t="shared" si="531"/>
        <v>0</v>
      </c>
      <c r="HA445">
        <v>0</v>
      </c>
      <c r="HB445">
        <v>0</v>
      </c>
      <c r="HC445">
        <f t="shared" si="532"/>
        <v>0</v>
      </c>
      <c r="IK445">
        <v>0</v>
      </c>
    </row>
    <row r="446" spans="1:255" x14ac:dyDescent="0.2">
      <c r="A446" s="2">
        <v>17</v>
      </c>
      <c r="B446" s="2">
        <v>1</v>
      </c>
      <c r="C446" s="2">
        <f>ROW(SmtRes!A1184)</f>
        <v>1184</v>
      </c>
      <c r="D446" s="2">
        <f>ROW(EtalonRes!A1013)</f>
        <v>1013</v>
      </c>
      <c r="E446" s="2" t="s">
        <v>678</v>
      </c>
      <c r="F446" s="2" t="s">
        <v>679</v>
      </c>
      <c r="G446" s="2" t="s">
        <v>680</v>
      </c>
      <c r="H446" s="2" t="s">
        <v>681</v>
      </c>
      <c r="I446" s="2">
        <f>ROUND(60/10,9)</f>
        <v>6</v>
      </c>
      <c r="J446" s="2">
        <v>0</v>
      </c>
      <c r="K446" s="2"/>
      <c r="L446" s="2"/>
      <c r="M446" s="2"/>
      <c r="N446" s="2"/>
      <c r="O446" s="2">
        <f t="shared" si="498"/>
        <v>645.65</v>
      </c>
      <c r="P446" s="2">
        <f t="shared" si="499"/>
        <v>429.54</v>
      </c>
      <c r="Q446" s="2">
        <f t="shared" si="500"/>
        <v>126.12</v>
      </c>
      <c r="R446" s="2">
        <f t="shared" si="501"/>
        <v>13.93</v>
      </c>
      <c r="S446" s="2">
        <f t="shared" si="502"/>
        <v>89.99</v>
      </c>
      <c r="T446" s="2">
        <f t="shared" si="503"/>
        <v>0</v>
      </c>
      <c r="U446" s="2">
        <f t="shared" si="504"/>
        <v>9.072000000000001</v>
      </c>
      <c r="V446" s="2">
        <f t="shared" si="505"/>
        <v>1.3770000000000002</v>
      </c>
      <c r="W446" s="2">
        <f t="shared" si="506"/>
        <v>0</v>
      </c>
      <c r="X446" s="2">
        <f t="shared" si="507"/>
        <v>83.14</v>
      </c>
      <c r="Y446" s="2">
        <f t="shared" si="508"/>
        <v>62.35</v>
      </c>
      <c r="Z446" s="2"/>
      <c r="AA446" s="2">
        <v>39650536</v>
      </c>
      <c r="AB446" s="2">
        <f t="shared" si="509"/>
        <v>107.608</v>
      </c>
      <c r="AC446" s="2">
        <f t="shared" si="510"/>
        <v>71.59</v>
      </c>
      <c r="AD446" s="2">
        <f>ROUND(((((ET446*1.35))-((EU446*1.35)))+AE446),6)</f>
        <v>21.019500000000001</v>
      </c>
      <c r="AE446" s="2">
        <f>ROUND(((EU446*1.35)),6)</f>
        <v>2.3220000000000001</v>
      </c>
      <c r="AF446" s="2">
        <f>ROUND(((EV446*1.35)),6)</f>
        <v>14.9985</v>
      </c>
      <c r="AG446" s="2">
        <f t="shared" si="511"/>
        <v>0</v>
      </c>
      <c r="AH446" s="2">
        <f>((EW446*1.35))</f>
        <v>1.5120000000000002</v>
      </c>
      <c r="AI446" s="2">
        <f>((EX446*1.35))</f>
        <v>0.22950000000000004</v>
      </c>
      <c r="AJ446" s="2">
        <f t="shared" si="512"/>
        <v>0</v>
      </c>
      <c r="AK446" s="2">
        <v>98.27</v>
      </c>
      <c r="AL446" s="2">
        <v>71.59</v>
      </c>
      <c r="AM446" s="2">
        <v>15.57</v>
      </c>
      <c r="AN446" s="2">
        <v>1.72</v>
      </c>
      <c r="AO446" s="2">
        <v>11.11</v>
      </c>
      <c r="AP446" s="2">
        <v>0</v>
      </c>
      <c r="AQ446" s="2">
        <v>1.1200000000000001</v>
      </c>
      <c r="AR446" s="2">
        <v>0.17</v>
      </c>
      <c r="AS446" s="2">
        <v>0</v>
      </c>
      <c r="AT446" s="2">
        <v>80</v>
      </c>
      <c r="AU446" s="2">
        <v>60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3</v>
      </c>
      <c r="BE446" s="2" t="s">
        <v>3</v>
      </c>
      <c r="BF446" s="2" t="s">
        <v>3</v>
      </c>
      <c r="BG446" s="2" t="s">
        <v>3</v>
      </c>
      <c r="BH446" s="2">
        <v>0</v>
      </c>
      <c r="BI446" s="2">
        <v>2</v>
      </c>
      <c r="BJ446" s="2" t="s">
        <v>682</v>
      </c>
      <c r="BK446" s="2"/>
      <c r="BL446" s="2"/>
      <c r="BM446" s="2">
        <v>111001</v>
      </c>
      <c r="BN446" s="2">
        <v>0</v>
      </c>
      <c r="BO446" s="2" t="s">
        <v>3</v>
      </c>
      <c r="BP446" s="2">
        <v>0</v>
      </c>
      <c r="BQ446" s="2">
        <v>3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3</v>
      </c>
      <c r="BZ446" s="2">
        <v>80</v>
      </c>
      <c r="CA446" s="2">
        <v>60</v>
      </c>
      <c r="CB446" s="2"/>
      <c r="CC446" s="2"/>
      <c r="CD446" s="2"/>
      <c r="CE446" s="2">
        <v>0</v>
      </c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1296</v>
      </c>
      <c r="CO446" s="2">
        <v>0</v>
      </c>
      <c r="CP446" s="2">
        <f t="shared" si="513"/>
        <v>645.65000000000009</v>
      </c>
      <c r="CQ446" s="2">
        <f t="shared" si="514"/>
        <v>71.59</v>
      </c>
      <c r="CR446" s="2">
        <f t="shared" si="515"/>
        <v>21.019500000000001</v>
      </c>
      <c r="CS446" s="2">
        <f t="shared" si="516"/>
        <v>2.3220000000000001</v>
      </c>
      <c r="CT446" s="2">
        <f t="shared" si="517"/>
        <v>14.9985</v>
      </c>
      <c r="CU446" s="2">
        <f t="shared" si="518"/>
        <v>0</v>
      </c>
      <c r="CV446" s="2">
        <f t="shared" si="519"/>
        <v>1.5120000000000002</v>
      </c>
      <c r="CW446" s="2">
        <f t="shared" si="520"/>
        <v>0.22950000000000004</v>
      </c>
      <c r="CX446" s="2">
        <f t="shared" si="521"/>
        <v>0</v>
      </c>
      <c r="CY446" s="2">
        <f t="shared" si="522"/>
        <v>83.135999999999981</v>
      </c>
      <c r="CZ446" s="2">
        <f t="shared" si="523"/>
        <v>62.35199999999999</v>
      </c>
      <c r="DA446" s="2"/>
      <c r="DB446" s="2"/>
      <c r="DC446" s="2" t="s">
        <v>3</v>
      </c>
      <c r="DD446" s="2" t="s">
        <v>3</v>
      </c>
      <c r="DE446" s="2" t="s">
        <v>19</v>
      </c>
      <c r="DF446" s="2" t="s">
        <v>19</v>
      </c>
      <c r="DG446" s="2" t="s">
        <v>19</v>
      </c>
      <c r="DH446" s="2" t="s">
        <v>3</v>
      </c>
      <c r="DI446" s="2" t="s">
        <v>19</v>
      </c>
      <c r="DJ446" s="2" t="s">
        <v>19</v>
      </c>
      <c r="DK446" s="2" t="s">
        <v>3</v>
      </c>
      <c r="DL446" s="2" t="s">
        <v>3</v>
      </c>
      <c r="DM446" s="2" t="s">
        <v>3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1009</v>
      </c>
      <c r="DV446" s="2" t="s">
        <v>681</v>
      </c>
      <c r="DW446" s="2" t="s">
        <v>681</v>
      </c>
      <c r="DX446" s="2">
        <v>10</v>
      </c>
      <c r="DY446" s="2"/>
      <c r="DZ446" s="2"/>
      <c r="EA446" s="2"/>
      <c r="EB446" s="2"/>
      <c r="EC446" s="2"/>
      <c r="ED446" s="2"/>
      <c r="EE446" s="2">
        <v>39174392</v>
      </c>
      <c r="EF446" s="2">
        <v>3</v>
      </c>
      <c r="EG446" s="2" t="s">
        <v>20</v>
      </c>
      <c r="EH446" s="2">
        <v>0</v>
      </c>
      <c r="EI446" s="2" t="s">
        <v>3</v>
      </c>
      <c r="EJ446" s="2">
        <v>2</v>
      </c>
      <c r="EK446" s="2">
        <v>111001</v>
      </c>
      <c r="EL446" s="2" t="s">
        <v>664</v>
      </c>
      <c r="EM446" s="2" t="s">
        <v>319</v>
      </c>
      <c r="EN446" s="2"/>
      <c r="EO446" s="2" t="s">
        <v>44</v>
      </c>
      <c r="EP446" s="2"/>
      <c r="EQ446" s="2">
        <v>131072</v>
      </c>
      <c r="ER446" s="2">
        <v>98.27</v>
      </c>
      <c r="ES446" s="2">
        <v>71.59</v>
      </c>
      <c r="ET446" s="2">
        <v>15.57</v>
      </c>
      <c r="EU446" s="2">
        <v>1.72</v>
      </c>
      <c r="EV446" s="2">
        <v>11.11</v>
      </c>
      <c r="EW446" s="2">
        <v>1.1200000000000001</v>
      </c>
      <c r="EX446" s="2">
        <v>0.17</v>
      </c>
      <c r="EY446" s="2">
        <v>0</v>
      </c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si="524"/>
        <v>0</v>
      </c>
      <c r="FS446" s="2">
        <v>0</v>
      </c>
      <c r="FT446" s="2"/>
      <c r="FU446" s="2"/>
      <c r="FV446" s="2"/>
      <c r="FW446" s="2"/>
      <c r="FX446" s="2">
        <v>80</v>
      </c>
      <c r="FY446" s="2">
        <v>60</v>
      </c>
      <c r="FZ446" s="2"/>
      <c r="GA446" s="2" t="s">
        <v>3</v>
      </c>
      <c r="GB446" s="2"/>
      <c r="GC446" s="2"/>
      <c r="GD446" s="2">
        <v>1</v>
      </c>
      <c r="GE446" s="2"/>
      <c r="GF446" s="2">
        <v>-983819782</v>
      </c>
      <c r="GG446" s="2">
        <v>1</v>
      </c>
      <c r="GH446" s="2">
        <v>1</v>
      </c>
      <c r="GI446" s="2">
        <v>-2</v>
      </c>
      <c r="GJ446" s="2">
        <v>0</v>
      </c>
      <c r="GK446" s="2">
        <v>0</v>
      </c>
      <c r="GL446" s="2">
        <f t="shared" si="525"/>
        <v>0</v>
      </c>
      <c r="GM446" s="2">
        <f t="shared" si="526"/>
        <v>791.14</v>
      </c>
      <c r="GN446" s="2">
        <f t="shared" si="527"/>
        <v>0</v>
      </c>
      <c r="GO446" s="2">
        <f t="shared" si="528"/>
        <v>791.14</v>
      </c>
      <c r="GP446" s="2">
        <f t="shared" si="529"/>
        <v>0</v>
      </c>
      <c r="GQ446" s="2"/>
      <c r="GR446" s="2">
        <v>0</v>
      </c>
      <c r="GS446" s="2">
        <v>3</v>
      </c>
      <c r="GT446" s="2">
        <v>0</v>
      </c>
      <c r="GU446" s="2" t="s">
        <v>3</v>
      </c>
      <c r="GV446" s="2">
        <f t="shared" si="530"/>
        <v>0</v>
      </c>
      <c r="GW446" s="2">
        <v>1</v>
      </c>
      <c r="GX446" s="2">
        <f t="shared" si="531"/>
        <v>0</v>
      </c>
      <c r="GY446" s="2"/>
      <c r="GZ446" s="2"/>
      <c r="HA446" s="2">
        <v>0</v>
      </c>
      <c r="HB446" s="2">
        <v>0</v>
      </c>
      <c r="HC446" s="2">
        <f t="shared" si="532"/>
        <v>0</v>
      </c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17</v>
      </c>
      <c r="B447">
        <v>1</v>
      </c>
      <c r="C447">
        <f>ROW(SmtRes!A1204)</f>
        <v>1204</v>
      </c>
      <c r="D447">
        <f>ROW(EtalonRes!A1032)</f>
        <v>1032</v>
      </c>
      <c r="E447" t="s">
        <v>678</v>
      </c>
      <c r="F447" t="s">
        <v>679</v>
      </c>
      <c r="G447" t="s">
        <v>680</v>
      </c>
      <c r="H447" t="s">
        <v>681</v>
      </c>
      <c r="I447">
        <f>ROUND(60/10,9)</f>
        <v>6</v>
      </c>
      <c r="J447">
        <v>0</v>
      </c>
      <c r="O447">
        <f t="shared" si="498"/>
        <v>4371.04</v>
      </c>
      <c r="P447">
        <f t="shared" si="499"/>
        <v>2907.99</v>
      </c>
      <c r="Q447">
        <f t="shared" si="500"/>
        <v>853.81</v>
      </c>
      <c r="R447">
        <f t="shared" si="501"/>
        <v>94.32</v>
      </c>
      <c r="S447">
        <f t="shared" si="502"/>
        <v>609.24</v>
      </c>
      <c r="T447">
        <f t="shared" si="503"/>
        <v>0</v>
      </c>
      <c r="U447">
        <f t="shared" si="504"/>
        <v>9.072000000000001</v>
      </c>
      <c r="V447">
        <f t="shared" si="505"/>
        <v>1.3770000000000002</v>
      </c>
      <c r="W447">
        <f t="shared" si="506"/>
        <v>0</v>
      </c>
      <c r="X447">
        <f t="shared" si="507"/>
        <v>562.85</v>
      </c>
      <c r="Y447">
        <f t="shared" si="508"/>
        <v>422.14</v>
      </c>
      <c r="AA447">
        <v>39650538</v>
      </c>
      <c r="AB447">
        <f t="shared" si="509"/>
        <v>107.608</v>
      </c>
      <c r="AC447">
        <f t="shared" si="510"/>
        <v>71.59</v>
      </c>
      <c r="AD447">
        <f>ROUND(((((ET447*1.35))-((EU447*1.35)))+AE447),6)</f>
        <v>21.019500000000001</v>
      </c>
      <c r="AE447">
        <f>ROUND(((EU447*1.35)),6)</f>
        <v>2.3220000000000001</v>
      </c>
      <c r="AF447">
        <f>ROUND(((EV447*1.35)),6)</f>
        <v>14.9985</v>
      </c>
      <c r="AG447">
        <f t="shared" si="511"/>
        <v>0</v>
      </c>
      <c r="AH447">
        <f>((EW447*1.35))</f>
        <v>1.5120000000000002</v>
      </c>
      <c r="AI447">
        <f>((EX447*1.35))</f>
        <v>0.22950000000000004</v>
      </c>
      <c r="AJ447">
        <f t="shared" si="512"/>
        <v>0</v>
      </c>
      <c r="AK447">
        <v>98.27</v>
      </c>
      <c r="AL447">
        <v>71.59</v>
      </c>
      <c r="AM447">
        <v>15.57</v>
      </c>
      <c r="AN447">
        <v>1.72</v>
      </c>
      <c r="AO447">
        <v>11.11</v>
      </c>
      <c r="AP447">
        <v>0</v>
      </c>
      <c r="AQ447">
        <v>1.1200000000000001</v>
      </c>
      <c r="AR447">
        <v>0.17</v>
      </c>
      <c r="AS447">
        <v>0</v>
      </c>
      <c r="AT447">
        <v>80</v>
      </c>
      <c r="AU447">
        <v>60</v>
      </c>
      <c r="AV447">
        <v>1</v>
      </c>
      <c r="AW447">
        <v>1</v>
      </c>
      <c r="AZ447">
        <v>6.77</v>
      </c>
      <c r="BA447">
        <v>6.77</v>
      </c>
      <c r="BB447">
        <v>6.77</v>
      </c>
      <c r="BC447">
        <v>6.77</v>
      </c>
      <c r="BD447" t="s">
        <v>3</v>
      </c>
      <c r="BE447" t="s">
        <v>3</v>
      </c>
      <c r="BF447" t="s">
        <v>3</v>
      </c>
      <c r="BG447" t="s">
        <v>3</v>
      </c>
      <c r="BH447">
        <v>0</v>
      </c>
      <c r="BI447">
        <v>2</v>
      </c>
      <c r="BJ447" t="s">
        <v>682</v>
      </c>
      <c r="BM447">
        <v>111001</v>
      </c>
      <c r="BN447">
        <v>0</v>
      </c>
      <c r="BO447" t="s">
        <v>3</v>
      </c>
      <c r="BP447">
        <v>0</v>
      </c>
      <c r="BQ447">
        <v>3</v>
      </c>
      <c r="BR447">
        <v>0</v>
      </c>
      <c r="BS447">
        <v>6.77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3</v>
      </c>
      <c r="BZ447">
        <v>80</v>
      </c>
      <c r="CA447">
        <v>60</v>
      </c>
      <c r="CE447">
        <v>0</v>
      </c>
      <c r="CF447">
        <v>0</v>
      </c>
      <c r="CG447">
        <v>0</v>
      </c>
      <c r="CM447">
        <v>0</v>
      </c>
      <c r="CN447" t="s">
        <v>1296</v>
      </c>
      <c r="CO447">
        <v>0</v>
      </c>
      <c r="CP447">
        <f t="shared" si="513"/>
        <v>4371.04</v>
      </c>
      <c r="CQ447">
        <f t="shared" si="514"/>
        <v>484.66429999999997</v>
      </c>
      <c r="CR447">
        <f t="shared" si="515"/>
        <v>142.30201499999998</v>
      </c>
      <c r="CS447">
        <f t="shared" si="516"/>
        <v>15.719939999999999</v>
      </c>
      <c r="CT447">
        <f t="shared" si="517"/>
        <v>101.539845</v>
      </c>
      <c r="CU447">
        <f t="shared" si="518"/>
        <v>0</v>
      </c>
      <c r="CV447">
        <f t="shared" si="519"/>
        <v>1.5120000000000002</v>
      </c>
      <c r="CW447">
        <f t="shared" si="520"/>
        <v>0.22950000000000004</v>
      </c>
      <c r="CX447">
        <f t="shared" si="521"/>
        <v>0</v>
      </c>
      <c r="CY447">
        <f t="shared" si="522"/>
        <v>562.84799999999996</v>
      </c>
      <c r="CZ447">
        <f t="shared" si="523"/>
        <v>422.13599999999997</v>
      </c>
      <c r="DC447" t="s">
        <v>3</v>
      </c>
      <c r="DD447" t="s">
        <v>3</v>
      </c>
      <c r="DE447" t="s">
        <v>19</v>
      </c>
      <c r="DF447" t="s">
        <v>19</v>
      </c>
      <c r="DG447" t="s">
        <v>19</v>
      </c>
      <c r="DH447" t="s">
        <v>3</v>
      </c>
      <c r="DI447" t="s">
        <v>19</v>
      </c>
      <c r="DJ447" t="s">
        <v>19</v>
      </c>
      <c r="DK447" t="s">
        <v>3</v>
      </c>
      <c r="DL447" t="s">
        <v>3</v>
      </c>
      <c r="DM447" t="s">
        <v>3</v>
      </c>
      <c r="DN447">
        <v>0</v>
      </c>
      <c r="DO447">
        <v>0</v>
      </c>
      <c r="DP447">
        <v>1</v>
      </c>
      <c r="DQ447">
        <v>1</v>
      </c>
      <c r="DU447">
        <v>1009</v>
      </c>
      <c r="DV447" t="s">
        <v>681</v>
      </c>
      <c r="DW447" t="s">
        <v>681</v>
      </c>
      <c r="DX447">
        <v>10</v>
      </c>
      <c r="EE447">
        <v>39174392</v>
      </c>
      <c r="EF447">
        <v>3</v>
      </c>
      <c r="EG447" t="s">
        <v>20</v>
      </c>
      <c r="EH447">
        <v>0</v>
      </c>
      <c r="EI447" t="s">
        <v>3</v>
      </c>
      <c r="EJ447">
        <v>2</v>
      </c>
      <c r="EK447">
        <v>111001</v>
      </c>
      <c r="EL447" t="s">
        <v>664</v>
      </c>
      <c r="EM447" t="s">
        <v>319</v>
      </c>
      <c r="EO447" t="s">
        <v>44</v>
      </c>
      <c r="EQ447">
        <v>131072</v>
      </c>
      <c r="ER447">
        <v>98.27</v>
      </c>
      <c r="ES447">
        <v>71.59</v>
      </c>
      <c r="ET447">
        <v>15.57</v>
      </c>
      <c r="EU447">
        <v>1.72</v>
      </c>
      <c r="EV447">
        <v>11.11</v>
      </c>
      <c r="EW447">
        <v>1.1200000000000001</v>
      </c>
      <c r="EX447">
        <v>0.17</v>
      </c>
      <c r="EY447">
        <v>0</v>
      </c>
      <c r="FQ447">
        <v>0</v>
      </c>
      <c r="FR447">
        <f t="shared" si="524"/>
        <v>0</v>
      </c>
      <c r="FS447">
        <v>0</v>
      </c>
      <c r="FX447">
        <v>80</v>
      </c>
      <c r="FY447">
        <v>60</v>
      </c>
      <c r="GA447" t="s">
        <v>3</v>
      </c>
      <c r="GD447">
        <v>1</v>
      </c>
      <c r="GF447">
        <v>-983819782</v>
      </c>
      <c r="GG447">
        <v>1</v>
      </c>
      <c r="GH447">
        <v>1</v>
      </c>
      <c r="GI447">
        <v>4</v>
      </c>
      <c r="GJ447">
        <v>0</v>
      </c>
      <c r="GK447">
        <v>0</v>
      </c>
      <c r="GL447">
        <f t="shared" si="525"/>
        <v>0</v>
      </c>
      <c r="GM447">
        <f t="shared" si="526"/>
        <v>5356.03</v>
      </c>
      <c r="GN447">
        <f t="shared" si="527"/>
        <v>0</v>
      </c>
      <c r="GO447">
        <f t="shared" si="528"/>
        <v>5356.03</v>
      </c>
      <c r="GP447">
        <f t="shared" si="529"/>
        <v>0</v>
      </c>
      <c r="GR447">
        <v>0</v>
      </c>
      <c r="GS447">
        <v>0</v>
      </c>
      <c r="GT447">
        <v>0</v>
      </c>
      <c r="GU447" t="s">
        <v>3</v>
      </c>
      <c r="GV447">
        <f t="shared" si="530"/>
        <v>0</v>
      </c>
      <c r="GW447">
        <v>1</v>
      </c>
      <c r="GX447">
        <f t="shared" si="531"/>
        <v>0</v>
      </c>
      <c r="HA447">
        <v>0</v>
      </c>
      <c r="HB447">
        <v>0</v>
      </c>
      <c r="HC447">
        <f t="shared" si="532"/>
        <v>0</v>
      </c>
      <c r="IK447">
        <v>0</v>
      </c>
    </row>
    <row r="448" spans="1:255" x14ac:dyDescent="0.2">
      <c r="A448" s="2">
        <v>18</v>
      </c>
      <c r="B448" s="2">
        <v>1</v>
      </c>
      <c r="C448" s="2">
        <v>1184</v>
      </c>
      <c r="D448" s="2"/>
      <c r="E448" s="2" t="s">
        <v>683</v>
      </c>
      <c r="F448" s="2" t="s">
        <v>674</v>
      </c>
      <c r="G448" s="2" t="s">
        <v>675</v>
      </c>
      <c r="H448" s="2" t="s">
        <v>17</v>
      </c>
      <c r="I448" s="2">
        <f>I446*J448</f>
        <v>6</v>
      </c>
      <c r="J448" s="2">
        <v>1</v>
      </c>
      <c r="K448" s="2"/>
      <c r="L448" s="2"/>
      <c r="M448" s="2"/>
      <c r="N448" s="2"/>
      <c r="O448" s="2">
        <f t="shared" si="498"/>
        <v>177039.6</v>
      </c>
      <c r="P448" s="2">
        <f t="shared" si="499"/>
        <v>177039.6</v>
      </c>
      <c r="Q448" s="2">
        <f t="shared" si="500"/>
        <v>0</v>
      </c>
      <c r="R448" s="2">
        <f t="shared" si="501"/>
        <v>0</v>
      </c>
      <c r="S448" s="2">
        <f t="shared" si="502"/>
        <v>0</v>
      </c>
      <c r="T448" s="2">
        <f t="shared" si="503"/>
        <v>0</v>
      </c>
      <c r="U448" s="2">
        <f t="shared" si="504"/>
        <v>0</v>
      </c>
      <c r="V448" s="2">
        <f t="shared" si="505"/>
        <v>0</v>
      </c>
      <c r="W448" s="2">
        <f t="shared" si="506"/>
        <v>0</v>
      </c>
      <c r="X448" s="2">
        <f t="shared" si="507"/>
        <v>0</v>
      </c>
      <c r="Y448" s="2">
        <f t="shared" si="508"/>
        <v>0</v>
      </c>
      <c r="Z448" s="2"/>
      <c r="AA448" s="2">
        <v>39650536</v>
      </c>
      <c r="AB448" s="2">
        <f t="shared" si="509"/>
        <v>29506.6</v>
      </c>
      <c r="AC448" s="2">
        <f t="shared" si="510"/>
        <v>29506.6</v>
      </c>
      <c r="AD448" s="2">
        <f>ROUND((((ET448)-(EU448))+AE448),6)</f>
        <v>0</v>
      </c>
      <c r="AE448" s="2">
        <f>ROUND((EU448),6)</f>
        <v>0</v>
      </c>
      <c r="AF448" s="2">
        <f>ROUND((EV448),6)</f>
        <v>0</v>
      </c>
      <c r="AG448" s="2">
        <f t="shared" si="511"/>
        <v>0</v>
      </c>
      <c r="AH448" s="2">
        <f>(EW448)</f>
        <v>0</v>
      </c>
      <c r="AI448" s="2">
        <f>(EX448)</f>
        <v>0</v>
      </c>
      <c r="AJ448" s="2">
        <f t="shared" si="512"/>
        <v>0</v>
      </c>
      <c r="AK448" s="2">
        <v>29506.6</v>
      </c>
      <c r="AL448" s="2">
        <v>29506.6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80</v>
      </c>
      <c r="AU448" s="2">
        <v>60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3</v>
      </c>
      <c r="BE448" s="2" t="s">
        <v>3</v>
      </c>
      <c r="BF448" s="2" t="s">
        <v>3</v>
      </c>
      <c r="BG448" s="2" t="s">
        <v>3</v>
      </c>
      <c r="BH448" s="2">
        <v>3</v>
      </c>
      <c r="BI448" s="2">
        <v>2</v>
      </c>
      <c r="BJ448" s="2" t="s">
        <v>3</v>
      </c>
      <c r="BK448" s="2"/>
      <c r="BL448" s="2"/>
      <c r="BM448" s="2">
        <v>111001</v>
      </c>
      <c r="BN448" s="2">
        <v>0</v>
      </c>
      <c r="BO448" s="2" t="s">
        <v>3</v>
      </c>
      <c r="BP448" s="2">
        <v>0</v>
      </c>
      <c r="BQ448" s="2">
        <v>3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3</v>
      </c>
      <c r="BZ448" s="2">
        <v>80</v>
      </c>
      <c r="CA448" s="2">
        <v>60</v>
      </c>
      <c r="CB448" s="2"/>
      <c r="CC448" s="2"/>
      <c r="CD448" s="2"/>
      <c r="CE448" s="2">
        <v>0</v>
      </c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3</v>
      </c>
      <c r="CO448" s="2">
        <v>0</v>
      </c>
      <c r="CP448" s="2">
        <f t="shared" si="513"/>
        <v>177039.6</v>
      </c>
      <c r="CQ448" s="2">
        <f t="shared" si="514"/>
        <v>29506.6</v>
      </c>
      <c r="CR448" s="2">
        <f t="shared" si="515"/>
        <v>0</v>
      </c>
      <c r="CS448" s="2">
        <f t="shared" si="516"/>
        <v>0</v>
      </c>
      <c r="CT448" s="2">
        <f t="shared" si="517"/>
        <v>0</v>
      </c>
      <c r="CU448" s="2">
        <f t="shared" si="518"/>
        <v>0</v>
      </c>
      <c r="CV448" s="2">
        <f t="shared" si="519"/>
        <v>0</v>
      </c>
      <c r="CW448" s="2">
        <f t="shared" si="520"/>
        <v>0</v>
      </c>
      <c r="CX448" s="2">
        <f t="shared" si="521"/>
        <v>0</v>
      </c>
      <c r="CY448" s="2">
        <f t="shared" si="522"/>
        <v>0</v>
      </c>
      <c r="CZ448" s="2">
        <f t="shared" si="523"/>
        <v>0</v>
      </c>
      <c r="DA448" s="2"/>
      <c r="DB448" s="2"/>
      <c r="DC448" s="2" t="s">
        <v>3</v>
      </c>
      <c r="DD448" s="2" t="s">
        <v>3</v>
      </c>
      <c r="DE448" s="2" t="s">
        <v>3</v>
      </c>
      <c r="DF448" s="2" t="s">
        <v>3</v>
      </c>
      <c r="DG448" s="2" t="s">
        <v>3</v>
      </c>
      <c r="DH448" s="2" t="s">
        <v>3</v>
      </c>
      <c r="DI448" s="2" t="s">
        <v>3</v>
      </c>
      <c r="DJ448" s="2" t="s">
        <v>3</v>
      </c>
      <c r="DK448" s="2" t="s">
        <v>3</v>
      </c>
      <c r="DL448" s="2" t="s">
        <v>3</v>
      </c>
      <c r="DM448" s="2" t="s">
        <v>3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1013</v>
      </c>
      <c r="DV448" s="2" t="s">
        <v>17</v>
      </c>
      <c r="DW448" s="2" t="s">
        <v>17</v>
      </c>
      <c r="DX448" s="2">
        <v>1</v>
      </c>
      <c r="DY448" s="2"/>
      <c r="DZ448" s="2"/>
      <c r="EA448" s="2"/>
      <c r="EB448" s="2"/>
      <c r="EC448" s="2"/>
      <c r="ED448" s="2"/>
      <c r="EE448" s="2">
        <v>39174392</v>
      </c>
      <c r="EF448" s="2">
        <v>3</v>
      </c>
      <c r="EG448" s="2" t="s">
        <v>20</v>
      </c>
      <c r="EH448" s="2">
        <v>0</v>
      </c>
      <c r="EI448" s="2" t="s">
        <v>3</v>
      </c>
      <c r="EJ448" s="2">
        <v>2</v>
      </c>
      <c r="EK448" s="2">
        <v>111001</v>
      </c>
      <c r="EL448" s="2" t="s">
        <v>664</v>
      </c>
      <c r="EM448" s="2" t="s">
        <v>319</v>
      </c>
      <c r="EN448" s="2"/>
      <c r="EO448" s="2" t="s">
        <v>3</v>
      </c>
      <c r="EP448" s="2"/>
      <c r="EQ448" s="2">
        <v>0</v>
      </c>
      <c r="ER448" s="2">
        <v>29506.6</v>
      </c>
      <c r="ES448" s="2">
        <v>29506.6</v>
      </c>
      <c r="ET448" s="2">
        <v>0</v>
      </c>
      <c r="EU448" s="2">
        <v>0</v>
      </c>
      <c r="EV448" s="2">
        <v>0</v>
      </c>
      <c r="EW448" s="2">
        <v>0</v>
      </c>
      <c r="EX448" s="2">
        <v>0</v>
      </c>
      <c r="EY448" s="2"/>
      <c r="EZ448" s="2">
        <v>5</v>
      </c>
      <c r="FA448" s="2"/>
      <c r="FB448" s="2"/>
      <c r="FC448" s="2">
        <v>1</v>
      </c>
      <c r="FD448" s="2">
        <v>18</v>
      </c>
      <c r="FE448" s="2"/>
      <c r="FF448" s="2">
        <v>34817.79</v>
      </c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524"/>
        <v>0</v>
      </c>
      <c r="FS448" s="2">
        <v>0</v>
      </c>
      <c r="FT448" s="2"/>
      <c r="FU448" s="2"/>
      <c r="FV448" s="2"/>
      <c r="FW448" s="2"/>
      <c r="FX448" s="2">
        <v>80</v>
      </c>
      <c r="FY448" s="2">
        <v>60</v>
      </c>
      <c r="FZ448" s="2"/>
      <c r="GA448" s="2" t="s">
        <v>676</v>
      </c>
      <c r="GB448" s="2"/>
      <c r="GC448" s="2"/>
      <c r="GD448" s="2">
        <v>1</v>
      </c>
      <c r="GE448" s="2"/>
      <c r="GF448" s="2">
        <v>-1609405000</v>
      </c>
      <c r="GG448" s="2">
        <v>1</v>
      </c>
      <c r="GH448" s="2">
        <v>3</v>
      </c>
      <c r="GI448" s="2">
        <v>3</v>
      </c>
      <c r="GJ448" s="2">
        <v>0</v>
      </c>
      <c r="GK448" s="2">
        <v>0</v>
      </c>
      <c r="GL448" s="2">
        <f t="shared" si="525"/>
        <v>0</v>
      </c>
      <c r="GM448" s="2">
        <f t="shared" si="526"/>
        <v>177039.6</v>
      </c>
      <c r="GN448" s="2">
        <f t="shared" si="527"/>
        <v>0</v>
      </c>
      <c r="GO448" s="2">
        <f t="shared" si="528"/>
        <v>177039.6</v>
      </c>
      <c r="GP448" s="2">
        <f t="shared" si="529"/>
        <v>0</v>
      </c>
      <c r="GQ448" s="2"/>
      <c r="GR448" s="2">
        <v>1</v>
      </c>
      <c r="GS448" s="2">
        <v>1</v>
      </c>
      <c r="GT448" s="2">
        <v>0</v>
      </c>
      <c r="GU448" s="2" t="s">
        <v>3</v>
      </c>
      <c r="GV448" s="2">
        <f t="shared" si="530"/>
        <v>0</v>
      </c>
      <c r="GW448" s="2">
        <v>1</v>
      </c>
      <c r="GX448" s="2">
        <f t="shared" si="531"/>
        <v>0</v>
      </c>
      <c r="GY448" s="2"/>
      <c r="GZ448" s="2"/>
      <c r="HA448" s="2">
        <v>0</v>
      </c>
      <c r="HB448" s="2">
        <v>0</v>
      </c>
      <c r="HC448" s="2">
        <f t="shared" si="532"/>
        <v>0</v>
      </c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18</v>
      </c>
      <c r="B449">
        <v>1</v>
      </c>
      <c r="C449">
        <v>1204</v>
      </c>
      <c r="E449" t="s">
        <v>683</v>
      </c>
      <c r="F449" t="s">
        <v>674</v>
      </c>
      <c r="G449" t="s">
        <v>675</v>
      </c>
      <c r="H449" t="s">
        <v>17</v>
      </c>
      <c r="I449">
        <f>I447*J449</f>
        <v>6</v>
      </c>
      <c r="J449">
        <v>1</v>
      </c>
      <c r="O449">
        <f t="shared" si="498"/>
        <v>532971.77</v>
      </c>
      <c r="P449">
        <f t="shared" si="499"/>
        <v>532971.77</v>
      </c>
      <c r="Q449">
        <f t="shared" si="500"/>
        <v>0</v>
      </c>
      <c r="R449">
        <f t="shared" si="501"/>
        <v>0</v>
      </c>
      <c r="S449">
        <f t="shared" si="502"/>
        <v>0</v>
      </c>
      <c r="T449">
        <f t="shared" si="503"/>
        <v>0</v>
      </c>
      <c r="U449">
        <f t="shared" si="504"/>
        <v>0</v>
      </c>
      <c r="V449">
        <f t="shared" si="505"/>
        <v>0</v>
      </c>
      <c r="W449">
        <f t="shared" si="506"/>
        <v>0</v>
      </c>
      <c r="X449">
        <f t="shared" si="507"/>
        <v>0</v>
      </c>
      <c r="Y449">
        <f t="shared" si="508"/>
        <v>0</v>
      </c>
      <c r="AA449">
        <v>39650538</v>
      </c>
      <c r="AB449">
        <f t="shared" si="509"/>
        <v>13120.92</v>
      </c>
      <c r="AC449">
        <f t="shared" si="510"/>
        <v>13120.92</v>
      </c>
      <c r="AD449">
        <f>ROUND((((ET449)-(EU449))+AE449),6)</f>
        <v>0</v>
      </c>
      <c r="AE449">
        <f>ROUND((EU449),6)</f>
        <v>0</v>
      </c>
      <c r="AF449">
        <f>ROUND((EV449),6)</f>
        <v>0</v>
      </c>
      <c r="AG449">
        <f t="shared" si="511"/>
        <v>0</v>
      </c>
      <c r="AH449">
        <f>(EW449)</f>
        <v>0</v>
      </c>
      <c r="AI449">
        <f>(EX449)</f>
        <v>0</v>
      </c>
      <c r="AJ449">
        <f t="shared" si="512"/>
        <v>0</v>
      </c>
      <c r="AK449">
        <v>13120.92</v>
      </c>
      <c r="AL449">
        <v>13120.92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80</v>
      </c>
      <c r="AU449">
        <v>60</v>
      </c>
      <c r="AV449">
        <v>1</v>
      </c>
      <c r="AW449">
        <v>1</v>
      </c>
      <c r="AZ449">
        <v>6.77</v>
      </c>
      <c r="BA449">
        <v>1</v>
      </c>
      <c r="BB449">
        <v>1</v>
      </c>
      <c r="BC449">
        <v>6.77</v>
      </c>
      <c r="BD449" t="s">
        <v>3</v>
      </c>
      <c r="BE449" t="s">
        <v>3</v>
      </c>
      <c r="BF449" t="s">
        <v>3</v>
      </c>
      <c r="BG449" t="s">
        <v>3</v>
      </c>
      <c r="BH449">
        <v>3</v>
      </c>
      <c r="BI449">
        <v>2</v>
      </c>
      <c r="BJ449" t="s">
        <v>3</v>
      </c>
      <c r="BM449">
        <v>111001</v>
      </c>
      <c r="BN449">
        <v>0</v>
      </c>
      <c r="BO449" t="s">
        <v>3</v>
      </c>
      <c r="BP449">
        <v>0</v>
      </c>
      <c r="BQ449">
        <v>3</v>
      </c>
      <c r="BR449">
        <v>0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3</v>
      </c>
      <c r="BZ449">
        <v>80</v>
      </c>
      <c r="CA449">
        <v>60</v>
      </c>
      <c r="CE449">
        <v>0</v>
      </c>
      <c r="CF449">
        <v>0</v>
      </c>
      <c r="CG449">
        <v>0</v>
      </c>
      <c r="CM449">
        <v>0</v>
      </c>
      <c r="CN449" t="s">
        <v>3</v>
      </c>
      <c r="CO449">
        <v>0</v>
      </c>
      <c r="CP449">
        <f t="shared" si="513"/>
        <v>532971.77</v>
      </c>
      <c r="CQ449">
        <f t="shared" si="514"/>
        <v>88828.628400000001</v>
      </c>
      <c r="CR449">
        <f t="shared" si="515"/>
        <v>0</v>
      </c>
      <c r="CS449">
        <f t="shared" si="516"/>
        <v>0</v>
      </c>
      <c r="CT449">
        <f t="shared" si="517"/>
        <v>0</v>
      </c>
      <c r="CU449">
        <f t="shared" si="518"/>
        <v>0</v>
      </c>
      <c r="CV449">
        <f t="shared" si="519"/>
        <v>0</v>
      </c>
      <c r="CW449">
        <f t="shared" si="520"/>
        <v>0</v>
      </c>
      <c r="CX449">
        <f t="shared" si="521"/>
        <v>0</v>
      </c>
      <c r="CY449">
        <f t="shared" si="522"/>
        <v>0</v>
      </c>
      <c r="CZ449">
        <f t="shared" si="523"/>
        <v>0</v>
      </c>
      <c r="DC449" t="s">
        <v>3</v>
      </c>
      <c r="DD449" t="s">
        <v>3</v>
      </c>
      <c r="DE449" t="s">
        <v>3</v>
      </c>
      <c r="DF449" t="s">
        <v>3</v>
      </c>
      <c r="DG449" t="s">
        <v>3</v>
      </c>
      <c r="DH449" t="s">
        <v>3</v>
      </c>
      <c r="DI449" t="s">
        <v>3</v>
      </c>
      <c r="DJ449" t="s">
        <v>3</v>
      </c>
      <c r="DK449" t="s">
        <v>3</v>
      </c>
      <c r="DL449" t="s">
        <v>3</v>
      </c>
      <c r="DM449" t="s">
        <v>3</v>
      </c>
      <c r="DN449">
        <v>0</v>
      </c>
      <c r="DO449">
        <v>0</v>
      </c>
      <c r="DP449">
        <v>1</v>
      </c>
      <c r="DQ449">
        <v>1</v>
      </c>
      <c r="DU449">
        <v>1013</v>
      </c>
      <c r="DV449" t="s">
        <v>17</v>
      </c>
      <c r="DW449" t="s">
        <v>17</v>
      </c>
      <c r="DX449">
        <v>1</v>
      </c>
      <c r="EE449">
        <v>39174392</v>
      </c>
      <c r="EF449">
        <v>3</v>
      </c>
      <c r="EG449" t="s">
        <v>20</v>
      </c>
      <c r="EH449">
        <v>0</v>
      </c>
      <c r="EI449" t="s">
        <v>3</v>
      </c>
      <c r="EJ449">
        <v>2</v>
      </c>
      <c r="EK449">
        <v>111001</v>
      </c>
      <c r="EL449" t="s">
        <v>664</v>
      </c>
      <c r="EM449" t="s">
        <v>319</v>
      </c>
      <c r="EO449" t="s">
        <v>3</v>
      </c>
      <c r="EQ449">
        <v>0</v>
      </c>
      <c r="ER449">
        <v>13120.92</v>
      </c>
      <c r="ES449">
        <v>13120.92</v>
      </c>
      <c r="ET449">
        <v>0</v>
      </c>
      <c r="EU449">
        <v>0</v>
      </c>
      <c r="EV449">
        <v>0</v>
      </c>
      <c r="EW449">
        <v>0</v>
      </c>
      <c r="EX449">
        <v>0</v>
      </c>
      <c r="EZ449">
        <v>5</v>
      </c>
      <c r="FC449">
        <v>1</v>
      </c>
      <c r="FD449">
        <v>18</v>
      </c>
      <c r="FF449">
        <v>104817.78</v>
      </c>
      <c r="FQ449">
        <v>0</v>
      </c>
      <c r="FR449">
        <f t="shared" si="524"/>
        <v>0</v>
      </c>
      <c r="FS449">
        <v>0</v>
      </c>
      <c r="FX449">
        <v>80</v>
      </c>
      <c r="FY449">
        <v>60</v>
      </c>
      <c r="GA449" t="s">
        <v>677</v>
      </c>
      <c r="GD449">
        <v>1</v>
      </c>
      <c r="GF449">
        <v>-1609405000</v>
      </c>
      <c r="GG449">
        <v>1</v>
      </c>
      <c r="GH449">
        <v>3</v>
      </c>
      <c r="GI449">
        <v>4</v>
      </c>
      <c r="GJ449">
        <v>0</v>
      </c>
      <c r="GK449">
        <v>0</v>
      </c>
      <c r="GL449">
        <f t="shared" si="525"/>
        <v>0</v>
      </c>
      <c r="GM449">
        <f t="shared" si="526"/>
        <v>532971.77</v>
      </c>
      <c r="GN449">
        <f t="shared" si="527"/>
        <v>0</v>
      </c>
      <c r="GO449">
        <f t="shared" si="528"/>
        <v>532971.77</v>
      </c>
      <c r="GP449">
        <f t="shared" si="529"/>
        <v>0</v>
      </c>
      <c r="GR449">
        <v>1</v>
      </c>
      <c r="GS449">
        <v>1</v>
      </c>
      <c r="GT449">
        <v>0</v>
      </c>
      <c r="GU449" t="s">
        <v>3</v>
      </c>
      <c r="GV449">
        <f t="shared" si="530"/>
        <v>0</v>
      </c>
      <c r="GW449">
        <v>1</v>
      </c>
      <c r="GX449">
        <f t="shared" si="531"/>
        <v>0</v>
      </c>
      <c r="HA449">
        <v>0</v>
      </c>
      <c r="HB449">
        <v>0</v>
      </c>
      <c r="HC449">
        <f t="shared" si="532"/>
        <v>0</v>
      </c>
      <c r="IK449">
        <v>0</v>
      </c>
    </row>
    <row r="450" spans="1:255" x14ac:dyDescent="0.2">
      <c r="A450" s="2">
        <v>17</v>
      </c>
      <c r="B450" s="2">
        <v>1</v>
      </c>
      <c r="C450" s="2">
        <f>ROW(SmtRes!A1208)</f>
        <v>1208</v>
      </c>
      <c r="D450" s="2">
        <f>ROW(EtalonRes!A1035)</f>
        <v>1035</v>
      </c>
      <c r="E450" s="2" t="s">
        <v>684</v>
      </c>
      <c r="F450" s="2" t="s">
        <v>661</v>
      </c>
      <c r="G450" s="2" t="s">
        <v>662</v>
      </c>
      <c r="H450" s="2" t="s">
        <v>17</v>
      </c>
      <c r="I450" s="2">
        <v>1</v>
      </c>
      <c r="J450" s="2">
        <v>0</v>
      </c>
      <c r="K450" s="2"/>
      <c r="L450" s="2"/>
      <c r="M450" s="2"/>
      <c r="N450" s="2"/>
      <c r="O450" s="2">
        <f t="shared" si="498"/>
        <v>15.11</v>
      </c>
      <c r="P450" s="2">
        <f t="shared" si="499"/>
        <v>1.31</v>
      </c>
      <c r="Q450" s="2">
        <f t="shared" si="500"/>
        <v>0</v>
      </c>
      <c r="R450" s="2">
        <f t="shared" si="501"/>
        <v>0</v>
      </c>
      <c r="S450" s="2">
        <f t="shared" si="502"/>
        <v>13.8</v>
      </c>
      <c r="T450" s="2">
        <f t="shared" si="503"/>
        <v>0</v>
      </c>
      <c r="U450" s="2">
        <f t="shared" si="504"/>
        <v>1.3905000000000001</v>
      </c>
      <c r="V450" s="2">
        <f t="shared" si="505"/>
        <v>0</v>
      </c>
      <c r="W450" s="2">
        <f t="shared" si="506"/>
        <v>0</v>
      </c>
      <c r="X450" s="2">
        <f t="shared" si="507"/>
        <v>11.04</v>
      </c>
      <c r="Y450" s="2">
        <f t="shared" si="508"/>
        <v>8.2799999999999994</v>
      </c>
      <c r="Z450" s="2"/>
      <c r="AA450" s="2">
        <v>39650536</v>
      </c>
      <c r="AB450" s="2">
        <f t="shared" si="509"/>
        <v>15.106999999999999</v>
      </c>
      <c r="AC450" s="2">
        <f t="shared" si="510"/>
        <v>1.31</v>
      </c>
      <c r="AD450" s="2">
        <f>ROUND(((((ET450*1.35))-((EU450*1.35)))+AE450),6)</f>
        <v>0</v>
      </c>
      <c r="AE450" s="2">
        <f>ROUND(((EU450*1.35)),6)</f>
        <v>0</v>
      </c>
      <c r="AF450" s="2">
        <f>ROUND(((EV450*1.35)),6)</f>
        <v>13.797000000000001</v>
      </c>
      <c r="AG450" s="2">
        <f t="shared" si="511"/>
        <v>0</v>
      </c>
      <c r="AH450" s="2">
        <f>((EW450*1.35))</f>
        <v>1.3905000000000001</v>
      </c>
      <c r="AI450" s="2">
        <f>((EX450*1.35))</f>
        <v>0</v>
      </c>
      <c r="AJ450" s="2">
        <f t="shared" si="512"/>
        <v>0</v>
      </c>
      <c r="AK450" s="2">
        <v>11.53</v>
      </c>
      <c r="AL450" s="2">
        <v>1.31</v>
      </c>
      <c r="AM450" s="2">
        <v>0</v>
      </c>
      <c r="AN450" s="2">
        <v>0</v>
      </c>
      <c r="AO450" s="2">
        <v>10.220000000000001</v>
      </c>
      <c r="AP450" s="2">
        <v>0</v>
      </c>
      <c r="AQ450" s="2">
        <v>1.03</v>
      </c>
      <c r="AR450" s="2">
        <v>0</v>
      </c>
      <c r="AS450" s="2">
        <v>0</v>
      </c>
      <c r="AT450" s="2">
        <v>80</v>
      </c>
      <c r="AU450" s="2">
        <v>60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3</v>
      </c>
      <c r="BE450" s="2" t="s">
        <v>3</v>
      </c>
      <c r="BF450" s="2" t="s">
        <v>3</v>
      </c>
      <c r="BG450" s="2" t="s">
        <v>3</v>
      </c>
      <c r="BH450" s="2">
        <v>0</v>
      </c>
      <c r="BI450" s="2">
        <v>2</v>
      </c>
      <c r="BJ450" s="2" t="s">
        <v>663</v>
      </c>
      <c r="BK450" s="2"/>
      <c r="BL450" s="2"/>
      <c r="BM450" s="2">
        <v>111001</v>
      </c>
      <c r="BN450" s="2">
        <v>0</v>
      </c>
      <c r="BO450" s="2" t="s">
        <v>3</v>
      </c>
      <c r="BP450" s="2">
        <v>0</v>
      </c>
      <c r="BQ450" s="2">
        <v>3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3</v>
      </c>
      <c r="BZ450" s="2">
        <v>80</v>
      </c>
      <c r="CA450" s="2">
        <v>60</v>
      </c>
      <c r="CB450" s="2"/>
      <c r="CC450" s="2"/>
      <c r="CD450" s="2"/>
      <c r="CE450" s="2">
        <v>0</v>
      </c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1296</v>
      </c>
      <c r="CO450" s="2">
        <v>0</v>
      </c>
      <c r="CP450" s="2">
        <f t="shared" si="513"/>
        <v>15.110000000000001</v>
      </c>
      <c r="CQ450" s="2">
        <f t="shared" si="514"/>
        <v>1.31</v>
      </c>
      <c r="CR450" s="2">
        <f t="shared" si="515"/>
        <v>0</v>
      </c>
      <c r="CS450" s="2">
        <f t="shared" si="516"/>
        <v>0</v>
      </c>
      <c r="CT450" s="2">
        <f t="shared" si="517"/>
        <v>13.797000000000001</v>
      </c>
      <c r="CU450" s="2">
        <f t="shared" si="518"/>
        <v>0</v>
      </c>
      <c r="CV450" s="2">
        <f t="shared" si="519"/>
        <v>1.3905000000000001</v>
      </c>
      <c r="CW450" s="2">
        <f t="shared" si="520"/>
        <v>0</v>
      </c>
      <c r="CX450" s="2">
        <f t="shared" si="521"/>
        <v>0</v>
      </c>
      <c r="CY450" s="2">
        <f t="shared" si="522"/>
        <v>11.04</v>
      </c>
      <c r="CZ450" s="2">
        <f t="shared" si="523"/>
        <v>8.2799999999999994</v>
      </c>
      <c r="DA450" s="2"/>
      <c r="DB450" s="2"/>
      <c r="DC450" s="2" t="s">
        <v>3</v>
      </c>
      <c r="DD450" s="2" t="s">
        <v>3</v>
      </c>
      <c r="DE450" s="2" t="s">
        <v>19</v>
      </c>
      <c r="DF450" s="2" t="s">
        <v>19</v>
      </c>
      <c r="DG450" s="2" t="s">
        <v>19</v>
      </c>
      <c r="DH450" s="2" t="s">
        <v>3</v>
      </c>
      <c r="DI450" s="2" t="s">
        <v>19</v>
      </c>
      <c r="DJ450" s="2" t="s">
        <v>19</v>
      </c>
      <c r="DK450" s="2" t="s">
        <v>3</v>
      </c>
      <c r="DL450" s="2" t="s">
        <v>3</v>
      </c>
      <c r="DM450" s="2" t="s">
        <v>3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1013</v>
      </c>
      <c r="DV450" s="2" t="s">
        <v>17</v>
      </c>
      <c r="DW450" s="2" t="s">
        <v>17</v>
      </c>
      <c r="DX450" s="2">
        <v>1</v>
      </c>
      <c r="DY450" s="2"/>
      <c r="DZ450" s="2"/>
      <c r="EA450" s="2"/>
      <c r="EB450" s="2"/>
      <c r="EC450" s="2"/>
      <c r="ED450" s="2"/>
      <c r="EE450" s="2">
        <v>39174392</v>
      </c>
      <c r="EF450" s="2">
        <v>3</v>
      </c>
      <c r="EG450" s="2" t="s">
        <v>20</v>
      </c>
      <c r="EH450" s="2">
        <v>0</v>
      </c>
      <c r="EI450" s="2" t="s">
        <v>3</v>
      </c>
      <c r="EJ450" s="2">
        <v>2</v>
      </c>
      <c r="EK450" s="2">
        <v>111001</v>
      </c>
      <c r="EL450" s="2" t="s">
        <v>664</v>
      </c>
      <c r="EM450" s="2" t="s">
        <v>319</v>
      </c>
      <c r="EN450" s="2"/>
      <c r="EO450" s="2" t="s">
        <v>44</v>
      </c>
      <c r="EP450" s="2"/>
      <c r="EQ450" s="2">
        <v>131072</v>
      </c>
      <c r="ER450" s="2">
        <v>11.53</v>
      </c>
      <c r="ES450" s="2">
        <v>1.31</v>
      </c>
      <c r="ET450" s="2">
        <v>0</v>
      </c>
      <c r="EU450" s="2">
        <v>0</v>
      </c>
      <c r="EV450" s="2">
        <v>10.220000000000001</v>
      </c>
      <c r="EW450" s="2">
        <v>1.03</v>
      </c>
      <c r="EX450" s="2">
        <v>0</v>
      </c>
      <c r="EY450" s="2">
        <v>0</v>
      </c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524"/>
        <v>0</v>
      </c>
      <c r="FS450" s="2">
        <v>0</v>
      </c>
      <c r="FT450" s="2"/>
      <c r="FU450" s="2"/>
      <c r="FV450" s="2"/>
      <c r="FW450" s="2"/>
      <c r="FX450" s="2">
        <v>80</v>
      </c>
      <c r="FY450" s="2">
        <v>60</v>
      </c>
      <c r="FZ450" s="2"/>
      <c r="GA450" s="2" t="s">
        <v>3</v>
      </c>
      <c r="GB450" s="2"/>
      <c r="GC450" s="2"/>
      <c r="GD450" s="2">
        <v>1</v>
      </c>
      <c r="GE450" s="2"/>
      <c r="GF450" s="2">
        <v>1908987205</v>
      </c>
      <c r="GG450" s="2">
        <v>1</v>
      </c>
      <c r="GH450" s="2">
        <v>1</v>
      </c>
      <c r="GI450" s="2">
        <v>-2</v>
      </c>
      <c r="GJ450" s="2">
        <v>0</v>
      </c>
      <c r="GK450" s="2">
        <v>0</v>
      </c>
      <c r="GL450" s="2">
        <f t="shared" si="525"/>
        <v>0</v>
      </c>
      <c r="GM450" s="2">
        <f t="shared" si="526"/>
        <v>34.43</v>
      </c>
      <c r="GN450" s="2">
        <f t="shared" si="527"/>
        <v>0</v>
      </c>
      <c r="GO450" s="2">
        <f t="shared" si="528"/>
        <v>34.43</v>
      </c>
      <c r="GP450" s="2">
        <f t="shared" si="529"/>
        <v>0</v>
      </c>
      <c r="GQ450" s="2"/>
      <c r="GR450" s="2">
        <v>0</v>
      </c>
      <c r="GS450" s="2">
        <v>3</v>
      </c>
      <c r="GT450" s="2">
        <v>0</v>
      </c>
      <c r="GU450" s="2" t="s">
        <v>3</v>
      </c>
      <c r="GV450" s="2">
        <f t="shared" si="530"/>
        <v>0</v>
      </c>
      <c r="GW450" s="2">
        <v>1</v>
      </c>
      <c r="GX450" s="2">
        <f t="shared" si="531"/>
        <v>0</v>
      </c>
      <c r="GY450" s="2"/>
      <c r="GZ450" s="2"/>
      <c r="HA450" s="2">
        <v>0</v>
      </c>
      <c r="HB450" s="2">
        <v>0</v>
      </c>
      <c r="HC450" s="2">
        <f t="shared" si="532"/>
        <v>0</v>
      </c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17</v>
      </c>
      <c r="B451">
        <v>1</v>
      </c>
      <c r="C451">
        <f>ROW(SmtRes!A1212)</f>
        <v>1212</v>
      </c>
      <c r="D451">
        <f>ROW(EtalonRes!A1038)</f>
        <v>1038</v>
      </c>
      <c r="E451" t="s">
        <v>684</v>
      </c>
      <c r="F451" t="s">
        <v>661</v>
      </c>
      <c r="G451" t="s">
        <v>662</v>
      </c>
      <c r="H451" t="s">
        <v>17</v>
      </c>
      <c r="I451">
        <v>1</v>
      </c>
      <c r="J451">
        <v>0</v>
      </c>
      <c r="O451">
        <f t="shared" si="498"/>
        <v>102.28</v>
      </c>
      <c r="P451">
        <f t="shared" si="499"/>
        <v>8.8699999999999992</v>
      </c>
      <c r="Q451">
        <f t="shared" si="500"/>
        <v>0</v>
      </c>
      <c r="R451">
        <f t="shared" si="501"/>
        <v>0</v>
      </c>
      <c r="S451">
        <f t="shared" si="502"/>
        <v>93.41</v>
      </c>
      <c r="T451">
        <f t="shared" si="503"/>
        <v>0</v>
      </c>
      <c r="U451">
        <f t="shared" si="504"/>
        <v>1.3905000000000001</v>
      </c>
      <c r="V451">
        <f t="shared" si="505"/>
        <v>0</v>
      </c>
      <c r="W451">
        <f t="shared" si="506"/>
        <v>0</v>
      </c>
      <c r="X451">
        <f t="shared" si="507"/>
        <v>74.73</v>
      </c>
      <c r="Y451">
        <f t="shared" si="508"/>
        <v>56.05</v>
      </c>
      <c r="AA451">
        <v>39650538</v>
      </c>
      <c r="AB451">
        <f t="shared" si="509"/>
        <v>15.106999999999999</v>
      </c>
      <c r="AC451">
        <f t="shared" si="510"/>
        <v>1.31</v>
      </c>
      <c r="AD451">
        <f>ROUND(((((ET451*1.35))-((EU451*1.35)))+AE451),6)</f>
        <v>0</v>
      </c>
      <c r="AE451">
        <f>ROUND(((EU451*1.35)),6)</f>
        <v>0</v>
      </c>
      <c r="AF451">
        <f>ROUND(((EV451*1.35)),6)</f>
        <v>13.797000000000001</v>
      </c>
      <c r="AG451">
        <f t="shared" si="511"/>
        <v>0</v>
      </c>
      <c r="AH451">
        <f>((EW451*1.35))</f>
        <v>1.3905000000000001</v>
      </c>
      <c r="AI451">
        <f>((EX451*1.35))</f>
        <v>0</v>
      </c>
      <c r="AJ451">
        <f t="shared" si="512"/>
        <v>0</v>
      </c>
      <c r="AK451">
        <v>11.53</v>
      </c>
      <c r="AL451">
        <v>1.31</v>
      </c>
      <c r="AM451">
        <v>0</v>
      </c>
      <c r="AN451">
        <v>0</v>
      </c>
      <c r="AO451">
        <v>10.220000000000001</v>
      </c>
      <c r="AP451">
        <v>0</v>
      </c>
      <c r="AQ451">
        <v>1.03</v>
      </c>
      <c r="AR451">
        <v>0</v>
      </c>
      <c r="AS451">
        <v>0</v>
      </c>
      <c r="AT451">
        <v>80</v>
      </c>
      <c r="AU451">
        <v>60</v>
      </c>
      <c r="AV451">
        <v>1</v>
      </c>
      <c r="AW451">
        <v>1</v>
      </c>
      <c r="AZ451">
        <v>6.77</v>
      </c>
      <c r="BA451">
        <v>6.77</v>
      </c>
      <c r="BB451">
        <v>6.77</v>
      </c>
      <c r="BC451">
        <v>6.77</v>
      </c>
      <c r="BD451" t="s">
        <v>3</v>
      </c>
      <c r="BE451" t="s">
        <v>3</v>
      </c>
      <c r="BF451" t="s">
        <v>3</v>
      </c>
      <c r="BG451" t="s">
        <v>3</v>
      </c>
      <c r="BH451">
        <v>0</v>
      </c>
      <c r="BI451">
        <v>2</v>
      </c>
      <c r="BJ451" t="s">
        <v>663</v>
      </c>
      <c r="BM451">
        <v>111001</v>
      </c>
      <c r="BN451">
        <v>0</v>
      </c>
      <c r="BO451" t="s">
        <v>3</v>
      </c>
      <c r="BP451">
        <v>0</v>
      </c>
      <c r="BQ451">
        <v>3</v>
      </c>
      <c r="BR451">
        <v>0</v>
      </c>
      <c r="BS451">
        <v>6.77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3</v>
      </c>
      <c r="BZ451">
        <v>80</v>
      </c>
      <c r="CA451">
        <v>60</v>
      </c>
      <c r="CE451">
        <v>0</v>
      </c>
      <c r="CF451">
        <v>0</v>
      </c>
      <c r="CG451">
        <v>0</v>
      </c>
      <c r="CM451">
        <v>0</v>
      </c>
      <c r="CN451" t="s">
        <v>1296</v>
      </c>
      <c r="CO451">
        <v>0</v>
      </c>
      <c r="CP451">
        <f t="shared" si="513"/>
        <v>102.28</v>
      </c>
      <c r="CQ451">
        <f t="shared" si="514"/>
        <v>8.8687000000000005</v>
      </c>
      <c r="CR451">
        <f t="shared" si="515"/>
        <v>0</v>
      </c>
      <c r="CS451">
        <f t="shared" si="516"/>
        <v>0</v>
      </c>
      <c r="CT451">
        <f t="shared" si="517"/>
        <v>93.405689999999993</v>
      </c>
      <c r="CU451">
        <f t="shared" si="518"/>
        <v>0</v>
      </c>
      <c r="CV451">
        <f t="shared" si="519"/>
        <v>1.3905000000000001</v>
      </c>
      <c r="CW451">
        <f t="shared" si="520"/>
        <v>0</v>
      </c>
      <c r="CX451">
        <f t="shared" si="521"/>
        <v>0</v>
      </c>
      <c r="CY451">
        <f t="shared" si="522"/>
        <v>74.727999999999994</v>
      </c>
      <c r="CZ451">
        <f t="shared" si="523"/>
        <v>56.045999999999992</v>
      </c>
      <c r="DC451" t="s">
        <v>3</v>
      </c>
      <c r="DD451" t="s">
        <v>3</v>
      </c>
      <c r="DE451" t="s">
        <v>19</v>
      </c>
      <c r="DF451" t="s">
        <v>19</v>
      </c>
      <c r="DG451" t="s">
        <v>19</v>
      </c>
      <c r="DH451" t="s">
        <v>3</v>
      </c>
      <c r="DI451" t="s">
        <v>19</v>
      </c>
      <c r="DJ451" t="s">
        <v>19</v>
      </c>
      <c r="DK451" t="s">
        <v>3</v>
      </c>
      <c r="DL451" t="s">
        <v>3</v>
      </c>
      <c r="DM451" t="s">
        <v>3</v>
      </c>
      <c r="DN451">
        <v>0</v>
      </c>
      <c r="DO451">
        <v>0</v>
      </c>
      <c r="DP451">
        <v>1</v>
      </c>
      <c r="DQ451">
        <v>1</v>
      </c>
      <c r="DU451">
        <v>1013</v>
      </c>
      <c r="DV451" t="s">
        <v>17</v>
      </c>
      <c r="DW451" t="s">
        <v>17</v>
      </c>
      <c r="DX451">
        <v>1</v>
      </c>
      <c r="EE451">
        <v>39174392</v>
      </c>
      <c r="EF451">
        <v>3</v>
      </c>
      <c r="EG451" t="s">
        <v>20</v>
      </c>
      <c r="EH451">
        <v>0</v>
      </c>
      <c r="EI451" t="s">
        <v>3</v>
      </c>
      <c r="EJ451">
        <v>2</v>
      </c>
      <c r="EK451">
        <v>111001</v>
      </c>
      <c r="EL451" t="s">
        <v>664</v>
      </c>
      <c r="EM451" t="s">
        <v>319</v>
      </c>
      <c r="EO451" t="s">
        <v>44</v>
      </c>
      <c r="EQ451">
        <v>131072</v>
      </c>
      <c r="ER451">
        <v>11.53</v>
      </c>
      <c r="ES451">
        <v>1.31</v>
      </c>
      <c r="ET451">
        <v>0</v>
      </c>
      <c r="EU451">
        <v>0</v>
      </c>
      <c r="EV451">
        <v>10.220000000000001</v>
      </c>
      <c r="EW451">
        <v>1.03</v>
      </c>
      <c r="EX451">
        <v>0</v>
      </c>
      <c r="EY451">
        <v>0</v>
      </c>
      <c r="FQ451">
        <v>0</v>
      </c>
      <c r="FR451">
        <f t="shared" si="524"/>
        <v>0</v>
      </c>
      <c r="FS451">
        <v>0</v>
      </c>
      <c r="FX451">
        <v>80</v>
      </c>
      <c r="FY451">
        <v>60</v>
      </c>
      <c r="GA451" t="s">
        <v>3</v>
      </c>
      <c r="GD451">
        <v>1</v>
      </c>
      <c r="GF451">
        <v>1908987205</v>
      </c>
      <c r="GG451">
        <v>1</v>
      </c>
      <c r="GH451">
        <v>1</v>
      </c>
      <c r="GI451">
        <v>4</v>
      </c>
      <c r="GJ451">
        <v>0</v>
      </c>
      <c r="GK451">
        <v>0</v>
      </c>
      <c r="GL451">
        <f t="shared" si="525"/>
        <v>0</v>
      </c>
      <c r="GM451">
        <f t="shared" si="526"/>
        <v>233.06</v>
      </c>
      <c r="GN451">
        <f t="shared" si="527"/>
        <v>0</v>
      </c>
      <c r="GO451">
        <f t="shared" si="528"/>
        <v>233.06</v>
      </c>
      <c r="GP451">
        <f t="shared" si="529"/>
        <v>0</v>
      </c>
      <c r="GR451">
        <v>0</v>
      </c>
      <c r="GS451">
        <v>0</v>
      </c>
      <c r="GT451">
        <v>0</v>
      </c>
      <c r="GU451" t="s">
        <v>3</v>
      </c>
      <c r="GV451">
        <f t="shared" si="530"/>
        <v>0</v>
      </c>
      <c r="GW451">
        <v>1</v>
      </c>
      <c r="GX451">
        <f t="shared" si="531"/>
        <v>0</v>
      </c>
      <c r="HA451">
        <v>0</v>
      </c>
      <c r="HB451">
        <v>0</v>
      </c>
      <c r="HC451">
        <f t="shared" si="532"/>
        <v>0</v>
      </c>
      <c r="IK451">
        <v>0</v>
      </c>
    </row>
    <row r="452" spans="1:255" x14ac:dyDescent="0.2">
      <c r="A452" s="2">
        <v>18</v>
      </c>
      <c r="B452" s="2">
        <v>1</v>
      </c>
      <c r="C452" s="2">
        <v>1207</v>
      </c>
      <c r="D452" s="2"/>
      <c r="E452" s="2" t="s">
        <v>685</v>
      </c>
      <c r="F452" s="2" t="s">
        <v>686</v>
      </c>
      <c r="G452" s="2" t="s">
        <v>687</v>
      </c>
      <c r="H452" s="2" t="s">
        <v>27</v>
      </c>
      <c r="I452" s="2">
        <f>I450*J452</f>
        <v>1</v>
      </c>
      <c r="J452" s="2">
        <v>1</v>
      </c>
      <c r="K452" s="2"/>
      <c r="L452" s="2"/>
      <c r="M452" s="2"/>
      <c r="N452" s="2"/>
      <c r="O452" s="2">
        <f t="shared" si="498"/>
        <v>146.26</v>
      </c>
      <c r="P452" s="2">
        <f t="shared" si="499"/>
        <v>146.26</v>
      </c>
      <c r="Q452" s="2">
        <f t="shared" si="500"/>
        <v>0</v>
      </c>
      <c r="R452" s="2">
        <f t="shared" si="501"/>
        <v>0</v>
      </c>
      <c r="S452" s="2">
        <f t="shared" si="502"/>
        <v>0</v>
      </c>
      <c r="T452" s="2">
        <f t="shared" si="503"/>
        <v>0</v>
      </c>
      <c r="U452" s="2">
        <f t="shared" si="504"/>
        <v>0</v>
      </c>
      <c r="V452" s="2">
        <f t="shared" si="505"/>
        <v>0</v>
      </c>
      <c r="W452" s="2">
        <f t="shared" si="506"/>
        <v>0</v>
      </c>
      <c r="X452" s="2">
        <f t="shared" si="507"/>
        <v>0</v>
      </c>
      <c r="Y452" s="2">
        <f t="shared" si="508"/>
        <v>0</v>
      </c>
      <c r="Z452" s="2"/>
      <c r="AA452" s="2">
        <v>39650536</v>
      </c>
      <c r="AB452" s="2">
        <f t="shared" si="509"/>
        <v>146.26</v>
      </c>
      <c r="AC452" s="2">
        <f t="shared" si="510"/>
        <v>146.26</v>
      </c>
      <c r="AD452" s="2">
        <f>ROUND((((ET452)-(EU452))+AE452),6)</f>
        <v>0</v>
      </c>
      <c r="AE452" s="2">
        <f>ROUND((EU452),6)</f>
        <v>0</v>
      </c>
      <c r="AF452" s="2">
        <f>ROUND((EV452),6)</f>
        <v>0</v>
      </c>
      <c r="AG452" s="2">
        <f t="shared" si="511"/>
        <v>0</v>
      </c>
      <c r="AH452" s="2">
        <f>(EW452)</f>
        <v>0</v>
      </c>
      <c r="AI452" s="2">
        <f>(EX452)</f>
        <v>0</v>
      </c>
      <c r="AJ452" s="2">
        <f t="shared" si="512"/>
        <v>0</v>
      </c>
      <c r="AK452" s="2">
        <v>146.26</v>
      </c>
      <c r="AL452" s="2">
        <v>146.26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80</v>
      </c>
      <c r="AU452" s="2">
        <v>60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3</v>
      </c>
      <c r="BE452" s="2" t="s">
        <v>3</v>
      </c>
      <c r="BF452" s="2" t="s">
        <v>3</v>
      </c>
      <c r="BG452" s="2" t="s">
        <v>3</v>
      </c>
      <c r="BH452" s="2">
        <v>3</v>
      </c>
      <c r="BI452" s="2">
        <v>2</v>
      </c>
      <c r="BJ452" s="2" t="s">
        <v>688</v>
      </c>
      <c r="BK452" s="2"/>
      <c r="BL452" s="2"/>
      <c r="BM452" s="2">
        <v>111001</v>
      </c>
      <c r="BN452" s="2">
        <v>0</v>
      </c>
      <c r="BO452" s="2" t="s">
        <v>3</v>
      </c>
      <c r="BP452" s="2">
        <v>0</v>
      </c>
      <c r="BQ452" s="2">
        <v>3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3</v>
      </c>
      <c r="BZ452" s="2">
        <v>80</v>
      </c>
      <c r="CA452" s="2">
        <v>60</v>
      </c>
      <c r="CB452" s="2"/>
      <c r="CC452" s="2"/>
      <c r="CD452" s="2"/>
      <c r="CE452" s="2">
        <v>0</v>
      </c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3</v>
      </c>
      <c r="CO452" s="2">
        <v>0</v>
      </c>
      <c r="CP452" s="2">
        <f t="shared" si="513"/>
        <v>146.26</v>
      </c>
      <c r="CQ452" s="2">
        <f t="shared" si="514"/>
        <v>146.26</v>
      </c>
      <c r="CR452" s="2">
        <f t="shared" si="515"/>
        <v>0</v>
      </c>
      <c r="CS452" s="2">
        <f t="shared" si="516"/>
        <v>0</v>
      </c>
      <c r="CT452" s="2">
        <f t="shared" si="517"/>
        <v>0</v>
      </c>
      <c r="CU452" s="2">
        <f t="shared" si="518"/>
        <v>0</v>
      </c>
      <c r="CV452" s="2">
        <f t="shared" si="519"/>
        <v>0</v>
      </c>
      <c r="CW452" s="2">
        <f t="shared" si="520"/>
        <v>0</v>
      </c>
      <c r="CX452" s="2">
        <f t="shared" si="521"/>
        <v>0</v>
      </c>
      <c r="CY452" s="2">
        <f t="shared" si="522"/>
        <v>0</v>
      </c>
      <c r="CZ452" s="2">
        <f t="shared" si="523"/>
        <v>0</v>
      </c>
      <c r="DA452" s="2"/>
      <c r="DB452" s="2"/>
      <c r="DC452" s="2" t="s">
        <v>3</v>
      </c>
      <c r="DD452" s="2" t="s">
        <v>3</v>
      </c>
      <c r="DE452" s="2" t="s">
        <v>3</v>
      </c>
      <c r="DF452" s="2" t="s">
        <v>3</v>
      </c>
      <c r="DG452" s="2" t="s">
        <v>3</v>
      </c>
      <c r="DH452" s="2" t="s">
        <v>3</v>
      </c>
      <c r="DI452" s="2" t="s">
        <v>3</v>
      </c>
      <c r="DJ452" s="2" t="s">
        <v>3</v>
      </c>
      <c r="DK452" s="2" t="s">
        <v>3</v>
      </c>
      <c r="DL452" s="2" t="s">
        <v>3</v>
      </c>
      <c r="DM452" s="2" t="s">
        <v>3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1010</v>
      </c>
      <c r="DV452" s="2" t="s">
        <v>27</v>
      </c>
      <c r="DW452" s="2" t="s">
        <v>27</v>
      </c>
      <c r="DX452" s="2">
        <v>1</v>
      </c>
      <c r="DY452" s="2"/>
      <c r="DZ452" s="2"/>
      <c r="EA452" s="2"/>
      <c r="EB452" s="2"/>
      <c r="EC452" s="2"/>
      <c r="ED452" s="2"/>
      <c r="EE452" s="2">
        <v>39174392</v>
      </c>
      <c r="EF452" s="2">
        <v>3</v>
      </c>
      <c r="EG452" s="2" t="s">
        <v>20</v>
      </c>
      <c r="EH452" s="2">
        <v>0</v>
      </c>
      <c r="EI452" s="2" t="s">
        <v>3</v>
      </c>
      <c r="EJ452" s="2">
        <v>2</v>
      </c>
      <c r="EK452" s="2">
        <v>111001</v>
      </c>
      <c r="EL452" s="2" t="s">
        <v>664</v>
      </c>
      <c r="EM452" s="2" t="s">
        <v>319</v>
      </c>
      <c r="EN452" s="2"/>
      <c r="EO452" s="2" t="s">
        <v>3</v>
      </c>
      <c r="EP452" s="2"/>
      <c r="EQ452" s="2">
        <v>0</v>
      </c>
      <c r="ER452" s="2">
        <v>146.26</v>
      </c>
      <c r="ES452" s="2">
        <v>146.26</v>
      </c>
      <c r="ET452" s="2">
        <v>0</v>
      </c>
      <c r="EU452" s="2">
        <v>0</v>
      </c>
      <c r="EV452" s="2">
        <v>0</v>
      </c>
      <c r="EW452" s="2">
        <v>0</v>
      </c>
      <c r="EX452" s="2">
        <v>0</v>
      </c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524"/>
        <v>0</v>
      </c>
      <c r="FS452" s="2">
        <v>0</v>
      </c>
      <c r="FT452" s="2"/>
      <c r="FU452" s="2"/>
      <c r="FV452" s="2"/>
      <c r="FW452" s="2"/>
      <c r="FX452" s="2">
        <v>80</v>
      </c>
      <c r="FY452" s="2">
        <v>60</v>
      </c>
      <c r="FZ452" s="2"/>
      <c r="GA452" s="2" t="s">
        <v>3</v>
      </c>
      <c r="GB452" s="2"/>
      <c r="GC452" s="2"/>
      <c r="GD452" s="2">
        <v>1</v>
      </c>
      <c r="GE452" s="2"/>
      <c r="GF452" s="2">
        <v>742254544</v>
      </c>
      <c r="GG452" s="2">
        <v>1</v>
      </c>
      <c r="GH452" s="2">
        <v>1</v>
      </c>
      <c r="GI452" s="2">
        <v>-2</v>
      </c>
      <c r="GJ452" s="2">
        <v>0</v>
      </c>
      <c r="GK452" s="2">
        <v>0</v>
      </c>
      <c r="GL452" s="2">
        <f t="shared" si="525"/>
        <v>0</v>
      </c>
      <c r="GM452" s="2">
        <f t="shared" si="526"/>
        <v>146.26</v>
      </c>
      <c r="GN452" s="2">
        <f t="shared" si="527"/>
        <v>0</v>
      </c>
      <c r="GO452" s="2">
        <f t="shared" si="528"/>
        <v>146.26</v>
      </c>
      <c r="GP452" s="2">
        <f t="shared" si="529"/>
        <v>0</v>
      </c>
      <c r="GQ452" s="2"/>
      <c r="GR452" s="2">
        <v>0</v>
      </c>
      <c r="GS452" s="2">
        <v>3</v>
      </c>
      <c r="GT452" s="2">
        <v>0</v>
      </c>
      <c r="GU452" s="2" t="s">
        <v>3</v>
      </c>
      <c r="GV452" s="2">
        <f t="shared" si="530"/>
        <v>0</v>
      </c>
      <c r="GW452" s="2">
        <v>1</v>
      </c>
      <c r="GX452" s="2">
        <f t="shared" si="531"/>
        <v>0</v>
      </c>
      <c r="GY452" s="2"/>
      <c r="GZ452" s="2"/>
      <c r="HA452" s="2">
        <v>0</v>
      </c>
      <c r="HB452" s="2">
        <v>0</v>
      </c>
      <c r="HC452" s="2">
        <f t="shared" si="532"/>
        <v>0</v>
      </c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18</v>
      </c>
      <c r="B453">
        <v>1</v>
      </c>
      <c r="C453">
        <v>1211</v>
      </c>
      <c r="E453" t="s">
        <v>685</v>
      </c>
      <c r="F453" t="s">
        <v>686</v>
      </c>
      <c r="G453" t="s">
        <v>687</v>
      </c>
      <c r="H453" t="s">
        <v>27</v>
      </c>
      <c r="I453">
        <f>I451*J453</f>
        <v>1</v>
      </c>
      <c r="J453">
        <v>1</v>
      </c>
      <c r="O453">
        <f t="shared" si="498"/>
        <v>990.18</v>
      </c>
      <c r="P453">
        <f t="shared" si="499"/>
        <v>990.18</v>
      </c>
      <c r="Q453">
        <f t="shared" si="500"/>
        <v>0</v>
      </c>
      <c r="R453">
        <f t="shared" si="501"/>
        <v>0</v>
      </c>
      <c r="S453">
        <f t="shared" si="502"/>
        <v>0</v>
      </c>
      <c r="T453">
        <f t="shared" si="503"/>
        <v>0</v>
      </c>
      <c r="U453">
        <f t="shared" si="504"/>
        <v>0</v>
      </c>
      <c r="V453">
        <f t="shared" si="505"/>
        <v>0</v>
      </c>
      <c r="W453">
        <f t="shared" si="506"/>
        <v>0</v>
      </c>
      <c r="X453">
        <f t="shared" si="507"/>
        <v>0</v>
      </c>
      <c r="Y453">
        <f t="shared" si="508"/>
        <v>0</v>
      </c>
      <c r="AA453">
        <v>39650538</v>
      </c>
      <c r="AB453">
        <f t="shared" si="509"/>
        <v>146.26</v>
      </c>
      <c r="AC453">
        <f t="shared" si="510"/>
        <v>146.26</v>
      </c>
      <c r="AD453">
        <f>ROUND((((ET453)-(EU453))+AE453),6)</f>
        <v>0</v>
      </c>
      <c r="AE453">
        <f>ROUND((EU453),6)</f>
        <v>0</v>
      </c>
      <c r="AF453">
        <f>ROUND((EV453),6)</f>
        <v>0</v>
      </c>
      <c r="AG453">
        <f t="shared" si="511"/>
        <v>0</v>
      </c>
      <c r="AH453">
        <f>(EW453)</f>
        <v>0</v>
      </c>
      <c r="AI453">
        <f>(EX453)</f>
        <v>0</v>
      </c>
      <c r="AJ453">
        <f t="shared" si="512"/>
        <v>0</v>
      </c>
      <c r="AK453">
        <v>146.26</v>
      </c>
      <c r="AL453">
        <v>146.26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80</v>
      </c>
      <c r="AU453">
        <v>60</v>
      </c>
      <c r="AV453">
        <v>1</v>
      </c>
      <c r="AW453">
        <v>1</v>
      </c>
      <c r="AZ453">
        <v>6.77</v>
      </c>
      <c r="BA453">
        <v>1</v>
      </c>
      <c r="BB453">
        <v>1</v>
      </c>
      <c r="BC453">
        <v>6.77</v>
      </c>
      <c r="BD453" t="s">
        <v>3</v>
      </c>
      <c r="BE453" t="s">
        <v>3</v>
      </c>
      <c r="BF453" t="s">
        <v>3</v>
      </c>
      <c r="BG453" t="s">
        <v>3</v>
      </c>
      <c r="BH453">
        <v>3</v>
      </c>
      <c r="BI453">
        <v>2</v>
      </c>
      <c r="BJ453" t="s">
        <v>688</v>
      </c>
      <c r="BM453">
        <v>111001</v>
      </c>
      <c r="BN453">
        <v>0</v>
      </c>
      <c r="BO453" t="s">
        <v>3</v>
      </c>
      <c r="BP453">
        <v>0</v>
      </c>
      <c r="BQ453">
        <v>3</v>
      </c>
      <c r="BR453">
        <v>0</v>
      </c>
      <c r="BS453">
        <v>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3</v>
      </c>
      <c r="BZ453">
        <v>80</v>
      </c>
      <c r="CA453">
        <v>60</v>
      </c>
      <c r="CE453">
        <v>0</v>
      </c>
      <c r="CF453">
        <v>0</v>
      </c>
      <c r="CG453">
        <v>0</v>
      </c>
      <c r="CM453">
        <v>0</v>
      </c>
      <c r="CN453" t="s">
        <v>3</v>
      </c>
      <c r="CO453">
        <v>0</v>
      </c>
      <c r="CP453">
        <f t="shared" si="513"/>
        <v>990.18</v>
      </c>
      <c r="CQ453">
        <f t="shared" si="514"/>
        <v>990.1801999999999</v>
      </c>
      <c r="CR453">
        <f t="shared" si="515"/>
        <v>0</v>
      </c>
      <c r="CS453">
        <f t="shared" si="516"/>
        <v>0</v>
      </c>
      <c r="CT453">
        <f t="shared" si="517"/>
        <v>0</v>
      </c>
      <c r="CU453">
        <f t="shared" si="518"/>
        <v>0</v>
      </c>
      <c r="CV453">
        <f t="shared" si="519"/>
        <v>0</v>
      </c>
      <c r="CW453">
        <f t="shared" si="520"/>
        <v>0</v>
      </c>
      <c r="CX453">
        <f t="shared" si="521"/>
        <v>0</v>
      </c>
      <c r="CY453">
        <f t="shared" si="522"/>
        <v>0</v>
      </c>
      <c r="CZ453">
        <f t="shared" si="523"/>
        <v>0</v>
      </c>
      <c r="DC453" t="s">
        <v>3</v>
      </c>
      <c r="DD453" t="s">
        <v>3</v>
      </c>
      <c r="DE453" t="s">
        <v>3</v>
      </c>
      <c r="DF453" t="s">
        <v>3</v>
      </c>
      <c r="DG453" t="s">
        <v>3</v>
      </c>
      <c r="DH453" t="s">
        <v>3</v>
      </c>
      <c r="DI453" t="s">
        <v>3</v>
      </c>
      <c r="DJ453" t="s">
        <v>3</v>
      </c>
      <c r="DK453" t="s">
        <v>3</v>
      </c>
      <c r="DL453" t="s">
        <v>3</v>
      </c>
      <c r="DM453" t="s">
        <v>3</v>
      </c>
      <c r="DN453">
        <v>0</v>
      </c>
      <c r="DO453">
        <v>0</v>
      </c>
      <c r="DP453">
        <v>1</v>
      </c>
      <c r="DQ453">
        <v>1</v>
      </c>
      <c r="DU453">
        <v>1010</v>
      </c>
      <c r="DV453" t="s">
        <v>27</v>
      </c>
      <c r="DW453" t="s">
        <v>27</v>
      </c>
      <c r="DX453">
        <v>1</v>
      </c>
      <c r="EE453">
        <v>39174392</v>
      </c>
      <c r="EF453">
        <v>3</v>
      </c>
      <c r="EG453" t="s">
        <v>20</v>
      </c>
      <c r="EH453">
        <v>0</v>
      </c>
      <c r="EI453" t="s">
        <v>3</v>
      </c>
      <c r="EJ453">
        <v>2</v>
      </c>
      <c r="EK453">
        <v>111001</v>
      </c>
      <c r="EL453" t="s">
        <v>664</v>
      </c>
      <c r="EM453" t="s">
        <v>319</v>
      </c>
      <c r="EO453" t="s">
        <v>3</v>
      </c>
      <c r="EQ453">
        <v>0</v>
      </c>
      <c r="ER453">
        <v>146.26</v>
      </c>
      <c r="ES453">
        <v>146.26</v>
      </c>
      <c r="ET453">
        <v>0</v>
      </c>
      <c r="EU453">
        <v>0</v>
      </c>
      <c r="EV453">
        <v>0</v>
      </c>
      <c r="EW453">
        <v>0</v>
      </c>
      <c r="EX453">
        <v>0</v>
      </c>
      <c r="FQ453">
        <v>0</v>
      </c>
      <c r="FR453">
        <f t="shared" si="524"/>
        <v>0</v>
      </c>
      <c r="FS453">
        <v>0</v>
      </c>
      <c r="FX453">
        <v>80</v>
      </c>
      <c r="FY453">
        <v>60</v>
      </c>
      <c r="GA453" t="s">
        <v>3</v>
      </c>
      <c r="GD453">
        <v>1</v>
      </c>
      <c r="GF453">
        <v>742254544</v>
      </c>
      <c r="GG453">
        <v>1</v>
      </c>
      <c r="GH453">
        <v>1</v>
      </c>
      <c r="GI453">
        <v>4</v>
      </c>
      <c r="GJ453">
        <v>0</v>
      </c>
      <c r="GK453">
        <v>0</v>
      </c>
      <c r="GL453">
        <f t="shared" si="525"/>
        <v>0</v>
      </c>
      <c r="GM453">
        <f t="shared" si="526"/>
        <v>990.18</v>
      </c>
      <c r="GN453">
        <f t="shared" si="527"/>
        <v>0</v>
      </c>
      <c r="GO453">
        <f t="shared" si="528"/>
        <v>990.18</v>
      </c>
      <c r="GP453">
        <f t="shared" si="529"/>
        <v>0</v>
      </c>
      <c r="GR453">
        <v>0</v>
      </c>
      <c r="GS453">
        <v>0</v>
      </c>
      <c r="GT453">
        <v>0</v>
      </c>
      <c r="GU453" t="s">
        <v>3</v>
      </c>
      <c r="GV453">
        <f t="shared" si="530"/>
        <v>0</v>
      </c>
      <c r="GW453">
        <v>1</v>
      </c>
      <c r="GX453">
        <f t="shared" si="531"/>
        <v>0</v>
      </c>
      <c r="HA453">
        <v>0</v>
      </c>
      <c r="HB453">
        <v>0</v>
      </c>
      <c r="HC453">
        <f t="shared" si="532"/>
        <v>0</v>
      </c>
      <c r="IK453">
        <v>0</v>
      </c>
    </row>
    <row r="454" spans="1:255" x14ac:dyDescent="0.2">
      <c r="A454" s="2">
        <v>17</v>
      </c>
      <c r="B454" s="2">
        <v>1</v>
      </c>
      <c r="C454" s="2">
        <f>ROW(SmtRes!A1221)</f>
        <v>1221</v>
      </c>
      <c r="D454" s="2">
        <f>ROW(EtalonRes!A1043)</f>
        <v>1043</v>
      </c>
      <c r="E454" s="2" t="s">
        <v>689</v>
      </c>
      <c r="F454" s="2" t="s">
        <v>690</v>
      </c>
      <c r="G454" s="2" t="s">
        <v>691</v>
      </c>
      <c r="H454" s="2" t="s">
        <v>42</v>
      </c>
      <c r="I454" s="2">
        <f>ROUND(16/10,9)</f>
        <v>1.6</v>
      </c>
      <c r="J454" s="2">
        <v>0</v>
      </c>
      <c r="K454" s="2"/>
      <c r="L454" s="2"/>
      <c r="M454" s="2"/>
      <c r="N454" s="2"/>
      <c r="O454" s="2">
        <f t="shared" si="498"/>
        <v>1349.05</v>
      </c>
      <c r="P454" s="2">
        <f t="shared" si="499"/>
        <v>14.1</v>
      </c>
      <c r="Q454" s="2">
        <f t="shared" si="500"/>
        <v>383.25</v>
      </c>
      <c r="R454" s="2">
        <f t="shared" si="501"/>
        <v>49.64</v>
      </c>
      <c r="S454" s="2">
        <f t="shared" si="502"/>
        <v>951.7</v>
      </c>
      <c r="T454" s="2">
        <f t="shared" si="503"/>
        <v>0</v>
      </c>
      <c r="U454" s="2">
        <f t="shared" si="504"/>
        <v>98.927999999999997</v>
      </c>
      <c r="V454" s="2">
        <f t="shared" si="505"/>
        <v>3.7368000000000006</v>
      </c>
      <c r="W454" s="2">
        <f t="shared" si="506"/>
        <v>0</v>
      </c>
      <c r="X454" s="2">
        <f t="shared" si="507"/>
        <v>801.07</v>
      </c>
      <c r="Y454" s="2">
        <f t="shared" si="508"/>
        <v>600.79999999999995</v>
      </c>
      <c r="Z454" s="2"/>
      <c r="AA454" s="2">
        <v>39650536</v>
      </c>
      <c r="AB454" s="2">
        <f t="shared" si="509"/>
        <v>843.15049999999997</v>
      </c>
      <c r="AC454" s="2">
        <f t="shared" si="510"/>
        <v>8.81</v>
      </c>
      <c r="AD454" s="2">
        <f>ROUND(((((ET454*1.35))-((EU454*1.35)))+AE454),6)</f>
        <v>239.53049999999999</v>
      </c>
      <c r="AE454" s="2">
        <f>ROUND(((EU454*1.35)),6)</f>
        <v>31.023</v>
      </c>
      <c r="AF454" s="2">
        <f>ROUND(((EV454*1.35)),6)</f>
        <v>594.80999999999995</v>
      </c>
      <c r="AG454" s="2">
        <f t="shared" si="511"/>
        <v>0</v>
      </c>
      <c r="AH454" s="2">
        <f>((EW454*1.35))</f>
        <v>61.83</v>
      </c>
      <c r="AI454" s="2">
        <f>((EX454*1.35))</f>
        <v>2.3355000000000001</v>
      </c>
      <c r="AJ454" s="2">
        <f t="shared" si="512"/>
        <v>0</v>
      </c>
      <c r="AK454" s="2">
        <v>626.84</v>
      </c>
      <c r="AL454" s="2">
        <v>8.81</v>
      </c>
      <c r="AM454" s="2">
        <v>177.43</v>
      </c>
      <c r="AN454" s="2">
        <v>22.98</v>
      </c>
      <c r="AO454" s="2">
        <v>440.6</v>
      </c>
      <c r="AP454" s="2">
        <v>0</v>
      </c>
      <c r="AQ454" s="2">
        <v>45.8</v>
      </c>
      <c r="AR454" s="2">
        <v>1.73</v>
      </c>
      <c r="AS454" s="2">
        <v>0</v>
      </c>
      <c r="AT454" s="2">
        <v>80</v>
      </c>
      <c r="AU454" s="2">
        <v>60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3</v>
      </c>
      <c r="BE454" s="2" t="s">
        <v>3</v>
      </c>
      <c r="BF454" s="2" t="s">
        <v>3</v>
      </c>
      <c r="BG454" s="2" t="s">
        <v>3</v>
      </c>
      <c r="BH454" s="2">
        <v>0</v>
      </c>
      <c r="BI454" s="2">
        <v>2</v>
      </c>
      <c r="BJ454" s="2" t="s">
        <v>692</v>
      </c>
      <c r="BK454" s="2"/>
      <c r="BL454" s="2"/>
      <c r="BM454" s="2">
        <v>112001</v>
      </c>
      <c r="BN454" s="2">
        <v>0</v>
      </c>
      <c r="BO454" s="2" t="s">
        <v>3</v>
      </c>
      <c r="BP454" s="2">
        <v>0</v>
      </c>
      <c r="BQ454" s="2">
        <v>3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3</v>
      </c>
      <c r="BZ454" s="2">
        <v>80</v>
      </c>
      <c r="CA454" s="2">
        <v>60</v>
      </c>
      <c r="CB454" s="2"/>
      <c r="CC454" s="2"/>
      <c r="CD454" s="2"/>
      <c r="CE454" s="2">
        <v>0</v>
      </c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1296</v>
      </c>
      <c r="CO454" s="2">
        <v>0</v>
      </c>
      <c r="CP454" s="2">
        <f t="shared" si="513"/>
        <v>1349.0500000000002</v>
      </c>
      <c r="CQ454" s="2">
        <f t="shared" si="514"/>
        <v>8.81</v>
      </c>
      <c r="CR454" s="2">
        <f t="shared" si="515"/>
        <v>239.53049999999999</v>
      </c>
      <c r="CS454" s="2">
        <f t="shared" si="516"/>
        <v>31.023</v>
      </c>
      <c r="CT454" s="2">
        <f t="shared" si="517"/>
        <v>594.80999999999995</v>
      </c>
      <c r="CU454" s="2">
        <f t="shared" si="518"/>
        <v>0</v>
      </c>
      <c r="CV454" s="2">
        <f t="shared" si="519"/>
        <v>61.83</v>
      </c>
      <c r="CW454" s="2">
        <f t="shared" si="520"/>
        <v>2.3355000000000001</v>
      </c>
      <c r="CX454" s="2">
        <f t="shared" si="521"/>
        <v>0</v>
      </c>
      <c r="CY454" s="2">
        <f t="shared" si="522"/>
        <v>801.072</v>
      </c>
      <c r="CZ454" s="2">
        <f t="shared" si="523"/>
        <v>600.80399999999997</v>
      </c>
      <c r="DA454" s="2"/>
      <c r="DB454" s="2"/>
      <c r="DC454" s="2" t="s">
        <v>3</v>
      </c>
      <c r="DD454" s="2" t="s">
        <v>3</v>
      </c>
      <c r="DE454" s="2" t="s">
        <v>19</v>
      </c>
      <c r="DF454" s="2" t="s">
        <v>19</v>
      </c>
      <c r="DG454" s="2" t="s">
        <v>19</v>
      </c>
      <c r="DH454" s="2" t="s">
        <v>3</v>
      </c>
      <c r="DI454" s="2" t="s">
        <v>19</v>
      </c>
      <c r="DJ454" s="2" t="s">
        <v>19</v>
      </c>
      <c r="DK454" s="2" t="s">
        <v>3</v>
      </c>
      <c r="DL454" s="2" t="s">
        <v>3</v>
      </c>
      <c r="DM454" s="2" t="s">
        <v>3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1013</v>
      </c>
      <c r="DV454" s="2" t="s">
        <v>42</v>
      </c>
      <c r="DW454" s="2" t="s">
        <v>42</v>
      </c>
      <c r="DX454" s="2">
        <v>1</v>
      </c>
      <c r="DY454" s="2"/>
      <c r="DZ454" s="2"/>
      <c r="EA454" s="2"/>
      <c r="EB454" s="2"/>
      <c r="EC454" s="2"/>
      <c r="ED454" s="2"/>
      <c r="EE454" s="2">
        <v>39174395</v>
      </c>
      <c r="EF454" s="2">
        <v>3</v>
      </c>
      <c r="EG454" s="2" t="s">
        <v>20</v>
      </c>
      <c r="EH454" s="2">
        <v>0</v>
      </c>
      <c r="EI454" s="2" t="s">
        <v>3</v>
      </c>
      <c r="EJ454" s="2">
        <v>2</v>
      </c>
      <c r="EK454" s="2">
        <v>112001</v>
      </c>
      <c r="EL454" s="2" t="s">
        <v>192</v>
      </c>
      <c r="EM454" s="2" t="s">
        <v>193</v>
      </c>
      <c r="EN454" s="2"/>
      <c r="EO454" s="2" t="s">
        <v>44</v>
      </c>
      <c r="EP454" s="2"/>
      <c r="EQ454" s="2">
        <v>131072</v>
      </c>
      <c r="ER454" s="2">
        <v>626.84</v>
      </c>
      <c r="ES454" s="2">
        <v>8.81</v>
      </c>
      <c r="ET454" s="2">
        <v>177.43</v>
      </c>
      <c r="EU454" s="2">
        <v>22.98</v>
      </c>
      <c r="EV454" s="2">
        <v>440.6</v>
      </c>
      <c r="EW454" s="2">
        <v>45.8</v>
      </c>
      <c r="EX454" s="2">
        <v>1.73</v>
      </c>
      <c r="EY454" s="2">
        <v>0</v>
      </c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524"/>
        <v>0</v>
      </c>
      <c r="FS454" s="2">
        <v>0</v>
      </c>
      <c r="FT454" s="2"/>
      <c r="FU454" s="2"/>
      <c r="FV454" s="2"/>
      <c r="FW454" s="2"/>
      <c r="FX454" s="2">
        <v>80</v>
      </c>
      <c r="FY454" s="2">
        <v>60</v>
      </c>
      <c r="FZ454" s="2"/>
      <c r="GA454" s="2" t="s">
        <v>3</v>
      </c>
      <c r="GB454" s="2"/>
      <c r="GC454" s="2"/>
      <c r="GD454" s="2">
        <v>1</v>
      </c>
      <c r="GE454" s="2"/>
      <c r="GF454" s="2">
        <v>460092431</v>
      </c>
      <c r="GG454" s="2">
        <v>1</v>
      </c>
      <c r="GH454" s="2">
        <v>1</v>
      </c>
      <c r="GI454" s="2">
        <v>-2</v>
      </c>
      <c r="GJ454" s="2">
        <v>0</v>
      </c>
      <c r="GK454" s="2">
        <v>0</v>
      </c>
      <c r="GL454" s="2">
        <f t="shared" si="525"/>
        <v>0</v>
      </c>
      <c r="GM454" s="2">
        <f t="shared" si="526"/>
        <v>2750.92</v>
      </c>
      <c r="GN454" s="2">
        <f t="shared" si="527"/>
        <v>0</v>
      </c>
      <c r="GO454" s="2">
        <f t="shared" si="528"/>
        <v>2750.92</v>
      </c>
      <c r="GP454" s="2">
        <f t="shared" si="529"/>
        <v>0</v>
      </c>
      <c r="GQ454" s="2"/>
      <c r="GR454" s="2">
        <v>0</v>
      </c>
      <c r="GS454" s="2">
        <v>3</v>
      </c>
      <c r="GT454" s="2">
        <v>0</v>
      </c>
      <c r="GU454" s="2" t="s">
        <v>3</v>
      </c>
      <c r="GV454" s="2">
        <f t="shared" si="530"/>
        <v>0</v>
      </c>
      <c r="GW454" s="2">
        <v>1</v>
      </c>
      <c r="GX454" s="2">
        <f t="shared" si="531"/>
        <v>0</v>
      </c>
      <c r="GY454" s="2"/>
      <c r="GZ454" s="2"/>
      <c r="HA454" s="2">
        <v>0</v>
      </c>
      <c r="HB454" s="2">
        <v>0</v>
      </c>
      <c r="HC454" s="2">
        <f t="shared" si="532"/>
        <v>0</v>
      </c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17</v>
      </c>
      <c r="B455">
        <v>1</v>
      </c>
      <c r="C455">
        <f>ROW(SmtRes!A1230)</f>
        <v>1230</v>
      </c>
      <c r="D455">
        <f>ROW(EtalonRes!A1048)</f>
        <v>1048</v>
      </c>
      <c r="E455" t="s">
        <v>689</v>
      </c>
      <c r="F455" t="s">
        <v>690</v>
      </c>
      <c r="G455" t="s">
        <v>691</v>
      </c>
      <c r="H455" t="s">
        <v>42</v>
      </c>
      <c r="I455">
        <f>ROUND(16/10,9)</f>
        <v>1.6</v>
      </c>
      <c r="J455">
        <v>0</v>
      </c>
      <c r="O455">
        <f t="shared" si="498"/>
        <v>9133</v>
      </c>
      <c r="P455">
        <f t="shared" si="499"/>
        <v>95.43</v>
      </c>
      <c r="Q455">
        <f t="shared" si="500"/>
        <v>2594.59</v>
      </c>
      <c r="R455">
        <f t="shared" si="501"/>
        <v>336.04</v>
      </c>
      <c r="S455">
        <f t="shared" si="502"/>
        <v>6442.98</v>
      </c>
      <c r="T455">
        <f t="shared" si="503"/>
        <v>0</v>
      </c>
      <c r="U455">
        <f t="shared" si="504"/>
        <v>98.927999999999997</v>
      </c>
      <c r="V455">
        <f t="shared" si="505"/>
        <v>3.7368000000000006</v>
      </c>
      <c r="W455">
        <f t="shared" si="506"/>
        <v>0</v>
      </c>
      <c r="X455">
        <f t="shared" si="507"/>
        <v>5423.22</v>
      </c>
      <c r="Y455">
        <f t="shared" si="508"/>
        <v>4067.41</v>
      </c>
      <c r="AA455">
        <v>39650538</v>
      </c>
      <c r="AB455">
        <f t="shared" si="509"/>
        <v>843.15049999999997</v>
      </c>
      <c r="AC455">
        <f t="shared" si="510"/>
        <v>8.81</v>
      </c>
      <c r="AD455">
        <f>ROUND(((((ET455*1.35))-((EU455*1.35)))+AE455),6)</f>
        <v>239.53049999999999</v>
      </c>
      <c r="AE455">
        <f>ROUND(((EU455*1.35)),6)</f>
        <v>31.023</v>
      </c>
      <c r="AF455">
        <f>ROUND(((EV455*1.35)),6)</f>
        <v>594.80999999999995</v>
      </c>
      <c r="AG455">
        <f t="shared" si="511"/>
        <v>0</v>
      </c>
      <c r="AH455">
        <f>((EW455*1.35))</f>
        <v>61.83</v>
      </c>
      <c r="AI455">
        <f>((EX455*1.35))</f>
        <v>2.3355000000000001</v>
      </c>
      <c r="AJ455">
        <f t="shared" si="512"/>
        <v>0</v>
      </c>
      <c r="AK455">
        <v>626.84</v>
      </c>
      <c r="AL455">
        <v>8.81</v>
      </c>
      <c r="AM455">
        <v>177.43</v>
      </c>
      <c r="AN455">
        <v>22.98</v>
      </c>
      <c r="AO455">
        <v>440.6</v>
      </c>
      <c r="AP455">
        <v>0</v>
      </c>
      <c r="AQ455">
        <v>45.8</v>
      </c>
      <c r="AR455">
        <v>1.73</v>
      </c>
      <c r="AS455">
        <v>0</v>
      </c>
      <c r="AT455">
        <v>80</v>
      </c>
      <c r="AU455">
        <v>60</v>
      </c>
      <c r="AV455">
        <v>1</v>
      </c>
      <c r="AW455">
        <v>1</v>
      </c>
      <c r="AZ455">
        <v>6.77</v>
      </c>
      <c r="BA455">
        <v>6.77</v>
      </c>
      <c r="BB455">
        <v>6.77</v>
      </c>
      <c r="BC455">
        <v>6.77</v>
      </c>
      <c r="BD455" t="s">
        <v>3</v>
      </c>
      <c r="BE455" t="s">
        <v>3</v>
      </c>
      <c r="BF455" t="s">
        <v>3</v>
      </c>
      <c r="BG455" t="s">
        <v>3</v>
      </c>
      <c r="BH455">
        <v>0</v>
      </c>
      <c r="BI455">
        <v>2</v>
      </c>
      <c r="BJ455" t="s">
        <v>692</v>
      </c>
      <c r="BM455">
        <v>112001</v>
      </c>
      <c r="BN455">
        <v>0</v>
      </c>
      <c r="BO455" t="s">
        <v>3</v>
      </c>
      <c r="BP455">
        <v>0</v>
      </c>
      <c r="BQ455">
        <v>3</v>
      </c>
      <c r="BR455">
        <v>0</v>
      </c>
      <c r="BS455">
        <v>6.77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3</v>
      </c>
      <c r="BZ455">
        <v>80</v>
      </c>
      <c r="CA455">
        <v>60</v>
      </c>
      <c r="CE455">
        <v>0</v>
      </c>
      <c r="CF455">
        <v>0</v>
      </c>
      <c r="CG455">
        <v>0</v>
      </c>
      <c r="CM455">
        <v>0</v>
      </c>
      <c r="CN455" t="s">
        <v>1296</v>
      </c>
      <c r="CO455">
        <v>0</v>
      </c>
      <c r="CP455">
        <f t="shared" si="513"/>
        <v>9133</v>
      </c>
      <c r="CQ455">
        <f t="shared" si="514"/>
        <v>59.643700000000003</v>
      </c>
      <c r="CR455">
        <f t="shared" si="515"/>
        <v>1621.6214849999999</v>
      </c>
      <c r="CS455">
        <f t="shared" si="516"/>
        <v>210.02570999999998</v>
      </c>
      <c r="CT455">
        <f t="shared" si="517"/>
        <v>4026.8636999999994</v>
      </c>
      <c r="CU455">
        <f t="shared" si="518"/>
        <v>0</v>
      </c>
      <c r="CV455">
        <f t="shared" si="519"/>
        <v>61.83</v>
      </c>
      <c r="CW455">
        <f t="shared" si="520"/>
        <v>2.3355000000000001</v>
      </c>
      <c r="CX455">
        <f t="shared" si="521"/>
        <v>0</v>
      </c>
      <c r="CY455">
        <f t="shared" si="522"/>
        <v>5423.2159999999994</v>
      </c>
      <c r="CZ455">
        <f t="shared" si="523"/>
        <v>4067.4119999999994</v>
      </c>
      <c r="DC455" t="s">
        <v>3</v>
      </c>
      <c r="DD455" t="s">
        <v>3</v>
      </c>
      <c r="DE455" t="s">
        <v>19</v>
      </c>
      <c r="DF455" t="s">
        <v>19</v>
      </c>
      <c r="DG455" t="s">
        <v>19</v>
      </c>
      <c r="DH455" t="s">
        <v>3</v>
      </c>
      <c r="DI455" t="s">
        <v>19</v>
      </c>
      <c r="DJ455" t="s">
        <v>19</v>
      </c>
      <c r="DK455" t="s">
        <v>3</v>
      </c>
      <c r="DL455" t="s">
        <v>3</v>
      </c>
      <c r="DM455" t="s">
        <v>3</v>
      </c>
      <c r="DN455">
        <v>0</v>
      </c>
      <c r="DO455">
        <v>0</v>
      </c>
      <c r="DP455">
        <v>1</v>
      </c>
      <c r="DQ455">
        <v>1</v>
      </c>
      <c r="DU455">
        <v>1013</v>
      </c>
      <c r="DV455" t="s">
        <v>42</v>
      </c>
      <c r="DW455" t="s">
        <v>42</v>
      </c>
      <c r="DX455">
        <v>1</v>
      </c>
      <c r="EE455">
        <v>39174395</v>
      </c>
      <c r="EF455">
        <v>3</v>
      </c>
      <c r="EG455" t="s">
        <v>20</v>
      </c>
      <c r="EH455">
        <v>0</v>
      </c>
      <c r="EI455" t="s">
        <v>3</v>
      </c>
      <c r="EJ455">
        <v>2</v>
      </c>
      <c r="EK455">
        <v>112001</v>
      </c>
      <c r="EL455" t="s">
        <v>192</v>
      </c>
      <c r="EM455" t="s">
        <v>193</v>
      </c>
      <c r="EO455" t="s">
        <v>44</v>
      </c>
      <c r="EQ455">
        <v>131072</v>
      </c>
      <c r="ER455">
        <v>626.84</v>
      </c>
      <c r="ES455">
        <v>8.81</v>
      </c>
      <c r="ET455">
        <v>177.43</v>
      </c>
      <c r="EU455">
        <v>22.98</v>
      </c>
      <c r="EV455">
        <v>440.6</v>
      </c>
      <c r="EW455">
        <v>45.8</v>
      </c>
      <c r="EX455">
        <v>1.73</v>
      </c>
      <c r="EY455">
        <v>0</v>
      </c>
      <c r="FQ455">
        <v>0</v>
      </c>
      <c r="FR455">
        <f t="shared" si="524"/>
        <v>0</v>
      </c>
      <c r="FS455">
        <v>0</v>
      </c>
      <c r="FX455">
        <v>80</v>
      </c>
      <c r="FY455">
        <v>60</v>
      </c>
      <c r="GA455" t="s">
        <v>3</v>
      </c>
      <c r="GD455">
        <v>1</v>
      </c>
      <c r="GF455">
        <v>460092431</v>
      </c>
      <c r="GG455">
        <v>1</v>
      </c>
      <c r="GH455">
        <v>1</v>
      </c>
      <c r="GI455">
        <v>4</v>
      </c>
      <c r="GJ455">
        <v>0</v>
      </c>
      <c r="GK455">
        <v>0</v>
      </c>
      <c r="GL455">
        <f t="shared" si="525"/>
        <v>0</v>
      </c>
      <c r="GM455">
        <f t="shared" si="526"/>
        <v>18623.63</v>
      </c>
      <c r="GN455">
        <f t="shared" si="527"/>
        <v>0</v>
      </c>
      <c r="GO455">
        <f t="shared" si="528"/>
        <v>18623.63</v>
      </c>
      <c r="GP455">
        <f t="shared" si="529"/>
        <v>0</v>
      </c>
      <c r="GR455">
        <v>0</v>
      </c>
      <c r="GS455">
        <v>0</v>
      </c>
      <c r="GT455">
        <v>0</v>
      </c>
      <c r="GU455" t="s">
        <v>3</v>
      </c>
      <c r="GV455">
        <f t="shared" si="530"/>
        <v>0</v>
      </c>
      <c r="GW455">
        <v>1</v>
      </c>
      <c r="GX455">
        <f t="shared" si="531"/>
        <v>0</v>
      </c>
      <c r="HA455">
        <v>0</v>
      </c>
      <c r="HB455">
        <v>0</v>
      </c>
      <c r="HC455">
        <f t="shared" si="532"/>
        <v>0</v>
      </c>
      <c r="IK455">
        <v>0</v>
      </c>
    </row>
    <row r="456" spans="1:255" x14ac:dyDescent="0.2">
      <c r="A456" s="2">
        <v>18</v>
      </c>
      <c r="B456" s="2">
        <v>1</v>
      </c>
      <c r="C456" s="2">
        <v>1218</v>
      </c>
      <c r="D456" s="2"/>
      <c r="E456" s="2" t="s">
        <v>693</v>
      </c>
      <c r="F456" s="2" t="s">
        <v>171</v>
      </c>
      <c r="G456" s="2" t="s">
        <v>694</v>
      </c>
      <c r="H456" s="2" t="s">
        <v>17</v>
      </c>
      <c r="I456" s="2">
        <f>I454*J456</f>
        <v>4</v>
      </c>
      <c r="J456" s="2">
        <v>2.5</v>
      </c>
      <c r="K456" s="2"/>
      <c r="L456" s="2"/>
      <c r="M456" s="2"/>
      <c r="N456" s="2"/>
      <c r="O456" s="2">
        <f t="shared" si="498"/>
        <v>17968.52</v>
      </c>
      <c r="P456" s="2">
        <f t="shared" si="499"/>
        <v>17968.52</v>
      </c>
      <c r="Q456" s="2">
        <f t="shared" si="500"/>
        <v>0</v>
      </c>
      <c r="R456" s="2">
        <f t="shared" si="501"/>
        <v>0</v>
      </c>
      <c r="S456" s="2">
        <f t="shared" si="502"/>
        <v>0</v>
      </c>
      <c r="T456" s="2">
        <f t="shared" si="503"/>
        <v>0</v>
      </c>
      <c r="U456" s="2">
        <f t="shared" si="504"/>
        <v>0</v>
      </c>
      <c r="V456" s="2">
        <f t="shared" si="505"/>
        <v>0</v>
      </c>
      <c r="W456" s="2">
        <f t="shared" si="506"/>
        <v>0</v>
      </c>
      <c r="X456" s="2">
        <f t="shared" si="507"/>
        <v>0</v>
      </c>
      <c r="Y456" s="2">
        <f t="shared" si="508"/>
        <v>0</v>
      </c>
      <c r="Z456" s="2"/>
      <c r="AA456" s="2">
        <v>39650536</v>
      </c>
      <c r="AB456" s="2">
        <f t="shared" si="509"/>
        <v>4492.13</v>
      </c>
      <c r="AC456" s="2">
        <f t="shared" si="510"/>
        <v>4492.13</v>
      </c>
      <c r="AD456" s="2">
        <f t="shared" ref="AD456:AD463" si="533">ROUND((((ET456)-(EU456))+AE456),6)</f>
        <v>0</v>
      </c>
      <c r="AE456" s="2">
        <f t="shared" ref="AE456:AF463" si="534">ROUND((EU456),6)</f>
        <v>0</v>
      </c>
      <c r="AF456" s="2">
        <f t="shared" si="534"/>
        <v>0</v>
      </c>
      <c r="AG456" s="2">
        <f t="shared" si="511"/>
        <v>0</v>
      </c>
      <c r="AH456" s="2">
        <f t="shared" ref="AH456:AI463" si="535">(EW456)</f>
        <v>0</v>
      </c>
      <c r="AI456" s="2">
        <f t="shared" si="535"/>
        <v>0</v>
      </c>
      <c r="AJ456" s="2">
        <f t="shared" si="512"/>
        <v>0</v>
      </c>
      <c r="AK456" s="2">
        <v>4492.13</v>
      </c>
      <c r="AL456" s="2">
        <v>4492.13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80</v>
      </c>
      <c r="AU456" s="2">
        <v>60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3</v>
      </c>
      <c r="BE456" s="2" t="s">
        <v>3</v>
      </c>
      <c r="BF456" s="2" t="s">
        <v>3</v>
      </c>
      <c r="BG456" s="2" t="s">
        <v>3</v>
      </c>
      <c r="BH456" s="2">
        <v>3</v>
      </c>
      <c r="BI456" s="2">
        <v>2</v>
      </c>
      <c r="BJ456" s="2" t="s">
        <v>3</v>
      </c>
      <c r="BK456" s="2"/>
      <c r="BL456" s="2"/>
      <c r="BM456" s="2">
        <v>112001</v>
      </c>
      <c r="BN456" s="2">
        <v>0</v>
      </c>
      <c r="BO456" s="2" t="s">
        <v>3</v>
      </c>
      <c r="BP456" s="2">
        <v>0</v>
      </c>
      <c r="BQ456" s="2">
        <v>3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3</v>
      </c>
      <c r="BZ456" s="2">
        <v>80</v>
      </c>
      <c r="CA456" s="2">
        <v>60</v>
      </c>
      <c r="CB456" s="2"/>
      <c r="CC456" s="2"/>
      <c r="CD456" s="2"/>
      <c r="CE456" s="2">
        <v>0</v>
      </c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3</v>
      </c>
      <c r="CO456" s="2">
        <v>0</v>
      </c>
      <c r="CP456" s="2">
        <f t="shared" si="513"/>
        <v>17968.52</v>
      </c>
      <c r="CQ456" s="2">
        <f t="shared" si="514"/>
        <v>4492.13</v>
      </c>
      <c r="CR456" s="2">
        <f t="shared" si="515"/>
        <v>0</v>
      </c>
      <c r="CS456" s="2">
        <f t="shared" si="516"/>
        <v>0</v>
      </c>
      <c r="CT456" s="2">
        <f t="shared" si="517"/>
        <v>0</v>
      </c>
      <c r="CU456" s="2">
        <f t="shared" si="518"/>
        <v>0</v>
      </c>
      <c r="CV456" s="2">
        <f t="shared" si="519"/>
        <v>0</v>
      </c>
      <c r="CW456" s="2">
        <f t="shared" si="520"/>
        <v>0</v>
      </c>
      <c r="CX456" s="2">
        <f t="shared" si="521"/>
        <v>0</v>
      </c>
      <c r="CY456" s="2">
        <f t="shared" si="522"/>
        <v>0</v>
      </c>
      <c r="CZ456" s="2">
        <f t="shared" si="523"/>
        <v>0</v>
      </c>
      <c r="DA456" s="2"/>
      <c r="DB456" s="2"/>
      <c r="DC456" s="2" t="s">
        <v>3</v>
      </c>
      <c r="DD456" s="2" t="s">
        <v>3</v>
      </c>
      <c r="DE456" s="2" t="s">
        <v>3</v>
      </c>
      <c r="DF456" s="2" t="s">
        <v>3</v>
      </c>
      <c r="DG456" s="2" t="s">
        <v>3</v>
      </c>
      <c r="DH456" s="2" t="s">
        <v>3</v>
      </c>
      <c r="DI456" s="2" t="s">
        <v>3</v>
      </c>
      <c r="DJ456" s="2" t="s">
        <v>3</v>
      </c>
      <c r="DK456" s="2" t="s">
        <v>3</v>
      </c>
      <c r="DL456" s="2" t="s">
        <v>3</v>
      </c>
      <c r="DM456" s="2" t="s">
        <v>3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1013</v>
      </c>
      <c r="DV456" s="2" t="s">
        <v>17</v>
      </c>
      <c r="DW456" s="2" t="s">
        <v>17</v>
      </c>
      <c r="DX456" s="2">
        <v>1</v>
      </c>
      <c r="DY456" s="2"/>
      <c r="DZ456" s="2"/>
      <c r="EA456" s="2"/>
      <c r="EB456" s="2"/>
      <c r="EC456" s="2"/>
      <c r="ED456" s="2"/>
      <c r="EE456" s="2">
        <v>39174395</v>
      </c>
      <c r="EF456" s="2">
        <v>3</v>
      </c>
      <c r="EG456" s="2" t="s">
        <v>20</v>
      </c>
      <c r="EH456" s="2">
        <v>0</v>
      </c>
      <c r="EI456" s="2" t="s">
        <v>3</v>
      </c>
      <c r="EJ456" s="2">
        <v>2</v>
      </c>
      <c r="EK456" s="2">
        <v>112001</v>
      </c>
      <c r="EL456" s="2" t="s">
        <v>192</v>
      </c>
      <c r="EM456" s="2" t="s">
        <v>193</v>
      </c>
      <c r="EN456" s="2"/>
      <c r="EO456" s="2" t="s">
        <v>3</v>
      </c>
      <c r="EP456" s="2"/>
      <c r="EQ456" s="2">
        <v>0</v>
      </c>
      <c r="ER456" s="2">
        <v>4492.13</v>
      </c>
      <c r="ES456" s="2">
        <v>4492.13</v>
      </c>
      <c r="ET456" s="2">
        <v>0</v>
      </c>
      <c r="EU456" s="2">
        <v>0</v>
      </c>
      <c r="EV456" s="2">
        <v>0</v>
      </c>
      <c r="EW456" s="2">
        <v>0</v>
      </c>
      <c r="EX456" s="2">
        <v>0</v>
      </c>
      <c r="EY456" s="2"/>
      <c r="EZ456" s="2">
        <v>5</v>
      </c>
      <c r="FA456" s="2"/>
      <c r="FB456" s="2"/>
      <c r="FC456" s="2">
        <v>1</v>
      </c>
      <c r="FD456" s="2">
        <v>18</v>
      </c>
      <c r="FE456" s="2"/>
      <c r="FF456" s="2">
        <v>5300.71</v>
      </c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524"/>
        <v>0</v>
      </c>
      <c r="FS456" s="2">
        <v>0</v>
      </c>
      <c r="FT456" s="2"/>
      <c r="FU456" s="2"/>
      <c r="FV456" s="2"/>
      <c r="FW456" s="2"/>
      <c r="FX456" s="2">
        <v>80</v>
      </c>
      <c r="FY456" s="2">
        <v>60</v>
      </c>
      <c r="FZ456" s="2"/>
      <c r="GA456" s="2" t="s">
        <v>695</v>
      </c>
      <c r="GB456" s="2"/>
      <c r="GC456" s="2"/>
      <c r="GD456" s="2">
        <v>1</v>
      </c>
      <c r="GE456" s="2"/>
      <c r="GF456" s="2">
        <v>1186450667</v>
      </c>
      <c r="GG456" s="2">
        <v>1</v>
      </c>
      <c r="GH456" s="2">
        <v>3</v>
      </c>
      <c r="GI456" s="2">
        <v>3</v>
      </c>
      <c r="GJ456" s="2">
        <v>0</v>
      </c>
      <c r="GK456" s="2">
        <v>0</v>
      </c>
      <c r="GL456" s="2">
        <f t="shared" si="525"/>
        <v>0</v>
      </c>
      <c r="GM456" s="2">
        <f t="shared" si="526"/>
        <v>17968.52</v>
      </c>
      <c r="GN456" s="2">
        <f t="shared" si="527"/>
        <v>0</v>
      </c>
      <c r="GO456" s="2">
        <f t="shared" si="528"/>
        <v>17968.52</v>
      </c>
      <c r="GP456" s="2">
        <f t="shared" si="529"/>
        <v>0</v>
      </c>
      <c r="GQ456" s="2"/>
      <c r="GR456" s="2">
        <v>1</v>
      </c>
      <c r="GS456" s="2">
        <v>1</v>
      </c>
      <c r="GT456" s="2">
        <v>0</v>
      </c>
      <c r="GU456" s="2" t="s">
        <v>3</v>
      </c>
      <c r="GV456" s="2">
        <f t="shared" si="530"/>
        <v>0</v>
      </c>
      <c r="GW456" s="2">
        <v>1</v>
      </c>
      <c r="GX456" s="2">
        <f t="shared" si="531"/>
        <v>0</v>
      </c>
      <c r="GY456" s="2"/>
      <c r="GZ456" s="2"/>
      <c r="HA456" s="2">
        <v>0</v>
      </c>
      <c r="HB456" s="2">
        <v>0</v>
      </c>
      <c r="HC456" s="2">
        <f t="shared" si="532"/>
        <v>0</v>
      </c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18</v>
      </c>
      <c r="B457">
        <v>1</v>
      </c>
      <c r="C457">
        <v>1227</v>
      </c>
      <c r="E457" t="s">
        <v>693</v>
      </c>
      <c r="F457" t="s">
        <v>171</v>
      </c>
      <c r="G457" t="s">
        <v>694</v>
      </c>
      <c r="H457" t="s">
        <v>17</v>
      </c>
      <c r="I457">
        <f>I455*J457</f>
        <v>4</v>
      </c>
      <c r="J457">
        <v>2.5</v>
      </c>
      <c r="O457">
        <f t="shared" si="498"/>
        <v>17968.39</v>
      </c>
      <c r="P457">
        <f t="shared" si="499"/>
        <v>17968.39</v>
      </c>
      <c r="Q457">
        <f t="shared" si="500"/>
        <v>0</v>
      </c>
      <c r="R457">
        <f t="shared" si="501"/>
        <v>0</v>
      </c>
      <c r="S457">
        <f t="shared" si="502"/>
        <v>0</v>
      </c>
      <c r="T457">
        <f t="shared" si="503"/>
        <v>0</v>
      </c>
      <c r="U457">
        <f t="shared" si="504"/>
        <v>0</v>
      </c>
      <c r="V457">
        <f t="shared" si="505"/>
        <v>0</v>
      </c>
      <c r="W457">
        <f t="shared" si="506"/>
        <v>0</v>
      </c>
      <c r="X457">
        <f t="shared" si="507"/>
        <v>0</v>
      </c>
      <c r="Y457">
        <f t="shared" si="508"/>
        <v>0</v>
      </c>
      <c r="AA457">
        <v>39650538</v>
      </c>
      <c r="AB457">
        <f t="shared" si="509"/>
        <v>663.53</v>
      </c>
      <c r="AC457">
        <f t="shared" si="510"/>
        <v>663.53</v>
      </c>
      <c r="AD457">
        <f t="shared" si="533"/>
        <v>0</v>
      </c>
      <c r="AE457">
        <f t="shared" si="534"/>
        <v>0</v>
      </c>
      <c r="AF457">
        <f t="shared" si="534"/>
        <v>0</v>
      </c>
      <c r="AG457">
        <f t="shared" si="511"/>
        <v>0</v>
      </c>
      <c r="AH457">
        <f t="shared" si="535"/>
        <v>0</v>
      </c>
      <c r="AI457">
        <f t="shared" si="535"/>
        <v>0</v>
      </c>
      <c r="AJ457">
        <f t="shared" si="512"/>
        <v>0</v>
      </c>
      <c r="AK457">
        <v>663.53</v>
      </c>
      <c r="AL457">
        <v>663.53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80</v>
      </c>
      <c r="AU457">
        <v>60</v>
      </c>
      <c r="AV457">
        <v>1</v>
      </c>
      <c r="AW457">
        <v>1</v>
      </c>
      <c r="AZ457">
        <v>6.77</v>
      </c>
      <c r="BA457">
        <v>1</v>
      </c>
      <c r="BB457">
        <v>1</v>
      </c>
      <c r="BC457">
        <v>6.77</v>
      </c>
      <c r="BD457" t="s">
        <v>3</v>
      </c>
      <c r="BE457" t="s">
        <v>3</v>
      </c>
      <c r="BF457" t="s">
        <v>3</v>
      </c>
      <c r="BG457" t="s">
        <v>3</v>
      </c>
      <c r="BH457">
        <v>3</v>
      </c>
      <c r="BI457">
        <v>2</v>
      </c>
      <c r="BJ457" t="s">
        <v>3</v>
      </c>
      <c r="BM457">
        <v>112001</v>
      </c>
      <c r="BN457">
        <v>0</v>
      </c>
      <c r="BO457" t="s">
        <v>3</v>
      </c>
      <c r="BP457">
        <v>0</v>
      </c>
      <c r="BQ457">
        <v>3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3</v>
      </c>
      <c r="BZ457">
        <v>80</v>
      </c>
      <c r="CA457">
        <v>60</v>
      </c>
      <c r="CE457">
        <v>0</v>
      </c>
      <c r="CF457">
        <v>0</v>
      </c>
      <c r="CG457">
        <v>0</v>
      </c>
      <c r="CM457">
        <v>0</v>
      </c>
      <c r="CN457" t="s">
        <v>3</v>
      </c>
      <c r="CO457">
        <v>0</v>
      </c>
      <c r="CP457">
        <f t="shared" si="513"/>
        <v>17968.39</v>
      </c>
      <c r="CQ457">
        <f t="shared" si="514"/>
        <v>4492.0980999999992</v>
      </c>
      <c r="CR457">
        <f t="shared" si="515"/>
        <v>0</v>
      </c>
      <c r="CS457">
        <f t="shared" si="516"/>
        <v>0</v>
      </c>
      <c r="CT457">
        <f t="shared" si="517"/>
        <v>0</v>
      </c>
      <c r="CU457">
        <f t="shared" si="518"/>
        <v>0</v>
      </c>
      <c r="CV457">
        <f t="shared" si="519"/>
        <v>0</v>
      </c>
      <c r="CW457">
        <f t="shared" si="520"/>
        <v>0</v>
      </c>
      <c r="CX457">
        <f t="shared" si="521"/>
        <v>0</v>
      </c>
      <c r="CY457">
        <f t="shared" si="522"/>
        <v>0</v>
      </c>
      <c r="CZ457">
        <f t="shared" si="523"/>
        <v>0</v>
      </c>
      <c r="DC457" t="s">
        <v>3</v>
      </c>
      <c r="DD457" t="s">
        <v>3</v>
      </c>
      <c r="DE457" t="s">
        <v>3</v>
      </c>
      <c r="DF457" t="s">
        <v>3</v>
      </c>
      <c r="DG457" t="s">
        <v>3</v>
      </c>
      <c r="DH457" t="s">
        <v>3</v>
      </c>
      <c r="DI457" t="s">
        <v>3</v>
      </c>
      <c r="DJ457" t="s">
        <v>3</v>
      </c>
      <c r="DK457" t="s">
        <v>3</v>
      </c>
      <c r="DL457" t="s">
        <v>3</v>
      </c>
      <c r="DM457" t="s">
        <v>3</v>
      </c>
      <c r="DN457">
        <v>0</v>
      </c>
      <c r="DO457">
        <v>0</v>
      </c>
      <c r="DP457">
        <v>1</v>
      </c>
      <c r="DQ457">
        <v>1</v>
      </c>
      <c r="DU457">
        <v>1013</v>
      </c>
      <c r="DV457" t="s">
        <v>17</v>
      </c>
      <c r="DW457" t="s">
        <v>17</v>
      </c>
      <c r="DX457">
        <v>1</v>
      </c>
      <c r="EE457">
        <v>39174395</v>
      </c>
      <c r="EF457">
        <v>3</v>
      </c>
      <c r="EG457" t="s">
        <v>20</v>
      </c>
      <c r="EH457">
        <v>0</v>
      </c>
      <c r="EI457" t="s">
        <v>3</v>
      </c>
      <c r="EJ457">
        <v>2</v>
      </c>
      <c r="EK457">
        <v>112001</v>
      </c>
      <c r="EL457" t="s">
        <v>192</v>
      </c>
      <c r="EM457" t="s">
        <v>193</v>
      </c>
      <c r="EO457" t="s">
        <v>3</v>
      </c>
      <c r="EQ457">
        <v>0</v>
      </c>
      <c r="ER457">
        <v>663.53</v>
      </c>
      <c r="ES457">
        <v>663.53</v>
      </c>
      <c r="ET457">
        <v>0</v>
      </c>
      <c r="EU457">
        <v>0</v>
      </c>
      <c r="EV457">
        <v>0</v>
      </c>
      <c r="EW457">
        <v>0</v>
      </c>
      <c r="EX457">
        <v>0</v>
      </c>
      <c r="EZ457">
        <v>5</v>
      </c>
      <c r="FC457">
        <v>1</v>
      </c>
      <c r="FD457">
        <v>18</v>
      </c>
      <c r="FF457">
        <v>5300.71</v>
      </c>
      <c r="FQ457">
        <v>0</v>
      </c>
      <c r="FR457">
        <f t="shared" si="524"/>
        <v>0</v>
      </c>
      <c r="FS457">
        <v>0</v>
      </c>
      <c r="FX457">
        <v>80</v>
      </c>
      <c r="FY457">
        <v>60</v>
      </c>
      <c r="GA457" t="s">
        <v>696</v>
      </c>
      <c r="GD457">
        <v>1</v>
      </c>
      <c r="GF457">
        <v>1186450667</v>
      </c>
      <c r="GG457">
        <v>1</v>
      </c>
      <c r="GH457">
        <v>3</v>
      </c>
      <c r="GI457">
        <v>4</v>
      </c>
      <c r="GJ457">
        <v>0</v>
      </c>
      <c r="GK457">
        <v>0</v>
      </c>
      <c r="GL457">
        <f t="shared" si="525"/>
        <v>0</v>
      </c>
      <c r="GM457">
        <f t="shared" si="526"/>
        <v>17968.39</v>
      </c>
      <c r="GN457">
        <f t="shared" si="527"/>
        <v>0</v>
      </c>
      <c r="GO457">
        <f t="shared" si="528"/>
        <v>17968.39</v>
      </c>
      <c r="GP457">
        <f t="shared" si="529"/>
        <v>0</v>
      </c>
      <c r="GR457">
        <v>1</v>
      </c>
      <c r="GS457">
        <v>1</v>
      </c>
      <c r="GT457">
        <v>0</v>
      </c>
      <c r="GU457" t="s">
        <v>3</v>
      </c>
      <c r="GV457">
        <f t="shared" si="530"/>
        <v>0</v>
      </c>
      <c r="GW457">
        <v>1</v>
      </c>
      <c r="GX457">
        <f t="shared" si="531"/>
        <v>0</v>
      </c>
      <c r="HA457">
        <v>0</v>
      </c>
      <c r="HB457">
        <v>0</v>
      </c>
      <c r="HC457">
        <f t="shared" si="532"/>
        <v>0</v>
      </c>
      <c r="IK457">
        <v>0</v>
      </c>
    </row>
    <row r="458" spans="1:255" x14ac:dyDescent="0.2">
      <c r="A458" s="2">
        <v>18</v>
      </c>
      <c r="B458" s="2">
        <v>1</v>
      </c>
      <c r="C458" s="2">
        <v>1219</v>
      </c>
      <c r="D458" s="2"/>
      <c r="E458" s="2" t="s">
        <v>697</v>
      </c>
      <c r="F458" s="2" t="s">
        <v>171</v>
      </c>
      <c r="G458" s="2" t="s">
        <v>698</v>
      </c>
      <c r="H458" s="2" t="s">
        <v>17</v>
      </c>
      <c r="I458" s="2">
        <f>I454*J458</f>
        <v>3</v>
      </c>
      <c r="J458" s="2">
        <v>1.875</v>
      </c>
      <c r="K458" s="2"/>
      <c r="L458" s="2"/>
      <c r="M458" s="2"/>
      <c r="N458" s="2"/>
      <c r="O458" s="2">
        <f t="shared" si="498"/>
        <v>14674.26</v>
      </c>
      <c r="P458" s="2">
        <f t="shared" si="499"/>
        <v>14674.26</v>
      </c>
      <c r="Q458" s="2">
        <f t="shared" si="500"/>
        <v>0</v>
      </c>
      <c r="R458" s="2">
        <f t="shared" si="501"/>
        <v>0</v>
      </c>
      <c r="S458" s="2">
        <f t="shared" si="502"/>
        <v>0</v>
      </c>
      <c r="T458" s="2">
        <f t="shared" si="503"/>
        <v>0</v>
      </c>
      <c r="U458" s="2">
        <f t="shared" si="504"/>
        <v>0</v>
      </c>
      <c r="V458" s="2">
        <f t="shared" si="505"/>
        <v>0</v>
      </c>
      <c r="W458" s="2">
        <f t="shared" si="506"/>
        <v>0</v>
      </c>
      <c r="X458" s="2">
        <f t="shared" si="507"/>
        <v>0</v>
      </c>
      <c r="Y458" s="2">
        <f t="shared" si="508"/>
        <v>0</v>
      </c>
      <c r="Z458" s="2"/>
      <c r="AA458" s="2">
        <v>39650536</v>
      </c>
      <c r="AB458" s="2">
        <f t="shared" si="509"/>
        <v>4891.42</v>
      </c>
      <c r="AC458" s="2">
        <f t="shared" si="510"/>
        <v>4891.42</v>
      </c>
      <c r="AD458" s="2">
        <f t="shared" si="533"/>
        <v>0</v>
      </c>
      <c r="AE458" s="2">
        <f t="shared" si="534"/>
        <v>0</v>
      </c>
      <c r="AF458" s="2">
        <f t="shared" si="534"/>
        <v>0</v>
      </c>
      <c r="AG458" s="2">
        <f t="shared" si="511"/>
        <v>0</v>
      </c>
      <c r="AH458" s="2">
        <f t="shared" si="535"/>
        <v>0</v>
      </c>
      <c r="AI458" s="2">
        <f t="shared" si="535"/>
        <v>0</v>
      </c>
      <c r="AJ458" s="2">
        <f t="shared" si="512"/>
        <v>0</v>
      </c>
      <c r="AK458" s="2">
        <v>4891.42</v>
      </c>
      <c r="AL458" s="2">
        <v>4891.42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80</v>
      </c>
      <c r="AU458" s="2">
        <v>60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3</v>
      </c>
      <c r="BE458" s="2" t="s">
        <v>3</v>
      </c>
      <c r="BF458" s="2" t="s">
        <v>3</v>
      </c>
      <c r="BG458" s="2" t="s">
        <v>3</v>
      </c>
      <c r="BH458" s="2">
        <v>3</v>
      </c>
      <c r="BI458" s="2">
        <v>2</v>
      </c>
      <c r="BJ458" s="2" t="s">
        <v>3</v>
      </c>
      <c r="BK458" s="2"/>
      <c r="BL458" s="2"/>
      <c r="BM458" s="2">
        <v>112001</v>
      </c>
      <c r="BN458" s="2">
        <v>0</v>
      </c>
      <c r="BO458" s="2" t="s">
        <v>3</v>
      </c>
      <c r="BP458" s="2">
        <v>0</v>
      </c>
      <c r="BQ458" s="2">
        <v>3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3</v>
      </c>
      <c r="BZ458" s="2">
        <v>80</v>
      </c>
      <c r="CA458" s="2">
        <v>60</v>
      </c>
      <c r="CB458" s="2"/>
      <c r="CC458" s="2"/>
      <c r="CD458" s="2"/>
      <c r="CE458" s="2">
        <v>0</v>
      </c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3</v>
      </c>
      <c r="CO458" s="2">
        <v>0</v>
      </c>
      <c r="CP458" s="2">
        <f t="shared" si="513"/>
        <v>14674.26</v>
      </c>
      <c r="CQ458" s="2">
        <f t="shared" si="514"/>
        <v>4891.42</v>
      </c>
      <c r="CR458" s="2">
        <f t="shared" si="515"/>
        <v>0</v>
      </c>
      <c r="CS458" s="2">
        <f t="shared" si="516"/>
        <v>0</v>
      </c>
      <c r="CT458" s="2">
        <f t="shared" si="517"/>
        <v>0</v>
      </c>
      <c r="CU458" s="2">
        <f t="shared" si="518"/>
        <v>0</v>
      </c>
      <c r="CV458" s="2">
        <f t="shared" si="519"/>
        <v>0</v>
      </c>
      <c r="CW458" s="2">
        <f t="shared" si="520"/>
        <v>0</v>
      </c>
      <c r="CX458" s="2">
        <f t="shared" si="521"/>
        <v>0</v>
      </c>
      <c r="CY458" s="2">
        <f t="shared" si="522"/>
        <v>0</v>
      </c>
      <c r="CZ458" s="2">
        <f t="shared" si="523"/>
        <v>0</v>
      </c>
      <c r="DA458" s="2"/>
      <c r="DB458" s="2"/>
      <c r="DC458" s="2" t="s">
        <v>3</v>
      </c>
      <c r="DD458" s="2" t="s">
        <v>3</v>
      </c>
      <c r="DE458" s="2" t="s">
        <v>3</v>
      </c>
      <c r="DF458" s="2" t="s">
        <v>3</v>
      </c>
      <c r="DG458" s="2" t="s">
        <v>3</v>
      </c>
      <c r="DH458" s="2" t="s">
        <v>3</v>
      </c>
      <c r="DI458" s="2" t="s">
        <v>3</v>
      </c>
      <c r="DJ458" s="2" t="s">
        <v>3</v>
      </c>
      <c r="DK458" s="2" t="s">
        <v>3</v>
      </c>
      <c r="DL458" s="2" t="s">
        <v>3</v>
      </c>
      <c r="DM458" s="2" t="s">
        <v>3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1013</v>
      </c>
      <c r="DV458" s="2" t="s">
        <v>17</v>
      </c>
      <c r="DW458" s="2" t="s">
        <v>17</v>
      </c>
      <c r="DX458" s="2">
        <v>1</v>
      </c>
      <c r="DY458" s="2"/>
      <c r="DZ458" s="2"/>
      <c r="EA458" s="2"/>
      <c r="EB458" s="2"/>
      <c r="EC458" s="2"/>
      <c r="ED458" s="2"/>
      <c r="EE458" s="2">
        <v>39174395</v>
      </c>
      <c r="EF458" s="2">
        <v>3</v>
      </c>
      <c r="EG458" s="2" t="s">
        <v>20</v>
      </c>
      <c r="EH458" s="2">
        <v>0</v>
      </c>
      <c r="EI458" s="2" t="s">
        <v>3</v>
      </c>
      <c r="EJ458" s="2">
        <v>2</v>
      </c>
      <c r="EK458" s="2">
        <v>112001</v>
      </c>
      <c r="EL458" s="2" t="s">
        <v>192</v>
      </c>
      <c r="EM458" s="2" t="s">
        <v>193</v>
      </c>
      <c r="EN458" s="2"/>
      <c r="EO458" s="2" t="s">
        <v>3</v>
      </c>
      <c r="EP458" s="2"/>
      <c r="EQ458" s="2">
        <v>0</v>
      </c>
      <c r="ER458" s="2">
        <v>4891.42</v>
      </c>
      <c r="ES458" s="2">
        <v>4891.42</v>
      </c>
      <c r="ET458" s="2">
        <v>0</v>
      </c>
      <c r="EU458" s="2">
        <v>0</v>
      </c>
      <c r="EV458" s="2">
        <v>0</v>
      </c>
      <c r="EW458" s="2">
        <v>0</v>
      </c>
      <c r="EX458" s="2">
        <v>0</v>
      </c>
      <c r="EY458" s="2"/>
      <c r="EZ458" s="2">
        <v>5</v>
      </c>
      <c r="FA458" s="2"/>
      <c r="FB458" s="2"/>
      <c r="FC458" s="2">
        <v>1</v>
      </c>
      <c r="FD458" s="2">
        <v>18</v>
      </c>
      <c r="FE458" s="2"/>
      <c r="FF458" s="2">
        <v>5771.88</v>
      </c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524"/>
        <v>0</v>
      </c>
      <c r="FS458" s="2">
        <v>0</v>
      </c>
      <c r="FT458" s="2"/>
      <c r="FU458" s="2"/>
      <c r="FV458" s="2"/>
      <c r="FW458" s="2"/>
      <c r="FX458" s="2">
        <v>80</v>
      </c>
      <c r="FY458" s="2">
        <v>60</v>
      </c>
      <c r="FZ458" s="2"/>
      <c r="GA458" s="2" t="s">
        <v>699</v>
      </c>
      <c r="GB458" s="2"/>
      <c r="GC458" s="2"/>
      <c r="GD458" s="2">
        <v>1</v>
      </c>
      <c r="GE458" s="2"/>
      <c r="GF458" s="2">
        <v>-1315116147</v>
      </c>
      <c r="GG458" s="2">
        <v>1</v>
      </c>
      <c r="GH458" s="2">
        <v>3</v>
      </c>
      <c r="GI458" s="2">
        <v>3</v>
      </c>
      <c r="GJ458" s="2">
        <v>0</v>
      </c>
      <c r="GK458" s="2">
        <v>0</v>
      </c>
      <c r="GL458" s="2">
        <f t="shared" si="525"/>
        <v>0</v>
      </c>
      <c r="GM458" s="2">
        <f t="shared" si="526"/>
        <v>14674.26</v>
      </c>
      <c r="GN458" s="2">
        <f t="shared" si="527"/>
        <v>0</v>
      </c>
      <c r="GO458" s="2">
        <f t="shared" si="528"/>
        <v>14674.26</v>
      </c>
      <c r="GP458" s="2">
        <f t="shared" si="529"/>
        <v>0</v>
      </c>
      <c r="GQ458" s="2"/>
      <c r="GR458" s="2">
        <v>1</v>
      </c>
      <c r="GS458" s="2">
        <v>1</v>
      </c>
      <c r="GT458" s="2">
        <v>0</v>
      </c>
      <c r="GU458" s="2" t="s">
        <v>3</v>
      </c>
      <c r="GV458" s="2">
        <f t="shared" si="530"/>
        <v>0</v>
      </c>
      <c r="GW458" s="2">
        <v>1</v>
      </c>
      <c r="GX458" s="2">
        <f t="shared" si="531"/>
        <v>0</v>
      </c>
      <c r="GY458" s="2"/>
      <c r="GZ458" s="2"/>
      <c r="HA458" s="2">
        <v>0</v>
      </c>
      <c r="HB458" s="2">
        <v>0</v>
      </c>
      <c r="HC458" s="2">
        <f t="shared" si="532"/>
        <v>0</v>
      </c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18</v>
      </c>
      <c r="B459">
        <v>1</v>
      </c>
      <c r="C459">
        <v>1228</v>
      </c>
      <c r="E459" t="s">
        <v>697</v>
      </c>
      <c r="F459" t="s">
        <v>171</v>
      </c>
      <c r="G459" t="s">
        <v>698</v>
      </c>
      <c r="H459" t="s">
        <v>17</v>
      </c>
      <c r="I459">
        <f>I455*J459</f>
        <v>3</v>
      </c>
      <c r="J459">
        <v>1.875</v>
      </c>
      <c r="O459">
        <f t="shared" si="498"/>
        <v>19758.990000000002</v>
      </c>
      <c r="P459">
        <f t="shared" si="499"/>
        <v>19758.990000000002</v>
      </c>
      <c r="Q459">
        <f t="shared" si="500"/>
        <v>0</v>
      </c>
      <c r="R459">
        <f t="shared" si="501"/>
        <v>0</v>
      </c>
      <c r="S459">
        <f t="shared" si="502"/>
        <v>0</v>
      </c>
      <c r="T459">
        <f t="shared" si="503"/>
        <v>0</v>
      </c>
      <c r="U459">
        <f t="shared" si="504"/>
        <v>0</v>
      </c>
      <c r="V459">
        <f t="shared" si="505"/>
        <v>0</v>
      </c>
      <c r="W459">
        <f t="shared" si="506"/>
        <v>0</v>
      </c>
      <c r="X459">
        <f t="shared" si="507"/>
        <v>0</v>
      </c>
      <c r="Y459">
        <f t="shared" si="508"/>
        <v>0</v>
      </c>
      <c r="AA459">
        <v>39650538</v>
      </c>
      <c r="AB459">
        <f t="shared" si="509"/>
        <v>972.87</v>
      </c>
      <c r="AC459">
        <f t="shared" si="510"/>
        <v>972.87</v>
      </c>
      <c r="AD459">
        <f t="shared" si="533"/>
        <v>0</v>
      </c>
      <c r="AE459">
        <f t="shared" si="534"/>
        <v>0</v>
      </c>
      <c r="AF459">
        <f t="shared" si="534"/>
        <v>0</v>
      </c>
      <c r="AG459">
        <f t="shared" si="511"/>
        <v>0</v>
      </c>
      <c r="AH459">
        <f t="shared" si="535"/>
        <v>0</v>
      </c>
      <c r="AI459">
        <f t="shared" si="535"/>
        <v>0</v>
      </c>
      <c r="AJ459">
        <f t="shared" si="512"/>
        <v>0</v>
      </c>
      <c r="AK459">
        <v>972.87</v>
      </c>
      <c r="AL459">
        <v>972.87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80</v>
      </c>
      <c r="AU459">
        <v>60</v>
      </c>
      <c r="AV459">
        <v>1</v>
      </c>
      <c r="AW459">
        <v>1</v>
      </c>
      <c r="AZ459">
        <v>6.77</v>
      </c>
      <c r="BA459">
        <v>1</v>
      </c>
      <c r="BB459">
        <v>1</v>
      </c>
      <c r="BC459">
        <v>6.77</v>
      </c>
      <c r="BD459" t="s">
        <v>3</v>
      </c>
      <c r="BE459" t="s">
        <v>3</v>
      </c>
      <c r="BF459" t="s">
        <v>3</v>
      </c>
      <c r="BG459" t="s">
        <v>3</v>
      </c>
      <c r="BH459">
        <v>3</v>
      </c>
      <c r="BI459">
        <v>2</v>
      </c>
      <c r="BJ459" t="s">
        <v>3</v>
      </c>
      <c r="BM459">
        <v>112001</v>
      </c>
      <c r="BN459">
        <v>0</v>
      </c>
      <c r="BO459" t="s">
        <v>3</v>
      </c>
      <c r="BP459">
        <v>0</v>
      </c>
      <c r="BQ459">
        <v>3</v>
      </c>
      <c r="BR459">
        <v>0</v>
      </c>
      <c r="BS459">
        <v>1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3</v>
      </c>
      <c r="BZ459">
        <v>80</v>
      </c>
      <c r="CA459">
        <v>60</v>
      </c>
      <c r="CE459">
        <v>0</v>
      </c>
      <c r="CF459">
        <v>0</v>
      </c>
      <c r="CG459">
        <v>0</v>
      </c>
      <c r="CM459">
        <v>0</v>
      </c>
      <c r="CN459" t="s">
        <v>3</v>
      </c>
      <c r="CO459">
        <v>0</v>
      </c>
      <c r="CP459">
        <f t="shared" si="513"/>
        <v>19758.990000000002</v>
      </c>
      <c r="CQ459">
        <f t="shared" si="514"/>
        <v>6586.3298999999997</v>
      </c>
      <c r="CR459">
        <f t="shared" si="515"/>
        <v>0</v>
      </c>
      <c r="CS459">
        <f t="shared" si="516"/>
        <v>0</v>
      </c>
      <c r="CT459">
        <f t="shared" si="517"/>
        <v>0</v>
      </c>
      <c r="CU459">
        <f t="shared" si="518"/>
        <v>0</v>
      </c>
      <c r="CV459">
        <f t="shared" si="519"/>
        <v>0</v>
      </c>
      <c r="CW459">
        <f t="shared" si="520"/>
        <v>0</v>
      </c>
      <c r="CX459">
        <f t="shared" si="521"/>
        <v>0</v>
      </c>
      <c r="CY459">
        <f t="shared" si="522"/>
        <v>0</v>
      </c>
      <c r="CZ459">
        <f t="shared" si="523"/>
        <v>0</v>
      </c>
      <c r="DC459" t="s">
        <v>3</v>
      </c>
      <c r="DD459" t="s">
        <v>3</v>
      </c>
      <c r="DE459" t="s">
        <v>3</v>
      </c>
      <c r="DF459" t="s">
        <v>3</v>
      </c>
      <c r="DG459" t="s">
        <v>3</v>
      </c>
      <c r="DH459" t="s">
        <v>3</v>
      </c>
      <c r="DI459" t="s">
        <v>3</v>
      </c>
      <c r="DJ459" t="s">
        <v>3</v>
      </c>
      <c r="DK459" t="s">
        <v>3</v>
      </c>
      <c r="DL459" t="s">
        <v>3</v>
      </c>
      <c r="DM459" t="s">
        <v>3</v>
      </c>
      <c r="DN459">
        <v>0</v>
      </c>
      <c r="DO459">
        <v>0</v>
      </c>
      <c r="DP459">
        <v>1</v>
      </c>
      <c r="DQ459">
        <v>1</v>
      </c>
      <c r="DU459">
        <v>1013</v>
      </c>
      <c r="DV459" t="s">
        <v>17</v>
      </c>
      <c r="DW459" t="s">
        <v>17</v>
      </c>
      <c r="DX459">
        <v>1</v>
      </c>
      <c r="EE459">
        <v>39174395</v>
      </c>
      <c r="EF459">
        <v>3</v>
      </c>
      <c r="EG459" t="s">
        <v>20</v>
      </c>
      <c r="EH459">
        <v>0</v>
      </c>
      <c r="EI459" t="s">
        <v>3</v>
      </c>
      <c r="EJ459">
        <v>2</v>
      </c>
      <c r="EK459">
        <v>112001</v>
      </c>
      <c r="EL459" t="s">
        <v>192</v>
      </c>
      <c r="EM459" t="s">
        <v>193</v>
      </c>
      <c r="EO459" t="s">
        <v>3</v>
      </c>
      <c r="EQ459">
        <v>0</v>
      </c>
      <c r="ER459">
        <v>972.87</v>
      </c>
      <c r="ES459">
        <v>972.87</v>
      </c>
      <c r="ET459">
        <v>0</v>
      </c>
      <c r="EU459">
        <v>0</v>
      </c>
      <c r="EV459">
        <v>0</v>
      </c>
      <c r="EW459">
        <v>0</v>
      </c>
      <c r="EX459">
        <v>0</v>
      </c>
      <c r="EZ459">
        <v>5</v>
      </c>
      <c r="FC459">
        <v>1</v>
      </c>
      <c r="FD459">
        <v>18</v>
      </c>
      <c r="FF459">
        <v>7771.88</v>
      </c>
      <c r="FQ459">
        <v>0</v>
      </c>
      <c r="FR459">
        <f t="shared" si="524"/>
        <v>0</v>
      </c>
      <c r="FS459">
        <v>0</v>
      </c>
      <c r="FX459">
        <v>80</v>
      </c>
      <c r="FY459">
        <v>60</v>
      </c>
      <c r="GA459" t="s">
        <v>700</v>
      </c>
      <c r="GD459">
        <v>1</v>
      </c>
      <c r="GF459">
        <v>-1315116147</v>
      </c>
      <c r="GG459">
        <v>1</v>
      </c>
      <c r="GH459">
        <v>3</v>
      </c>
      <c r="GI459">
        <v>4</v>
      </c>
      <c r="GJ459">
        <v>0</v>
      </c>
      <c r="GK459">
        <v>0</v>
      </c>
      <c r="GL459">
        <f t="shared" si="525"/>
        <v>0</v>
      </c>
      <c r="GM459">
        <f t="shared" si="526"/>
        <v>19758.990000000002</v>
      </c>
      <c r="GN459">
        <f t="shared" si="527"/>
        <v>0</v>
      </c>
      <c r="GO459">
        <f t="shared" si="528"/>
        <v>19758.990000000002</v>
      </c>
      <c r="GP459">
        <f t="shared" si="529"/>
        <v>0</v>
      </c>
      <c r="GR459">
        <v>1</v>
      </c>
      <c r="GS459">
        <v>1</v>
      </c>
      <c r="GT459">
        <v>0</v>
      </c>
      <c r="GU459" t="s">
        <v>3</v>
      </c>
      <c r="GV459">
        <f t="shared" si="530"/>
        <v>0</v>
      </c>
      <c r="GW459">
        <v>1</v>
      </c>
      <c r="GX459">
        <f t="shared" si="531"/>
        <v>0</v>
      </c>
      <c r="HA459">
        <v>0</v>
      </c>
      <c r="HB459">
        <v>0</v>
      </c>
      <c r="HC459">
        <f t="shared" si="532"/>
        <v>0</v>
      </c>
      <c r="IK459">
        <v>0</v>
      </c>
    </row>
    <row r="460" spans="1:255" x14ac:dyDescent="0.2">
      <c r="A460" s="2">
        <v>18</v>
      </c>
      <c r="B460" s="2">
        <v>1</v>
      </c>
      <c r="C460" s="2">
        <v>1220</v>
      </c>
      <c r="D460" s="2"/>
      <c r="E460" s="2" t="s">
        <v>701</v>
      </c>
      <c r="F460" s="2" t="s">
        <v>171</v>
      </c>
      <c r="G460" s="2" t="s">
        <v>702</v>
      </c>
      <c r="H460" s="2" t="s">
        <v>17</v>
      </c>
      <c r="I460" s="2">
        <f>I454*J460</f>
        <v>4</v>
      </c>
      <c r="J460" s="2">
        <v>2.5</v>
      </c>
      <c r="K460" s="2"/>
      <c r="L460" s="2"/>
      <c r="M460" s="2"/>
      <c r="N460" s="2"/>
      <c r="O460" s="2">
        <f t="shared" si="498"/>
        <v>22760.12</v>
      </c>
      <c r="P460" s="2">
        <f t="shared" si="499"/>
        <v>22760.12</v>
      </c>
      <c r="Q460" s="2">
        <f t="shared" si="500"/>
        <v>0</v>
      </c>
      <c r="R460" s="2">
        <f t="shared" si="501"/>
        <v>0</v>
      </c>
      <c r="S460" s="2">
        <f t="shared" si="502"/>
        <v>0</v>
      </c>
      <c r="T460" s="2">
        <f t="shared" si="503"/>
        <v>0</v>
      </c>
      <c r="U460" s="2">
        <f t="shared" si="504"/>
        <v>0</v>
      </c>
      <c r="V460" s="2">
        <f t="shared" si="505"/>
        <v>0</v>
      </c>
      <c r="W460" s="2">
        <f t="shared" si="506"/>
        <v>0</v>
      </c>
      <c r="X460" s="2">
        <f t="shared" si="507"/>
        <v>0</v>
      </c>
      <c r="Y460" s="2">
        <f t="shared" si="508"/>
        <v>0</v>
      </c>
      <c r="Z460" s="2"/>
      <c r="AA460" s="2">
        <v>39650536</v>
      </c>
      <c r="AB460" s="2">
        <f t="shared" si="509"/>
        <v>5690.03</v>
      </c>
      <c r="AC460" s="2">
        <f t="shared" si="510"/>
        <v>5690.03</v>
      </c>
      <c r="AD460" s="2">
        <f t="shared" si="533"/>
        <v>0</v>
      </c>
      <c r="AE460" s="2">
        <f t="shared" si="534"/>
        <v>0</v>
      </c>
      <c r="AF460" s="2">
        <f t="shared" si="534"/>
        <v>0</v>
      </c>
      <c r="AG460" s="2">
        <f t="shared" si="511"/>
        <v>0</v>
      </c>
      <c r="AH460" s="2">
        <f t="shared" si="535"/>
        <v>0</v>
      </c>
      <c r="AI460" s="2">
        <f t="shared" si="535"/>
        <v>0</v>
      </c>
      <c r="AJ460" s="2">
        <f t="shared" si="512"/>
        <v>0</v>
      </c>
      <c r="AK460" s="2">
        <v>5690.03</v>
      </c>
      <c r="AL460" s="2">
        <v>5690.03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80</v>
      </c>
      <c r="AU460" s="2">
        <v>60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3</v>
      </c>
      <c r="BE460" s="2" t="s">
        <v>3</v>
      </c>
      <c r="BF460" s="2" t="s">
        <v>3</v>
      </c>
      <c r="BG460" s="2" t="s">
        <v>3</v>
      </c>
      <c r="BH460" s="2">
        <v>3</v>
      </c>
      <c r="BI460" s="2">
        <v>2</v>
      </c>
      <c r="BJ460" s="2" t="s">
        <v>3</v>
      </c>
      <c r="BK460" s="2"/>
      <c r="BL460" s="2"/>
      <c r="BM460" s="2">
        <v>112001</v>
      </c>
      <c r="BN460" s="2">
        <v>0</v>
      </c>
      <c r="BO460" s="2" t="s">
        <v>3</v>
      </c>
      <c r="BP460" s="2">
        <v>0</v>
      </c>
      <c r="BQ460" s="2">
        <v>3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3</v>
      </c>
      <c r="BZ460" s="2">
        <v>80</v>
      </c>
      <c r="CA460" s="2">
        <v>60</v>
      </c>
      <c r="CB460" s="2"/>
      <c r="CC460" s="2"/>
      <c r="CD460" s="2"/>
      <c r="CE460" s="2">
        <v>0</v>
      </c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3</v>
      </c>
      <c r="CO460" s="2">
        <v>0</v>
      </c>
      <c r="CP460" s="2">
        <f t="shared" si="513"/>
        <v>22760.12</v>
      </c>
      <c r="CQ460" s="2">
        <f t="shared" si="514"/>
        <v>5690.03</v>
      </c>
      <c r="CR460" s="2">
        <f t="shared" si="515"/>
        <v>0</v>
      </c>
      <c r="CS460" s="2">
        <f t="shared" si="516"/>
        <v>0</v>
      </c>
      <c r="CT460" s="2">
        <f t="shared" si="517"/>
        <v>0</v>
      </c>
      <c r="CU460" s="2">
        <f t="shared" si="518"/>
        <v>0</v>
      </c>
      <c r="CV460" s="2">
        <f t="shared" si="519"/>
        <v>0</v>
      </c>
      <c r="CW460" s="2">
        <f t="shared" si="520"/>
        <v>0</v>
      </c>
      <c r="CX460" s="2">
        <f t="shared" si="521"/>
        <v>0</v>
      </c>
      <c r="CY460" s="2">
        <f t="shared" si="522"/>
        <v>0</v>
      </c>
      <c r="CZ460" s="2">
        <f t="shared" si="523"/>
        <v>0</v>
      </c>
      <c r="DA460" s="2"/>
      <c r="DB460" s="2"/>
      <c r="DC460" s="2" t="s">
        <v>3</v>
      </c>
      <c r="DD460" s="2" t="s">
        <v>3</v>
      </c>
      <c r="DE460" s="2" t="s">
        <v>3</v>
      </c>
      <c r="DF460" s="2" t="s">
        <v>3</v>
      </c>
      <c r="DG460" s="2" t="s">
        <v>3</v>
      </c>
      <c r="DH460" s="2" t="s">
        <v>3</v>
      </c>
      <c r="DI460" s="2" t="s">
        <v>3</v>
      </c>
      <c r="DJ460" s="2" t="s">
        <v>3</v>
      </c>
      <c r="DK460" s="2" t="s">
        <v>3</v>
      </c>
      <c r="DL460" s="2" t="s">
        <v>3</v>
      </c>
      <c r="DM460" s="2" t="s">
        <v>3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1013</v>
      </c>
      <c r="DV460" s="2" t="s">
        <v>17</v>
      </c>
      <c r="DW460" s="2" t="s">
        <v>17</v>
      </c>
      <c r="DX460" s="2">
        <v>1</v>
      </c>
      <c r="DY460" s="2"/>
      <c r="DZ460" s="2"/>
      <c r="EA460" s="2"/>
      <c r="EB460" s="2"/>
      <c r="EC460" s="2"/>
      <c r="ED460" s="2"/>
      <c r="EE460" s="2">
        <v>39174395</v>
      </c>
      <c r="EF460" s="2">
        <v>3</v>
      </c>
      <c r="EG460" s="2" t="s">
        <v>20</v>
      </c>
      <c r="EH460" s="2">
        <v>0</v>
      </c>
      <c r="EI460" s="2" t="s">
        <v>3</v>
      </c>
      <c r="EJ460" s="2">
        <v>2</v>
      </c>
      <c r="EK460" s="2">
        <v>112001</v>
      </c>
      <c r="EL460" s="2" t="s">
        <v>192</v>
      </c>
      <c r="EM460" s="2" t="s">
        <v>193</v>
      </c>
      <c r="EN460" s="2"/>
      <c r="EO460" s="2" t="s">
        <v>3</v>
      </c>
      <c r="EP460" s="2"/>
      <c r="EQ460" s="2">
        <v>0</v>
      </c>
      <c r="ER460" s="2">
        <v>5690.03</v>
      </c>
      <c r="ES460" s="2">
        <v>5690.03</v>
      </c>
      <c r="ET460" s="2">
        <v>0</v>
      </c>
      <c r="EU460" s="2">
        <v>0</v>
      </c>
      <c r="EV460" s="2">
        <v>0</v>
      </c>
      <c r="EW460" s="2">
        <v>0</v>
      </c>
      <c r="EX460" s="2">
        <v>0</v>
      </c>
      <c r="EY460" s="2"/>
      <c r="EZ460" s="2">
        <v>5</v>
      </c>
      <c r="FA460" s="2"/>
      <c r="FB460" s="2"/>
      <c r="FC460" s="2">
        <v>1</v>
      </c>
      <c r="FD460" s="2">
        <v>18</v>
      </c>
      <c r="FE460" s="2"/>
      <c r="FF460" s="2">
        <v>6714.23</v>
      </c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si="524"/>
        <v>0</v>
      </c>
      <c r="FS460" s="2">
        <v>0</v>
      </c>
      <c r="FT460" s="2"/>
      <c r="FU460" s="2"/>
      <c r="FV460" s="2"/>
      <c r="FW460" s="2"/>
      <c r="FX460" s="2">
        <v>80</v>
      </c>
      <c r="FY460" s="2">
        <v>60</v>
      </c>
      <c r="FZ460" s="2"/>
      <c r="GA460" s="2" t="s">
        <v>703</v>
      </c>
      <c r="GB460" s="2"/>
      <c r="GC460" s="2"/>
      <c r="GD460" s="2">
        <v>1</v>
      </c>
      <c r="GE460" s="2"/>
      <c r="GF460" s="2">
        <v>911881995</v>
      </c>
      <c r="GG460" s="2">
        <v>1</v>
      </c>
      <c r="GH460" s="2">
        <v>3</v>
      </c>
      <c r="GI460" s="2">
        <v>3</v>
      </c>
      <c r="GJ460" s="2">
        <v>0</v>
      </c>
      <c r="GK460" s="2">
        <v>0</v>
      </c>
      <c r="GL460" s="2">
        <f t="shared" si="525"/>
        <v>0</v>
      </c>
      <c r="GM460" s="2">
        <f t="shared" si="526"/>
        <v>22760.12</v>
      </c>
      <c r="GN460" s="2">
        <f t="shared" si="527"/>
        <v>0</v>
      </c>
      <c r="GO460" s="2">
        <f t="shared" si="528"/>
        <v>22760.12</v>
      </c>
      <c r="GP460" s="2">
        <f t="shared" si="529"/>
        <v>0</v>
      </c>
      <c r="GQ460" s="2"/>
      <c r="GR460" s="2">
        <v>1</v>
      </c>
      <c r="GS460" s="2">
        <v>1</v>
      </c>
      <c r="GT460" s="2">
        <v>0</v>
      </c>
      <c r="GU460" s="2" t="s">
        <v>3</v>
      </c>
      <c r="GV460" s="2">
        <f t="shared" si="530"/>
        <v>0</v>
      </c>
      <c r="GW460" s="2">
        <v>1</v>
      </c>
      <c r="GX460" s="2">
        <f t="shared" si="531"/>
        <v>0</v>
      </c>
      <c r="GY460" s="2"/>
      <c r="GZ460" s="2"/>
      <c r="HA460" s="2">
        <v>0</v>
      </c>
      <c r="HB460" s="2">
        <v>0</v>
      </c>
      <c r="HC460" s="2">
        <f t="shared" si="532"/>
        <v>0</v>
      </c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18</v>
      </c>
      <c r="B461">
        <v>1</v>
      </c>
      <c r="C461">
        <v>1229</v>
      </c>
      <c r="E461" t="s">
        <v>701</v>
      </c>
      <c r="F461" t="s">
        <v>171</v>
      </c>
      <c r="G461" t="s">
        <v>702</v>
      </c>
      <c r="H461" t="s">
        <v>17</v>
      </c>
      <c r="I461">
        <f>I455*J461</f>
        <v>4</v>
      </c>
      <c r="J461">
        <v>2.5</v>
      </c>
      <c r="O461">
        <f t="shared" si="498"/>
        <v>29539.68</v>
      </c>
      <c r="P461">
        <f t="shared" si="499"/>
        <v>29539.68</v>
      </c>
      <c r="Q461">
        <f t="shared" si="500"/>
        <v>0</v>
      </c>
      <c r="R461">
        <f t="shared" si="501"/>
        <v>0</v>
      </c>
      <c r="S461">
        <f t="shared" si="502"/>
        <v>0</v>
      </c>
      <c r="T461">
        <f t="shared" si="503"/>
        <v>0</v>
      </c>
      <c r="U461">
        <f t="shared" si="504"/>
        <v>0</v>
      </c>
      <c r="V461">
        <f t="shared" si="505"/>
        <v>0</v>
      </c>
      <c r="W461">
        <f t="shared" si="506"/>
        <v>0</v>
      </c>
      <c r="X461">
        <f t="shared" si="507"/>
        <v>0</v>
      </c>
      <c r="Y461">
        <f t="shared" si="508"/>
        <v>0</v>
      </c>
      <c r="AA461">
        <v>39650538</v>
      </c>
      <c r="AB461">
        <f t="shared" si="509"/>
        <v>1090.83</v>
      </c>
      <c r="AC461">
        <f t="shared" si="510"/>
        <v>1090.83</v>
      </c>
      <c r="AD461">
        <f t="shared" si="533"/>
        <v>0</v>
      </c>
      <c r="AE461">
        <f t="shared" si="534"/>
        <v>0</v>
      </c>
      <c r="AF461">
        <f t="shared" si="534"/>
        <v>0</v>
      </c>
      <c r="AG461">
        <f t="shared" si="511"/>
        <v>0</v>
      </c>
      <c r="AH461">
        <f t="shared" si="535"/>
        <v>0</v>
      </c>
      <c r="AI461">
        <f t="shared" si="535"/>
        <v>0</v>
      </c>
      <c r="AJ461">
        <f t="shared" si="512"/>
        <v>0</v>
      </c>
      <c r="AK461">
        <v>1090.83</v>
      </c>
      <c r="AL461">
        <v>1090.83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80</v>
      </c>
      <c r="AU461">
        <v>60</v>
      </c>
      <c r="AV461">
        <v>1</v>
      </c>
      <c r="AW461">
        <v>1</v>
      </c>
      <c r="AZ461">
        <v>6.77</v>
      </c>
      <c r="BA461">
        <v>1</v>
      </c>
      <c r="BB461">
        <v>1</v>
      </c>
      <c r="BC461">
        <v>6.77</v>
      </c>
      <c r="BD461" t="s">
        <v>3</v>
      </c>
      <c r="BE461" t="s">
        <v>3</v>
      </c>
      <c r="BF461" t="s">
        <v>3</v>
      </c>
      <c r="BG461" t="s">
        <v>3</v>
      </c>
      <c r="BH461">
        <v>3</v>
      </c>
      <c r="BI461">
        <v>2</v>
      </c>
      <c r="BJ461" t="s">
        <v>3</v>
      </c>
      <c r="BM461">
        <v>112001</v>
      </c>
      <c r="BN461">
        <v>0</v>
      </c>
      <c r="BO461" t="s">
        <v>3</v>
      </c>
      <c r="BP461">
        <v>0</v>
      </c>
      <c r="BQ461">
        <v>3</v>
      </c>
      <c r="BR461">
        <v>0</v>
      </c>
      <c r="BS461">
        <v>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3</v>
      </c>
      <c r="BZ461">
        <v>80</v>
      </c>
      <c r="CA461">
        <v>60</v>
      </c>
      <c r="CE461">
        <v>0</v>
      </c>
      <c r="CF461">
        <v>0</v>
      </c>
      <c r="CG461">
        <v>0</v>
      </c>
      <c r="CM461">
        <v>0</v>
      </c>
      <c r="CN461" t="s">
        <v>3</v>
      </c>
      <c r="CO461">
        <v>0</v>
      </c>
      <c r="CP461">
        <f t="shared" si="513"/>
        <v>29539.68</v>
      </c>
      <c r="CQ461">
        <f t="shared" si="514"/>
        <v>7384.9190999999992</v>
      </c>
      <c r="CR461">
        <f t="shared" si="515"/>
        <v>0</v>
      </c>
      <c r="CS461">
        <f t="shared" si="516"/>
        <v>0</v>
      </c>
      <c r="CT461">
        <f t="shared" si="517"/>
        <v>0</v>
      </c>
      <c r="CU461">
        <f t="shared" si="518"/>
        <v>0</v>
      </c>
      <c r="CV461">
        <f t="shared" si="519"/>
        <v>0</v>
      </c>
      <c r="CW461">
        <f t="shared" si="520"/>
        <v>0</v>
      </c>
      <c r="CX461">
        <f t="shared" si="521"/>
        <v>0</v>
      </c>
      <c r="CY461">
        <f t="shared" si="522"/>
        <v>0</v>
      </c>
      <c r="CZ461">
        <f t="shared" si="523"/>
        <v>0</v>
      </c>
      <c r="DC461" t="s">
        <v>3</v>
      </c>
      <c r="DD461" t="s">
        <v>3</v>
      </c>
      <c r="DE461" t="s">
        <v>3</v>
      </c>
      <c r="DF461" t="s">
        <v>3</v>
      </c>
      <c r="DG461" t="s">
        <v>3</v>
      </c>
      <c r="DH461" t="s">
        <v>3</v>
      </c>
      <c r="DI461" t="s">
        <v>3</v>
      </c>
      <c r="DJ461" t="s">
        <v>3</v>
      </c>
      <c r="DK461" t="s">
        <v>3</v>
      </c>
      <c r="DL461" t="s">
        <v>3</v>
      </c>
      <c r="DM461" t="s">
        <v>3</v>
      </c>
      <c r="DN461">
        <v>0</v>
      </c>
      <c r="DO461">
        <v>0</v>
      </c>
      <c r="DP461">
        <v>1</v>
      </c>
      <c r="DQ461">
        <v>1</v>
      </c>
      <c r="DU461">
        <v>1013</v>
      </c>
      <c r="DV461" t="s">
        <v>17</v>
      </c>
      <c r="DW461" t="s">
        <v>17</v>
      </c>
      <c r="DX461">
        <v>1</v>
      </c>
      <c r="EE461">
        <v>39174395</v>
      </c>
      <c r="EF461">
        <v>3</v>
      </c>
      <c r="EG461" t="s">
        <v>20</v>
      </c>
      <c r="EH461">
        <v>0</v>
      </c>
      <c r="EI461" t="s">
        <v>3</v>
      </c>
      <c r="EJ461">
        <v>2</v>
      </c>
      <c r="EK461">
        <v>112001</v>
      </c>
      <c r="EL461" t="s">
        <v>192</v>
      </c>
      <c r="EM461" t="s">
        <v>193</v>
      </c>
      <c r="EO461" t="s">
        <v>3</v>
      </c>
      <c r="EQ461">
        <v>0</v>
      </c>
      <c r="ER461">
        <v>1090.83</v>
      </c>
      <c r="ES461">
        <v>1090.83</v>
      </c>
      <c r="ET461">
        <v>0</v>
      </c>
      <c r="EU461">
        <v>0</v>
      </c>
      <c r="EV461">
        <v>0</v>
      </c>
      <c r="EW461">
        <v>0</v>
      </c>
      <c r="EX461">
        <v>0</v>
      </c>
      <c r="EZ461">
        <v>5</v>
      </c>
      <c r="FC461">
        <v>1</v>
      </c>
      <c r="FD461">
        <v>18</v>
      </c>
      <c r="FF461">
        <v>8714.23</v>
      </c>
      <c r="FQ461">
        <v>0</v>
      </c>
      <c r="FR461">
        <f t="shared" si="524"/>
        <v>0</v>
      </c>
      <c r="FS461">
        <v>0</v>
      </c>
      <c r="FX461">
        <v>80</v>
      </c>
      <c r="FY461">
        <v>60</v>
      </c>
      <c r="GA461" t="s">
        <v>704</v>
      </c>
      <c r="GD461">
        <v>1</v>
      </c>
      <c r="GF461">
        <v>911881995</v>
      </c>
      <c r="GG461">
        <v>1</v>
      </c>
      <c r="GH461">
        <v>3</v>
      </c>
      <c r="GI461">
        <v>4</v>
      </c>
      <c r="GJ461">
        <v>0</v>
      </c>
      <c r="GK461">
        <v>0</v>
      </c>
      <c r="GL461">
        <f t="shared" si="525"/>
        <v>0</v>
      </c>
      <c r="GM461">
        <f t="shared" si="526"/>
        <v>29539.68</v>
      </c>
      <c r="GN461">
        <f t="shared" si="527"/>
        <v>0</v>
      </c>
      <c r="GO461">
        <f t="shared" si="528"/>
        <v>29539.68</v>
      </c>
      <c r="GP461">
        <f t="shared" si="529"/>
        <v>0</v>
      </c>
      <c r="GR461">
        <v>1</v>
      </c>
      <c r="GS461">
        <v>1</v>
      </c>
      <c r="GT461">
        <v>0</v>
      </c>
      <c r="GU461" t="s">
        <v>3</v>
      </c>
      <c r="GV461">
        <f t="shared" si="530"/>
        <v>0</v>
      </c>
      <c r="GW461">
        <v>1</v>
      </c>
      <c r="GX461">
        <f t="shared" si="531"/>
        <v>0</v>
      </c>
      <c r="HA461">
        <v>0</v>
      </c>
      <c r="HB461">
        <v>0</v>
      </c>
      <c r="HC461">
        <f t="shared" si="532"/>
        <v>0</v>
      </c>
      <c r="IK461">
        <v>0</v>
      </c>
    </row>
    <row r="462" spans="1:255" x14ac:dyDescent="0.2">
      <c r="A462" s="2">
        <v>18</v>
      </c>
      <c r="B462" s="2">
        <v>1</v>
      </c>
      <c r="C462" s="2">
        <v>1221</v>
      </c>
      <c r="D462" s="2"/>
      <c r="E462" s="2" t="s">
        <v>705</v>
      </c>
      <c r="F462" s="2" t="s">
        <v>171</v>
      </c>
      <c r="G462" s="2" t="s">
        <v>706</v>
      </c>
      <c r="H462" s="2" t="s">
        <v>17</v>
      </c>
      <c r="I462" s="2">
        <f>I454*J462</f>
        <v>5</v>
      </c>
      <c r="J462" s="2">
        <v>3.125</v>
      </c>
      <c r="K462" s="2"/>
      <c r="L462" s="2"/>
      <c r="M462" s="2"/>
      <c r="N462" s="2"/>
      <c r="O462" s="2">
        <f t="shared" si="498"/>
        <v>30446.6</v>
      </c>
      <c r="P462" s="2">
        <f t="shared" si="499"/>
        <v>30446.6</v>
      </c>
      <c r="Q462" s="2">
        <f t="shared" si="500"/>
        <v>0</v>
      </c>
      <c r="R462" s="2">
        <f t="shared" si="501"/>
        <v>0</v>
      </c>
      <c r="S462" s="2">
        <f t="shared" si="502"/>
        <v>0</v>
      </c>
      <c r="T462" s="2">
        <f t="shared" si="503"/>
        <v>0</v>
      </c>
      <c r="U462" s="2">
        <f t="shared" si="504"/>
        <v>0</v>
      </c>
      <c r="V462" s="2">
        <f t="shared" si="505"/>
        <v>0</v>
      </c>
      <c r="W462" s="2">
        <f t="shared" si="506"/>
        <v>0</v>
      </c>
      <c r="X462" s="2">
        <f t="shared" si="507"/>
        <v>0</v>
      </c>
      <c r="Y462" s="2">
        <f t="shared" si="508"/>
        <v>0</v>
      </c>
      <c r="Z462" s="2"/>
      <c r="AA462" s="2">
        <v>39650536</v>
      </c>
      <c r="AB462" s="2">
        <f t="shared" si="509"/>
        <v>6089.32</v>
      </c>
      <c r="AC462" s="2">
        <f t="shared" si="510"/>
        <v>6089.32</v>
      </c>
      <c r="AD462" s="2">
        <f t="shared" si="533"/>
        <v>0</v>
      </c>
      <c r="AE462" s="2">
        <f t="shared" si="534"/>
        <v>0</v>
      </c>
      <c r="AF462" s="2">
        <f t="shared" si="534"/>
        <v>0</v>
      </c>
      <c r="AG462" s="2">
        <f t="shared" si="511"/>
        <v>0</v>
      </c>
      <c r="AH462" s="2">
        <f t="shared" si="535"/>
        <v>0</v>
      </c>
      <c r="AI462" s="2">
        <f t="shared" si="535"/>
        <v>0</v>
      </c>
      <c r="AJ462" s="2">
        <f t="shared" si="512"/>
        <v>0</v>
      </c>
      <c r="AK462" s="2">
        <v>6089.32</v>
      </c>
      <c r="AL462" s="2">
        <v>6089.32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80</v>
      </c>
      <c r="AU462" s="2">
        <v>60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3</v>
      </c>
      <c r="BE462" s="2" t="s">
        <v>3</v>
      </c>
      <c r="BF462" s="2" t="s">
        <v>3</v>
      </c>
      <c r="BG462" s="2" t="s">
        <v>3</v>
      </c>
      <c r="BH462" s="2">
        <v>3</v>
      </c>
      <c r="BI462" s="2">
        <v>2</v>
      </c>
      <c r="BJ462" s="2" t="s">
        <v>3</v>
      </c>
      <c r="BK462" s="2"/>
      <c r="BL462" s="2"/>
      <c r="BM462" s="2">
        <v>112001</v>
      </c>
      <c r="BN462" s="2">
        <v>0</v>
      </c>
      <c r="BO462" s="2" t="s">
        <v>3</v>
      </c>
      <c r="BP462" s="2">
        <v>0</v>
      </c>
      <c r="BQ462" s="2">
        <v>3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3</v>
      </c>
      <c r="BZ462" s="2">
        <v>80</v>
      </c>
      <c r="CA462" s="2">
        <v>60</v>
      </c>
      <c r="CB462" s="2"/>
      <c r="CC462" s="2"/>
      <c r="CD462" s="2"/>
      <c r="CE462" s="2">
        <v>0</v>
      </c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3</v>
      </c>
      <c r="CO462" s="2">
        <v>0</v>
      </c>
      <c r="CP462" s="2">
        <f t="shared" si="513"/>
        <v>30446.6</v>
      </c>
      <c r="CQ462" s="2">
        <f t="shared" si="514"/>
        <v>6089.32</v>
      </c>
      <c r="CR462" s="2">
        <f t="shared" si="515"/>
        <v>0</v>
      </c>
      <c r="CS462" s="2">
        <f t="shared" si="516"/>
        <v>0</v>
      </c>
      <c r="CT462" s="2">
        <f t="shared" si="517"/>
        <v>0</v>
      </c>
      <c r="CU462" s="2">
        <f t="shared" si="518"/>
        <v>0</v>
      </c>
      <c r="CV462" s="2">
        <f t="shared" si="519"/>
        <v>0</v>
      </c>
      <c r="CW462" s="2">
        <f t="shared" si="520"/>
        <v>0</v>
      </c>
      <c r="CX462" s="2">
        <f t="shared" si="521"/>
        <v>0</v>
      </c>
      <c r="CY462" s="2">
        <f t="shared" si="522"/>
        <v>0</v>
      </c>
      <c r="CZ462" s="2">
        <f t="shared" si="523"/>
        <v>0</v>
      </c>
      <c r="DA462" s="2"/>
      <c r="DB462" s="2"/>
      <c r="DC462" s="2" t="s">
        <v>3</v>
      </c>
      <c r="DD462" s="2" t="s">
        <v>3</v>
      </c>
      <c r="DE462" s="2" t="s">
        <v>3</v>
      </c>
      <c r="DF462" s="2" t="s">
        <v>3</v>
      </c>
      <c r="DG462" s="2" t="s">
        <v>3</v>
      </c>
      <c r="DH462" s="2" t="s">
        <v>3</v>
      </c>
      <c r="DI462" s="2" t="s">
        <v>3</v>
      </c>
      <c r="DJ462" s="2" t="s">
        <v>3</v>
      </c>
      <c r="DK462" s="2" t="s">
        <v>3</v>
      </c>
      <c r="DL462" s="2" t="s">
        <v>3</v>
      </c>
      <c r="DM462" s="2" t="s">
        <v>3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1013</v>
      </c>
      <c r="DV462" s="2" t="s">
        <v>17</v>
      </c>
      <c r="DW462" s="2" t="s">
        <v>17</v>
      </c>
      <c r="DX462" s="2">
        <v>1</v>
      </c>
      <c r="DY462" s="2"/>
      <c r="DZ462" s="2"/>
      <c r="EA462" s="2"/>
      <c r="EB462" s="2"/>
      <c r="EC462" s="2"/>
      <c r="ED462" s="2"/>
      <c r="EE462" s="2">
        <v>39174395</v>
      </c>
      <c r="EF462" s="2">
        <v>3</v>
      </c>
      <c r="EG462" s="2" t="s">
        <v>20</v>
      </c>
      <c r="EH462" s="2">
        <v>0</v>
      </c>
      <c r="EI462" s="2" t="s">
        <v>3</v>
      </c>
      <c r="EJ462" s="2">
        <v>2</v>
      </c>
      <c r="EK462" s="2">
        <v>112001</v>
      </c>
      <c r="EL462" s="2" t="s">
        <v>192</v>
      </c>
      <c r="EM462" s="2" t="s">
        <v>193</v>
      </c>
      <c r="EN462" s="2"/>
      <c r="EO462" s="2" t="s">
        <v>3</v>
      </c>
      <c r="EP462" s="2"/>
      <c r="EQ462" s="2">
        <v>0</v>
      </c>
      <c r="ER462" s="2">
        <v>6089.32</v>
      </c>
      <c r="ES462" s="2">
        <v>6089.32</v>
      </c>
      <c r="ET462" s="2">
        <v>0</v>
      </c>
      <c r="EU462" s="2">
        <v>0</v>
      </c>
      <c r="EV462" s="2">
        <v>0</v>
      </c>
      <c r="EW462" s="2">
        <v>0</v>
      </c>
      <c r="EX462" s="2">
        <v>0</v>
      </c>
      <c r="EY462" s="2"/>
      <c r="EZ462" s="2">
        <v>5</v>
      </c>
      <c r="FA462" s="2"/>
      <c r="FB462" s="2"/>
      <c r="FC462" s="2">
        <v>1</v>
      </c>
      <c r="FD462" s="2">
        <v>18</v>
      </c>
      <c r="FE462" s="2"/>
      <c r="FF462" s="2">
        <v>7185.4</v>
      </c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si="524"/>
        <v>0</v>
      </c>
      <c r="FS462" s="2">
        <v>0</v>
      </c>
      <c r="FT462" s="2"/>
      <c r="FU462" s="2"/>
      <c r="FV462" s="2"/>
      <c r="FW462" s="2"/>
      <c r="FX462" s="2">
        <v>80</v>
      </c>
      <c r="FY462" s="2">
        <v>60</v>
      </c>
      <c r="FZ462" s="2"/>
      <c r="GA462" s="2" t="s">
        <v>707</v>
      </c>
      <c r="GB462" s="2"/>
      <c r="GC462" s="2"/>
      <c r="GD462" s="2">
        <v>1</v>
      </c>
      <c r="GE462" s="2"/>
      <c r="GF462" s="2">
        <v>1414385942</v>
      </c>
      <c r="GG462" s="2">
        <v>1</v>
      </c>
      <c r="GH462" s="2">
        <v>3</v>
      </c>
      <c r="GI462" s="2">
        <v>3</v>
      </c>
      <c r="GJ462" s="2">
        <v>0</v>
      </c>
      <c r="GK462" s="2">
        <v>0</v>
      </c>
      <c r="GL462" s="2">
        <f t="shared" si="525"/>
        <v>0</v>
      </c>
      <c r="GM462" s="2">
        <f t="shared" si="526"/>
        <v>30446.6</v>
      </c>
      <c r="GN462" s="2">
        <f t="shared" si="527"/>
        <v>0</v>
      </c>
      <c r="GO462" s="2">
        <f t="shared" si="528"/>
        <v>30446.6</v>
      </c>
      <c r="GP462" s="2">
        <f t="shared" si="529"/>
        <v>0</v>
      </c>
      <c r="GQ462" s="2"/>
      <c r="GR462" s="2">
        <v>1</v>
      </c>
      <c r="GS462" s="2">
        <v>1</v>
      </c>
      <c r="GT462" s="2">
        <v>0</v>
      </c>
      <c r="GU462" s="2" t="s">
        <v>3</v>
      </c>
      <c r="GV462" s="2">
        <f t="shared" si="530"/>
        <v>0</v>
      </c>
      <c r="GW462" s="2">
        <v>1</v>
      </c>
      <c r="GX462" s="2">
        <f t="shared" si="531"/>
        <v>0</v>
      </c>
      <c r="GY462" s="2"/>
      <c r="GZ462" s="2"/>
      <c r="HA462" s="2">
        <v>0</v>
      </c>
      <c r="HB462" s="2">
        <v>0</v>
      </c>
      <c r="HC462" s="2">
        <f t="shared" si="532"/>
        <v>0</v>
      </c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18</v>
      </c>
      <c r="B463">
        <v>1</v>
      </c>
      <c r="C463">
        <v>1230</v>
      </c>
      <c r="E463" t="s">
        <v>705</v>
      </c>
      <c r="F463" t="s">
        <v>171</v>
      </c>
      <c r="G463" t="s">
        <v>706</v>
      </c>
      <c r="H463" t="s">
        <v>17</v>
      </c>
      <c r="I463">
        <f>I455*J463</f>
        <v>5</v>
      </c>
      <c r="J463">
        <v>3.125</v>
      </c>
      <c r="O463">
        <f t="shared" si="498"/>
        <v>30446.720000000001</v>
      </c>
      <c r="P463">
        <f t="shared" si="499"/>
        <v>30446.720000000001</v>
      </c>
      <c r="Q463">
        <f t="shared" si="500"/>
        <v>0</v>
      </c>
      <c r="R463">
        <f t="shared" si="501"/>
        <v>0</v>
      </c>
      <c r="S463">
        <f t="shared" si="502"/>
        <v>0</v>
      </c>
      <c r="T463">
        <f t="shared" si="503"/>
        <v>0</v>
      </c>
      <c r="U463">
        <f t="shared" si="504"/>
        <v>0</v>
      </c>
      <c r="V463">
        <f t="shared" si="505"/>
        <v>0</v>
      </c>
      <c r="W463">
        <f t="shared" si="506"/>
        <v>0</v>
      </c>
      <c r="X463">
        <f t="shared" si="507"/>
        <v>0</v>
      </c>
      <c r="Y463">
        <f t="shared" si="508"/>
        <v>0</v>
      </c>
      <c r="AA463">
        <v>39650538</v>
      </c>
      <c r="AB463">
        <f t="shared" si="509"/>
        <v>899.46</v>
      </c>
      <c r="AC463">
        <f t="shared" si="510"/>
        <v>899.46</v>
      </c>
      <c r="AD463">
        <f t="shared" si="533"/>
        <v>0</v>
      </c>
      <c r="AE463">
        <f t="shared" si="534"/>
        <v>0</v>
      </c>
      <c r="AF463">
        <f t="shared" si="534"/>
        <v>0</v>
      </c>
      <c r="AG463">
        <f t="shared" si="511"/>
        <v>0</v>
      </c>
      <c r="AH463">
        <f t="shared" si="535"/>
        <v>0</v>
      </c>
      <c r="AI463">
        <f t="shared" si="535"/>
        <v>0</v>
      </c>
      <c r="AJ463">
        <f t="shared" si="512"/>
        <v>0</v>
      </c>
      <c r="AK463">
        <v>899.46</v>
      </c>
      <c r="AL463">
        <v>899.46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80</v>
      </c>
      <c r="AU463">
        <v>60</v>
      </c>
      <c r="AV463">
        <v>1</v>
      </c>
      <c r="AW463">
        <v>1</v>
      </c>
      <c r="AZ463">
        <v>6.77</v>
      </c>
      <c r="BA463">
        <v>1</v>
      </c>
      <c r="BB463">
        <v>1</v>
      </c>
      <c r="BC463">
        <v>6.77</v>
      </c>
      <c r="BD463" t="s">
        <v>3</v>
      </c>
      <c r="BE463" t="s">
        <v>3</v>
      </c>
      <c r="BF463" t="s">
        <v>3</v>
      </c>
      <c r="BG463" t="s">
        <v>3</v>
      </c>
      <c r="BH463">
        <v>3</v>
      </c>
      <c r="BI463">
        <v>2</v>
      </c>
      <c r="BJ463" t="s">
        <v>3</v>
      </c>
      <c r="BM463">
        <v>112001</v>
      </c>
      <c r="BN463">
        <v>0</v>
      </c>
      <c r="BO463" t="s">
        <v>3</v>
      </c>
      <c r="BP463">
        <v>0</v>
      </c>
      <c r="BQ463">
        <v>3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3</v>
      </c>
      <c r="BZ463">
        <v>80</v>
      </c>
      <c r="CA463">
        <v>60</v>
      </c>
      <c r="CE463">
        <v>0</v>
      </c>
      <c r="CF463">
        <v>0</v>
      </c>
      <c r="CG463">
        <v>0</v>
      </c>
      <c r="CM463">
        <v>0</v>
      </c>
      <c r="CN463" t="s">
        <v>3</v>
      </c>
      <c r="CO463">
        <v>0</v>
      </c>
      <c r="CP463">
        <f t="shared" si="513"/>
        <v>30446.720000000001</v>
      </c>
      <c r="CQ463">
        <f t="shared" si="514"/>
        <v>6089.3441999999995</v>
      </c>
      <c r="CR463">
        <f t="shared" si="515"/>
        <v>0</v>
      </c>
      <c r="CS463">
        <f t="shared" si="516"/>
        <v>0</v>
      </c>
      <c r="CT463">
        <f t="shared" si="517"/>
        <v>0</v>
      </c>
      <c r="CU463">
        <f t="shared" si="518"/>
        <v>0</v>
      </c>
      <c r="CV463">
        <f t="shared" si="519"/>
        <v>0</v>
      </c>
      <c r="CW463">
        <f t="shared" si="520"/>
        <v>0</v>
      </c>
      <c r="CX463">
        <f t="shared" si="521"/>
        <v>0</v>
      </c>
      <c r="CY463">
        <f t="shared" si="522"/>
        <v>0</v>
      </c>
      <c r="CZ463">
        <f t="shared" si="523"/>
        <v>0</v>
      </c>
      <c r="DC463" t="s">
        <v>3</v>
      </c>
      <c r="DD463" t="s">
        <v>3</v>
      </c>
      <c r="DE463" t="s">
        <v>3</v>
      </c>
      <c r="DF463" t="s">
        <v>3</v>
      </c>
      <c r="DG463" t="s">
        <v>3</v>
      </c>
      <c r="DH463" t="s">
        <v>3</v>
      </c>
      <c r="DI463" t="s">
        <v>3</v>
      </c>
      <c r="DJ463" t="s">
        <v>3</v>
      </c>
      <c r="DK463" t="s">
        <v>3</v>
      </c>
      <c r="DL463" t="s">
        <v>3</v>
      </c>
      <c r="DM463" t="s">
        <v>3</v>
      </c>
      <c r="DN463">
        <v>0</v>
      </c>
      <c r="DO463">
        <v>0</v>
      </c>
      <c r="DP463">
        <v>1</v>
      </c>
      <c r="DQ463">
        <v>1</v>
      </c>
      <c r="DU463">
        <v>1013</v>
      </c>
      <c r="DV463" t="s">
        <v>17</v>
      </c>
      <c r="DW463" t="s">
        <v>17</v>
      </c>
      <c r="DX463">
        <v>1</v>
      </c>
      <c r="EE463">
        <v>39174395</v>
      </c>
      <c r="EF463">
        <v>3</v>
      </c>
      <c r="EG463" t="s">
        <v>20</v>
      </c>
      <c r="EH463">
        <v>0</v>
      </c>
      <c r="EI463" t="s">
        <v>3</v>
      </c>
      <c r="EJ463">
        <v>2</v>
      </c>
      <c r="EK463">
        <v>112001</v>
      </c>
      <c r="EL463" t="s">
        <v>192</v>
      </c>
      <c r="EM463" t="s">
        <v>193</v>
      </c>
      <c r="EO463" t="s">
        <v>3</v>
      </c>
      <c r="EQ463">
        <v>0</v>
      </c>
      <c r="ER463">
        <v>899.46</v>
      </c>
      <c r="ES463">
        <v>899.46</v>
      </c>
      <c r="ET463">
        <v>0</v>
      </c>
      <c r="EU463">
        <v>0</v>
      </c>
      <c r="EV463">
        <v>0</v>
      </c>
      <c r="EW463">
        <v>0</v>
      </c>
      <c r="EX463">
        <v>0</v>
      </c>
      <c r="EZ463">
        <v>5</v>
      </c>
      <c r="FC463">
        <v>1</v>
      </c>
      <c r="FD463">
        <v>18</v>
      </c>
      <c r="FF463">
        <v>7185.4</v>
      </c>
      <c r="FQ463">
        <v>0</v>
      </c>
      <c r="FR463">
        <f t="shared" si="524"/>
        <v>0</v>
      </c>
      <c r="FS463">
        <v>0</v>
      </c>
      <c r="FX463">
        <v>80</v>
      </c>
      <c r="FY463">
        <v>60</v>
      </c>
      <c r="GA463" t="s">
        <v>708</v>
      </c>
      <c r="GD463">
        <v>1</v>
      </c>
      <c r="GF463">
        <v>1414385942</v>
      </c>
      <c r="GG463">
        <v>1</v>
      </c>
      <c r="GH463">
        <v>3</v>
      </c>
      <c r="GI463">
        <v>4</v>
      </c>
      <c r="GJ463">
        <v>0</v>
      </c>
      <c r="GK463">
        <v>0</v>
      </c>
      <c r="GL463">
        <f t="shared" si="525"/>
        <v>0</v>
      </c>
      <c r="GM463">
        <f t="shared" si="526"/>
        <v>30446.720000000001</v>
      </c>
      <c r="GN463">
        <f t="shared" si="527"/>
        <v>0</v>
      </c>
      <c r="GO463">
        <f t="shared" si="528"/>
        <v>30446.720000000001</v>
      </c>
      <c r="GP463">
        <f t="shared" si="529"/>
        <v>0</v>
      </c>
      <c r="GR463">
        <v>1</v>
      </c>
      <c r="GS463">
        <v>1</v>
      </c>
      <c r="GT463">
        <v>0</v>
      </c>
      <c r="GU463" t="s">
        <v>3</v>
      </c>
      <c r="GV463">
        <f t="shared" si="530"/>
        <v>0</v>
      </c>
      <c r="GW463">
        <v>1</v>
      </c>
      <c r="GX463">
        <f t="shared" si="531"/>
        <v>0</v>
      </c>
      <c r="HA463">
        <v>0</v>
      </c>
      <c r="HB463">
        <v>0</v>
      </c>
      <c r="HC463">
        <f t="shared" si="532"/>
        <v>0</v>
      </c>
      <c r="IK463">
        <v>0</v>
      </c>
    </row>
    <row r="464" spans="1:255" x14ac:dyDescent="0.2">
      <c r="A464" s="2">
        <v>17</v>
      </c>
      <c r="B464" s="2">
        <v>1</v>
      </c>
      <c r="C464" s="2">
        <f>ROW(SmtRes!A1238)</f>
        <v>1238</v>
      </c>
      <c r="D464" s="2">
        <f>ROW(EtalonRes!A1054)</f>
        <v>1054</v>
      </c>
      <c r="E464" s="2" t="s">
        <v>709</v>
      </c>
      <c r="F464" s="2" t="s">
        <v>710</v>
      </c>
      <c r="G464" s="2" t="s">
        <v>711</v>
      </c>
      <c r="H464" s="2" t="s">
        <v>42</v>
      </c>
      <c r="I464" s="2">
        <f>ROUND(6/10,9)</f>
        <v>0.6</v>
      </c>
      <c r="J464" s="2">
        <v>0</v>
      </c>
      <c r="K464" s="2"/>
      <c r="L464" s="2"/>
      <c r="M464" s="2"/>
      <c r="N464" s="2"/>
      <c r="O464" s="2">
        <f t="shared" si="498"/>
        <v>181.55</v>
      </c>
      <c r="P464" s="2">
        <f t="shared" si="499"/>
        <v>8.1</v>
      </c>
      <c r="Q464" s="2">
        <f t="shared" si="500"/>
        <v>12.93</v>
      </c>
      <c r="R464" s="2">
        <f t="shared" si="501"/>
        <v>0</v>
      </c>
      <c r="S464" s="2">
        <f t="shared" si="502"/>
        <v>160.52000000000001</v>
      </c>
      <c r="T464" s="2">
        <f t="shared" si="503"/>
        <v>0</v>
      </c>
      <c r="U464" s="2">
        <f t="shared" si="504"/>
        <v>16.686</v>
      </c>
      <c r="V464" s="2">
        <f t="shared" si="505"/>
        <v>0</v>
      </c>
      <c r="W464" s="2">
        <f t="shared" si="506"/>
        <v>0</v>
      </c>
      <c r="X464" s="2">
        <f t="shared" si="507"/>
        <v>128.41999999999999</v>
      </c>
      <c r="Y464" s="2">
        <f t="shared" si="508"/>
        <v>96.31</v>
      </c>
      <c r="Z464" s="2"/>
      <c r="AA464" s="2">
        <v>39650536</v>
      </c>
      <c r="AB464" s="2">
        <f t="shared" si="509"/>
        <v>302.57549999999998</v>
      </c>
      <c r="AC464" s="2">
        <f t="shared" si="510"/>
        <v>13.5</v>
      </c>
      <c r="AD464" s="2">
        <f>ROUND(((((ET464*1.35))-((EU464*1.35)))+AE464),6)</f>
        <v>21.545999999999999</v>
      </c>
      <c r="AE464" s="2">
        <f>ROUND(((EU464*1.35)),6)</f>
        <v>0</v>
      </c>
      <c r="AF464" s="2">
        <f>ROUND(((EV464*1.35)),6)</f>
        <v>267.52949999999998</v>
      </c>
      <c r="AG464" s="2">
        <f t="shared" si="511"/>
        <v>0</v>
      </c>
      <c r="AH464" s="2">
        <f>((EW464*1.35))</f>
        <v>27.810000000000002</v>
      </c>
      <c r="AI464" s="2">
        <f>((EX464*1.35))</f>
        <v>0</v>
      </c>
      <c r="AJ464" s="2">
        <f t="shared" si="512"/>
        <v>0</v>
      </c>
      <c r="AK464" s="2">
        <v>227.63</v>
      </c>
      <c r="AL464" s="2">
        <v>13.5</v>
      </c>
      <c r="AM464" s="2">
        <v>15.96</v>
      </c>
      <c r="AN464" s="2">
        <v>0</v>
      </c>
      <c r="AO464" s="2">
        <v>198.17</v>
      </c>
      <c r="AP464" s="2">
        <v>0</v>
      </c>
      <c r="AQ464" s="2">
        <v>20.6</v>
      </c>
      <c r="AR464" s="2">
        <v>0</v>
      </c>
      <c r="AS464" s="2">
        <v>0</v>
      </c>
      <c r="AT464" s="2">
        <v>80</v>
      </c>
      <c r="AU464" s="2">
        <v>60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3</v>
      </c>
      <c r="BE464" s="2" t="s">
        <v>3</v>
      </c>
      <c r="BF464" s="2" t="s">
        <v>3</v>
      </c>
      <c r="BG464" s="2" t="s">
        <v>3</v>
      </c>
      <c r="BH464" s="2">
        <v>0</v>
      </c>
      <c r="BI464" s="2">
        <v>2</v>
      </c>
      <c r="BJ464" s="2" t="s">
        <v>712</v>
      </c>
      <c r="BK464" s="2"/>
      <c r="BL464" s="2"/>
      <c r="BM464" s="2">
        <v>112001</v>
      </c>
      <c r="BN464" s="2">
        <v>0</v>
      </c>
      <c r="BO464" s="2" t="s">
        <v>3</v>
      </c>
      <c r="BP464" s="2">
        <v>0</v>
      </c>
      <c r="BQ464" s="2">
        <v>3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3</v>
      </c>
      <c r="BZ464" s="2">
        <v>80</v>
      </c>
      <c r="CA464" s="2">
        <v>60</v>
      </c>
      <c r="CB464" s="2"/>
      <c r="CC464" s="2"/>
      <c r="CD464" s="2"/>
      <c r="CE464" s="2">
        <v>0</v>
      </c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1296</v>
      </c>
      <c r="CO464" s="2">
        <v>0</v>
      </c>
      <c r="CP464" s="2">
        <f t="shared" si="513"/>
        <v>181.55</v>
      </c>
      <c r="CQ464" s="2">
        <f t="shared" si="514"/>
        <v>13.5</v>
      </c>
      <c r="CR464" s="2">
        <f t="shared" si="515"/>
        <v>21.545999999999999</v>
      </c>
      <c r="CS464" s="2">
        <f t="shared" si="516"/>
        <v>0</v>
      </c>
      <c r="CT464" s="2">
        <f t="shared" si="517"/>
        <v>267.52949999999998</v>
      </c>
      <c r="CU464" s="2">
        <f t="shared" si="518"/>
        <v>0</v>
      </c>
      <c r="CV464" s="2">
        <f t="shared" si="519"/>
        <v>27.810000000000002</v>
      </c>
      <c r="CW464" s="2">
        <f t="shared" si="520"/>
        <v>0</v>
      </c>
      <c r="CX464" s="2">
        <f t="shared" si="521"/>
        <v>0</v>
      </c>
      <c r="CY464" s="2">
        <f t="shared" si="522"/>
        <v>128.416</v>
      </c>
      <c r="CZ464" s="2">
        <f t="shared" si="523"/>
        <v>96.312000000000012</v>
      </c>
      <c r="DA464" s="2"/>
      <c r="DB464" s="2"/>
      <c r="DC464" s="2" t="s">
        <v>3</v>
      </c>
      <c r="DD464" s="2" t="s">
        <v>3</v>
      </c>
      <c r="DE464" s="2" t="s">
        <v>19</v>
      </c>
      <c r="DF464" s="2" t="s">
        <v>19</v>
      </c>
      <c r="DG464" s="2" t="s">
        <v>19</v>
      </c>
      <c r="DH464" s="2" t="s">
        <v>3</v>
      </c>
      <c r="DI464" s="2" t="s">
        <v>19</v>
      </c>
      <c r="DJ464" s="2" t="s">
        <v>19</v>
      </c>
      <c r="DK464" s="2" t="s">
        <v>3</v>
      </c>
      <c r="DL464" s="2" t="s">
        <v>3</v>
      </c>
      <c r="DM464" s="2" t="s">
        <v>3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1013</v>
      </c>
      <c r="DV464" s="2" t="s">
        <v>42</v>
      </c>
      <c r="DW464" s="2" t="s">
        <v>42</v>
      </c>
      <c r="DX464" s="2">
        <v>1</v>
      </c>
      <c r="DY464" s="2"/>
      <c r="DZ464" s="2"/>
      <c r="EA464" s="2"/>
      <c r="EB464" s="2"/>
      <c r="EC464" s="2"/>
      <c r="ED464" s="2"/>
      <c r="EE464" s="2">
        <v>39174395</v>
      </c>
      <c r="EF464" s="2">
        <v>3</v>
      </c>
      <c r="EG464" s="2" t="s">
        <v>20</v>
      </c>
      <c r="EH464" s="2">
        <v>0</v>
      </c>
      <c r="EI464" s="2" t="s">
        <v>3</v>
      </c>
      <c r="EJ464" s="2">
        <v>2</v>
      </c>
      <c r="EK464" s="2">
        <v>112001</v>
      </c>
      <c r="EL464" s="2" t="s">
        <v>192</v>
      </c>
      <c r="EM464" s="2" t="s">
        <v>193</v>
      </c>
      <c r="EN464" s="2"/>
      <c r="EO464" s="2" t="s">
        <v>44</v>
      </c>
      <c r="EP464" s="2"/>
      <c r="EQ464" s="2">
        <v>131072</v>
      </c>
      <c r="ER464" s="2">
        <v>227.63</v>
      </c>
      <c r="ES464" s="2">
        <v>13.5</v>
      </c>
      <c r="ET464" s="2">
        <v>15.96</v>
      </c>
      <c r="EU464" s="2">
        <v>0</v>
      </c>
      <c r="EV464" s="2">
        <v>198.17</v>
      </c>
      <c r="EW464" s="2">
        <v>20.6</v>
      </c>
      <c r="EX464" s="2">
        <v>0</v>
      </c>
      <c r="EY464" s="2">
        <v>0</v>
      </c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524"/>
        <v>0</v>
      </c>
      <c r="FS464" s="2">
        <v>0</v>
      </c>
      <c r="FT464" s="2"/>
      <c r="FU464" s="2"/>
      <c r="FV464" s="2"/>
      <c r="FW464" s="2"/>
      <c r="FX464" s="2">
        <v>80</v>
      </c>
      <c r="FY464" s="2">
        <v>60</v>
      </c>
      <c r="FZ464" s="2"/>
      <c r="GA464" s="2" t="s">
        <v>3</v>
      </c>
      <c r="GB464" s="2"/>
      <c r="GC464" s="2"/>
      <c r="GD464" s="2">
        <v>1</v>
      </c>
      <c r="GE464" s="2"/>
      <c r="GF464" s="2">
        <v>-1313621041</v>
      </c>
      <c r="GG464" s="2">
        <v>1</v>
      </c>
      <c r="GH464" s="2">
        <v>1</v>
      </c>
      <c r="GI464" s="2">
        <v>-2</v>
      </c>
      <c r="GJ464" s="2">
        <v>0</v>
      </c>
      <c r="GK464" s="2">
        <v>0</v>
      </c>
      <c r="GL464" s="2">
        <f t="shared" si="525"/>
        <v>0</v>
      </c>
      <c r="GM464" s="2">
        <f t="shared" si="526"/>
        <v>406.28</v>
      </c>
      <c r="GN464" s="2">
        <f t="shared" si="527"/>
        <v>0</v>
      </c>
      <c r="GO464" s="2">
        <f t="shared" si="528"/>
        <v>406.28</v>
      </c>
      <c r="GP464" s="2">
        <f t="shared" si="529"/>
        <v>0</v>
      </c>
      <c r="GQ464" s="2"/>
      <c r="GR464" s="2">
        <v>0</v>
      </c>
      <c r="GS464" s="2">
        <v>3</v>
      </c>
      <c r="GT464" s="2">
        <v>0</v>
      </c>
      <c r="GU464" s="2" t="s">
        <v>3</v>
      </c>
      <c r="GV464" s="2">
        <f t="shared" si="530"/>
        <v>0</v>
      </c>
      <c r="GW464" s="2">
        <v>1</v>
      </c>
      <c r="GX464" s="2">
        <f t="shared" si="531"/>
        <v>0</v>
      </c>
      <c r="GY464" s="2"/>
      <c r="GZ464" s="2"/>
      <c r="HA464" s="2">
        <v>0</v>
      </c>
      <c r="HB464" s="2">
        <v>0</v>
      </c>
      <c r="HC464" s="2">
        <f t="shared" si="532"/>
        <v>0</v>
      </c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17</v>
      </c>
      <c r="B465">
        <v>1</v>
      </c>
      <c r="C465">
        <f>ROW(SmtRes!A1246)</f>
        <v>1246</v>
      </c>
      <c r="D465">
        <f>ROW(EtalonRes!A1060)</f>
        <v>1060</v>
      </c>
      <c r="E465" t="s">
        <v>709</v>
      </c>
      <c r="F465" t="s">
        <v>710</v>
      </c>
      <c r="G465" t="s">
        <v>711</v>
      </c>
      <c r="H465" t="s">
        <v>42</v>
      </c>
      <c r="I465">
        <f>ROUND(6/10,9)</f>
        <v>0.6</v>
      </c>
      <c r="J465">
        <v>0</v>
      </c>
      <c r="O465">
        <f t="shared" si="498"/>
        <v>1229.06</v>
      </c>
      <c r="P465">
        <f t="shared" si="499"/>
        <v>54.84</v>
      </c>
      <c r="Q465">
        <f t="shared" si="500"/>
        <v>87.52</v>
      </c>
      <c r="R465">
        <f t="shared" si="501"/>
        <v>0</v>
      </c>
      <c r="S465">
        <f t="shared" si="502"/>
        <v>1086.7</v>
      </c>
      <c r="T465">
        <f t="shared" si="503"/>
        <v>0</v>
      </c>
      <c r="U465">
        <f t="shared" si="504"/>
        <v>16.686</v>
      </c>
      <c r="V465">
        <f t="shared" si="505"/>
        <v>0</v>
      </c>
      <c r="W465">
        <f t="shared" si="506"/>
        <v>0</v>
      </c>
      <c r="X465">
        <f t="shared" si="507"/>
        <v>869.36</v>
      </c>
      <c r="Y465">
        <f t="shared" si="508"/>
        <v>652.02</v>
      </c>
      <c r="AA465">
        <v>39650538</v>
      </c>
      <c r="AB465">
        <f t="shared" si="509"/>
        <v>302.57549999999998</v>
      </c>
      <c r="AC465">
        <f t="shared" si="510"/>
        <v>13.5</v>
      </c>
      <c r="AD465">
        <f>ROUND(((((ET465*1.35))-((EU465*1.35)))+AE465),6)</f>
        <v>21.545999999999999</v>
      </c>
      <c r="AE465">
        <f>ROUND(((EU465*1.35)),6)</f>
        <v>0</v>
      </c>
      <c r="AF465">
        <f>ROUND(((EV465*1.35)),6)</f>
        <v>267.52949999999998</v>
      </c>
      <c r="AG465">
        <f t="shared" si="511"/>
        <v>0</v>
      </c>
      <c r="AH465">
        <f>((EW465*1.35))</f>
        <v>27.810000000000002</v>
      </c>
      <c r="AI465">
        <f>((EX465*1.35))</f>
        <v>0</v>
      </c>
      <c r="AJ465">
        <f t="shared" si="512"/>
        <v>0</v>
      </c>
      <c r="AK465">
        <v>227.63</v>
      </c>
      <c r="AL465">
        <v>13.5</v>
      </c>
      <c r="AM465">
        <v>15.96</v>
      </c>
      <c r="AN465">
        <v>0</v>
      </c>
      <c r="AO465">
        <v>198.17</v>
      </c>
      <c r="AP465">
        <v>0</v>
      </c>
      <c r="AQ465">
        <v>20.6</v>
      </c>
      <c r="AR465">
        <v>0</v>
      </c>
      <c r="AS465">
        <v>0</v>
      </c>
      <c r="AT465">
        <v>80</v>
      </c>
      <c r="AU465">
        <v>60</v>
      </c>
      <c r="AV465">
        <v>1</v>
      </c>
      <c r="AW465">
        <v>1</v>
      </c>
      <c r="AZ465">
        <v>6.77</v>
      </c>
      <c r="BA465">
        <v>6.77</v>
      </c>
      <c r="BB465">
        <v>6.77</v>
      </c>
      <c r="BC465">
        <v>6.77</v>
      </c>
      <c r="BD465" t="s">
        <v>3</v>
      </c>
      <c r="BE465" t="s">
        <v>3</v>
      </c>
      <c r="BF465" t="s">
        <v>3</v>
      </c>
      <c r="BG465" t="s">
        <v>3</v>
      </c>
      <c r="BH465">
        <v>0</v>
      </c>
      <c r="BI465">
        <v>2</v>
      </c>
      <c r="BJ465" t="s">
        <v>712</v>
      </c>
      <c r="BM465">
        <v>112001</v>
      </c>
      <c r="BN465">
        <v>0</v>
      </c>
      <c r="BO465" t="s">
        <v>3</v>
      </c>
      <c r="BP465">
        <v>0</v>
      </c>
      <c r="BQ465">
        <v>3</v>
      </c>
      <c r="BR465">
        <v>0</v>
      </c>
      <c r="BS465">
        <v>6.77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3</v>
      </c>
      <c r="BZ465">
        <v>80</v>
      </c>
      <c r="CA465">
        <v>60</v>
      </c>
      <c r="CE465">
        <v>0</v>
      </c>
      <c r="CF465">
        <v>0</v>
      </c>
      <c r="CG465">
        <v>0</v>
      </c>
      <c r="CM465">
        <v>0</v>
      </c>
      <c r="CN465" t="s">
        <v>1296</v>
      </c>
      <c r="CO465">
        <v>0</v>
      </c>
      <c r="CP465">
        <f t="shared" si="513"/>
        <v>1229.06</v>
      </c>
      <c r="CQ465">
        <f t="shared" si="514"/>
        <v>91.394999999999996</v>
      </c>
      <c r="CR465">
        <f t="shared" si="515"/>
        <v>145.86641999999998</v>
      </c>
      <c r="CS465">
        <f t="shared" si="516"/>
        <v>0</v>
      </c>
      <c r="CT465">
        <f t="shared" si="517"/>
        <v>1811.1747149999999</v>
      </c>
      <c r="CU465">
        <f t="shared" si="518"/>
        <v>0</v>
      </c>
      <c r="CV465">
        <f t="shared" si="519"/>
        <v>27.810000000000002</v>
      </c>
      <c r="CW465">
        <f t="shared" si="520"/>
        <v>0</v>
      </c>
      <c r="CX465">
        <f t="shared" si="521"/>
        <v>0</v>
      </c>
      <c r="CY465">
        <f t="shared" si="522"/>
        <v>869.36</v>
      </c>
      <c r="CZ465">
        <f t="shared" si="523"/>
        <v>652.02</v>
      </c>
      <c r="DC465" t="s">
        <v>3</v>
      </c>
      <c r="DD465" t="s">
        <v>3</v>
      </c>
      <c r="DE465" t="s">
        <v>19</v>
      </c>
      <c r="DF465" t="s">
        <v>19</v>
      </c>
      <c r="DG465" t="s">
        <v>19</v>
      </c>
      <c r="DH465" t="s">
        <v>3</v>
      </c>
      <c r="DI465" t="s">
        <v>19</v>
      </c>
      <c r="DJ465" t="s">
        <v>19</v>
      </c>
      <c r="DK465" t="s">
        <v>3</v>
      </c>
      <c r="DL465" t="s">
        <v>3</v>
      </c>
      <c r="DM465" t="s">
        <v>3</v>
      </c>
      <c r="DN465">
        <v>0</v>
      </c>
      <c r="DO465">
        <v>0</v>
      </c>
      <c r="DP465">
        <v>1</v>
      </c>
      <c r="DQ465">
        <v>1</v>
      </c>
      <c r="DU465">
        <v>1013</v>
      </c>
      <c r="DV465" t="s">
        <v>42</v>
      </c>
      <c r="DW465" t="s">
        <v>42</v>
      </c>
      <c r="DX465">
        <v>1</v>
      </c>
      <c r="EE465">
        <v>39174395</v>
      </c>
      <c r="EF465">
        <v>3</v>
      </c>
      <c r="EG465" t="s">
        <v>20</v>
      </c>
      <c r="EH465">
        <v>0</v>
      </c>
      <c r="EI465" t="s">
        <v>3</v>
      </c>
      <c r="EJ465">
        <v>2</v>
      </c>
      <c r="EK465">
        <v>112001</v>
      </c>
      <c r="EL465" t="s">
        <v>192</v>
      </c>
      <c r="EM465" t="s">
        <v>193</v>
      </c>
      <c r="EO465" t="s">
        <v>44</v>
      </c>
      <c r="EQ465">
        <v>131072</v>
      </c>
      <c r="ER465">
        <v>227.63</v>
      </c>
      <c r="ES465">
        <v>13.5</v>
      </c>
      <c r="ET465">
        <v>15.96</v>
      </c>
      <c r="EU465">
        <v>0</v>
      </c>
      <c r="EV465">
        <v>198.17</v>
      </c>
      <c r="EW465">
        <v>20.6</v>
      </c>
      <c r="EX465">
        <v>0</v>
      </c>
      <c r="EY465">
        <v>0</v>
      </c>
      <c r="FQ465">
        <v>0</v>
      </c>
      <c r="FR465">
        <f t="shared" si="524"/>
        <v>0</v>
      </c>
      <c r="FS465">
        <v>0</v>
      </c>
      <c r="FX465">
        <v>80</v>
      </c>
      <c r="FY465">
        <v>60</v>
      </c>
      <c r="GA465" t="s">
        <v>3</v>
      </c>
      <c r="GD465">
        <v>1</v>
      </c>
      <c r="GF465">
        <v>-1313621041</v>
      </c>
      <c r="GG465">
        <v>1</v>
      </c>
      <c r="GH465">
        <v>1</v>
      </c>
      <c r="GI465">
        <v>4</v>
      </c>
      <c r="GJ465">
        <v>0</v>
      </c>
      <c r="GK465">
        <v>0</v>
      </c>
      <c r="GL465">
        <f t="shared" si="525"/>
        <v>0</v>
      </c>
      <c r="GM465">
        <f t="shared" si="526"/>
        <v>2750.44</v>
      </c>
      <c r="GN465">
        <f t="shared" si="527"/>
        <v>0</v>
      </c>
      <c r="GO465">
        <f t="shared" si="528"/>
        <v>2750.44</v>
      </c>
      <c r="GP465">
        <f t="shared" si="529"/>
        <v>0</v>
      </c>
      <c r="GR465">
        <v>0</v>
      </c>
      <c r="GS465">
        <v>0</v>
      </c>
      <c r="GT465">
        <v>0</v>
      </c>
      <c r="GU465" t="s">
        <v>3</v>
      </c>
      <c r="GV465">
        <f t="shared" si="530"/>
        <v>0</v>
      </c>
      <c r="GW465">
        <v>1</v>
      </c>
      <c r="GX465">
        <f t="shared" si="531"/>
        <v>0</v>
      </c>
      <c r="HA465">
        <v>0</v>
      </c>
      <c r="HB465">
        <v>0</v>
      </c>
      <c r="HC465">
        <f t="shared" si="532"/>
        <v>0</v>
      </c>
      <c r="IK465">
        <v>0</v>
      </c>
    </row>
    <row r="466" spans="1:255" x14ac:dyDescent="0.2">
      <c r="A466" s="2">
        <v>18</v>
      </c>
      <c r="B466" s="2">
        <v>1</v>
      </c>
      <c r="C466" s="2">
        <v>1238</v>
      </c>
      <c r="D466" s="2"/>
      <c r="E466" s="2" t="s">
        <v>713</v>
      </c>
      <c r="F466" s="2" t="s">
        <v>171</v>
      </c>
      <c r="G466" s="2" t="s">
        <v>714</v>
      </c>
      <c r="H466" s="2" t="s">
        <v>17</v>
      </c>
      <c r="I466" s="2">
        <f>I464*J466</f>
        <v>2</v>
      </c>
      <c r="J466" s="2">
        <v>3.3333333333333335</v>
      </c>
      <c r="K466" s="2"/>
      <c r="L466" s="2"/>
      <c r="M466" s="2"/>
      <c r="N466" s="2"/>
      <c r="O466" s="2">
        <f t="shared" si="498"/>
        <v>399.3</v>
      </c>
      <c r="P466" s="2">
        <f t="shared" si="499"/>
        <v>399.3</v>
      </c>
      <c r="Q466" s="2">
        <f t="shared" si="500"/>
        <v>0</v>
      </c>
      <c r="R466" s="2">
        <f t="shared" si="501"/>
        <v>0</v>
      </c>
      <c r="S466" s="2">
        <f t="shared" si="502"/>
        <v>0</v>
      </c>
      <c r="T466" s="2">
        <f t="shared" si="503"/>
        <v>0</v>
      </c>
      <c r="U466" s="2">
        <f t="shared" si="504"/>
        <v>0</v>
      </c>
      <c r="V466" s="2">
        <f t="shared" si="505"/>
        <v>0</v>
      </c>
      <c r="W466" s="2">
        <f t="shared" si="506"/>
        <v>0</v>
      </c>
      <c r="X466" s="2">
        <f t="shared" si="507"/>
        <v>0</v>
      </c>
      <c r="Y466" s="2">
        <f t="shared" si="508"/>
        <v>0</v>
      </c>
      <c r="Z466" s="2"/>
      <c r="AA466" s="2">
        <v>39650536</v>
      </c>
      <c r="AB466" s="2">
        <f t="shared" si="509"/>
        <v>199.65</v>
      </c>
      <c r="AC466" s="2">
        <f t="shared" si="510"/>
        <v>199.65</v>
      </c>
      <c r="AD466" s="2">
        <f>ROUND((((ET466)-(EU466))+AE466),6)</f>
        <v>0</v>
      </c>
      <c r="AE466" s="2">
        <f t="shared" ref="AE466:AF469" si="536">ROUND((EU466),6)</f>
        <v>0</v>
      </c>
      <c r="AF466" s="2">
        <f t="shared" si="536"/>
        <v>0</v>
      </c>
      <c r="AG466" s="2">
        <f t="shared" si="511"/>
        <v>0</v>
      </c>
      <c r="AH466" s="2">
        <f t="shared" ref="AH466:AI469" si="537">(EW466)</f>
        <v>0</v>
      </c>
      <c r="AI466" s="2">
        <f t="shared" si="537"/>
        <v>0</v>
      </c>
      <c r="AJ466" s="2">
        <f t="shared" si="512"/>
        <v>0</v>
      </c>
      <c r="AK466" s="2">
        <v>199.65</v>
      </c>
      <c r="AL466" s="2">
        <v>199.65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80</v>
      </c>
      <c r="AU466" s="2">
        <v>60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3</v>
      </c>
      <c r="BE466" s="2" t="s">
        <v>3</v>
      </c>
      <c r="BF466" s="2" t="s">
        <v>3</v>
      </c>
      <c r="BG466" s="2" t="s">
        <v>3</v>
      </c>
      <c r="BH466" s="2">
        <v>3</v>
      </c>
      <c r="BI466" s="2">
        <v>2</v>
      </c>
      <c r="BJ466" s="2" t="s">
        <v>3</v>
      </c>
      <c r="BK466" s="2"/>
      <c r="BL466" s="2"/>
      <c r="BM466" s="2">
        <v>112001</v>
      </c>
      <c r="BN466" s="2">
        <v>0</v>
      </c>
      <c r="BO466" s="2" t="s">
        <v>3</v>
      </c>
      <c r="BP466" s="2">
        <v>0</v>
      </c>
      <c r="BQ466" s="2">
        <v>3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3</v>
      </c>
      <c r="BZ466" s="2">
        <v>80</v>
      </c>
      <c r="CA466" s="2">
        <v>60</v>
      </c>
      <c r="CB466" s="2"/>
      <c r="CC466" s="2"/>
      <c r="CD466" s="2"/>
      <c r="CE466" s="2">
        <v>0</v>
      </c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3</v>
      </c>
      <c r="CO466" s="2">
        <v>0</v>
      </c>
      <c r="CP466" s="2">
        <f t="shared" si="513"/>
        <v>399.3</v>
      </c>
      <c r="CQ466" s="2">
        <f t="shared" si="514"/>
        <v>199.65</v>
      </c>
      <c r="CR466" s="2">
        <f t="shared" si="515"/>
        <v>0</v>
      </c>
      <c r="CS466" s="2">
        <f t="shared" si="516"/>
        <v>0</v>
      </c>
      <c r="CT466" s="2">
        <f t="shared" si="517"/>
        <v>0</v>
      </c>
      <c r="CU466" s="2">
        <f t="shared" si="518"/>
        <v>0</v>
      </c>
      <c r="CV466" s="2">
        <f t="shared" si="519"/>
        <v>0</v>
      </c>
      <c r="CW466" s="2">
        <f t="shared" si="520"/>
        <v>0</v>
      </c>
      <c r="CX466" s="2">
        <f t="shared" si="521"/>
        <v>0</v>
      </c>
      <c r="CY466" s="2">
        <f t="shared" si="522"/>
        <v>0</v>
      </c>
      <c r="CZ466" s="2">
        <f t="shared" si="523"/>
        <v>0</v>
      </c>
      <c r="DA466" s="2"/>
      <c r="DB466" s="2"/>
      <c r="DC466" s="2" t="s">
        <v>3</v>
      </c>
      <c r="DD466" s="2" t="s">
        <v>3</v>
      </c>
      <c r="DE466" s="2" t="s">
        <v>3</v>
      </c>
      <c r="DF466" s="2" t="s">
        <v>3</v>
      </c>
      <c r="DG466" s="2" t="s">
        <v>3</v>
      </c>
      <c r="DH466" s="2" t="s">
        <v>3</v>
      </c>
      <c r="DI466" s="2" t="s">
        <v>3</v>
      </c>
      <c r="DJ466" s="2" t="s">
        <v>3</v>
      </c>
      <c r="DK466" s="2" t="s">
        <v>3</v>
      </c>
      <c r="DL466" s="2" t="s">
        <v>3</v>
      </c>
      <c r="DM466" s="2" t="s">
        <v>3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1013</v>
      </c>
      <c r="DV466" s="2" t="s">
        <v>17</v>
      </c>
      <c r="DW466" s="2" t="s">
        <v>17</v>
      </c>
      <c r="DX466" s="2">
        <v>1</v>
      </c>
      <c r="DY466" s="2"/>
      <c r="DZ466" s="2"/>
      <c r="EA466" s="2"/>
      <c r="EB466" s="2"/>
      <c r="EC466" s="2"/>
      <c r="ED466" s="2"/>
      <c r="EE466" s="2">
        <v>39174395</v>
      </c>
      <c r="EF466" s="2">
        <v>3</v>
      </c>
      <c r="EG466" s="2" t="s">
        <v>20</v>
      </c>
      <c r="EH466" s="2">
        <v>0</v>
      </c>
      <c r="EI466" s="2" t="s">
        <v>3</v>
      </c>
      <c r="EJ466" s="2">
        <v>2</v>
      </c>
      <c r="EK466" s="2">
        <v>112001</v>
      </c>
      <c r="EL466" s="2" t="s">
        <v>192</v>
      </c>
      <c r="EM466" s="2" t="s">
        <v>193</v>
      </c>
      <c r="EN466" s="2"/>
      <c r="EO466" s="2" t="s">
        <v>3</v>
      </c>
      <c r="EP466" s="2"/>
      <c r="EQ466" s="2">
        <v>0</v>
      </c>
      <c r="ER466" s="2">
        <v>199.65</v>
      </c>
      <c r="ES466" s="2">
        <v>199.65</v>
      </c>
      <c r="ET466" s="2">
        <v>0</v>
      </c>
      <c r="EU466" s="2">
        <v>0</v>
      </c>
      <c r="EV466" s="2">
        <v>0</v>
      </c>
      <c r="EW466" s="2">
        <v>0</v>
      </c>
      <c r="EX466" s="2">
        <v>0</v>
      </c>
      <c r="EY466" s="2"/>
      <c r="EZ466" s="2">
        <v>5</v>
      </c>
      <c r="FA466" s="2"/>
      <c r="FB466" s="2"/>
      <c r="FC466" s="2">
        <v>1</v>
      </c>
      <c r="FD466" s="2">
        <v>18</v>
      </c>
      <c r="FE466" s="2"/>
      <c r="FF466" s="2">
        <v>235.59</v>
      </c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524"/>
        <v>0</v>
      </c>
      <c r="FS466" s="2">
        <v>0</v>
      </c>
      <c r="FT466" s="2"/>
      <c r="FU466" s="2"/>
      <c r="FV466" s="2"/>
      <c r="FW466" s="2"/>
      <c r="FX466" s="2">
        <v>80</v>
      </c>
      <c r="FY466" s="2">
        <v>60</v>
      </c>
      <c r="FZ466" s="2"/>
      <c r="GA466" s="2" t="s">
        <v>715</v>
      </c>
      <c r="GB466" s="2"/>
      <c r="GC466" s="2"/>
      <c r="GD466" s="2">
        <v>1</v>
      </c>
      <c r="GE466" s="2"/>
      <c r="GF466" s="2">
        <v>-984819621</v>
      </c>
      <c r="GG466" s="2">
        <v>1</v>
      </c>
      <c r="GH466" s="2">
        <v>3</v>
      </c>
      <c r="GI466" s="2">
        <v>3</v>
      </c>
      <c r="GJ466" s="2">
        <v>0</v>
      </c>
      <c r="GK466" s="2">
        <v>0</v>
      </c>
      <c r="GL466" s="2">
        <f t="shared" si="525"/>
        <v>0</v>
      </c>
      <c r="GM466" s="2">
        <f t="shared" si="526"/>
        <v>399.3</v>
      </c>
      <c r="GN466" s="2">
        <f t="shared" si="527"/>
        <v>0</v>
      </c>
      <c r="GO466" s="2">
        <f t="shared" si="528"/>
        <v>399.3</v>
      </c>
      <c r="GP466" s="2">
        <f t="shared" si="529"/>
        <v>0</v>
      </c>
      <c r="GQ466" s="2"/>
      <c r="GR466" s="2">
        <v>1</v>
      </c>
      <c r="GS466" s="2">
        <v>1</v>
      </c>
      <c r="GT466" s="2">
        <v>0</v>
      </c>
      <c r="GU466" s="2" t="s">
        <v>3</v>
      </c>
      <c r="GV466" s="2">
        <f t="shared" si="530"/>
        <v>0</v>
      </c>
      <c r="GW466" s="2">
        <v>1</v>
      </c>
      <c r="GX466" s="2">
        <f t="shared" si="531"/>
        <v>0</v>
      </c>
      <c r="GY466" s="2"/>
      <c r="GZ466" s="2"/>
      <c r="HA466" s="2">
        <v>0</v>
      </c>
      <c r="HB466" s="2">
        <v>0</v>
      </c>
      <c r="HC466" s="2">
        <f t="shared" si="532"/>
        <v>0</v>
      </c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18</v>
      </c>
      <c r="B467">
        <v>1</v>
      </c>
      <c r="C467">
        <v>1246</v>
      </c>
      <c r="E467" t="s">
        <v>713</v>
      </c>
      <c r="F467" t="s">
        <v>171</v>
      </c>
      <c r="G467" t="s">
        <v>714</v>
      </c>
      <c r="H467" t="s">
        <v>17</v>
      </c>
      <c r="I467">
        <f>I465*J467</f>
        <v>2</v>
      </c>
      <c r="J467">
        <v>3.3333333333333335</v>
      </c>
      <c r="O467">
        <f t="shared" si="498"/>
        <v>1077.24</v>
      </c>
      <c r="P467">
        <f t="shared" si="499"/>
        <v>1077.24</v>
      </c>
      <c r="Q467">
        <f t="shared" si="500"/>
        <v>0</v>
      </c>
      <c r="R467">
        <f t="shared" si="501"/>
        <v>0</v>
      </c>
      <c r="S467">
        <f t="shared" si="502"/>
        <v>0</v>
      </c>
      <c r="T467">
        <f t="shared" si="503"/>
        <v>0</v>
      </c>
      <c r="U467">
        <f t="shared" si="504"/>
        <v>0</v>
      </c>
      <c r="V467">
        <f t="shared" si="505"/>
        <v>0</v>
      </c>
      <c r="W467">
        <f t="shared" si="506"/>
        <v>0</v>
      </c>
      <c r="X467">
        <f t="shared" si="507"/>
        <v>0</v>
      </c>
      <c r="Y467">
        <f t="shared" si="508"/>
        <v>0</v>
      </c>
      <c r="AA467">
        <v>39650538</v>
      </c>
      <c r="AB467">
        <f t="shared" si="509"/>
        <v>79.56</v>
      </c>
      <c r="AC467">
        <f t="shared" si="510"/>
        <v>79.56</v>
      </c>
      <c r="AD467">
        <f>ROUND((((ET467)-(EU467))+AE467),6)</f>
        <v>0</v>
      </c>
      <c r="AE467">
        <f t="shared" si="536"/>
        <v>0</v>
      </c>
      <c r="AF467">
        <f t="shared" si="536"/>
        <v>0</v>
      </c>
      <c r="AG467">
        <f t="shared" si="511"/>
        <v>0</v>
      </c>
      <c r="AH467">
        <f t="shared" si="537"/>
        <v>0</v>
      </c>
      <c r="AI467">
        <f t="shared" si="537"/>
        <v>0</v>
      </c>
      <c r="AJ467">
        <f t="shared" si="512"/>
        <v>0</v>
      </c>
      <c r="AK467">
        <v>79.56</v>
      </c>
      <c r="AL467">
        <v>79.56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80</v>
      </c>
      <c r="AU467">
        <v>60</v>
      </c>
      <c r="AV467">
        <v>1</v>
      </c>
      <c r="AW467">
        <v>1</v>
      </c>
      <c r="AZ467">
        <v>6.77</v>
      </c>
      <c r="BA467">
        <v>1</v>
      </c>
      <c r="BB467">
        <v>1</v>
      </c>
      <c r="BC467">
        <v>6.77</v>
      </c>
      <c r="BD467" t="s">
        <v>3</v>
      </c>
      <c r="BE467" t="s">
        <v>3</v>
      </c>
      <c r="BF467" t="s">
        <v>3</v>
      </c>
      <c r="BG467" t="s">
        <v>3</v>
      </c>
      <c r="BH467">
        <v>3</v>
      </c>
      <c r="BI467">
        <v>2</v>
      </c>
      <c r="BJ467" t="s">
        <v>3</v>
      </c>
      <c r="BM467">
        <v>112001</v>
      </c>
      <c r="BN467">
        <v>0</v>
      </c>
      <c r="BO467" t="s">
        <v>3</v>
      </c>
      <c r="BP467">
        <v>0</v>
      </c>
      <c r="BQ467">
        <v>3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3</v>
      </c>
      <c r="BZ467">
        <v>80</v>
      </c>
      <c r="CA467">
        <v>60</v>
      </c>
      <c r="CE467">
        <v>0</v>
      </c>
      <c r="CF467">
        <v>0</v>
      </c>
      <c r="CG467">
        <v>0</v>
      </c>
      <c r="CM467">
        <v>0</v>
      </c>
      <c r="CN467" t="s">
        <v>3</v>
      </c>
      <c r="CO467">
        <v>0</v>
      </c>
      <c r="CP467">
        <f t="shared" si="513"/>
        <v>1077.24</v>
      </c>
      <c r="CQ467">
        <f t="shared" si="514"/>
        <v>538.62119999999993</v>
      </c>
      <c r="CR467">
        <f t="shared" si="515"/>
        <v>0</v>
      </c>
      <c r="CS467">
        <f t="shared" si="516"/>
        <v>0</v>
      </c>
      <c r="CT467">
        <f t="shared" si="517"/>
        <v>0</v>
      </c>
      <c r="CU467">
        <f t="shared" si="518"/>
        <v>0</v>
      </c>
      <c r="CV467">
        <f t="shared" si="519"/>
        <v>0</v>
      </c>
      <c r="CW467">
        <f t="shared" si="520"/>
        <v>0</v>
      </c>
      <c r="CX467">
        <f t="shared" si="521"/>
        <v>0</v>
      </c>
      <c r="CY467">
        <f t="shared" si="522"/>
        <v>0</v>
      </c>
      <c r="CZ467">
        <f t="shared" si="523"/>
        <v>0</v>
      </c>
      <c r="DC467" t="s">
        <v>3</v>
      </c>
      <c r="DD467" t="s">
        <v>3</v>
      </c>
      <c r="DE467" t="s">
        <v>3</v>
      </c>
      <c r="DF467" t="s">
        <v>3</v>
      </c>
      <c r="DG467" t="s">
        <v>3</v>
      </c>
      <c r="DH467" t="s">
        <v>3</v>
      </c>
      <c r="DI467" t="s">
        <v>3</v>
      </c>
      <c r="DJ467" t="s">
        <v>3</v>
      </c>
      <c r="DK467" t="s">
        <v>3</v>
      </c>
      <c r="DL467" t="s">
        <v>3</v>
      </c>
      <c r="DM467" t="s">
        <v>3</v>
      </c>
      <c r="DN467">
        <v>0</v>
      </c>
      <c r="DO467">
        <v>0</v>
      </c>
      <c r="DP467">
        <v>1</v>
      </c>
      <c r="DQ467">
        <v>1</v>
      </c>
      <c r="DU467">
        <v>1013</v>
      </c>
      <c r="DV467" t="s">
        <v>17</v>
      </c>
      <c r="DW467" t="s">
        <v>17</v>
      </c>
      <c r="DX467">
        <v>1</v>
      </c>
      <c r="EE467">
        <v>39174395</v>
      </c>
      <c r="EF467">
        <v>3</v>
      </c>
      <c r="EG467" t="s">
        <v>20</v>
      </c>
      <c r="EH467">
        <v>0</v>
      </c>
      <c r="EI467" t="s">
        <v>3</v>
      </c>
      <c r="EJ467">
        <v>2</v>
      </c>
      <c r="EK467">
        <v>112001</v>
      </c>
      <c r="EL467" t="s">
        <v>192</v>
      </c>
      <c r="EM467" t="s">
        <v>193</v>
      </c>
      <c r="EO467" t="s">
        <v>3</v>
      </c>
      <c r="EQ467">
        <v>0</v>
      </c>
      <c r="ER467">
        <v>79.56</v>
      </c>
      <c r="ES467">
        <v>79.56</v>
      </c>
      <c r="ET467">
        <v>0</v>
      </c>
      <c r="EU467">
        <v>0</v>
      </c>
      <c r="EV467">
        <v>0</v>
      </c>
      <c r="EW467">
        <v>0</v>
      </c>
      <c r="EX467">
        <v>0</v>
      </c>
      <c r="EZ467">
        <v>5</v>
      </c>
      <c r="FC467">
        <v>1</v>
      </c>
      <c r="FD467">
        <v>18</v>
      </c>
      <c r="FF467">
        <v>635.59</v>
      </c>
      <c r="FQ467">
        <v>0</v>
      </c>
      <c r="FR467">
        <f t="shared" si="524"/>
        <v>0</v>
      </c>
      <c r="FS467">
        <v>0</v>
      </c>
      <c r="FX467">
        <v>80</v>
      </c>
      <c r="FY467">
        <v>60</v>
      </c>
      <c r="GA467" t="s">
        <v>716</v>
      </c>
      <c r="GD467">
        <v>1</v>
      </c>
      <c r="GF467">
        <v>-984819621</v>
      </c>
      <c r="GG467">
        <v>1</v>
      </c>
      <c r="GH467">
        <v>3</v>
      </c>
      <c r="GI467">
        <v>4</v>
      </c>
      <c r="GJ467">
        <v>0</v>
      </c>
      <c r="GK467">
        <v>0</v>
      </c>
      <c r="GL467">
        <f t="shared" si="525"/>
        <v>0</v>
      </c>
      <c r="GM467">
        <f t="shared" si="526"/>
        <v>1077.24</v>
      </c>
      <c r="GN467">
        <f t="shared" si="527"/>
        <v>0</v>
      </c>
      <c r="GO467">
        <f t="shared" si="528"/>
        <v>1077.24</v>
      </c>
      <c r="GP467">
        <f t="shared" si="529"/>
        <v>0</v>
      </c>
      <c r="GR467">
        <v>1</v>
      </c>
      <c r="GS467">
        <v>1</v>
      </c>
      <c r="GT467">
        <v>0</v>
      </c>
      <c r="GU467" t="s">
        <v>3</v>
      </c>
      <c r="GV467">
        <f t="shared" si="530"/>
        <v>0</v>
      </c>
      <c r="GW467">
        <v>1</v>
      </c>
      <c r="GX467">
        <f t="shared" si="531"/>
        <v>0</v>
      </c>
      <c r="HA467">
        <v>0</v>
      </c>
      <c r="HB467">
        <v>0</v>
      </c>
      <c r="HC467">
        <f t="shared" si="532"/>
        <v>0</v>
      </c>
      <c r="IK467">
        <v>0</v>
      </c>
    </row>
    <row r="468" spans="1:255" x14ac:dyDescent="0.2">
      <c r="A468" s="2">
        <v>18</v>
      </c>
      <c r="B468" s="2">
        <v>1</v>
      </c>
      <c r="C468" s="2">
        <v>1237</v>
      </c>
      <c r="D468" s="2"/>
      <c r="E468" s="2" t="s">
        <v>717</v>
      </c>
      <c r="F468" s="2" t="s">
        <v>718</v>
      </c>
      <c r="G468" s="2" t="s">
        <v>719</v>
      </c>
      <c r="H468" s="2" t="s">
        <v>17</v>
      </c>
      <c r="I468" s="2">
        <f>I464*J468</f>
        <v>4</v>
      </c>
      <c r="J468" s="2">
        <v>6.666666666666667</v>
      </c>
      <c r="K468" s="2"/>
      <c r="L468" s="2"/>
      <c r="M468" s="2"/>
      <c r="N468" s="2"/>
      <c r="O468" s="2">
        <f t="shared" si="498"/>
        <v>798.6</v>
      </c>
      <c r="P468" s="2">
        <f t="shared" si="499"/>
        <v>798.6</v>
      </c>
      <c r="Q468" s="2">
        <f t="shared" si="500"/>
        <v>0</v>
      </c>
      <c r="R468" s="2">
        <f t="shared" si="501"/>
        <v>0</v>
      </c>
      <c r="S468" s="2">
        <f t="shared" si="502"/>
        <v>0</v>
      </c>
      <c r="T468" s="2">
        <f t="shared" si="503"/>
        <v>0</v>
      </c>
      <c r="U468" s="2">
        <f t="shared" si="504"/>
        <v>0</v>
      </c>
      <c r="V468" s="2">
        <f t="shared" si="505"/>
        <v>0</v>
      </c>
      <c r="W468" s="2">
        <f t="shared" si="506"/>
        <v>0</v>
      </c>
      <c r="X468" s="2">
        <f t="shared" si="507"/>
        <v>0</v>
      </c>
      <c r="Y468" s="2">
        <f t="shared" si="508"/>
        <v>0</v>
      </c>
      <c r="Z468" s="2"/>
      <c r="AA468" s="2">
        <v>39650536</v>
      </c>
      <c r="AB468" s="2">
        <f t="shared" si="509"/>
        <v>199.65</v>
      </c>
      <c r="AC468" s="2">
        <f t="shared" si="510"/>
        <v>199.65</v>
      </c>
      <c r="AD468" s="2">
        <f>ROUND((((ET468)-(EU468))+AE468),6)</f>
        <v>0</v>
      </c>
      <c r="AE468" s="2">
        <f t="shared" si="536"/>
        <v>0</v>
      </c>
      <c r="AF468" s="2">
        <f t="shared" si="536"/>
        <v>0</v>
      </c>
      <c r="AG468" s="2">
        <f t="shared" si="511"/>
        <v>0</v>
      </c>
      <c r="AH468" s="2">
        <f t="shared" si="537"/>
        <v>0</v>
      </c>
      <c r="AI468" s="2">
        <f t="shared" si="537"/>
        <v>0</v>
      </c>
      <c r="AJ468" s="2">
        <f t="shared" si="512"/>
        <v>0</v>
      </c>
      <c r="AK468" s="2">
        <v>199.65</v>
      </c>
      <c r="AL468" s="2">
        <v>199.65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80</v>
      </c>
      <c r="AU468" s="2">
        <v>60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3</v>
      </c>
      <c r="BE468" s="2" t="s">
        <v>3</v>
      </c>
      <c r="BF468" s="2" t="s">
        <v>3</v>
      </c>
      <c r="BG468" s="2" t="s">
        <v>3</v>
      </c>
      <c r="BH468" s="2">
        <v>3</v>
      </c>
      <c r="BI468" s="2">
        <v>2</v>
      </c>
      <c r="BJ468" s="2" t="s">
        <v>3</v>
      </c>
      <c r="BK468" s="2"/>
      <c r="BL468" s="2"/>
      <c r="BM468" s="2">
        <v>112001</v>
      </c>
      <c r="BN468" s="2">
        <v>0</v>
      </c>
      <c r="BO468" s="2" t="s">
        <v>3</v>
      </c>
      <c r="BP468" s="2">
        <v>0</v>
      </c>
      <c r="BQ468" s="2">
        <v>3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3</v>
      </c>
      <c r="BZ468" s="2">
        <v>80</v>
      </c>
      <c r="CA468" s="2">
        <v>60</v>
      </c>
      <c r="CB468" s="2"/>
      <c r="CC468" s="2"/>
      <c r="CD468" s="2"/>
      <c r="CE468" s="2">
        <v>0</v>
      </c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3</v>
      </c>
      <c r="CO468" s="2">
        <v>0</v>
      </c>
      <c r="CP468" s="2">
        <f t="shared" si="513"/>
        <v>798.6</v>
      </c>
      <c r="CQ468" s="2">
        <f t="shared" si="514"/>
        <v>199.65</v>
      </c>
      <c r="CR468" s="2">
        <f t="shared" si="515"/>
        <v>0</v>
      </c>
      <c r="CS468" s="2">
        <f t="shared" si="516"/>
        <v>0</v>
      </c>
      <c r="CT468" s="2">
        <f t="shared" si="517"/>
        <v>0</v>
      </c>
      <c r="CU468" s="2">
        <f t="shared" si="518"/>
        <v>0</v>
      </c>
      <c r="CV468" s="2">
        <f t="shared" si="519"/>
        <v>0</v>
      </c>
      <c r="CW468" s="2">
        <f t="shared" si="520"/>
        <v>0</v>
      </c>
      <c r="CX468" s="2">
        <f t="shared" si="521"/>
        <v>0</v>
      </c>
      <c r="CY468" s="2">
        <f t="shared" si="522"/>
        <v>0</v>
      </c>
      <c r="CZ468" s="2">
        <f t="shared" si="523"/>
        <v>0</v>
      </c>
      <c r="DA468" s="2"/>
      <c r="DB468" s="2"/>
      <c r="DC468" s="2" t="s">
        <v>3</v>
      </c>
      <c r="DD468" s="2" t="s">
        <v>3</v>
      </c>
      <c r="DE468" s="2" t="s">
        <v>3</v>
      </c>
      <c r="DF468" s="2" t="s">
        <v>3</v>
      </c>
      <c r="DG468" s="2" t="s">
        <v>3</v>
      </c>
      <c r="DH468" s="2" t="s">
        <v>3</v>
      </c>
      <c r="DI468" s="2" t="s">
        <v>3</v>
      </c>
      <c r="DJ468" s="2" t="s">
        <v>3</v>
      </c>
      <c r="DK468" s="2" t="s">
        <v>3</v>
      </c>
      <c r="DL468" s="2" t="s">
        <v>3</v>
      </c>
      <c r="DM468" s="2" t="s">
        <v>3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1013</v>
      </c>
      <c r="DV468" s="2" t="s">
        <v>17</v>
      </c>
      <c r="DW468" s="2" t="s">
        <v>17</v>
      </c>
      <c r="DX468" s="2">
        <v>1</v>
      </c>
      <c r="DY468" s="2"/>
      <c r="DZ468" s="2"/>
      <c r="EA468" s="2"/>
      <c r="EB468" s="2"/>
      <c r="EC468" s="2"/>
      <c r="ED468" s="2"/>
      <c r="EE468" s="2">
        <v>39174395</v>
      </c>
      <c r="EF468" s="2">
        <v>3</v>
      </c>
      <c r="EG468" s="2" t="s">
        <v>20</v>
      </c>
      <c r="EH468" s="2">
        <v>0</v>
      </c>
      <c r="EI468" s="2" t="s">
        <v>3</v>
      </c>
      <c r="EJ468" s="2">
        <v>2</v>
      </c>
      <c r="EK468" s="2">
        <v>112001</v>
      </c>
      <c r="EL468" s="2" t="s">
        <v>192</v>
      </c>
      <c r="EM468" s="2" t="s">
        <v>193</v>
      </c>
      <c r="EN468" s="2"/>
      <c r="EO468" s="2" t="s">
        <v>3</v>
      </c>
      <c r="EP468" s="2"/>
      <c r="EQ468" s="2">
        <v>0</v>
      </c>
      <c r="ER468" s="2">
        <v>199.65</v>
      </c>
      <c r="ES468" s="2">
        <v>199.65</v>
      </c>
      <c r="ET468" s="2">
        <v>0</v>
      </c>
      <c r="EU468" s="2">
        <v>0</v>
      </c>
      <c r="EV468" s="2">
        <v>0</v>
      </c>
      <c r="EW468" s="2">
        <v>0</v>
      </c>
      <c r="EX468" s="2">
        <v>0</v>
      </c>
      <c r="EY468" s="2"/>
      <c r="EZ468" s="2">
        <v>5</v>
      </c>
      <c r="FA468" s="2"/>
      <c r="FB468" s="2"/>
      <c r="FC468" s="2">
        <v>1</v>
      </c>
      <c r="FD468" s="2">
        <v>18</v>
      </c>
      <c r="FE468" s="2"/>
      <c r="FF468" s="2">
        <v>235.59</v>
      </c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524"/>
        <v>0</v>
      </c>
      <c r="FS468" s="2">
        <v>0</v>
      </c>
      <c r="FT468" s="2"/>
      <c r="FU468" s="2"/>
      <c r="FV468" s="2"/>
      <c r="FW468" s="2"/>
      <c r="FX468" s="2">
        <v>80</v>
      </c>
      <c r="FY468" s="2">
        <v>60</v>
      </c>
      <c r="FZ468" s="2"/>
      <c r="GA468" s="2" t="s">
        <v>715</v>
      </c>
      <c r="GB468" s="2"/>
      <c r="GC468" s="2"/>
      <c r="GD468" s="2">
        <v>1</v>
      </c>
      <c r="GE468" s="2"/>
      <c r="GF468" s="2">
        <v>1299998822</v>
      </c>
      <c r="GG468" s="2">
        <v>1</v>
      </c>
      <c r="GH468" s="2">
        <v>3</v>
      </c>
      <c r="GI468" s="2">
        <v>3</v>
      </c>
      <c r="GJ468" s="2">
        <v>0</v>
      </c>
      <c r="GK468" s="2">
        <v>0</v>
      </c>
      <c r="GL468" s="2">
        <f t="shared" si="525"/>
        <v>0</v>
      </c>
      <c r="GM468" s="2">
        <f t="shared" si="526"/>
        <v>798.6</v>
      </c>
      <c r="GN468" s="2">
        <f t="shared" si="527"/>
        <v>0</v>
      </c>
      <c r="GO468" s="2">
        <f t="shared" si="528"/>
        <v>798.6</v>
      </c>
      <c r="GP468" s="2">
        <f t="shared" si="529"/>
        <v>0</v>
      </c>
      <c r="GQ468" s="2"/>
      <c r="GR468" s="2">
        <v>1</v>
      </c>
      <c r="GS468" s="2">
        <v>1</v>
      </c>
      <c r="GT468" s="2">
        <v>0</v>
      </c>
      <c r="GU468" s="2" t="s">
        <v>3</v>
      </c>
      <c r="GV468" s="2">
        <f t="shared" si="530"/>
        <v>0</v>
      </c>
      <c r="GW468" s="2">
        <v>1</v>
      </c>
      <c r="GX468" s="2">
        <f t="shared" si="531"/>
        <v>0</v>
      </c>
      <c r="GY468" s="2"/>
      <c r="GZ468" s="2"/>
      <c r="HA468" s="2">
        <v>0</v>
      </c>
      <c r="HB468" s="2">
        <v>0</v>
      </c>
      <c r="HC468" s="2">
        <f t="shared" si="532"/>
        <v>0</v>
      </c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18</v>
      </c>
      <c r="B469">
        <v>1</v>
      </c>
      <c r="C469">
        <v>1245</v>
      </c>
      <c r="E469" t="s">
        <v>717</v>
      </c>
      <c r="F469" t="s">
        <v>718</v>
      </c>
      <c r="G469" t="s">
        <v>719</v>
      </c>
      <c r="H469" t="s">
        <v>17</v>
      </c>
      <c r="I469">
        <f>I465*J469</f>
        <v>4</v>
      </c>
      <c r="J469">
        <v>6.666666666666667</v>
      </c>
      <c r="O469">
        <f t="shared" si="498"/>
        <v>2493.5300000000002</v>
      </c>
      <c r="P469">
        <f t="shared" si="499"/>
        <v>2493.5300000000002</v>
      </c>
      <c r="Q469">
        <f t="shared" si="500"/>
        <v>0</v>
      </c>
      <c r="R469">
        <f t="shared" si="501"/>
        <v>0</v>
      </c>
      <c r="S469">
        <f t="shared" si="502"/>
        <v>0</v>
      </c>
      <c r="T469">
        <f t="shared" si="503"/>
        <v>0</v>
      </c>
      <c r="U469">
        <f t="shared" si="504"/>
        <v>0</v>
      </c>
      <c r="V469">
        <f t="shared" si="505"/>
        <v>0</v>
      </c>
      <c r="W469">
        <f t="shared" si="506"/>
        <v>0</v>
      </c>
      <c r="X469">
        <f t="shared" si="507"/>
        <v>0</v>
      </c>
      <c r="Y469">
        <f t="shared" si="508"/>
        <v>0</v>
      </c>
      <c r="AA469">
        <v>39650538</v>
      </c>
      <c r="AB469">
        <f t="shared" si="509"/>
        <v>92.08</v>
      </c>
      <c r="AC469">
        <f t="shared" si="510"/>
        <v>92.08</v>
      </c>
      <c r="AD469">
        <f>ROUND((((ET469)-(EU469))+AE469),6)</f>
        <v>0</v>
      </c>
      <c r="AE469">
        <f t="shared" si="536"/>
        <v>0</v>
      </c>
      <c r="AF469">
        <f t="shared" si="536"/>
        <v>0</v>
      </c>
      <c r="AG469">
        <f t="shared" si="511"/>
        <v>0</v>
      </c>
      <c r="AH469">
        <f t="shared" si="537"/>
        <v>0</v>
      </c>
      <c r="AI469">
        <f t="shared" si="537"/>
        <v>0</v>
      </c>
      <c r="AJ469">
        <f t="shared" si="512"/>
        <v>0</v>
      </c>
      <c r="AK469">
        <v>92.08</v>
      </c>
      <c r="AL469">
        <v>92.08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80</v>
      </c>
      <c r="AU469">
        <v>60</v>
      </c>
      <c r="AV469">
        <v>1</v>
      </c>
      <c r="AW469">
        <v>1</v>
      </c>
      <c r="AZ469">
        <v>6.77</v>
      </c>
      <c r="BA469">
        <v>1</v>
      </c>
      <c r="BB469">
        <v>1</v>
      </c>
      <c r="BC469">
        <v>6.77</v>
      </c>
      <c r="BD469" t="s">
        <v>3</v>
      </c>
      <c r="BE469" t="s">
        <v>3</v>
      </c>
      <c r="BF469" t="s">
        <v>3</v>
      </c>
      <c r="BG469" t="s">
        <v>3</v>
      </c>
      <c r="BH469">
        <v>3</v>
      </c>
      <c r="BI469">
        <v>2</v>
      </c>
      <c r="BJ469" t="s">
        <v>3</v>
      </c>
      <c r="BM469">
        <v>112001</v>
      </c>
      <c r="BN469">
        <v>0</v>
      </c>
      <c r="BO469" t="s">
        <v>3</v>
      </c>
      <c r="BP469">
        <v>0</v>
      </c>
      <c r="BQ469">
        <v>3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3</v>
      </c>
      <c r="BZ469">
        <v>80</v>
      </c>
      <c r="CA469">
        <v>60</v>
      </c>
      <c r="CE469">
        <v>0</v>
      </c>
      <c r="CF469">
        <v>0</v>
      </c>
      <c r="CG469">
        <v>0</v>
      </c>
      <c r="CM469">
        <v>0</v>
      </c>
      <c r="CN469" t="s">
        <v>3</v>
      </c>
      <c r="CO469">
        <v>0</v>
      </c>
      <c r="CP469">
        <f t="shared" si="513"/>
        <v>2493.5300000000002</v>
      </c>
      <c r="CQ469">
        <f t="shared" si="514"/>
        <v>623.38159999999993</v>
      </c>
      <c r="CR469">
        <f t="shared" si="515"/>
        <v>0</v>
      </c>
      <c r="CS469">
        <f t="shared" si="516"/>
        <v>0</v>
      </c>
      <c r="CT469">
        <f t="shared" si="517"/>
        <v>0</v>
      </c>
      <c r="CU469">
        <f t="shared" si="518"/>
        <v>0</v>
      </c>
      <c r="CV469">
        <f t="shared" si="519"/>
        <v>0</v>
      </c>
      <c r="CW469">
        <f t="shared" si="520"/>
        <v>0</v>
      </c>
      <c r="CX469">
        <f t="shared" si="521"/>
        <v>0</v>
      </c>
      <c r="CY469">
        <f t="shared" si="522"/>
        <v>0</v>
      </c>
      <c r="CZ469">
        <f t="shared" si="523"/>
        <v>0</v>
      </c>
      <c r="DC469" t="s">
        <v>3</v>
      </c>
      <c r="DD469" t="s">
        <v>3</v>
      </c>
      <c r="DE469" t="s">
        <v>3</v>
      </c>
      <c r="DF469" t="s">
        <v>3</v>
      </c>
      <c r="DG469" t="s">
        <v>3</v>
      </c>
      <c r="DH469" t="s">
        <v>3</v>
      </c>
      <c r="DI469" t="s">
        <v>3</v>
      </c>
      <c r="DJ469" t="s">
        <v>3</v>
      </c>
      <c r="DK469" t="s">
        <v>3</v>
      </c>
      <c r="DL469" t="s">
        <v>3</v>
      </c>
      <c r="DM469" t="s">
        <v>3</v>
      </c>
      <c r="DN469">
        <v>0</v>
      </c>
      <c r="DO469">
        <v>0</v>
      </c>
      <c r="DP469">
        <v>1</v>
      </c>
      <c r="DQ469">
        <v>1</v>
      </c>
      <c r="DU469">
        <v>1013</v>
      </c>
      <c r="DV469" t="s">
        <v>17</v>
      </c>
      <c r="DW469" t="s">
        <v>17</v>
      </c>
      <c r="DX469">
        <v>1</v>
      </c>
      <c r="EE469">
        <v>39174395</v>
      </c>
      <c r="EF469">
        <v>3</v>
      </c>
      <c r="EG469" t="s">
        <v>20</v>
      </c>
      <c r="EH469">
        <v>0</v>
      </c>
      <c r="EI469" t="s">
        <v>3</v>
      </c>
      <c r="EJ469">
        <v>2</v>
      </c>
      <c r="EK469">
        <v>112001</v>
      </c>
      <c r="EL469" t="s">
        <v>192</v>
      </c>
      <c r="EM469" t="s">
        <v>193</v>
      </c>
      <c r="EO469" t="s">
        <v>3</v>
      </c>
      <c r="EQ469">
        <v>0</v>
      </c>
      <c r="ER469">
        <v>92.08</v>
      </c>
      <c r="ES469">
        <v>92.08</v>
      </c>
      <c r="ET469">
        <v>0</v>
      </c>
      <c r="EU469">
        <v>0</v>
      </c>
      <c r="EV469">
        <v>0</v>
      </c>
      <c r="EW469">
        <v>0</v>
      </c>
      <c r="EX469">
        <v>0</v>
      </c>
      <c r="EZ469">
        <v>5</v>
      </c>
      <c r="FC469">
        <v>1</v>
      </c>
      <c r="FD469">
        <v>18</v>
      </c>
      <c r="FF469">
        <v>735.59</v>
      </c>
      <c r="FQ469">
        <v>0</v>
      </c>
      <c r="FR469">
        <f t="shared" si="524"/>
        <v>0</v>
      </c>
      <c r="FS469">
        <v>0</v>
      </c>
      <c r="FX469">
        <v>80</v>
      </c>
      <c r="FY469">
        <v>60</v>
      </c>
      <c r="GA469" t="s">
        <v>720</v>
      </c>
      <c r="GD469">
        <v>1</v>
      </c>
      <c r="GF469">
        <v>1299998822</v>
      </c>
      <c r="GG469">
        <v>1</v>
      </c>
      <c r="GH469">
        <v>3</v>
      </c>
      <c r="GI469">
        <v>4</v>
      </c>
      <c r="GJ469">
        <v>0</v>
      </c>
      <c r="GK469">
        <v>0</v>
      </c>
      <c r="GL469">
        <f t="shared" si="525"/>
        <v>0</v>
      </c>
      <c r="GM469">
        <f t="shared" si="526"/>
        <v>2493.5300000000002</v>
      </c>
      <c r="GN469">
        <f t="shared" si="527"/>
        <v>0</v>
      </c>
      <c r="GO469">
        <f t="shared" si="528"/>
        <v>2493.5300000000002</v>
      </c>
      <c r="GP469">
        <f t="shared" si="529"/>
        <v>0</v>
      </c>
      <c r="GR469">
        <v>1</v>
      </c>
      <c r="GS469">
        <v>1</v>
      </c>
      <c r="GT469">
        <v>0</v>
      </c>
      <c r="GU469" t="s">
        <v>3</v>
      </c>
      <c r="GV469">
        <f t="shared" si="530"/>
        <v>0</v>
      </c>
      <c r="GW469">
        <v>1</v>
      </c>
      <c r="GX469">
        <f t="shared" si="531"/>
        <v>0</v>
      </c>
      <c r="HA469">
        <v>0</v>
      </c>
      <c r="HB469">
        <v>0</v>
      </c>
      <c r="HC469">
        <f t="shared" si="532"/>
        <v>0</v>
      </c>
      <c r="IK469">
        <v>0</v>
      </c>
    </row>
    <row r="470" spans="1:255" x14ac:dyDescent="0.2">
      <c r="A470" s="2">
        <v>17</v>
      </c>
      <c r="B470" s="2">
        <v>1</v>
      </c>
      <c r="C470" s="2">
        <f>ROW(SmtRes!A1258)</f>
        <v>1258</v>
      </c>
      <c r="D470" s="2">
        <f>ROW(EtalonRes!A1066)</f>
        <v>1066</v>
      </c>
      <c r="E470" s="2" t="s">
        <v>721</v>
      </c>
      <c r="F470" s="2" t="s">
        <v>722</v>
      </c>
      <c r="G470" s="2" t="s">
        <v>723</v>
      </c>
      <c r="H470" s="2" t="s">
        <v>42</v>
      </c>
      <c r="I470" s="2">
        <f>ROUND(16/10,9)</f>
        <v>1.6</v>
      </c>
      <c r="J470" s="2">
        <v>0</v>
      </c>
      <c r="K470" s="2"/>
      <c r="L470" s="2"/>
      <c r="M470" s="2"/>
      <c r="N470" s="2"/>
      <c r="O470" s="2">
        <f t="shared" ref="O470:O501" si="538">ROUND(CP470,2)</f>
        <v>726.83</v>
      </c>
      <c r="P470" s="2">
        <f t="shared" ref="P470:P501" si="539">ROUND(CQ470*I470,2)</f>
        <v>34.03</v>
      </c>
      <c r="Q470" s="2">
        <f t="shared" ref="Q470:Q501" si="540">ROUND(CR470*I470,2)</f>
        <v>48.64</v>
      </c>
      <c r="R470" s="2">
        <f t="shared" ref="R470:R501" si="541">ROUND(CS470*I470,2)</f>
        <v>0</v>
      </c>
      <c r="S470" s="2">
        <f t="shared" ref="S470:S501" si="542">ROUND(CT470*I470,2)</f>
        <v>644.16</v>
      </c>
      <c r="T470" s="2">
        <f t="shared" ref="T470:T501" si="543">ROUND(CU470*I470,2)</f>
        <v>0</v>
      </c>
      <c r="U470" s="2">
        <f t="shared" ref="U470:U501" si="544">CV470*I470</f>
        <v>66.960000000000008</v>
      </c>
      <c r="V470" s="2">
        <f t="shared" ref="V470:V501" si="545">CW470*I470</f>
        <v>0</v>
      </c>
      <c r="W470" s="2">
        <f t="shared" ref="W470:W501" si="546">ROUND(CX470*I470,2)</f>
        <v>0</v>
      </c>
      <c r="X470" s="2">
        <f t="shared" ref="X470:X501" si="547">ROUND(CY470,2)</f>
        <v>515.33000000000004</v>
      </c>
      <c r="Y470" s="2">
        <f t="shared" ref="Y470:Y501" si="548">ROUND(CZ470,2)</f>
        <v>386.5</v>
      </c>
      <c r="Z470" s="2"/>
      <c r="AA470" s="2">
        <v>39650536</v>
      </c>
      <c r="AB470" s="2">
        <f t="shared" ref="AB470:AB501" si="549">ROUND((AC470+AD470+AF470),6)</f>
        <v>454.26900000000001</v>
      </c>
      <c r="AC470" s="2">
        <f t="shared" ref="AC470:AC501" si="550">ROUND((ES470),6)</f>
        <v>21.27</v>
      </c>
      <c r="AD470" s="2">
        <f>ROUND(((((ET470*1.35))-((EU470*1.35)))+AE470),6)</f>
        <v>30.402000000000001</v>
      </c>
      <c r="AE470" s="2">
        <f>ROUND(((EU470*1.35)),6)</f>
        <v>0</v>
      </c>
      <c r="AF470" s="2">
        <f>ROUND(((EV470*1.35)),6)</f>
        <v>402.59699999999998</v>
      </c>
      <c r="AG470" s="2">
        <f t="shared" ref="AG470:AG501" si="551">ROUND((AP470),6)</f>
        <v>0</v>
      </c>
      <c r="AH470" s="2">
        <f>((EW470*1.35))</f>
        <v>41.85</v>
      </c>
      <c r="AI470" s="2">
        <f>((EX470*1.35))</f>
        <v>0</v>
      </c>
      <c r="AJ470" s="2">
        <f t="shared" ref="AJ470:AJ501" si="552">(AS470)</f>
        <v>0</v>
      </c>
      <c r="AK470" s="2">
        <v>342.01</v>
      </c>
      <c r="AL470" s="2">
        <v>21.27</v>
      </c>
      <c r="AM470" s="2">
        <v>22.52</v>
      </c>
      <c r="AN470" s="2">
        <v>0</v>
      </c>
      <c r="AO470" s="2">
        <v>298.22000000000003</v>
      </c>
      <c r="AP470" s="2">
        <v>0</v>
      </c>
      <c r="AQ470" s="2">
        <v>31</v>
      </c>
      <c r="AR470" s="2">
        <v>0</v>
      </c>
      <c r="AS470" s="2">
        <v>0</v>
      </c>
      <c r="AT470" s="2">
        <v>80</v>
      </c>
      <c r="AU470" s="2">
        <v>60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3</v>
      </c>
      <c r="BE470" s="2" t="s">
        <v>3</v>
      </c>
      <c r="BF470" s="2" t="s">
        <v>3</v>
      </c>
      <c r="BG470" s="2" t="s">
        <v>3</v>
      </c>
      <c r="BH470" s="2">
        <v>0</v>
      </c>
      <c r="BI470" s="2">
        <v>2</v>
      </c>
      <c r="BJ470" s="2" t="s">
        <v>724</v>
      </c>
      <c r="BK470" s="2"/>
      <c r="BL470" s="2"/>
      <c r="BM470" s="2">
        <v>112001</v>
      </c>
      <c r="BN470" s="2">
        <v>0</v>
      </c>
      <c r="BO470" s="2" t="s">
        <v>3</v>
      </c>
      <c r="BP470" s="2">
        <v>0</v>
      </c>
      <c r="BQ470" s="2">
        <v>3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3</v>
      </c>
      <c r="BZ470" s="2">
        <v>80</v>
      </c>
      <c r="CA470" s="2">
        <v>60</v>
      </c>
      <c r="CB470" s="2"/>
      <c r="CC470" s="2"/>
      <c r="CD470" s="2"/>
      <c r="CE470" s="2">
        <v>0</v>
      </c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1296</v>
      </c>
      <c r="CO470" s="2">
        <v>0</v>
      </c>
      <c r="CP470" s="2">
        <f t="shared" ref="CP470:CP501" si="553">(P470+Q470+S470)</f>
        <v>726.82999999999993</v>
      </c>
      <c r="CQ470" s="2">
        <f t="shared" ref="CQ470:CQ501" si="554">AC470*BC470</f>
        <v>21.27</v>
      </c>
      <c r="CR470" s="2">
        <f t="shared" ref="CR470:CR501" si="555">AD470*BB470</f>
        <v>30.402000000000001</v>
      </c>
      <c r="CS470" s="2">
        <f t="shared" ref="CS470:CS501" si="556">AE470*BS470</f>
        <v>0</v>
      </c>
      <c r="CT470" s="2">
        <f t="shared" ref="CT470:CT501" si="557">AF470*BA470</f>
        <v>402.59699999999998</v>
      </c>
      <c r="CU470" s="2">
        <f t="shared" ref="CU470:CU501" si="558">AG470</f>
        <v>0</v>
      </c>
      <c r="CV470" s="2">
        <f t="shared" ref="CV470:CV501" si="559">AH470</f>
        <v>41.85</v>
      </c>
      <c r="CW470" s="2">
        <f t="shared" ref="CW470:CW501" si="560">AI470</f>
        <v>0</v>
      </c>
      <c r="CX470" s="2">
        <f t="shared" ref="CX470:CX501" si="561">AJ470</f>
        <v>0</v>
      </c>
      <c r="CY470" s="2">
        <f t="shared" ref="CY470:CY501" si="562">(((S470+R470)*AT470)/100)</f>
        <v>515.32799999999997</v>
      </c>
      <c r="CZ470" s="2">
        <f t="shared" ref="CZ470:CZ501" si="563">(((S470+R470)*AU470)/100)</f>
        <v>386.49599999999998</v>
      </c>
      <c r="DA470" s="2"/>
      <c r="DB470" s="2"/>
      <c r="DC470" s="2" t="s">
        <v>3</v>
      </c>
      <c r="DD470" s="2" t="s">
        <v>3</v>
      </c>
      <c r="DE470" s="2" t="s">
        <v>19</v>
      </c>
      <c r="DF470" s="2" t="s">
        <v>19</v>
      </c>
      <c r="DG470" s="2" t="s">
        <v>19</v>
      </c>
      <c r="DH470" s="2" t="s">
        <v>3</v>
      </c>
      <c r="DI470" s="2" t="s">
        <v>19</v>
      </c>
      <c r="DJ470" s="2" t="s">
        <v>19</v>
      </c>
      <c r="DK470" s="2" t="s">
        <v>3</v>
      </c>
      <c r="DL470" s="2" t="s">
        <v>3</v>
      </c>
      <c r="DM470" s="2" t="s">
        <v>3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1013</v>
      </c>
      <c r="DV470" s="2" t="s">
        <v>42</v>
      </c>
      <c r="DW470" s="2" t="s">
        <v>42</v>
      </c>
      <c r="DX470" s="2">
        <v>1</v>
      </c>
      <c r="DY470" s="2"/>
      <c r="DZ470" s="2"/>
      <c r="EA470" s="2"/>
      <c r="EB470" s="2"/>
      <c r="EC470" s="2"/>
      <c r="ED470" s="2"/>
      <c r="EE470" s="2">
        <v>39174395</v>
      </c>
      <c r="EF470" s="2">
        <v>3</v>
      </c>
      <c r="EG470" s="2" t="s">
        <v>20</v>
      </c>
      <c r="EH470" s="2">
        <v>0</v>
      </c>
      <c r="EI470" s="2" t="s">
        <v>3</v>
      </c>
      <c r="EJ470" s="2">
        <v>2</v>
      </c>
      <c r="EK470" s="2">
        <v>112001</v>
      </c>
      <c r="EL470" s="2" t="s">
        <v>192</v>
      </c>
      <c r="EM470" s="2" t="s">
        <v>193</v>
      </c>
      <c r="EN470" s="2"/>
      <c r="EO470" s="2" t="s">
        <v>44</v>
      </c>
      <c r="EP470" s="2"/>
      <c r="EQ470" s="2">
        <v>131072</v>
      </c>
      <c r="ER470" s="2">
        <v>342.01</v>
      </c>
      <c r="ES470" s="2">
        <v>21.27</v>
      </c>
      <c r="ET470" s="2">
        <v>22.52</v>
      </c>
      <c r="EU470" s="2">
        <v>0</v>
      </c>
      <c r="EV470" s="2">
        <v>298.22000000000003</v>
      </c>
      <c r="EW470" s="2">
        <v>31</v>
      </c>
      <c r="EX470" s="2">
        <v>0</v>
      </c>
      <c r="EY470" s="2">
        <v>0</v>
      </c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ref="FR470:FR501" si="564">ROUND(IF(AND(BH470=3,BI470=3),P470,0),2)</f>
        <v>0</v>
      </c>
      <c r="FS470" s="2">
        <v>0</v>
      </c>
      <c r="FT470" s="2"/>
      <c r="FU470" s="2"/>
      <c r="FV470" s="2"/>
      <c r="FW470" s="2"/>
      <c r="FX470" s="2">
        <v>80</v>
      </c>
      <c r="FY470" s="2">
        <v>60</v>
      </c>
      <c r="FZ470" s="2"/>
      <c r="GA470" s="2" t="s">
        <v>3</v>
      </c>
      <c r="GB470" s="2"/>
      <c r="GC470" s="2"/>
      <c r="GD470" s="2">
        <v>1</v>
      </c>
      <c r="GE470" s="2"/>
      <c r="GF470" s="2">
        <v>-137837953</v>
      </c>
      <c r="GG470" s="2">
        <v>1</v>
      </c>
      <c r="GH470" s="2">
        <v>1</v>
      </c>
      <c r="GI470" s="2">
        <v>-2</v>
      </c>
      <c r="GJ470" s="2">
        <v>0</v>
      </c>
      <c r="GK470" s="2">
        <v>0</v>
      </c>
      <c r="GL470" s="2">
        <f t="shared" ref="GL470:GL501" si="565">ROUND(IF(AND(BH470=3,BI470=3,FS470&lt;&gt;0),P470,0),2)</f>
        <v>0</v>
      </c>
      <c r="GM470" s="2">
        <f t="shared" ref="GM470:GM501" si="566">ROUND(O470+X470+Y470,2)+GX470</f>
        <v>1628.66</v>
      </c>
      <c r="GN470" s="2">
        <f t="shared" ref="GN470:GN501" si="567">IF(OR(BI470=0,BI470=1),ROUND(O470+X470+Y470,2),0)</f>
        <v>0</v>
      </c>
      <c r="GO470" s="2">
        <f t="shared" ref="GO470:GO501" si="568">IF(BI470=2,ROUND(O470+X470+Y470,2),0)</f>
        <v>1628.66</v>
      </c>
      <c r="GP470" s="2">
        <f t="shared" ref="GP470:GP501" si="569">IF(BI470=4,ROUND(O470+X470+Y470,2)+GX470,0)</f>
        <v>0</v>
      </c>
      <c r="GQ470" s="2"/>
      <c r="GR470" s="2">
        <v>0</v>
      </c>
      <c r="GS470" s="2">
        <v>3</v>
      </c>
      <c r="GT470" s="2">
        <v>0</v>
      </c>
      <c r="GU470" s="2" t="s">
        <v>3</v>
      </c>
      <c r="GV470" s="2">
        <f t="shared" ref="GV470:GV501" si="570">ROUND((GT470),6)</f>
        <v>0</v>
      </c>
      <c r="GW470" s="2">
        <v>1</v>
      </c>
      <c r="GX470" s="2">
        <f t="shared" ref="GX470:GX501" si="571">ROUND(HC470*I470,2)</f>
        <v>0</v>
      </c>
      <c r="GY470" s="2"/>
      <c r="GZ470" s="2"/>
      <c r="HA470" s="2">
        <v>0</v>
      </c>
      <c r="HB470" s="2">
        <v>0</v>
      </c>
      <c r="HC470" s="2">
        <f t="shared" ref="HC470:HC501" si="572">GV470*GW470</f>
        <v>0</v>
      </c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17</v>
      </c>
      <c r="B471">
        <v>1</v>
      </c>
      <c r="C471">
        <f>ROW(SmtRes!A1270)</f>
        <v>1270</v>
      </c>
      <c r="D471">
        <f>ROW(EtalonRes!A1072)</f>
        <v>1072</v>
      </c>
      <c r="E471" t="s">
        <v>721</v>
      </c>
      <c r="F471" t="s">
        <v>722</v>
      </c>
      <c r="G471" t="s">
        <v>723</v>
      </c>
      <c r="H471" t="s">
        <v>42</v>
      </c>
      <c r="I471">
        <f>ROUND(16/10,9)</f>
        <v>1.6</v>
      </c>
      <c r="J471">
        <v>0</v>
      </c>
      <c r="O471">
        <f t="shared" si="538"/>
        <v>4920.6400000000003</v>
      </c>
      <c r="P471">
        <f t="shared" si="539"/>
        <v>230.4</v>
      </c>
      <c r="Q471">
        <f t="shared" si="540"/>
        <v>329.31</v>
      </c>
      <c r="R471">
        <f t="shared" si="541"/>
        <v>0</v>
      </c>
      <c r="S471">
        <f t="shared" si="542"/>
        <v>4360.93</v>
      </c>
      <c r="T471">
        <f t="shared" si="543"/>
        <v>0</v>
      </c>
      <c r="U471">
        <f t="shared" si="544"/>
        <v>66.960000000000008</v>
      </c>
      <c r="V471">
        <f t="shared" si="545"/>
        <v>0</v>
      </c>
      <c r="W471">
        <f t="shared" si="546"/>
        <v>0</v>
      </c>
      <c r="X471">
        <f t="shared" si="547"/>
        <v>3488.74</v>
      </c>
      <c r="Y471">
        <f t="shared" si="548"/>
        <v>2616.56</v>
      </c>
      <c r="AA471">
        <v>39650538</v>
      </c>
      <c r="AB471">
        <f t="shared" si="549"/>
        <v>454.26900000000001</v>
      </c>
      <c r="AC471">
        <f t="shared" si="550"/>
        <v>21.27</v>
      </c>
      <c r="AD471">
        <f>ROUND(((((ET471*1.35))-((EU471*1.35)))+AE471),6)</f>
        <v>30.402000000000001</v>
      </c>
      <c r="AE471">
        <f>ROUND(((EU471*1.35)),6)</f>
        <v>0</v>
      </c>
      <c r="AF471">
        <f>ROUND(((EV471*1.35)),6)</f>
        <v>402.59699999999998</v>
      </c>
      <c r="AG471">
        <f t="shared" si="551"/>
        <v>0</v>
      </c>
      <c r="AH471">
        <f>((EW471*1.35))</f>
        <v>41.85</v>
      </c>
      <c r="AI471">
        <f>((EX471*1.35))</f>
        <v>0</v>
      </c>
      <c r="AJ471">
        <f t="shared" si="552"/>
        <v>0</v>
      </c>
      <c r="AK471">
        <v>342.01</v>
      </c>
      <c r="AL471">
        <v>21.27</v>
      </c>
      <c r="AM471">
        <v>22.52</v>
      </c>
      <c r="AN471">
        <v>0</v>
      </c>
      <c r="AO471">
        <v>298.22000000000003</v>
      </c>
      <c r="AP471">
        <v>0</v>
      </c>
      <c r="AQ471">
        <v>31</v>
      </c>
      <c r="AR471">
        <v>0</v>
      </c>
      <c r="AS471">
        <v>0</v>
      </c>
      <c r="AT471">
        <v>80</v>
      </c>
      <c r="AU471">
        <v>60</v>
      </c>
      <c r="AV471">
        <v>1</v>
      </c>
      <c r="AW471">
        <v>1</v>
      </c>
      <c r="AZ471">
        <v>6.77</v>
      </c>
      <c r="BA471">
        <v>6.77</v>
      </c>
      <c r="BB471">
        <v>6.77</v>
      </c>
      <c r="BC471">
        <v>6.77</v>
      </c>
      <c r="BD471" t="s">
        <v>3</v>
      </c>
      <c r="BE471" t="s">
        <v>3</v>
      </c>
      <c r="BF471" t="s">
        <v>3</v>
      </c>
      <c r="BG471" t="s">
        <v>3</v>
      </c>
      <c r="BH471">
        <v>0</v>
      </c>
      <c r="BI471">
        <v>2</v>
      </c>
      <c r="BJ471" t="s">
        <v>724</v>
      </c>
      <c r="BM471">
        <v>112001</v>
      </c>
      <c r="BN471">
        <v>0</v>
      </c>
      <c r="BO471" t="s">
        <v>3</v>
      </c>
      <c r="BP471">
        <v>0</v>
      </c>
      <c r="BQ471">
        <v>3</v>
      </c>
      <c r="BR471">
        <v>0</v>
      </c>
      <c r="BS471">
        <v>6.77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3</v>
      </c>
      <c r="BZ471">
        <v>80</v>
      </c>
      <c r="CA471">
        <v>60</v>
      </c>
      <c r="CE471">
        <v>0</v>
      </c>
      <c r="CF471">
        <v>0</v>
      </c>
      <c r="CG471">
        <v>0</v>
      </c>
      <c r="CM471">
        <v>0</v>
      </c>
      <c r="CN471" t="s">
        <v>1296</v>
      </c>
      <c r="CO471">
        <v>0</v>
      </c>
      <c r="CP471">
        <f t="shared" si="553"/>
        <v>4920.6400000000003</v>
      </c>
      <c r="CQ471">
        <f t="shared" si="554"/>
        <v>143.99789999999999</v>
      </c>
      <c r="CR471">
        <f t="shared" si="555"/>
        <v>205.82154</v>
      </c>
      <c r="CS471">
        <f t="shared" si="556"/>
        <v>0</v>
      </c>
      <c r="CT471">
        <f t="shared" si="557"/>
        <v>2725.5816899999995</v>
      </c>
      <c r="CU471">
        <f t="shared" si="558"/>
        <v>0</v>
      </c>
      <c r="CV471">
        <f t="shared" si="559"/>
        <v>41.85</v>
      </c>
      <c r="CW471">
        <f t="shared" si="560"/>
        <v>0</v>
      </c>
      <c r="CX471">
        <f t="shared" si="561"/>
        <v>0</v>
      </c>
      <c r="CY471">
        <f t="shared" si="562"/>
        <v>3488.7440000000001</v>
      </c>
      <c r="CZ471">
        <f t="shared" si="563"/>
        <v>2616.558</v>
      </c>
      <c r="DC471" t="s">
        <v>3</v>
      </c>
      <c r="DD471" t="s">
        <v>3</v>
      </c>
      <c r="DE471" t="s">
        <v>19</v>
      </c>
      <c r="DF471" t="s">
        <v>19</v>
      </c>
      <c r="DG471" t="s">
        <v>19</v>
      </c>
      <c r="DH471" t="s">
        <v>3</v>
      </c>
      <c r="DI471" t="s">
        <v>19</v>
      </c>
      <c r="DJ471" t="s">
        <v>19</v>
      </c>
      <c r="DK471" t="s">
        <v>3</v>
      </c>
      <c r="DL471" t="s">
        <v>3</v>
      </c>
      <c r="DM471" t="s">
        <v>3</v>
      </c>
      <c r="DN471">
        <v>0</v>
      </c>
      <c r="DO471">
        <v>0</v>
      </c>
      <c r="DP471">
        <v>1</v>
      </c>
      <c r="DQ471">
        <v>1</v>
      </c>
      <c r="DU471">
        <v>1013</v>
      </c>
      <c r="DV471" t="s">
        <v>42</v>
      </c>
      <c r="DW471" t="s">
        <v>42</v>
      </c>
      <c r="DX471">
        <v>1</v>
      </c>
      <c r="EE471">
        <v>39174395</v>
      </c>
      <c r="EF471">
        <v>3</v>
      </c>
      <c r="EG471" t="s">
        <v>20</v>
      </c>
      <c r="EH471">
        <v>0</v>
      </c>
      <c r="EI471" t="s">
        <v>3</v>
      </c>
      <c r="EJ471">
        <v>2</v>
      </c>
      <c r="EK471">
        <v>112001</v>
      </c>
      <c r="EL471" t="s">
        <v>192</v>
      </c>
      <c r="EM471" t="s">
        <v>193</v>
      </c>
      <c r="EO471" t="s">
        <v>44</v>
      </c>
      <c r="EQ471">
        <v>131072</v>
      </c>
      <c r="ER471">
        <v>342.01</v>
      </c>
      <c r="ES471">
        <v>21.27</v>
      </c>
      <c r="ET471">
        <v>22.52</v>
      </c>
      <c r="EU471">
        <v>0</v>
      </c>
      <c r="EV471">
        <v>298.22000000000003</v>
      </c>
      <c r="EW471">
        <v>31</v>
      </c>
      <c r="EX471">
        <v>0</v>
      </c>
      <c r="EY471">
        <v>0</v>
      </c>
      <c r="FQ471">
        <v>0</v>
      </c>
      <c r="FR471">
        <f t="shared" si="564"/>
        <v>0</v>
      </c>
      <c r="FS471">
        <v>0</v>
      </c>
      <c r="FX471">
        <v>80</v>
      </c>
      <c r="FY471">
        <v>60</v>
      </c>
      <c r="GA471" t="s">
        <v>3</v>
      </c>
      <c r="GD471">
        <v>1</v>
      </c>
      <c r="GF471">
        <v>-137837953</v>
      </c>
      <c r="GG471">
        <v>1</v>
      </c>
      <c r="GH471">
        <v>1</v>
      </c>
      <c r="GI471">
        <v>4</v>
      </c>
      <c r="GJ471">
        <v>0</v>
      </c>
      <c r="GK471">
        <v>0</v>
      </c>
      <c r="GL471">
        <f t="shared" si="565"/>
        <v>0</v>
      </c>
      <c r="GM471">
        <f t="shared" si="566"/>
        <v>11025.94</v>
      </c>
      <c r="GN471">
        <f t="shared" si="567"/>
        <v>0</v>
      </c>
      <c r="GO471">
        <f t="shared" si="568"/>
        <v>11025.94</v>
      </c>
      <c r="GP471">
        <f t="shared" si="569"/>
        <v>0</v>
      </c>
      <c r="GR471">
        <v>0</v>
      </c>
      <c r="GS471">
        <v>0</v>
      </c>
      <c r="GT471">
        <v>0</v>
      </c>
      <c r="GU471" t="s">
        <v>3</v>
      </c>
      <c r="GV471">
        <f t="shared" si="570"/>
        <v>0</v>
      </c>
      <c r="GW471">
        <v>1</v>
      </c>
      <c r="GX471">
        <f t="shared" si="571"/>
        <v>0</v>
      </c>
      <c r="HA471">
        <v>0</v>
      </c>
      <c r="HB471">
        <v>0</v>
      </c>
      <c r="HC471">
        <f t="shared" si="572"/>
        <v>0</v>
      </c>
      <c r="IK471">
        <v>0</v>
      </c>
    </row>
    <row r="472" spans="1:255" x14ac:dyDescent="0.2">
      <c r="A472" s="2">
        <v>18</v>
      </c>
      <c r="B472" s="2">
        <v>1</v>
      </c>
      <c r="C472" s="2">
        <v>1256</v>
      </c>
      <c r="D472" s="2"/>
      <c r="E472" s="2" t="s">
        <v>725</v>
      </c>
      <c r="F472" s="2" t="s">
        <v>171</v>
      </c>
      <c r="G472" s="2" t="s">
        <v>726</v>
      </c>
      <c r="H472" s="2" t="s">
        <v>17</v>
      </c>
      <c r="I472" s="2">
        <f>I470*J472</f>
        <v>4</v>
      </c>
      <c r="J472" s="2">
        <v>2.5</v>
      </c>
      <c r="K472" s="2"/>
      <c r="L472" s="2"/>
      <c r="M472" s="2"/>
      <c r="N472" s="2"/>
      <c r="O472" s="2">
        <f t="shared" si="538"/>
        <v>1197.8800000000001</v>
      </c>
      <c r="P472" s="2">
        <f t="shared" si="539"/>
        <v>1197.8800000000001</v>
      </c>
      <c r="Q472" s="2">
        <f t="shared" si="540"/>
        <v>0</v>
      </c>
      <c r="R472" s="2">
        <f t="shared" si="541"/>
        <v>0</v>
      </c>
      <c r="S472" s="2">
        <f t="shared" si="542"/>
        <v>0</v>
      </c>
      <c r="T472" s="2">
        <f t="shared" si="543"/>
        <v>0</v>
      </c>
      <c r="U472" s="2">
        <f t="shared" si="544"/>
        <v>0</v>
      </c>
      <c r="V472" s="2">
        <f t="shared" si="545"/>
        <v>0</v>
      </c>
      <c r="W472" s="2">
        <f t="shared" si="546"/>
        <v>0</v>
      </c>
      <c r="X472" s="2">
        <f t="shared" si="547"/>
        <v>0</v>
      </c>
      <c r="Y472" s="2">
        <f t="shared" si="548"/>
        <v>0</v>
      </c>
      <c r="Z472" s="2"/>
      <c r="AA472" s="2">
        <v>39650536</v>
      </c>
      <c r="AB472" s="2">
        <f t="shared" si="549"/>
        <v>299.47000000000003</v>
      </c>
      <c r="AC472" s="2">
        <f t="shared" si="550"/>
        <v>299.47000000000003</v>
      </c>
      <c r="AD472" s="2">
        <f t="shared" ref="AD472:AD483" si="573">ROUND((((ET472)-(EU472))+AE472),6)</f>
        <v>0</v>
      </c>
      <c r="AE472" s="2">
        <f t="shared" ref="AE472:AE483" si="574">ROUND((EU472),6)</f>
        <v>0</v>
      </c>
      <c r="AF472" s="2">
        <f t="shared" ref="AF472:AF483" si="575">ROUND((EV472),6)</f>
        <v>0</v>
      </c>
      <c r="AG472" s="2">
        <f t="shared" si="551"/>
        <v>0</v>
      </c>
      <c r="AH472" s="2">
        <f t="shared" ref="AH472:AH483" si="576">(EW472)</f>
        <v>0</v>
      </c>
      <c r="AI472" s="2">
        <f t="shared" ref="AI472:AI483" si="577">(EX472)</f>
        <v>0</v>
      </c>
      <c r="AJ472" s="2">
        <f t="shared" si="552"/>
        <v>0</v>
      </c>
      <c r="AK472" s="2">
        <v>299.47000000000003</v>
      </c>
      <c r="AL472" s="2">
        <v>299.47000000000003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80</v>
      </c>
      <c r="AU472" s="2">
        <v>60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3</v>
      </c>
      <c r="BE472" s="2" t="s">
        <v>3</v>
      </c>
      <c r="BF472" s="2" t="s">
        <v>3</v>
      </c>
      <c r="BG472" s="2" t="s">
        <v>3</v>
      </c>
      <c r="BH472" s="2">
        <v>3</v>
      </c>
      <c r="BI472" s="2">
        <v>2</v>
      </c>
      <c r="BJ472" s="2" t="s">
        <v>3</v>
      </c>
      <c r="BK472" s="2"/>
      <c r="BL472" s="2"/>
      <c r="BM472" s="2">
        <v>112001</v>
      </c>
      <c r="BN472" s="2">
        <v>0</v>
      </c>
      <c r="BO472" s="2" t="s">
        <v>3</v>
      </c>
      <c r="BP472" s="2">
        <v>0</v>
      </c>
      <c r="BQ472" s="2">
        <v>3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3</v>
      </c>
      <c r="BZ472" s="2">
        <v>80</v>
      </c>
      <c r="CA472" s="2">
        <v>60</v>
      </c>
      <c r="CB472" s="2"/>
      <c r="CC472" s="2"/>
      <c r="CD472" s="2"/>
      <c r="CE472" s="2">
        <v>0</v>
      </c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3</v>
      </c>
      <c r="CO472" s="2">
        <v>0</v>
      </c>
      <c r="CP472" s="2">
        <f t="shared" si="553"/>
        <v>1197.8800000000001</v>
      </c>
      <c r="CQ472" s="2">
        <f t="shared" si="554"/>
        <v>299.47000000000003</v>
      </c>
      <c r="CR472" s="2">
        <f t="shared" si="555"/>
        <v>0</v>
      </c>
      <c r="CS472" s="2">
        <f t="shared" si="556"/>
        <v>0</v>
      </c>
      <c r="CT472" s="2">
        <f t="shared" si="557"/>
        <v>0</v>
      </c>
      <c r="CU472" s="2">
        <f t="shared" si="558"/>
        <v>0</v>
      </c>
      <c r="CV472" s="2">
        <f t="shared" si="559"/>
        <v>0</v>
      </c>
      <c r="CW472" s="2">
        <f t="shared" si="560"/>
        <v>0</v>
      </c>
      <c r="CX472" s="2">
        <f t="shared" si="561"/>
        <v>0</v>
      </c>
      <c r="CY472" s="2">
        <f t="shared" si="562"/>
        <v>0</v>
      </c>
      <c r="CZ472" s="2">
        <f t="shared" si="563"/>
        <v>0</v>
      </c>
      <c r="DA472" s="2"/>
      <c r="DB472" s="2"/>
      <c r="DC472" s="2" t="s">
        <v>3</v>
      </c>
      <c r="DD472" s="2" t="s">
        <v>3</v>
      </c>
      <c r="DE472" s="2" t="s">
        <v>3</v>
      </c>
      <c r="DF472" s="2" t="s">
        <v>3</v>
      </c>
      <c r="DG472" s="2" t="s">
        <v>3</v>
      </c>
      <c r="DH472" s="2" t="s">
        <v>3</v>
      </c>
      <c r="DI472" s="2" t="s">
        <v>3</v>
      </c>
      <c r="DJ472" s="2" t="s">
        <v>3</v>
      </c>
      <c r="DK472" s="2" t="s">
        <v>3</v>
      </c>
      <c r="DL472" s="2" t="s">
        <v>3</v>
      </c>
      <c r="DM472" s="2" t="s">
        <v>3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1013</v>
      </c>
      <c r="DV472" s="2" t="s">
        <v>17</v>
      </c>
      <c r="DW472" s="2" t="s">
        <v>17</v>
      </c>
      <c r="DX472" s="2">
        <v>1</v>
      </c>
      <c r="DY472" s="2"/>
      <c r="DZ472" s="2"/>
      <c r="EA472" s="2"/>
      <c r="EB472" s="2"/>
      <c r="EC472" s="2"/>
      <c r="ED472" s="2"/>
      <c r="EE472" s="2">
        <v>39174395</v>
      </c>
      <c r="EF472" s="2">
        <v>3</v>
      </c>
      <c r="EG472" s="2" t="s">
        <v>20</v>
      </c>
      <c r="EH472" s="2">
        <v>0</v>
      </c>
      <c r="EI472" s="2" t="s">
        <v>3</v>
      </c>
      <c r="EJ472" s="2">
        <v>2</v>
      </c>
      <c r="EK472" s="2">
        <v>112001</v>
      </c>
      <c r="EL472" s="2" t="s">
        <v>192</v>
      </c>
      <c r="EM472" s="2" t="s">
        <v>193</v>
      </c>
      <c r="EN472" s="2"/>
      <c r="EO472" s="2" t="s">
        <v>3</v>
      </c>
      <c r="EP472" s="2"/>
      <c r="EQ472" s="2">
        <v>0</v>
      </c>
      <c r="ER472" s="2">
        <v>299.47000000000003</v>
      </c>
      <c r="ES472" s="2">
        <v>299.47000000000003</v>
      </c>
      <c r="ET472" s="2">
        <v>0</v>
      </c>
      <c r="EU472" s="2">
        <v>0</v>
      </c>
      <c r="EV472" s="2">
        <v>0</v>
      </c>
      <c r="EW472" s="2">
        <v>0</v>
      </c>
      <c r="EX472" s="2">
        <v>0</v>
      </c>
      <c r="EY472" s="2"/>
      <c r="EZ472" s="2">
        <v>5</v>
      </c>
      <c r="FA472" s="2"/>
      <c r="FB472" s="2"/>
      <c r="FC472" s="2">
        <v>1</v>
      </c>
      <c r="FD472" s="2">
        <v>18</v>
      </c>
      <c r="FE472" s="2"/>
      <c r="FF472" s="2">
        <v>353.38</v>
      </c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564"/>
        <v>0</v>
      </c>
      <c r="FS472" s="2">
        <v>0</v>
      </c>
      <c r="FT472" s="2"/>
      <c r="FU472" s="2"/>
      <c r="FV472" s="2"/>
      <c r="FW472" s="2"/>
      <c r="FX472" s="2">
        <v>80</v>
      </c>
      <c r="FY472" s="2">
        <v>60</v>
      </c>
      <c r="FZ472" s="2"/>
      <c r="GA472" s="2" t="s">
        <v>727</v>
      </c>
      <c r="GB472" s="2"/>
      <c r="GC472" s="2"/>
      <c r="GD472" s="2">
        <v>1</v>
      </c>
      <c r="GE472" s="2"/>
      <c r="GF472" s="2">
        <v>1315689696</v>
      </c>
      <c r="GG472" s="2">
        <v>1</v>
      </c>
      <c r="GH472" s="2">
        <v>3</v>
      </c>
      <c r="GI472" s="2">
        <v>3</v>
      </c>
      <c r="GJ472" s="2">
        <v>0</v>
      </c>
      <c r="GK472" s="2">
        <v>0</v>
      </c>
      <c r="GL472" s="2">
        <f t="shared" si="565"/>
        <v>0</v>
      </c>
      <c r="GM472" s="2">
        <f t="shared" si="566"/>
        <v>1197.8800000000001</v>
      </c>
      <c r="GN472" s="2">
        <f t="shared" si="567"/>
        <v>0</v>
      </c>
      <c r="GO472" s="2">
        <f t="shared" si="568"/>
        <v>1197.8800000000001</v>
      </c>
      <c r="GP472" s="2">
        <f t="shared" si="569"/>
        <v>0</v>
      </c>
      <c r="GQ472" s="2"/>
      <c r="GR472" s="2">
        <v>1</v>
      </c>
      <c r="GS472" s="2">
        <v>1</v>
      </c>
      <c r="GT472" s="2">
        <v>0</v>
      </c>
      <c r="GU472" s="2" t="s">
        <v>3</v>
      </c>
      <c r="GV472" s="2">
        <f t="shared" si="570"/>
        <v>0</v>
      </c>
      <c r="GW472" s="2">
        <v>1</v>
      </c>
      <c r="GX472" s="2">
        <f t="shared" si="571"/>
        <v>0</v>
      </c>
      <c r="GY472" s="2"/>
      <c r="GZ472" s="2"/>
      <c r="HA472" s="2">
        <v>0</v>
      </c>
      <c r="HB472" s="2">
        <v>0</v>
      </c>
      <c r="HC472" s="2">
        <f t="shared" si="572"/>
        <v>0</v>
      </c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18</v>
      </c>
      <c r="B473">
        <v>1</v>
      </c>
      <c r="C473">
        <v>1268</v>
      </c>
      <c r="E473" t="s">
        <v>725</v>
      </c>
      <c r="F473" t="s">
        <v>171</v>
      </c>
      <c r="G473" t="s">
        <v>726</v>
      </c>
      <c r="H473" t="s">
        <v>17</v>
      </c>
      <c r="I473">
        <f>I471*J473</f>
        <v>4</v>
      </c>
      <c r="J473">
        <v>2.5</v>
      </c>
      <c r="O473">
        <f t="shared" si="538"/>
        <v>1536.79</v>
      </c>
      <c r="P473">
        <f t="shared" si="539"/>
        <v>1536.79</v>
      </c>
      <c r="Q473">
        <f t="shared" si="540"/>
        <v>0</v>
      </c>
      <c r="R473">
        <f t="shared" si="541"/>
        <v>0</v>
      </c>
      <c r="S473">
        <f t="shared" si="542"/>
        <v>0</v>
      </c>
      <c r="T473">
        <f t="shared" si="543"/>
        <v>0</v>
      </c>
      <c r="U473">
        <f t="shared" si="544"/>
        <v>0</v>
      </c>
      <c r="V473">
        <f t="shared" si="545"/>
        <v>0</v>
      </c>
      <c r="W473">
        <f t="shared" si="546"/>
        <v>0</v>
      </c>
      <c r="X473">
        <f t="shared" si="547"/>
        <v>0</v>
      </c>
      <c r="Y473">
        <f t="shared" si="548"/>
        <v>0</v>
      </c>
      <c r="AA473">
        <v>39650538</v>
      </c>
      <c r="AB473">
        <f t="shared" si="549"/>
        <v>56.75</v>
      </c>
      <c r="AC473">
        <f t="shared" si="550"/>
        <v>56.75</v>
      </c>
      <c r="AD473">
        <f t="shared" si="573"/>
        <v>0</v>
      </c>
      <c r="AE473">
        <f t="shared" si="574"/>
        <v>0</v>
      </c>
      <c r="AF473">
        <f t="shared" si="575"/>
        <v>0</v>
      </c>
      <c r="AG473">
        <f t="shared" si="551"/>
        <v>0</v>
      </c>
      <c r="AH473">
        <f t="shared" si="576"/>
        <v>0</v>
      </c>
      <c r="AI473">
        <f t="shared" si="577"/>
        <v>0</v>
      </c>
      <c r="AJ473">
        <f t="shared" si="552"/>
        <v>0</v>
      </c>
      <c r="AK473">
        <v>56.75</v>
      </c>
      <c r="AL473">
        <v>56.75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80</v>
      </c>
      <c r="AU473">
        <v>60</v>
      </c>
      <c r="AV473">
        <v>1</v>
      </c>
      <c r="AW473">
        <v>1</v>
      </c>
      <c r="AZ473">
        <v>6.77</v>
      </c>
      <c r="BA473">
        <v>1</v>
      </c>
      <c r="BB473">
        <v>1</v>
      </c>
      <c r="BC473">
        <v>6.77</v>
      </c>
      <c r="BD473" t="s">
        <v>3</v>
      </c>
      <c r="BE473" t="s">
        <v>3</v>
      </c>
      <c r="BF473" t="s">
        <v>3</v>
      </c>
      <c r="BG473" t="s">
        <v>3</v>
      </c>
      <c r="BH473">
        <v>3</v>
      </c>
      <c r="BI473">
        <v>2</v>
      </c>
      <c r="BJ473" t="s">
        <v>3</v>
      </c>
      <c r="BM473">
        <v>112001</v>
      </c>
      <c r="BN473">
        <v>0</v>
      </c>
      <c r="BO473" t="s">
        <v>3</v>
      </c>
      <c r="BP473">
        <v>0</v>
      </c>
      <c r="BQ473">
        <v>3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3</v>
      </c>
      <c r="BZ473">
        <v>80</v>
      </c>
      <c r="CA473">
        <v>60</v>
      </c>
      <c r="CE473">
        <v>0</v>
      </c>
      <c r="CF473">
        <v>0</v>
      </c>
      <c r="CG473">
        <v>0</v>
      </c>
      <c r="CM473">
        <v>0</v>
      </c>
      <c r="CN473" t="s">
        <v>3</v>
      </c>
      <c r="CO473">
        <v>0</v>
      </c>
      <c r="CP473">
        <f t="shared" si="553"/>
        <v>1536.79</v>
      </c>
      <c r="CQ473">
        <f t="shared" si="554"/>
        <v>384.19749999999999</v>
      </c>
      <c r="CR473">
        <f t="shared" si="555"/>
        <v>0</v>
      </c>
      <c r="CS473">
        <f t="shared" si="556"/>
        <v>0</v>
      </c>
      <c r="CT473">
        <f t="shared" si="557"/>
        <v>0</v>
      </c>
      <c r="CU473">
        <f t="shared" si="558"/>
        <v>0</v>
      </c>
      <c r="CV473">
        <f t="shared" si="559"/>
        <v>0</v>
      </c>
      <c r="CW473">
        <f t="shared" si="560"/>
        <v>0</v>
      </c>
      <c r="CX473">
        <f t="shared" si="561"/>
        <v>0</v>
      </c>
      <c r="CY473">
        <f t="shared" si="562"/>
        <v>0</v>
      </c>
      <c r="CZ473">
        <f t="shared" si="563"/>
        <v>0</v>
      </c>
      <c r="DC473" t="s">
        <v>3</v>
      </c>
      <c r="DD473" t="s">
        <v>3</v>
      </c>
      <c r="DE473" t="s">
        <v>3</v>
      </c>
      <c r="DF473" t="s">
        <v>3</v>
      </c>
      <c r="DG473" t="s">
        <v>3</v>
      </c>
      <c r="DH473" t="s">
        <v>3</v>
      </c>
      <c r="DI473" t="s">
        <v>3</v>
      </c>
      <c r="DJ473" t="s">
        <v>3</v>
      </c>
      <c r="DK473" t="s">
        <v>3</v>
      </c>
      <c r="DL473" t="s">
        <v>3</v>
      </c>
      <c r="DM473" t="s">
        <v>3</v>
      </c>
      <c r="DN473">
        <v>0</v>
      </c>
      <c r="DO473">
        <v>0</v>
      </c>
      <c r="DP473">
        <v>1</v>
      </c>
      <c r="DQ473">
        <v>1</v>
      </c>
      <c r="DU473">
        <v>1013</v>
      </c>
      <c r="DV473" t="s">
        <v>17</v>
      </c>
      <c r="DW473" t="s">
        <v>17</v>
      </c>
      <c r="DX473">
        <v>1</v>
      </c>
      <c r="EE473">
        <v>39174395</v>
      </c>
      <c r="EF473">
        <v>3</v>
      </c>
      <c r="EG473" t="s">
        <v>20</v>
      </c>
      <c r="EH473">
        <v>0</v>
      </c>
      <c r="EI473" t="s">
        <v>3</v>
      </c>
      <c r="EJ473">
        <v>2</v>
      </c>
      <c r="EK473">
        <v>112001</v>
      </c>
      <c r="EL473" t="s">
        <v>192</v>
      </c>
      <c r="EM473" t="s">
        <v>193</v>
      </c>
      <c r="EO473" t="s">
        <v>3</v>
      </c>
      <c r="EQ473">
        <v>0</v>
      </c>
      <c r="ER473">
        <v>56.75</v>
      </c>
      <c r="ES473">
        <v>56.75</v>
      </c>
      <c r="ET473">
        <v>0</v>
      </c>
      <c r="EU473">
        <v>0</v>
      </c>
      <c r="EV473">
        <v>0</v>
      </c>
      <c r="EW473">
        <v>0</v>
      </c>
      <c r="EX473">
        <v>0</v>
      </c>
      <c r="EZ473">
        <v>5</v>
      </c>
      <c r="FC473">
        <v>1</v>
      </c>
      <c r="FD473">
        <v>18</v>
      </c>
      <c r="FF473">
        <v>453.38</v>
      </c>
      <c r="FQ473">
        <v>0</v>
      </c>
      <c r="FR473">
        <f t="shared" si="564"/>
        <v>0</v>
      </c>
      <c r="FS473">
        <v>0</v>
      </c>
      <c r="FX473">
        <v>80</v>
      </c>
      <c r="FY473">
        <v>60</v>
      </c>
      <c r="GA473" t="s">
        <v>728</v>
      </c>
      <c r="GD473">
        <v>1</v>
      </c>
      <c r="GF473">
        <v>1315689696</v>
      </c>
      <c r="GG473">
        <v>1</v>
      </c>
      <c r="GH473">
        <v>3</v>
      </c>
      <c r="GI473">
        <v>4</v>
      </c>
      <c r="GJ473">
        <v>0</v>
      </c>
      <c r="GK473">
        <v>0</v>
      </c>
      <c r="GL473">
        <f t="shared" si="565"/>
        <v>0</v>
      </c>
      <c r="GM473">
        <f t="shared" si="566"/>
        <v>1536.79</v>
      </c>
      <c r="GN473">
        <f t="shared" si="567"/>
        <v>0</v>
      </c>
      <c r="GO473">
        <f t="shared" si="568"/>
        <v>1536.79</v>
      </c>
      <c r="GP473">
        <f t="shared" si="569"/>
        <v>0</v>
      </c>
      <c r="GR473">
        <v>1</v>
      </c>
      <c r="GS473">
        <v>1</v>
      </c>
      <c r="GT473">
        <v>0</v>
      </c>
      <c r="GU473" t="s">
        <v>3</v>
      </c>
      <c r="GV473">
        <f t="shared" si="570"/>
        <v>0</v>
      </c>
      <c r="GW473">
        <v>1</v>
      </c>
      <c r="GX473">
        <f t="shared" si="571"/>
        <v>0</v>
      </c>
      <c r="HA473">
        <v>0</v>
      </c>
      <c r="HB473">
        <v>0</v>
      </c>
      <c r="HC473">
        <f t="shared" si="572"/>
        <v>0</v>
      </c>
      <c r="IK473">
        <v>0</v>
      </c>
    </row>
    <row r="474" spans="1:255" x14ac:dyDescent="0.2">
      <c r="A474" s="2">
        <v>18</v>
      </c>
      <c r="B474" s="2">
        <v>1</v>
      </c>
      <c r="C474" s="2">
        <v>1257</v>
      </c>
      <c r="D474" s="2"/>
      <c r="E474" s="2" t="s">
        <v>729</v>
      </c>
      <c r="F474" s="2" t="s">
        <v>171</v>
      </c>
      <c r="G474" s="2" t="s">
        <v>730</v>
      </c>
      <c r="H474" s="2" t="s">
        <v>17</v>
      </c>
      <c r="I474" s="2">
        <f>I470*J474</f>
        <v>2</v>
      </c>
      <c r="J474" s="2">
        <v>1.25</v>
      </c>
      <c r="K474" s="2"/>
      <c r="L474" s="2"/>
      <c r="M474" s="2"/>
      <c r="N474" s="2"/>
      <c r="O474" s="2">
        <f t="shared" si="538"/>
        <v>414.68</v>
      </c>
      <c r="P474" s="2">
        <f t="shared" si="539"/>
        <v>414.68</v>
      </c>
      <c r="Q474" s="2">
        <f t="shared" si="540"/>
        <v>0</v>
      </c>
      <c r="R474" s="2">
        <f t="shared" si="541"/>
        <v>0</v>
      </c>
      <c r="S474" s="2">
        <f t="shared" si="542"/>
        <v>0</v>
      </c>
      <c r="T474" s="2">
        <f t="shared" si="543"/>
        <v>0</v>
      </c>
      <c r="U474" s="2">
        <f t="shared" si="544"/>
        <v>0</v>
      </c>
      <c r="V474" s="2">
        <f t="shared" si="545"/>
        <v>0</v>
      </c>
      <c r="W474" s="2">
        <f t="shared" si="546"/>
        <v>0</v>
      </c>
      <c r="X474" s="2">
        <f t="shared" si="547"/>
        <v>0</v>
      </c>
      <c r="Y474" s="2">
        <f t="shared" si="548"/>
        <v>0</v>
      </c>
      <c r="Z474" s="2"/>
      <c r="AA474" s="2">
        <v>39650536</v>
      </c>
      <c r="AB474" s="2">
        <f t="shared" si="549"/>
        <v>207.34</v>
      </c>
      <c r="AC474" s="2">
        <f t="shared" si="550"/>
        <v>207.34</v>
      </c>
      <c r="AD474" s="2">
        <f t="shared" si="573"/>
        <v>0</v>
      </c>
      <c r="AE474" s="2">
        <f t="shared" si="574"/>
        <v>0</v>
      </c>
      <c r="AF474" s="2">
        <f t="shared" si="575"/>
        <v>0</v>
      </c>
      <c r="AG474" s="2">
        <f t="shared" si="551"/>
        <v>0</v>
      </c>
      <c r="AH474" s="2">
        <f t="shared" si="576"/>
        <v>0</v>
      </c>
      <c r="AI474" s="2">
        <f t="shared" si="577"/>
        <v>0</v>
      </c>
      <c r="AJ474" s="2">
        <f t="shared" si="552"/>
        <v>0</v>
      </c>
      <c r="AK474" s="2">
        <v>207.34</v>
      </c>
      <c r="AL474" s="2">
        <v>207.34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80</v>
      </c>
      <c r="AU474" s="2">
        <v>60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3</v>
      </c>
      <c r="BE474" s="2" t="s">
        <v>3</v>
      </c>
      <c r="BF474" s="2" t="s">
        <v>3</v>
      </c>
      <c r="BG474" s="2" t="s">
        <v>3</v>
      </c>
      <c r="BH474" s="2">
        <v>3</v>
      </c>
      <c r="BI474" s="2">
        <v>2</v>
      </c>
      <c r="BJ474" s="2" t="s">
        <v>3</v>
      </c>
      <c r="BK474" s="2"/>
      <c r="BL474" s="2"/>
      <c r="BM474" s="2">
        <v>112001</v>
      </c>
      <c r="BN474" s="2">
        <v>0</v>
      </c>
      <c r="BO474" s="2" t="s">
        <v>3</v>
      </c>
      <c r="BP474" s="2">
        <v>0</v>
      </c>
      <c r="BQ474" s="2">
        <v>3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3</v>
      </c>
      <c r="BZ474" s="2">
        <v>80</v>
      </c>
      <c r="CA474" s="2">
        <v>60</v>
      </c>
      <c r="CB474" s="2"/>
      <c r="CC474" s="2"/>
      <c r="CD474" s="2"/>
      <c r="CE474" s="2">
        <v>0</v>
      </c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3</v>
      </c>
      <c r="CO474" s="2">
        <v>0</v>
      </c>
      <c r="CP474" s="2">
        <f t="shared" si="553"/>
        <v>414.68</v>
      </c>
      <c r="CQ474" s="2">
        <f t="shared" si="554"/>
        <v>207.34</v>
      </c>
      <c r="CR474" s="2">
        <f t="shared" si="555"/>
        <v>0</v>
      </c>
      <c r="CS474" s="2">
        <f t="shared" si="556"/>
        <v>0</v>
      </c>
      <c r="CT474" s="2">
        <f t="shared" si="557"/>
        <v>0</v>
      </c>
      <c r="CU474" s="2">
        <f t="shared" si="558"/>
        <v>0</v>
      </c>
      <c r="CV474" s="2">
        <f t="shared" si="559"/>
        <v>0</v>
      </c>
      <c r="CW474" s="2">
        <f t="shared" si="560"/>
        <v>0</v>
      </c>
      <c r="CX474" s="2">
        <f t="shared" si="561"/>
        <v>0</v>
      </c>
      <c r="CY474" s="2">
        <f t="shared" si="562"/>
        <v>0</v>
      </c>
      <c r="CZ474" s="2">
        <f t="shared" si="563"/>
        <v>0</v>
      </c>
      <c r="DA474" s="2"/>
      <c r="DB474" s="2"/>
      <c r="DC474" s="2" t="s">
        <v>3</v>
      </c>
      <c r="DD474" s="2" t="s">
        <v>3</v>
      </c>
      <c r="DE474" s="2" t="s">
        <v>3</v>
      </c>
      <c r="DF474" s="2" t="s">
        <v>3</v>
      </c>
      <c r="DG474" s="2" t="s">
        <v>3</v>
      </c>
      <c r="DH474" s="2" t="s">
        <v>3</v>
      </c>
      <c r="DI474" s="2" t="s">
        <v>3</v>
      </c>
      <c r="DJ474" s="2" t="s">
        <v>3</v>
      </c>
      <c r="DK474" s="2" t="s">
        <v>3</v>
      </c>
      <c r="DL474" s="2" t="s">
        <v>3</v>
      </c>
      <c r="DM474" s="2" t="s">
        <v>3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1013</v>
      </c>
      <c r="DV474" s="2" t="s">
        <v>17</v>
      </c>
      <c r="DW474" s="2" t="s">
        <v>17</v>
      </c>
      <c r="DX474" s="2">
        <v>1</v>
      </c>
      <c r="DY474" s="2"/>
      <c r="DZ474" s="2"/>
      <c r="EA474" s="2"/>
      <c r="EB474" s="2"/>
      <c r="EC474" s="2"/>
      <c r="ED474" s="2"/>
      <c r="EE474" s="2">
        <v>39174395</v>
      </c>
      <c r="EF474" s="2">
        <v>3</v>
      </c>
      <c r="EG474" s="2" t="s">
        <v>20</v>
      </c>
      <c r="EH474" s="2">
        <v>0</v>
      </c>
      <c r="EI474" s="2" t="s">
        <v>3</v>
      </c>
      <c r="EJ474" s="2">
        <v>2</v>
      </c>
      <c r="EK474" s="2">
        <v>112001</v>
      </c>
      <c r="EL474" s="2" t="s">
        <v>192</v>
      </c>
      <c r="EM474" s="2" t="s">
        <v>193</v>
      </c>
      <c r="EN474" s="2"/>
      <c r="EO474" s="2" t="s">
        <v>3</v>
      </c>
      <c r="EP474" s="2"/>
      <c r="EQ474" s="2">
        <v>0</v>
      </c>
      <c r="ER474" s="2">
        <v>207.34</v>
      </c>
      <c r="ES474" s="2">
        <v>207.34</v>
      </c>
      <c r="ET474" s="2">
        <v>0</v>
      </c>
      <c r="EU474" s="2">
        <v>0</v>
      </c>
      <c r="EV474" s="2">
        <v>0</v>
      </c>
      <c r="EW474" s="2">
        <v>0</v>
      </c>
      <c r="EX474" s="2">
        <v>0</v>
      </c>
      <c r="EY474" s="2"/>
      <c r="EZ474" s="2">
        <v>5</v>
      </c>
      <c r="FA474" s="2"/>
      <c r="FB474" s="2"/>
      <c r="FC474" s="2">
        <v>1</v>
      </c>
      <c r="FD474" s="2">
        <v>18</v>
      </c>
      <c r="FE474" s="2"/>
      <c r="FF474" s="2">
        <v>244.66</v>
      </c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564"/>
        <v>0</v>
      </c>
      <c r="FS474" s="2">
        <v>0</v>
      </c>
      <c r="FT474" s="2"/>
      <c r="FU474" s="2"/>
      <c r="FV474" s="2"/>
      <c r="FW474" s="2"/>
      <c r="FX474" s="2">
        <v>80</v>
      </c>
      <c r="FY474" s="2">
        <v>60</v>
      </c>
      <c r="FZ474" s="2"/>
      <c r="GA474" s="2" t="s">
        <v>731</v>
      </c>
      <c r="GB474" s="2"/>
      <c r="GC474" s="2"/>
      <c r="GD474" s="2">
        <v>1</v>
      </c>
      <c r="GE474" s="2"/>
      <c r="GF474" s="2">
        <v>1688343705</v>
      </c>
      <c r="GG474" s="2">
        <v>1</v>
      </c>
      <c r="GH474" s="2">
        <v>3</v>
      </c>
      <c r="GI474" s="2">
        <v>3</v>
      </c>
      <c r="GJ474" s="2">
        <v>0</v>
      </c>
      <c r="GK474" s="2">
        <v>0</v>
      </c>
      <c r="GL474" s="2">
        <f t="shared" si="565"/>
        <v>0</v>
      </c>
      <c r="GM474" s="2">
        <f t="shared" si="566"/>
        <v>414.68</v>
      </c>
      <c r="GN474" s="2">
        <f t="shared" si="567"/>
        <v>0</v>
      </c>
      <c r="GO474" s="2">
        <f t="shared" si="568"/>
        <v>414.68</v>
      </c>
      <c r="GP474" s="2">
        <f t="shared" si="569"/>
        <v>0</v>
      </c>
      <c r="GQ474" s="2"/>
      <c r="GR474" s="2">
        <v>1</v>
      </c>
      <c r="GS474" s="2">
        <v>1</v>
      </c>
      <c r="GT474" s="2">
        <v>0</v>
      </c>
      <c r="GU474" s="2" t="s">
        <v>3</v>
      </c>
      <c r="GV474" s="2">
        <f t="shared" si="570"/>
        <v>0</v>
      </c>
      <c r="GW474" s="2">
        <v>1</v>
      </c>
      <c r="GX474" s="2">
        <f t="shared" si="571"/>
        <v>0</v>
      </c>
      <c r="GY474" s="2"/>
      <c r="GZ474" s="2"/>
      <c r="HA474" s="2">
        <v>0</v>
      </c>
      <c r="HB474" s="2">
        <v>0</v>
      </c>
      <c r="HC474" s="2">
        <f t="shared" si="572"/>
        <v>0</v>
      </c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18</v>
      </c>
      <c r="B475">
        <v>1</v>
      </c>
      <c r="C475">
        <v>1269</v>
      </c>
      <c r="E475" t="s">
        <v>729</v>
      </c>
      <c r="F475" t="s">
        <v>171</v>
      </c>
      <c r="G475" t="s">
        <v>730</v>
      </c>
      <c r="H475" t="s">
        <v>17</v>
      </c>
      <c r="I475">
        <f>I471*J475</f>
        <v>2</v>
      </c>
      <c r="J475">
        <v>1.25</v>
      </c>
      <c r="O475">
        <f t="shared" si="538"/>
        <v>753.64</v>
      </c>
      <c r="P475">
        <f t="shared" si="539"/>
        <v>753.64</v>
      </c>
      <c r="Q475">
        <f t="shared" si="540"/>
        <v>0</v>
      </c>
      <c r="R475">
        <f t="shared" si="541"/>
        <v>0</v>
      </c>
      <c r="S475">
        <f t="shared" si="542"/>
        <v>0</v>
      </c>
      <c r="T475">
        <f t="shared" si="543"/>
        <v>0</v>
      </c>
      <c r="U475">
        <f t="shared" si="544"/>
        <v>0</v>
      </c>
      <c r="V475">
        <f t="shared" si="545"/>
        <v>0</v>
      </c>
      <c r="W475">
        <f t="shared" si="546"/>
        <v>0</v>
      </c>
      <c r="X475">
        <f t="shared" si="547"/>
        <v>0</v>
      </c>
      <c r="Y475">
        <f t="shared" si="548"/>
        <v>0</v>
      </c>
      <c r="AA475">
        <v>39650538</v>
      </c>
      <c r="AB475">
        <f t="shared" si="549"/>
        <v>55.66</v>
      </c>
      <c r="AC475">
        <f t="shared" si="550"/>
        <v>55.66</v>
      </c>
      <c r="AD475">
        <f t="shared" si="573"/>
        <v>0</v>
      </c>
      <c r="AE475">
        <f t="shared" si="574"/>
        <v>0</v>
      </c>
      <c r="AF475">
        <f t="shared" si="575"/>
        <v>0</v>
      </c>
      <c r="AG475">
        <f t="shared" si="551"/>
        <v>0</v>
      </c>
      <c r="AH475">
        <f t="shared" si="576"/>
        <v>0</v>
      </c>
      <c r="AI475">
        <f t="shared" si="577"/>
        <v>0</v>
      </c>
      <c r="AJ475">
        <f t="shared" si="552"/>
        <v>0</v>
      </c>
      <c r="AK475">
        <v>55.66</v>
      </c>
      <c r="AL475">
        <v>55.66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80</v>
      </c>
      <c r="AU475">
        <v>60</v>
      </c>
      <c r="AV475">
        <v>1</v>
      </c>
      <c r="AW475">
        <v>1</v>
      </c>
      <c r="AZ475">
        <v>6.77</v>
      </c>
      <c r="BA475">
        <v>1</v>
      </c>
      <c r="BB475">
        <v>1</v>
      </c>
      <c r="BC475">
        <v>6.77</v>
      </c>
      <c r="BD475" t="s">
        <v>3</v>
      </c>
      <c r="BE475" t="s">
        <v>3</v>
      </c>
      <c r="BF475" t="s">
        <v>3</v>
      </c>
      <c r="BG475" t="s">
        <v>3</v>
      </c>
      <c r="BH475">
        <v>3</v>
      </c>
      <c r="BI475">
        <v>2</v>
      </c>
      <c r="BJ475" t="s">
        <v>3</v>
      </c>
      <c r="BM475">
        <v>112001</v>
      </c>
      <c r="BN475">
        <v>0</v>
      </c>
      <c r="BO475" t="s">
        <v>3</v>
      </c>
      <c r="BP475">
        <v>0</v>
      </c>
      <c r="BQ475">
        <v>3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80</v>
      </c>
      <c r="CA475">
        <v>60</v>
      </c>
      <c r="CE475">
        <v>0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553"/>
        <v>753.64</v>
      </c>
      <c r="CQ475">
        <f t="shared" si="554"/>
        <v>376.81819999999993</v>
      </c>
      <c r="CR475">
        <f t="shared" si="555"/>
        <v>0</v>
      </c>
      <c r="CS475">
        <f t="shared" si="556"/>
        <v>0</v>
      </c>
      <c r="CT475">
        <f t="shared" si="557"/>
        <v>0</v>
      </c>
      <c r="CU475">
        <f t="shared" si="558"/>
        <v>0</v>
      </c>
      <c r="CV475">
        <f t="shared" si="559"/>
        <v>0</v>
      </c>
      <c r="CW475">
        <f t="shared" si="560"/>
        <v>0</v>
      </c>
      <c r="CX475">
        <f t="shared" si="561"/>
        <v>0</v>
      </c>
      <c r="CY475">
        <f t="shared" si="562"/>
        <v>0</v>
      </c>
      <c r="CZ475">
        <f t="shared" si="563"/>
        <v>0</v>
      </c>
      <c r="DC475" t="s">
        <v>3</v>
      </c>
      <c r="DD475" t="s">
        <v>3</v>
      </c>
      <c r="DE475" t="s">
        <v>3</v>
      </c>
      <c r="DF475" t="s">
        <v>3</v>
      </c>
      <c r="DG475" t="s">
        <v>3</v>
      </c>
      <c r="DH475" t="s">
        <v>3</v>
      </c>
      <c r="DI475" t="s">
        <v>3</v>
      </c>
      <c r="DJ475" t="s">
        <v>3</v>
      </c>
      <c r="DK475" t="s">
        <v>3</v>
      </c>
      <c r="DL475" t="s">
        <v>3</v>
      </c>
      <c r="DM475" t="s">
        <v>3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17</v>
      </c>
      <c r="DW475" t="s">
        <v>17</v>
      </c>
      <c r="DX475">
        <v>1</v>
      </c>
      <c r="EE475">
        <v>39174395</v>
      </c>
      <c r="EF475">
        <v>3</v>
      </c>
      <c r="EG475" t="s">
        <v>20</v>
      </c>
      <c r="EH475">
        <v>0</v>
      </c>
      <c r="EI475" t="s">
        <v>3</v>
      </c>
      <c r="EJ475">
        <v>2</v>
      </c>
      <c r="EK475">
        <v>112001</v>
      </c>
      <c r="EL475" t="s">
        <v>192</v>
      </c>
      <c r="EM475" t="s">
        <v>193</v>
      </c>
      <c r="EO475" t="s">
        <v>3</v>
      </c>
      <c r="EQ475">
        <v>0</v>
      </c>
      <c r="ER475">
        <v>55.66</v>
      </c>
      <c r="ES475">
        <v>55.66</v>
      </c>
      <c r="ET475">
        <v>0</v>
      </c>
      <c r="EU475">
        <v>0</v>
      </c>
      <c r="EV475">
        <v>0</v>
      </c>
      <c r="EW475">
        <v>0</v>
      </c>
      <c r="EX475">
        <v>0</v>
      </c>
      <c r="EZ475">
        <v>5</v>
      </c>
      <c r="FC475">
        <v>1</v>
      </c>
      <c r="FD475">
        <v>18</v>
      </c>
      <c r="FF475">
        <v>444.66</v>
      </c>
      <c r="FQ475">
        <v>0</v>
      </c>
      <c r="FR475">
        <f t="shared" si="564"/>
        <v>0</v>
      </c>
      <c r="FS475">
        <v>0</v>
      </c>
      <c r="FX475">
        <v>80</v>
      </c>
      <c r="FY475">
        <v>60</v>
      </c>
      <c r="GA475" t="s">
        <v>732</v>
      </c>
      <c r="GD475">
        <v>1</v>
      </c>
      <c r="GF475">
        <v>1688343705</v>
      </c>
      <c r="GG475">
        <v>1</v>
      </c>
      <c r="GH475">
        <v>3</v>
      </c>
      <c r="GI475">
        <v>4</v>
      </c>
      <c r="GJ475">
        <v>0</v>
      </c>
      <c r="GK475">
        <v>0</v>
      </c>
      <c r="GL475">
        <f t="shared" si="565"/>
        <v>0</v>
      </c>
      <c r="GM475">
        <f t="shared" si="566"/>
        <v>753.64</v>
      </c>
      <c r="GN475">
        <f t="shared" si="567"/>
        <v>0</v>
      </c>
      <c r="GO475">
        <f t="shared" si="568"/>
        <v>753.64</v>
      </c>
      <c r="GP475">
        <f t="shared" si="569"/>
        <v>0</v>
      </c>
      <c r="GR475">
        <v>1</v>
      </c>
      <c r="GS475">
        <v>1</v>
      </c>
      <c r="GT475">
        <v>0</v>
      </c>
      <c r="GU475" t="s">
        <v>3</v>
      </c>
      <c r="GV475">
        <f t="shared" si="570"/>
        <v>0</v>
      </c>
      <c r="GW475">
        <v>1</v>
      </c>
      <c r="GX475">
        <f t="shared" si="571"/>
        <v>0</v>
      </c>
      <c r="HA475">
        <v>0</v>
      </c>
      <c r="HB475">
        <v>0</v>
      </c>
      <c r="HC475">
        <f t="shared" si="572"/>
        <v>0</v>
      </c>
      <c r="IK475">
        <v>0</v>
      </c>
    </row>
    <row r="476" spans="1:255" x14ac:dyDescent="0.2">
      <c r="A476" s="2">
        <v>18</v>
      </c>
      <c r="B476" s="2">
        <v>1</v>
      </c>
      <c r="C476" s="2">
        <v>1254</v>
      </c>
      <c r="D476" s="2"/>
      <c r="E476" s="2" t="s">
        <v>733</v>
      </c>
      <c r="F476" s="2" t="s">
        <v>171</v>
      </c>
      <c r="G476" s="2" t="s">
        <v>734</v>
      </c>
      <c r="H476" s="2" t="s">
        <v>17</v>
      </c>
      <c r="I476" s="2">
        <f>I470*J476</f>
        <v>2</v>
      </c>
      <c r="J476" s="2">
        <v>1.25</v>
      </c>
      <c r="K476" s="2"/>
      <c r="L476" s="2"/>
      <c r="M476" s="2"/>
      <c r="N476" s="2"/>
      <c r="O476" s="2">
        <f t="shared" si="538"/>
        <v>2036.5</v>
      </c>
      <c r="P476" s="2">
        <f t="shared" si="539"/>
        <v>2036.5</v>
      </c>
      <c r="Q476" s="2">
        <f t="shared" si="540"/>
        <v>0</v>
      </c>
      <c r="R476" s="2">
        <f t="shared" si="541"/>
        <v>0</v>
      </c>
      <c r="S476" s="2">
        <f t="shared" si="542"/>
        <v>0</v>
      </c>
      <c r="T476" s="2">
        <f t="shared" si="543"/>
        <v>0</v>
      </c>
      <c r="U476" s="2">
        <f t="shared" si="544"/>
        <v>0</v>
      </c>
      <c r="V476" s="2">
        <f t="shared" si="545"/>
        <v>0</v>
      </c>
      <c r="W476" s="2">
        <f t="shared" si="546"/>
        <v>0</v>
      </c>
      <c r="X476" s="2">
        <f t="shared" si="547"/>
        <v>0</v>
      </c>
      <c r="Y476" s="2">
        <f t="shared" si="548"/>
        <v>0</v>
      </c>
      <c r="Z476" s="2"/>
      <c r="AA476" s="2">
        <v>39650536</v>
      </c>
      <c r="AB476" s="2">
        <f t="shared" si="549"/>
        <v>1018.25</v>
      </c>
      <c r="AC476" s="2">
        <f t="shared" si="550"/>
        <v>1018.25</v>
      </c>
      <c r="AD476" s="2">
        <f t="shared" si="573"/>
        <v>0</v>
      </c>
      <c r="AE476" s="2">
        <f t="shared" si="574"/>
        <v>0</v>
      </c>
      <c r="AF476" s="2">
        <f t="shared" si="575"/>
        <v>0</v>
      </c>
      <c r="AG476" s="2">
        <f t="shared" si="551"/>
        <v>0</v>
      </c>
      <c r="AH476" s="2">
        <f t="shared" si="576"/>
        <v>0</v>
      </c>
      <c r="AI476" s="2">
        <f t="shared" si="577"/>
        <v>0</v>
      </c>
      <c r="AJ476" s="2">
        <f t="shared" si="552"/>
        <v>0</v>
      </c>
      <c r="AK476" s="2">
        <v>1018.25</v>
      </c>
      <c r="AL476" s="2">
        <v>1018.25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80</v>
      </c>
      <c r="AU476" s="2">
        <v>60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3</v>
      </c>
      <c r="BE476" s="2" t="s">
        <v>3</v>
      </c>
      <c r="BF476" s="2" t="s">
        <v>3</v>
      </c>
      <c r="BG476" s="2" t="s">
        <v>3</v>
      </c>
      <c r="BH476" s="2">
        <v>3</v>
      </c>
      <c r="BI476" s="2">
        <v>2</v>
      </c>
      <c r="BJ476" s="2" t="s">
        <v>3</v>
      </c>
      <c r="BK476" s="2"/>
      <c r="BL476" s="2"/>
      <c r="BM476" s="2">
        <v>112001</v>
      </c>
      <c r="BN476" s="2">
        <v>0</v>
      </c>
      <c r="BO476" s="2" t="s">
        <v>3</v>
      </c>
      <c r="BP476" s="2">
        <v>0</v>
      </c>
      <c r="BQ476" s="2">
        <v>3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3</v>
      </c>
      <c r="BZ476" s="2">
        <v>80</v>
      </c>
      <c r="CA476" s="2">
        <v>60</v>
      </c>
      <c r="CB476" s="2"/>
      <c r="CC476" s="2"/>
      <c r="CD476" s="2"/>
      <c r="CE476" s="2">
        <v>0</v>
      </c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3</v>
      </c>
      <c r="CO476" s="2">
        <v>0</v>
      </c>
      <c r="CP476" s="2">
        <f t="shared" si="553"/>
        <v>2036.5</v>
      </c>
      <c r="CQ476" s="2">
        <f t="shared" si="554"/>
        <v>1018.25</v>
      </c>
      <c r="CR476" s="2">
        <f t="shared" si="555"/>
        <v>0</v>
      </c>
      <c r="CS476" s="2">
        <f t="shared" si="556"/>
        <v>0</v>
      </c>
      <c r="CT476" s="2">
        <f t="shared" si="557"/>
        <v>0</v>
      </c>
      <c r="CU476" s="2">
        <f t="shared" si="558"/>
        <v>0</v>
      </c>
      <c r="CV476" s="2">
        <f t="shared" si="559"/>
        <v>0</v>
      </c>
      <c r="CW476" s="2">
        <f t="shared" si="560"/>
        <v>0</v>
      </c>
      <c r="CX476" s="2">
        <f t="shared" si="561"/>
        <v>0</v>
      </c>
      <c r="CY476" s="2">
        <f t="shared" si="562"/>
        <v>0</v>
      </c>
      <c r="CZ476" s="2">
        <f t="shared" si="563"/>
        <v>0</v>
      </c>
      <c r="DA476" s="2"/>
      <c r="DB476" s="2"/>
      <c r="DC476" s="2" t="s">
        <v>3</v>
      </c>
      <c r="DD476" s="2" t="s">
        <v>3</v>
      </c>
      <c r="DE476" s="2" t="s">
        <v>3</v>
      </c>
      <c r="DF476" s="2" t="s">
        <v>3</v>
      </c>
      <c r="DG476" s="2" t="s">
        <v>3</v>
      </c>
      <c r="DH476" s="2" t="s">
        <v>3</v>
      </c>
      <c r="DI476" s="2" t="s">
        <v>3</v>
      </c>
      <c r="DJ476" s="2" t="s">
        <v>3</v>
      </c>
      <c r="DK476" s="2" t="s">
        <v>3</v>
      </c>
      <c r="DL476" s="2" t="s">
        <v>3</v>
      </c>
      <c r="DM476" s="2" t="s">
        <v>3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1013</v>
      </c>
      <c r="DV476" s="2" t="s">
        <v>17</v>
      </c>
      <c r="DW476" s="2" t="s">
        <v>17</v>
      </c>
      <c r="DX476" s="2">
        <v>1</v>
      </c>
      <c r="DY476" s="2"/>
      <c r="DZ476" s="2"/>
      <c r="EA476" s="2"/>
      <c r="EB476" s="2"/>
      <c r="EC476" s="2"/>
      <c r="ED476" s="2"/>
      <c r="EE476" s="2">
        <v>39174395</v>
      </c>
      <c r="EF476" s="2">
        <v>3</v>
      </c>
      <c r="EG476" s="2" t="s">
        <v>20</v>
      </c>
      <c r="EH476" s="2">
        <v>0</v>
      </c>
      <c r="EI476" s="2" t="s">
        <v>3</v>
      </c>
      <c r="EJ476" s="2">
        <v>2</v>
      </c>
      <c r="EK476" s="2">
        <v>112001</v>
      </c>
      <c r="EL476" s="2" t="s">
        <v>192</v>
      </c>
      <c r="EM476" s="2" t="s">
        <v>193</v>
      </c>
      <c r="EN476" s="2"/>
      <c r="EO476" s="2" t="s">
        <v>3</v>
      </c>
      <c r="EP476" s="2"/>
      <c r="EQ476" s="2">
        <v>0</v>
      </c>
      <c r="ER476" s="2">
        <v>1018.25</v>
      </c>
      <c r="ES476" s="2">
        <v>1018.25</v>
      </c>
      <c r="ET476" s="2">
        <v>0</v>
      </c>
      <c r="EU476" s="2">
        <v>0</v>
      </c>
      <c r="EV476" s="2">
        <v>0</v>
      </c>
      <c r="EW476" s="2">
        <v>0</v>
      </c>
      <c r="EX476" s="2">
        <v>0</v>
      </c>
      <c r="EY476" s="2"/>
      <c r="EZ476" s="2">
        <v>5</v>
      </c>
      <c r="FA476" s="2"/>
      <c r="FB476" s="2"/>
      <c r="FC476" s="2">
        <v>1</v>
      </c>
      <c r="FD476" s="2">
        <v>18</v>
      </c>
      <c r="FE476" s="2"/>
      <c r="FF476" s="2">
        <v>1201.53</v>
      </c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64"/>
        <v>0</v>
      </c>
      <c r="FS476" s="2">
        <v>0</v>
      </c>
      <c r="FT476" s="2"/>
      <c r="FU476" s="2"/>
      <c r="FV476" s="2"/>
      <c r="FW476" s="2"/>
      <c r="FX476" s="2">
        <v>80</v>
      </c>
      <c r="FY476" s="2">
        <v>60</v>
      </c>
      <c r="FZ476" s="2"/>
      <c r="GA476" s="2" t="s">
        <v>735</v>
      </c>
      <c r="GB476" s="2"/>
      <c r="GC476" s="2"/>
      <c r="GD476" s="2">
        <v>1</v>
      </c>
      <c r="GE476" s="2"/>
      <c r="GF476" s="2">
        <v>1773709997</v>
      </c>
      <c r="GG476" s="2">
        <v>1</v>
      </c>
      <c r="GH476" s="2">
        <v>3</v>
      </c>
      <c r="GI476" s="2">
        <v>3</v>
      </c>
      <c r="GJ476" s="2">
        <v>0</v>
      </c>
      <c r="GK476" s="2">
        <v>0</v>
      </c>
      <c r="GL476" s="2">
        <f t="shared" si="565"/>
        <v>0</v>
      </c>
      <c r="GM476" s="2">
        <f t="shared" si="566"/>
        <v>2036.5</v>
      </c>
      <c r="GN476" s="2">
        <f t="shared" si="567"/>
        <v>0</v>
      </c>
      <c r="GO476" s="2">
        <f t="shared" si="568"/>
        <v>2036.5</v>
      </c>
      <c r="GP476" s="2">
        <f t="shared" si="569"/>
        <v>0</v>
      </c>
      <c r="GQ476" s="2"/>
      <c r="GR476" s="2">
        <v>1</v>
      </c>
      <c r="GS476" s="2">
        <v>1</v>
      </c>
      <c r="GT476" s="2">
        <v>0</v>
      </c>
      <c r="GU476" s="2" t="s">
        <v>3</v>
      </c>
      <c r="GV476" s="2">
        <f t="shared" si="570"/>
        <v>0</v>
      </c>
      <c r="GW476" s="2">
        <v>1</v>
      </c>
      <c r="GX476" s="2">
        <f t="shared" si="571"/>
        <v>0</v>
      </c>
      <c r="GY476" s="2"/>
      <c r="GZ476" s="2"/>
      <c r="HA476" s="2">
        <v>0</v>
      </c>
      <c r="HB476" s="2">
        <v>0</v>
      </c>
      <c r="HC476" s="2">
        <f t="shared" si="572"/>
        <v>0</v>
      </c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18</v>
      </c>
      <c r="B477">
        <v>1</v>
      </c>
      <c r="C477">
        <v>1266</v>
      </c>
      <c r="E477" t="s">
        <v>733</v>
      </c>
      <c r="F477" t="s">
        <v>171</v>
      </c>
      <c r="G477" t="s">
        <v>734</v>
      </c>
      <c r="H477" t="s">
        <v>17</v>
      </c>
      <c r="I477">
        <f>I471*J477</f>
        <v>2</v>
      </c>
      <c r="J477">
        <v>1.25</v>
      </c>
      <c r="O477">
        <f t="shared" si="538"/>
        <v>3731.35</v>
      </c>
      <c r="P477">
        <f t="shared" si="539"/>
        <v>3731.35</v>
      </c>
      <c r="Q477">
        <f t="shared" si="540"/>
        <v>0</v>
      </c>
      <c r="R477">
        <f t="shared" si="541"/>
        <v>0</v>
      </c>
      <c r="S477">
        <f t="shared" si="542"/>
        <v>0</v>
      </c>
      <c r="T477">
        <f t="shared" si="543"/>
        <v>0</v>
      </c>
      <c r="U477">
        <f t="shared" si="544"/>
        <v>0</v>
      </c>
      <c r="V477">
        <f t="shared" si="545"/>
        <v>0</v>
      </c>
      <c r="W477">
        <f t="shared" si="546"/>
        <v>0</v>
      </c>
      <c r="X477">
        <f t="shared" si="547"/>
        <v>0</v>
      </c>
      <c r="Y477">
        <f t="shared" si="548"/>
        <v>0</v>
      </c>
      <c r="AA477">
        <v>39650538</v>
      </c>
      <c r="AB477">
        <f t="shared" si="549"/>
        <v>275.58</v>
      </c>
      <c r="AC477">
        <f t="shared" si="550"/>
        <v>275.58</v>
      </c>
      <c r="AD477">
        <f t="shared" si="573"/>
        <v>0</v>
      </c>
      <c r="AE477">
        <f t="shared" si="574"/>
        <v>0</v>
      </c>
      <c r="AF477">
        <f t="shared" si="575"/>
        <v>0</v>
      </c>
      <c r="AG477">
        <f t="shared" si="551"/>
        <v>0</v>
      </c>
      <c r="AH477">
        <f t="shared" si="576"/>
        <v>0</v>
      </c>
      <c r="AI477">
        <f t="shared" si="577"/>
        <v>0</v>
      </c>
      <c r="AJ477">
        <f t="shared" si="552"/>
        <v>0</v>
      </c>
      <c r="AK477">
        <v>275.58</v>
      </c>
      <c r="AL477">
        <v>275.58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80</v>
      </c>
      <c r="AU477">
        <v>60</v>
      </c>
      <c r="AV477">
        <v>1</v>
      </c>
      <c r="AW477">
        <v>1</v>
      </c>
      <c r="AZ477">
        <v>6.77</v>
      </c>
      <c r="BA477">
        <v>1</v>
      </c>
      <c r="BB477">
        <v>1</v>
      </c>
      <c r="BC477">
        <v>6.77</v>
      </c>
      <c r="BD477" t="s">
        <v>3</v>
      </c>
      <c r="BE477" t="s">
        <v>3</v>
      </c>
      <c r="BF477" t="s">
        <v>3</v>
      </c>
      <c r="BG477" t="s">
        <v>3</v>
      </c>
      <c r="BH477">
        <v>3</v>
      </c>
      <c r="BI477">
        <v>2</v>
      </c>
      <c r="BJ477" t="s">
        <v>3</v>
      </c>
      <c r="BM477">
        <v>112001</v>
      </c>
      <c r="BN477">
        <v>0</v>
      </c>
      <c r="BO477" t="s">
        <v>3</v>
      </c>
      <c r="BP477">
        <v>0</v>
      </c>
      <c r="BQ477">
        <v>3</v>
      </c>
      <c r="BR477">
        <v>0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80</v>
      </c>
      <c r="CA477">
        <v>60</v>
      </c>
      <c r="CE477">
        <v>0</v>
      </c>
      <c r="CF477">
        <v>0</v>
      </c>
      <c r="CG477">
        <v>0</v>
      </c>
      <c r="CM477">
        <v>0</v>
      </c>
      <c r="CN477" t="s">
        <v>3</v>
      </c>
      <c r="CO477">
        <v>0</v>
      </c>
      <c r="CP477">
        <f t="shared" si="553"/>
        <v>3731.35</v>
      </c>
      <c r="CQ477">
        <f t="shared" si="554"/>
        <v>1865.6765999999998</v>
      </c>
      <c r="CR477">
        <f t="shared" si="555"/>
        <v>0</v>
      </c>
      <c r="CS477">
        <f t="shared" si="556"/>
        <v>0</v>
      </c>
      <c r="CT477">
        <f t="shared" si="557"/>
        <v>0</v>
      </c>
      <c r="CU477">
        <f t="shared" si="558"/>
        <v>0</v>
      </c>
      <c r="CV477">
        <f t="shared" si="559"/>
        <v>0</v>
      </c>
      <c r="CW477">
        <f t="shared" si="560"/>
        <v>0</v>
      </c>
      <c r="CX477">
        <f t="shared" si="561"/>
        <v>0</v>
      </c>
      <c r="CY477">
        <f t="shared" si="562"/>
        <v>0</v>
      </c>
      <c r="CZ477">
        <f t="shared" si="563"/>
        <v>0</v>
      </c>
      <c r="DC477" t="s">
        <v>3</v>
      </c>
      <c r="DD477" t="s">
        <v>3</v>
      </c>
      <c r="DE477" t="s">
        <v>3</v>
      </c>
      <c r="DF477" t="s">
        <v>3</v>
      </c>
      <c r="DG477" t="s">
        <v>3</v>
      </c>
      <c r="DH477" t="s">
        <v>3</v>
      </c>
      <c r="DI477" t="s">
        <v>3</v>
      </c>
      <c r="DJ477" t="s">
        <v>3</v>
      </c>
      <c r="DK477" t="s">
        <v>3</v>
      </c>
      <c r="DL477" t="s">
        <v>3</v>
      </c>
      <c r="DM477" t="s">
        <v>3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17</v>
      </c>
      <c r="DW477" t="s">
        <v>17</v>
      </c>
      <c r="DX477">
        <v>1</v>
      </c>
      <c r="EE477">
        <v>39174395</v>
      </c>
      <c r="EF477">
        <v>3</v>
      </c>
      <c r="EG477" t="s">
        <v>20</v>
      </c>
      <c r="EH477">
        <v>0</v>
      </c>
      <c r="EI477" t="s">
        <v>3</v>
      </c>
      <c r="EJ477">
        <v>2</v>
      </c>
      <c r="EK477">
        <v>112001</v>
      </c>
      <c r="EL477" t="s">
        <v>192</v>
      </c>
      <c r="EM477" t="s">
        <v>193</v>
      </c>
      <c r="EO477" t="s">
        <v>3</v>
      </c>
      <c r="EQ477">
        <v>0</v>
      </c>
      <c r="ER477">
        <v>275.58</v>
      </c>
      <c r="ES477">
        <v>275.58</v>
      </c>
      <c r="ET477">
        <v>0</v>
      </c>
      <c r="EU477">
        <v>0</v>
      </c>
      <c r="EV477">
        <v>0</v>
      </c>
      <c r="EW477">
        <v>0</v>
      </c>
      <c r="EX477">
        <v>0</v>
      </c>
      <c r="EZ477">
        <v>5</v>
      </c>
      <c r="FC477">
        <v>1</v>
      </c>
      <c r="FD477">
        <v>18</v>
      </c>
      <c r="FF477">
        <v>2201.5300000000002</v>
      </c>
      <c r="FQ477">
        <v>0</v>
      </c>
      <c r="FR477">
        <f t="shared" si="564"/>
        <v>0</v>
      </c>
      <c r="FS477">
        <v>0</v>
      </c>
      <c r="FX477">
        <v>80</v>
      </c>
      <c r="FY477">
        <v>60</v>
      </c>
      <c r="GA477" t="s">
        <v>736</v>
      </c>
      <c r="GD477">
        <v>1</v>
      </c>
      <c r="GF477">
        <v>1773709997</v>
      </c>
      <c r="GG477">
        <v>1</v>
      </c>
      <c r="GH477">
        <v>3</v>
      </c>
      <c r="GI477">
        <v>4</v>
      </c>
      <c r="GJ477">
        <v>0</v>
      </c>
      <c r="GK477">
        <v>0</v>
      </c>
      <c r="GL477">
        <f t="shared" si="565"/>
        <v>0</v>
      </c>
      <c r="GM477">
        <f t="shared" si="566"/>
        <v>3731.35</v>
      </c>
      <c r="GN477">
        <f t="shared" si="567"/>
        <v>0</v>
      </c>
      <c r="GO477">
        <f t="shared" si="568"/>
        <v>3731.35</v>
      </c>
      <c r="GP477">
        <f t="shared" si="569"/>
        <v>0</v>
      </c>
      <c r="GR477">
        <v>1</v>
      </c>
      <c r="GS477">
        <v>1</v>
      </c>
      <c r="GT477">
        <v>0</v>
      </c>
      <c r="GU477" t="s">
        <v>3</v>
      </c>
      <c r="GV477">
        <f t="shared" si="570"/>
        <v>0</v>
      </c>
      <c r="GW477">
        <v>1</v>
      </c>
      <c r="GX477">
        <f t="shared" si="571"/>
        <v>0</v>
      </c>
      <c r="HA477">
        <v>0</v>
      </c>
      <c r="HB477">
        <v>0</v>
      </c>
      <c r="HC477">
        <f t="shared" si="572"/>
        <v>0</v>
      </c>
      <c r="IK477">
        <v>0</v>
      </c>
    </row>
    <row r="478" spans="1:255" x14ac:dyDescent="0.2">
      <c r="A478" s="2">
        <v>18</v>
      </c>
      <c r="B478" s="2">
        <v>1</v>
      </c>
      <c r="C478" s="2">
        <v>1255</v>
      </c>
      <c r="D478" s="2"/>
      <c r="E478" s="2" t="s">
        <v>737</v>
      </c>
      <c r="F478" s="2" t="s">
        <v>171</v>
      </c>
      <c r="G478" s="2" t="s">
        <v>738</v>
      </c>
      <c r="H478" s="2" t="s">
        <v>739</v>
      </c>
      <c r="I478" s="2">
        <f>I470*J478</f>
        <v>1</v>
      </c>
      <c r="J478" s="2">
        <v>0.625</v>
      </c>
      <c r="K478" s="2"/>
      <c r="L478" s="2"/>
      <c r="M478" s="2"/>
      <c r="N478" s="2"/>
      <c r="O478" s="2">
        <f t="shared" si="538"/>
        <v>1098.08</v>
      </c>
      <c r="P478" s="2">
        <f t="shared" si="539"/>
        <v>1098.08</v>
      </c>
      <c r="Q478" s="2">
        <f t="shared" si="540"/>
        <v>0</v>
      </c>
      <c r="R478" s="2">
        <f t="shared" si="541"/>
        <v>0</v>
      </c>
      <c r="S478" s="2">
        <f t="shared" si="542"/>
        <v>0</v>
      </c>
      <c r="T478" s="2">
        <f t="shared" si="543"/>
        <v>0</v>
      </c>
      <c r="U478" s="2">
        <f t="shared" si="544"/>
        <v>0</v>
      </c>
      <c r="V478" s="2">
        <f t="shared" si="545"/>
        <v>0</v>
      </c>
      <c r="W478" s="2">
        <f t="shared" si="546"/>
        <v>0</v>
      </c>
      <c r="X478" s="2">
        <f t="shared" si="547"/>
        <v>0</v>
      </c>
      <c r="Y478" s="2">
        <f t="shared" si="548"/>
        <v>0</v>
      </c>
      <c r="Z478" s="2"/>
      <c r="AA478" s="2">
        <v>39650536</v>
      </c>
      <c r="AB478" s="2">
        <f t="shared" si="549"/>
        <v>1098.08</v>
      </c>
      <c r="AC478" s="2">
        <f t="shared" si="550"/>
        <v>1098.08</v>
      </c>
      <c r="AD478" s="2">
        <f t="shared" si="573"/>
        <v>0</v>
      </c>
      <c r="AE478" s="2">
        <f t="shared" si="574"/>
        <v>0</v>
      </c>
      <c r="AF478" s="2">
        <f t="shared" si="575"/>
        <v>0</v>
      </c>
      <c r="AG478" s="2">
        <f t="shared" si="551"/>
        <v>0</v>
      </c>
      <c r="AH478" s="2">
        <f t="shared" si="576"/>
        <v>0</v>
      </c>
      <c r="AI478" s="2">
        <f t="shared" si="577"/>
        <v>0</v>
      </c>
      <c r="AJ478" s="2">
        <f t="shared" si="552"/>
        <v>0</v>
      </c>
      <c r="AK478" s="2">
        <v>1098.08</v>
      </c>
      <c r="AL478" s="2">
        <v>1098.08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80</v>
      </c>
      <c r="AU478" s="2">
        <v>60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3</v>
      </c>
      <c r="BE478" s="2" t="s">
        <v>3</v>
      </c>
      <c r="BF478" s="2" t="s">
        <v>3</v>
      </c>
      <c r="BG478" s="2" t="s">
        <v>3</v>
      </c>
      <c r="BH478" s="2">
        <v>3</v>
      </c>
      <c r="BI478" s="2">
        <v>2</v>
      </c>
      <c r="BJ478" s="2" t="s">
        <v>3</v>
      </c>
      <c r="BK478" s="2"/>
      <c r="BL478" s="2"/>
      <c r="BM478" s="2">
        <v>112001</v>
      </c>
      <c r="BN478" s="2">
        <v>0</v>
      </c>
      <c r="BO478" s="2" t="s">
        <v>3</v>
      </c>
      <c r="BP478" s="2">
        <v>0</v>
      </c>
      <c r="BQ478" s="2">
        <v>3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3</v>
      </c>
      <c r="BZ478" s="2">
        <v>80</v>
      </c>
      <c r="CA478" s="2">
        <v>60</v>
      </c>
      <c r="CB478" s="2"/>
      <c r="CC478" s="2"/>
      <c r="CD478" s="2"/>
      <c r="CE478" s="2">
        <v>0</v>
      </c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3</v>
      </c>
      <c r="CO478" s="2">
        <v>0</v>
      </c>
      <c r="CP478" s="2">
        <f t="shared" si="553"/>
        <v>1098.08</v>
      </c>
      <c r="CQ478" s="2">
        <f t="shared" si="554"/>
        <v>1098.08</v>
      </c>
      <c r="CR478" s="2">
        <f t="shared" si="555"/>
        <v>0</v>
      </c>
      <c r="CS478" s="2">
        <f t="shared" si="556"/>
        <v>0</v>
      </c>
      <c r="CT478" s="2">
        <f t="shared" si="557"/>
        <v>0</v>
      </c>
      <c r="CU478" s="2">
        <f t="shared" si="558"/>
        <v>0</v>
      </c>
      <c r="CV478" s="2">
        <f t="shared" si="559"/>
        <v>0</v>
      </c>
      <c r="CW478" s="2">
        <f t="shared" si="560"/>
        <v>0</v>
      </c>
      <c r="CX478" s="2">
        <f t="shared" si="561"/>
        <v>0</v>
      </c>
      <c r="CY478" s="2">
        <f t="shared" si="562"/>
        <v>0</v>
      </c>
      <c r="CZ478" s="2">
        <f t="shared" si="563"/>
        <v>0</v>
      </c>
      <c r="DA478" s="2"/>
      <c r="DB478" s="2"/>
      <c r="DC478" s="2" t="s">
        <v>3</v>
      </c>
      <c r="DD478" s="2" t="s">
        <v>3</v>
      </c>
      <c r="DE478" s="2" t="s">
        <v>3</v>
      </c>
      <c r="DF478" s="2" t="s">
        <v>3</v>
      </c>
      <c r="DG478" s="2" t="s">
        <v>3</v>
      </c>
      <c r="DH478" s="2" t="s">
        <v>3</v>
      </c>
      <c r="DI478" s="2" t="s">
        <v>3</v>
      </c>
      <c r="DJ478" s="2" t="s">
        <v>3</v>
      </c>
      <c r="DK478" s="2" t="s">
        <v>3</v>
      </c>
      <c r="DL478" s="2" t="s">
        <v>3</v>
      </c>
      <c r="DM478" s="2" t="s">
        <v>3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1013</v>
      </c>
      <c r="DV478" s="2" t="s">
        <v>739</v>
      </c>
      <c r="DW478" s="2" t="s">
        <v>739</v>
      </c>
      <c r="DX478" s="2">
        <v>1</v>
      </c>
      <c r="DY478" s="2"/>
      <c r="DZ478" s="2"/>
      <c r="EA478" s="2"/>
      <c r="EB478" s="2"/>
      <c r="EC478" s="2"/>
      <c r="ED478" s="2"/>
      <c r="EE478" s="2">
        <v>39174395</v>
      </c>
      <c r="EF478" s="2">
        <v>3</v>
      </c>
      <c r="EG478" s="2" t="s">
        <v>20</v>
      </c>
      <c r="EH478" s="2">
        <v>0</v>
      </c>
      <c r="EI478" s="2" t="s">
        <v>3</v>
      </c>
      <c r="EJ478" s="2">
        <v>2</v>
      </c>
      <c r="EK478" s="2">
        <v>112001</v>
      </c>
      <c r="EL478" s="2" t="s">
        <v>192</v>
      </c>
      <c r="EM478" s="2" t="s">
        <v>193</v>
      </c>
      <c r="EN478" s="2"/>
      <c r="EO478" s="2" t="s">
        <v>3</v>
      </c>
      <c r="EP478" s="2"/>
      <c r="EQ478" s="2">
        <v>0</v>
      </c>
      <c r="ER478" s="2">
        <v>1098.08</v>
      </c>
      <c r="ES478" s="2">
        <v>1098.08</v>
      </c>
      <c r="ET478" s="2">
        <v>0</v>
      </c>
      <c r="EU478" s="2">
        <v>0</v>
      </c>
      <c r="EV478" s="2">
        <v>0</v>
      </c>
      <c r="EW478" s="2">
        <v>0</v>
      </c>
      <c r="EX478" s="2">
        <v>0</v>
      </c>
      <c r="EY478" s="2"/>
      <c r="EZ478" s="2">
        <v>5</v>
      </c>
      <c r="FA478" s="2"/>
      <c r="FB478" s="2"/>
      <c r="FC478" s="2">
        <v>1</v>
      </c>
      <c r="FD478" s="2">
        <v>18</v>
      </c>
      <c r="FE478" s="2"/>
      <c r="FF478" s="2">
        <v>1295.73</v>
      </c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564"/>
        <v>0</v>
      </c>
      <c r="FS478" s="2">
        <v>0</v>
      </c>
      <c r="FT478" s="2"/>
      <c r="FU478" s="2"/>
      <c r="FV478" s="2"/>
      <c r="FW478" s="2"/>
      <c r="FX478" s="2">
        <v>80</v>
      </c>
      <c r="FY478" s="2">
        <v>60</v>
      </c>
      <c r="FZ478" s="2"/>
      <c r="GA478" s="2" t="s">
        <v>740</v>
      </c>
      <c r="GB478" s="2"/>
      <c r="GC478" s="2"/>
      <c r="GD478" s="2">
        <v>1</v>
      </c>
      <c r="GE478" s="2"/>
      <c r="GF478" s="2">
        <v>-1949601879</v>
      </c>
      <c r="GG478" s="2">
        <v>1</v>
      </c>
      <c r="GH478" s="2">
        <v>3</v>
      </c>
      <c r="GI478" s="2">
        <v>3</v>
      </c>
      <c r="GJ478" s="2">
        <v>0</v>
      </c>
      <c r="GK478" s="2">
        <v>0</v>
      </c>
      <c r="GL478" s="2">
        <f t="shared" si="565"/>
        <v>0</v>
      </c>
      <c r="GM478" s="2">
        <f t="shared" si="566"/>
        <v>1098.08</v>
      </c>
      <c r="GN478" s="2">
        <f t="shared" si="567"/>
        <v>0</v>
      </c>
      <c r="GO478" s="2">
        <f t="shared" si="568"/>
        <v>1098.08</v>
      </c>
      <c r="GP478" s="2">
        <f t="shared" si="569"/>
        <v>0</v>
      </c>
      <c r="GQ478" s="2"/>
      <c r="GR478" s="2">
        <v>1</v>
      </c>
      <c r="GS478" s="2">
        <v>1</v>
      </c>
      <c r="GT478" s="2">
        <v>0</v>
      </c>
      <c r="GU478" s="2" t="s">
        <v>3</v>
      </c>
      <c r="GV478" s="2">
        <f t="shared" si="570"/>
        <v>0</v>
      </c>
      <c r="GW478" s="2">
        <v>1</v>
      </c>
      <c r="GX478" s="2">
        <f t="shared" si="571"/>
        <v>0</v>
      </c>
      <c r="GY478" s="2"/>
      <c r="GZ478" s="2"/>
      <c r="HA478" s="2">
        <v>0</v>
      </c>
      <c r="HB478" s="2">
        <v>0</v>
      </c>
      <c r="HC478" s="2">
        <f t="shared" si="572"/>
        <v>0</v>
      </c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18</v>
      </c>
      <c r="B479">
        <v>1</v>
      </c>
      <c r="C479">
        <v>1267</v>
      </c>
      <c r="E479" t="s">
        <v>737</v>
      </c>
      <c r="F479" t="s">
        <v>171</v>
      </c>
      <c r="G479" t="s">
        <v>738</v>
      </c>
      <c r="H479" t="s">
        <v>739</v>
      </c>
      <c r="I479">
        <f>I471*J479</f>
        <v>1</v>
      </c>
      <c r="J479">
        <v>0.625</v>
      </c>
      <c r="O479">
        <f t="shared" si="538"/>
        <v>1098.0899999999999</v>
      </c>
      <c r="P479">
        <f t="shared" si="539"/>
        <v>1098.0899999999999</v>
      </c>
      <c r="Q479">
        <f t="shared" si="540"/>
        <v>0</v>
      </c>
      <c r="R479">
        <f t="shared" si="541"/>
        <v>0</v>
      </c>
      <c r="S479">
        <f t="shared" si="542"/>
        <v>0</v>
      </c>
      <c r="T479">
        <f t="shared" si="543"/>
        <v>0</v>
      </c>
      <c r="U479">
        <f t="shared" si="544"/>
        <v>0</v>
      </c>
      <c r="V479">
        <f t="shared" si="545"/>
        <v>0</v>
      </c>
      <c r="W479">
        <f t="shared" si="546"/>
        <v>0</v>
      </c>
      <c r="X479">
        <f t="shared" si="547"/>
        <v>0</v>
      </c>
      <c r="Y479">
        <f t="shared" si="548"/>
        <v>0</v>
      </c>
      <c r="AA479">
        <v>39650538</v>
      </c>
      <c r="AB479">
        <f t="shared" si="549"/>
        <v>162.19999999999999</v>
      </c>
      <c r="AC479">
        <f t="shared" si="550"/>
        <v>162.19999999999999</v>
      </c>
      <c r="AD479">
        <f t="shared" si="573"/>
        <v>0</v>
      </c>
      <c r="AE479">
        <f t="shared" si="574"/>
        <v>0</v>
      </c>
      <c r="AF479">
        <f t="shared" si="575"/>
        <v>0</v>
      </c>
      <c r="AG479">
        <f t="shared" si="551"/>
        <v>0</v>
      </c>
      <c r="AH479">
        <f t="shared" si="576"/>
        <v>0</v>
      </c>
      <c r="AI479">
        <f t="shared" si="577"/>
        <v>0</v>
      </c>
      <c r="AJ479">
        <f t="shared" si="552"/>
        <v>0</v>
      </c>
      <c r="AK479">
        <v>162.19999999999999</v>
      </c>
      <c r="AL479">
        <v>162.19999999999999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80</v>
      </c>
      <c r="AU479">
        <v>60</v>
      </c>
      <c r="AV479">
        <v>1</v>
      </c>
      <c r="AW479">
        <v>1</v>
      </c>
      <c r="AZ479">
        <v>6.77</v>
      </c>
      <c r="BA479">
        <v>1</v>
      </c>
      <c r="BB479">
        <v>1</v>
      </c>
      <c r="BC479">
        <v>6.77</v>
      </c>
      <c r="BD479" t="s">
        <v>3</v>
      </c>
      <c r="BE479" t="s">
        <v>3</v>
      </c>
      <c r="BF479" t="s">
        <v>3</v>
      </c>
      <c r="BG479" t="s">
        <v>3</v>
      </c>
      <c r="BH479">
        <v>3</v>
      </c>
      <c r="BI479">
        <v>2</v>
      </c>
      <c r="BJ479" t="s">
        <v>3</v>
      </c>
      <c r="BM479">
        <v>112001</v>
      </c>
      <c r="BN479">
        <v>0</v>
      </c>
      <c r="BO479" t="s">
        <v>3</v>
      </c>
      <c r="BP479">
        <v>0</v>
      </c>
      <c r="BQ479">
        <v>3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80</v>
      </c>
      <c r="CA479">
        <v>60</v>
      </c>
      <c r="CE479">
        <v>0</v>
      </c>
      <c r="CF479">
        <v>0</v>
      </c>
      <c r="CG479">
        <v>0</v>
      </c>
      <c r="CM479">
        <v>0</v>
      </c>
      <c r="CN479" t="s">
        <v>3</v>
      </c>
      <c r="CO479">
        <v>0</v>
      </c>
      <c r="CP479">
        <f t="shared" si="553"/>
        <v>1098.0899999999999</v>
      </c>
      <c r="CQ479">
        <f t="shared" si="554"/>
        <v>1098.0939999999998</v>
      </c>
      <c r="CR479">
        <f t="shared" si="555"/>
        <v>0</v>
      </c>
      <c r="CS479">
        <f t="shared" si="556"/>
        <v>0</v>
      </c>
      <c r="CT479">
        <f t="shared" si="557"/>
        <v>0</v>
      </c>
      <c r="CU479">
        <f t="shared" si="558"/>
        <v>0</v>
      </c>
      <c r="CV479">
        <f t="shared" si="559"/>
        <v>0</v>
      </c>
      <c r="CW479">
        <f t="shared" si="560"/>
        <v>0</v>
      </c>
      <c r="CX479">
        <f t="shared" si="561"/>
        <v>0</v>
      </c>
      <c r="CY479">
        <f t="shared" si="562"/>
        <v>0</v>
      </c>
      <c r="CZ479">
        <f t="shared" si="563"/>
        <v>0</v>
      </c>
      <c r="DC479" t="s">
        <v>3</v>
      </c>
      <c r="DD479" t="s">
        <v>3</v>
      </c>
      <c r="DE479" t="s">
        <v>3</v>
      </c>
      <c r="DF479" t="s">
        <v>3</v>
      </c>
      <c r="DG479" t="s">
        <v>3</v>
      </c>
      <c r="DH479" t="s">
        <v>3</v>
      </c>
      <c r="DI479" t="s">
        <v>3</v>
      </c>
      <c r="DJ479" t="s">
        <v>3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739</v>
      </c>
      <c r="DW479" t="s">
        <v>739</v>
      </c>
      <c r="DX479">
        <v>1</v>
      </c>
      <c r="EE479">
        <v>39174395</v>
      </c>
      <c r="EF479">
        <v>3</v>
      </c>
      <c r="EG479" t="s">
        <v>20</v>
      </c>
      <c r="EH479">
        <v>0</v>
      </c>
      <c r="EI479" t="s">
        <v>3</v>
      </c>
      <c r="EJ479">
        <v>2</v>
      </c>
      <c r="EK479">
        <v>112001</v>
      </c>
      <c r="EL479" t="s">
        <v>192</v>
      </c>
      <c r="EM479" t="s">
        <v>193</v>
      </c>
      <c r="EO479" t="s">
        <v>3</v>
      </c>
      <c r="EQ479">
        <v>0</v>
      </c>
      <c r="ER479">
        <v>162.19999999999999</v>
      </c>
      <c r="ES479">
        <v>162.19999999999999</v>
      </c>
      <c r="ET479">
        <v>0</v>
      </c>
      <c r="EU479">
        <v>0</v>
      </c>
      <c r="EV479">
        <v>0</v>
      </c>
      <c r="EW479">
        <v>0</v>
      </c>
      <c r="EX479">
        <v>0</v>
      </c>
      <c r="EZ479">
        <v>5</v>
      </c>
      <c r="FC479">
        <v>1</v>
      </c>
      <c r="FD479">
        <v>18</v>
      </c>
      <c r="FF479">
        <v>1295.73</v>
      </c>
      <c r="FQ479">
        <v>0</v>
      </c>
      <c r="FR479">
        <f t="shared" si="564"/>
        <v>0</v>
      </c>
      <c r="FS479">
        <v>0</v>
      </c>
      <c r="FX479">
        <v>80</v>
      </c>
      <c r="FY479">
        <v>60</v>
      </c>
      <c r="GA479" t="s">
        <v>741</v>
      </c>
      <c r="GD479">
        <v>1</v>
      </c>
      <c r="GF479">
        <v>-1949601879</v>
      </c>
      <c r="GG479">
        <v>1</v>
      </c>
      <c r="GH479">
        <v>3</v>
      </c>
      <c r="GI479">
        <v>4</v>
      </c>
      <c r="GJ479">
        <v>0</v>
      </c>
      <c r="GK479">
        <v>0</v>
      </c>
      <c r="GL479">
        <f t="shared" si="565"/>
        <v>0</v>
      </c>
      <c r="GM479">
        <f t="shared" si="566"/>
        <v>1098.0899999999999</v>
      </c>
      <c r="GN479">
        <f t="shared" si="567"/>
        <v>0</v>
      </c>
      <c r="GO479">
        <f t="shared" si="568"/>
        <v>1098.0899999999999</v>
      </c>
      <c r="GP479">
        <f t="shared" si="569"/>
        <v>0</v>
      </c>
      <c r="GR479">
        <v>1</v>
      </c>
      <c r="GS479">
        <v>1</v>
      </c>
      <c r="GT479">
        <v>0</v>
      </c>
      <c r="GU479" t="s">
        <v>3</v>
      </c>
      <c r="GV479">
        <f t="shared" si="570"/>
        <v>0</v>
      </c>
      <c r="GW479">
        <v>1</v>
      </c>
      <c r="GX479">
        <f t="shared" si="571"/>
        <v>0</v>
      </c>
      <c r="HA479">
        <v>0</v>
      </c>
      <c r="HB479">
        <v>0</v>
      </c>
      <c r="HC479">
        <f t="shared" si="572"/>
        <v>0</v>
      </c>
      <c r="IK479">
        <v>0</v>
      </c>
    </row>
    <row r="480" spans="1:255" x14ac:dyDescent="0.2">
      <c r="A480" s="2">
        <v>18</v>
      </c>
      <c r="B480" s="2">
        <v>1</v>
      </c>
      <c r="C480" s="2">
        <v>1253</v>
      </c>
      <c r="D480" s="2"/>
      <c r="E480" s="2" t="s">
        <v>742</v>
      </c>
      <c r="F480" s="2" t="s">
        <v>718</v>
      </c>
      <c r="G480" s="2" t="s">
        <v>743</v>
      </c>
      <c r="H480" s="2" t="s">
        <v>17</v>
      </c>
      <c r="I480" s="2">
        <f>I470*J480</f>
        <v>2</v>
      </c>
      <c r="J480" s="2">
        <v>1.25</v>
      </c>
      <c r="K480" s="2"/>
      <c r="L480" s="2"/>
      <c r="M480" s="2"/>
      <c r="N480" s="2"/>
      <c r="O480" s="2">
        <f t="shared" si="538"/>
        <v>399.3</v>
      </c>
      <c r="P480" s="2">
        <f t="shared" si="539"/>
        <v>399.3</v>
      </c>
      <c r="Q480" s="2">
        <f t="shared" si="540"/>
        <v>0</v>
      </c>
      <c r="R480" s="2">
        <f t="shared" si="541"/>
        <v>0</v>
      </c>
      <c r="S480" s="2">
        <f t="shared" si="542"/>
        <v>0</v>
      </c>
      <c r="T480" s="2">
        <f t="shared" si="543"/>
        <v>0</v>
      </c>
      <c r="U480" s="2">
        <f t="shared" si="544"/>
        <v>0</v>
      </c>
      <c r="V480" s="2">
        <f t="shared" si="545"/>
        <v>0</v>
      </c>
      <c r="W480" s="2">
        <f t="shared" si="546"/>
        <v>0</v>
      </c>
      <c r="X480" s="2">
        <f t="shared" si="547"/>
        <v>0</v>
      </c>
      <c r="Y480" s="2">
        <f t="shared" si="548"/>
        <v>0</v>
      </c>
      <c r="Z480" s="2"/>
      <c r="AA480" s="2">
        <v>39650536</v>
      </c>
      <c r="AB480" s="2">
        <f t="shared" si="549"/>
        <v>199.65</v>
      </c>
      <c r="AC480" s="2">
        <f t="shared" si="550"/>
        <v>199.65</v>
      </c>
      <c r="AD480" s="2">
        <f t="shared" si="573"/>
        <v>0</v>
      </c>
      <c r="AE480" s="2">
        <f t="shared" si="574"/>
        <v>0</v>
      </c>
      <c r="AF480" s="2">
        <f t="shared" si="575"/>
        <v>0</v>
      </c>
      <c r="AG480" s="2">
        <f t="shared" si="551"/>
        <v>0</v>
      </c>
      <c r="AH480" s="2">
        <f t="shared" si="576"/>
        <v>0</v>
      </c>
      <c r="AI480" s="2">
        <f t="shared" si="577"/>
        <v>0</v>
      </c>
      <c r="AJ480" s="2">
        <f t="shared" si="552"/>
        <v>0</v>
      </c>
      <c r="AK480" s="2">
        <v>199.65</v>
      </c>
      <c r="AL480" s="2">
        <v>199.65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80</v>
      </c>
      <c r="AU480" s="2">
        <v>60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3</v>
      </c>
      <c r="BE480" s="2" t="s">
        <v>3</v>
      </c>
      <c r="BF480" s="2" t="s">
        <v>3</v>
      </c>
      <c r="BG480" s="2" t="s">
        <v>3</v>
      </c>
      <c r="BH480" s="2">
        <v>3</v>
      </c>
      <c r="BI480" s="2">
        <v>2</v>
      </c>
      <c r="BJ480" s="2" t="s">
        <v>3</v>
      </c>
      <c r="BK480" s="2"/>
      <c r="BL480" s="2"/>
      <c r="BM480" s="2">
        <v>112001</v>
      </c>
      <c r="BN480" s="2">
        <v>0</v>
      </c>
      <c r="BO480" s="2" t="s">
        <v>3</v>
      </c>
      <c r="BP480" s="2">
        <v>0</v>
      </c>
      <c r="BQ480" s="2">
        <v>3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3</v>
      </c>
      <c r="BZ480" s="2">
        <v>80</v>
      </c>
      <c r="CA480" s="2">
        <v>60</v>
      </c>
      <c r="CB480" s="2"/>
      <c r="CC480" s="2"/>
      <c r="CD480" s="2"/>
      <c r="CE480" s="2">
        <v>0</v>
      </c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3</v>
      </c>
      <c r="CO480" s="2">
        <v>0</v>
      </c>
      <c r="CP480" s="2">
        <f t="shared" si="553"/>
        <v>399.3</v>
      </c>
      <c r="CQ480" s="2">
        <f t="shared" si="554"/>
        <v>199.65</v>
      </c>
      <c r="CR480" s="2">
        <f t="shared" si="555"/>
        <v>0</v>
      </c>
      <c r="CS480" s="2">
        <f t="shared" si="556"/>
        <v>0</v>
      </c>
      <c r="CT480" s="2">
        <f t="shared" si="557"/>
        <v>0</v>
      </c>
      <c r="CU480" s="2">
        <f t="shared" si="558"/>
        <v>0</v>
      </c>
      <c r="CV480" s="2">
        <f t="shared" si="559"/>
        <v>0</v>
      </c>
      <c r="CW480" s="2">
        <f t="shared" si="560"/>
        <v>0</v>
      </c>
      <c r="CX480" s="2">
        <f t="shared" si="561"/>
        <v>0</v>
      </c>
      <c r="CY480" s="2">
        <f t="shared" si="562"/>
        <v>0</v>
      </c>
      <c r="CZ480" s="2">
        <f t="shared" si="563"/>
        <v>0</v>
      </c>
      <c r="DA480" s="2"/>
      <c r="DB480" s="2"/>
      <c r="DC480" s="2" t="s">
        <v>3</v>
      </c>
      <c r="DD480" s="2" t="s">
        <v>3</v>
      </c>
      <c r="DE480" s="2" t="s">
        <v>3</v>
      </c>
      <c r="DF480" s="2" t="s">
        <v>3</v>
      </c>
      <c r="DG480" s="2" t="s">
        <v>3</v>
      </c>
      <c r="DH480" s="2" t="s">
        <v>3</v>
      </c>
      <c r="DI480" s="2" t="s">
        <v>3</v>
      </c>
      <c r="DJ480" s="2" t="s">
        <v>3</v>
      </c>
      <c r="DK480" s="2" t="s">
        <v>3</v>
      </c>
      <c r="DL480" s="2" t="s">
        <v>3</v>
      </c>
      <c r="DM480" s="2" t="s">
        <v>3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1013</v>
      </c>
      <c r="DV480" s="2" t="s">
        <v>17</v>
      </c>
      <c r="DW480" s="2" t="s">
        <v>17</v>
      </c>
      <c r="DX480" s="2">
        <v>1</v>
      </c>
      <c r="DY480" s="2"/>
      <c r="DZ480" s="2"/>
      <c r="EA480" s="2"/>
      <c r="EB480" s="2"/>
      <c r="EC480" s="2"/>
      <c r="ED480" s="2"/>
      <c r="EE480" s="2">
        <v>39174395</v>
      </c>
      <c r="EF480" s="2">
        <v>3</v>
      </c>
      <c r="EG480" s="2" t="s">
        <v>20</v>
      </c>
      <c r="EH480" s="2">
        <v>0</v>
      </c>
      <c r="EI480" s="2" t="s">
        <v>3</v>
      </c>
      <c r="EJ480" s="2">
        <v>2</v>
      </c>
      <c r="EK480" s="2">
        <v>112001</v>
      </c>
      <c r="EL480" s="2" t="s">
        <v>192</v>
      </c>
      <c r="EM480" s="2" t="s">
        <v>193</v>
      </c>
      <c r="EN480" s="2"/>
      <c r="EO480" s="2" t="s">
        <v>3</v>
      </c>
      <c r="EP480" s="2"/>
      <c r="EQ480" s="2">
        <v>0</v>
      </c>
      <c r="ER480" s="2">
        <v>199.65</v>
      </c>
      <c r="ES480" s="2">
        <v>199.65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/>
      <c r="EZ480" s="2">
        <v>5</v>
      </c>
      <c r="FA480" s="2"/>
      <c r="FB480" s="2"/>
      <c r="FC480" s="2">
        <v>1</v>
      </c>
      <c r="FD480" s="2">
        <v>18</v>
      </c>
      <c r="FE480" s="2"/>
      <c r="FF480" s="2">
        <v>235.59</v>
      </c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64"/>
        <v>0</v>
      </c>
      <c r="FS480" s="2">
        <v>0</v>
      </c>
      <c r="FT480" s="2"/>
      <c r="FU480" s="2"/>
      <c r="FV480" s="2"/>
      <c r="FW480" s="2"/>
      <c r="FX480" s="2">
        <v>80</v>
      </c>
      <c r="FY480" s="2">
        <v>60</v>
      </c>
      <c r="FZ480" s="2"/>
      <c r="GA480" s="2" t="s">
        <v>715</v>
      </c>
      <c r="GB480" s="2"/>
      <c r="GC480" s="2"/>
      <c r="GD480" s="2">
        <v>1</v>
      </c>
      <c r="GE480" s="2"/>
      <c r="GF480" s="2">
        <v>-1097960150</v>
      </c>
      <c r="GG480" s="2">
        <v>1</v>
      </c>
      <c r="GH480" s="2">
        <v>3</v>
      </c>
      <c r="GI480" s="2">
        <v>3</v>
      </c>
      <c r="GJ480" s="2">
        <v>0</v>
      </c>
      <c r="GK480" s="2">
        <v>0</v>
      </c>
      <c r="GL480" s="2">
        <f t="shared" si="565"/>
        <v>0</v>
      </c>
      <c r="GM480" s="2">
        <f t="shared" si="566"/>
        <v>399.3</v>
      </c>
      <c r="GN480" s="2">
        <f t="shared" si="567"/>
        <v>0</v>
      </c>
      <c r="GO480" s="2">
        <f t="shared" si="568"/>
        <v>399.3</v>
      </c>
      <c r="GP480" s="2">
        <f t="shared" si="569"/>
        <v>0</v>
      </c>
      <c r="GQ480" s="2"/>
      <c r="GR480" s="2">
        <v>1</v>
      </c>
      <c r="GS480" s="2">
        <v>1</v>
      </c>
      <c r="GT480" s="2">
        <v>0</v>
      </c>
      <c r="GU480" s="2" t="s">
        <v>3</v>
      </c>
      <c r="GV480" s="2">
        <f t="shared" si="570"/>
        <v>0</v>
      </c>
      <c r="GW480" s="2">
        <v>1</v>
      </c>
      <c r="GX480" s="2">
        <f t="shared" si="571"/>
        <v>0</v>
      </c>
      <c r="GY480" s="2"/>
      <c r="GZ480" s="2"/>
      <c r="HA480" s="2">
        <v>0</v>
      </c>
      <c r="HB480" s="2">
        <v>0</v>
      </c>
      <c r="HC480" s="2">
        <f t="shared" si="572"/>
        <v>0</v>
      </c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18</v>
      </c>
      <c r="B481">
        <v>1</v>
      </c>
      <c r="C481">
        <v>1265</v>
      </c>
      <c r="E481" t="s">
        <v>742</v>
      </c>
      <c r="F481" t="s">
        <v>718</v>
      </c>
      <c r="G481" t="s">
        <v>743</v>
      </c>
      <c r="H481" t="s">
        <v>17</v>
      </c>
      <c r="I481">
        <f>I471*J481</f>
        <v>2</v>
      </c>
      <c r="J481">
        <v>1.25</v>
      </c>
      <c r="O481">
        <f t="shared" si="538"/>
        <v>907.72</v>
      </c>
      <c r="P481">
        <f t="shared" si="539"/>
        <v>907.72</v>
      </c>
      <c r="Q481">
        <f t="shared" si="540"/>
        <v>0</v>
      </c>
      <c r="R481">
        <f t="shared" si="541"/>
        <v>0</v>
      </c>
      <c r="S481">
        <f t="shared" si="542"/>
        <v>0</v>
      </c>
      <c r="T481">
        <f t="shared" si="543"/>
        <v>0</v>
      </c>
      <c r="U481">
        <f t="shared" si="544"/>
        <v>0</v>
      </c>
      <c r="V481">
        <f t="shared" si="545"/>
        <v>0</v>
      </c>
      <c r="W481">
        <f t="shared" si="546"/>
        <v>0</v>
      </c>
      <c r="X481">
        <f t="shared" si="547"/>
        <v>0</v>
      </c>
      <c r="Y481">
        <f t="shared" si="548"/>
        <v>0</v>
      </c>
      <c r="AA481">
        <v>39650538</v>
      </c>
      <c r="AB481">
        <f t="shared" si="549"/>
        <v>67.040000000000006</v>
      </c>
      <c r="AC481">
        <f t="shared" si="550"/>
        <v>67.040000000000006</v>
      </c>
      <c r="AD481">
        <f t="shared" si="573"/>
        <v>0</v>
      </c>
      <c r="AE481">
        <f t="shared" si="574"/>
        <v>0</v>
      </c>
      <c r="AF481">
        <f t="shared" si="575"/>
        <v>0</v>
      </c>
      <c r="AG481">
        <f t="shared" si="551"/>
        <v>0</v>
      </c>
      <c r="AH481">
        <f t="shared" si="576"/>
        <v>0</v>
      </c>
      <c r="AI481">
        <f t="shared" si="577"/>
        <v>0</v>
      </c>
      <c r="AJ481">
        <f t="shared" si="552"/>
        <v>0</v>
      </c>
      <c r="AK481">
        <v>67.040000000000006</v>
      </c>
      <c r="AL481">
        <v>67.040000000000006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80</v>
      </c>
      <c r="AU481">
        <v>60</v>
      </c>
      <c r="AV481">
        <v>1</v>
      </c>
      <c r="AW481">
        <v>1</v>
      </c>
      <c r="AZ481">
        <v>6.77</v>
      </c>
      <c r="BA481">
        <v>1</v>
      </c>
      <c r="BB481">
        <v>1</v>
      </c>
      <c r="BC481">
        <v>6.77</v>
      </c>
      <c r="BD481" t="s">
        <v>3</v>
      </c>
      <c r="BE481" t="s">
        <v>3</v>
      </c>
      <c r="BF481" t="s">
        <v>3</v>
      </c>
      <c r="BG481" t="s">
        <v>3</v>
      </c>
      <c r="BH481">
        <v>3</v>
      </c>
      <c r="BI481">
        <v>2</v>
      </c>
      <c r="BJ481" t="s">
        <v>3</v>
      </c>
      <c r="BM481">
        <v>112001</v>
      </c>
      <c r="BN481">
        <v>0</v>
      </c>
      <c r="BO481" t="s">
        <v>3</v>
      </c>
      <c r="BP481">
        <v>0</v>
      </c>
      <c r="BQ481">
        <v>3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80</v>
      </c>
      <c r="CA481">
        <v>60</v>
      </c>
      <c r="CE481">
        <v>0</v>
      </c>
      <c r="CF481">
        <v>0</v>
      </c>
      <c r="CG481">
        <v>0</v>
      </c>
      <c r="CM481">
        <v>0</v>
      </c>
      <c r="CN481" t="s">
        <v>3</v>
      </c>
      <c r="CO481">
        <v>0</v>
      </c>
      <c r="CP481">
        <f t="shared" si="553"/>
        <v>907.72</v>
      </c>
      <c r="CQ481">
        <f t="shared" si="554"/>
        <v>453.86080000000004</v>
      </c>
      <c r="CR481">
        <f t="shared" si="555"/>
        <v>0</v>
      </c>
      <c r="CS481">
        <f t="shared" si="556"/>
        <v>0</v>
      </c>
      <c r="CT481">
        <f t="shared" si="557"/>
        <v>0</v>
      </c>
      <c r="CU481">
        <f t="shared" si="558"/>
        <v>0</v>
      </c>
      <c r="CV481">
        <f t="shared" si="559"/>
        <v>0</v>
      </c>
      <c r="CW481">
        <f t="shared" si="560"/>
        <v>0</v>
      </c>
      <c r="CX481">
        <f t="shared" si="561"/>
        <v>0</v>
      </c>
      <c r="CY481">
        <f t="shared" si="562"/>
        <v>0</v>
      </c>
      <c r="CZ481">
        <f t="shared" si="563"/>
        <v>0</v>
      </c>
      <c r="DC481" t="s">
        <v>3</v>
      </c>
      <c r="DD481" t="s">
        <v>3</v>
      </c>
      <c r="DE481" t="s">
        <v>3</v>
      </c>
      <c r="DF481" t="s">
        <v>3</v>
      </c>
      <c r="DG481" t="s">
        <v>3</v>
      </c>
      <c r="DH481" t="s">
        <v>3</v>
      </c>
      <c r="DI481" t="s">
        <v>3</v>
      </c>
      <c r="DJ481" t="s">
        <v>3</v>
      </c>
      <c r="DK481" t="s">
        <v>3</v>
      </c>
      <c r="DL481" t="s">
        <v>3</v>
      </c>
      <c r="DM481" t="s">
        <v>3</v>
      </c>
      <c r="DN481">
        <v>0</v>
      </c>
      <c r="DO481">
        <v>0</v>
      </c>
      <c r="DP481">
        <v>1</v>
      </c>
      <c r="DQ481">
        <v>1</v>
      </c>
      <c r="DU481">
        <v>1013</v>
      </c>
      <c r="DV481" t="s">
        <v>17</v>
      </c>
      <c r="DW481" t="s">
        <v>17</v>
      </c>
      <c r="DX481">
        <v>1</v>
      </c>
      <c r="EE481">
        <v>39174395</v>
      </c>
      <c r="EF481">
        <v>3</v>
      </c>
      <c r="EG481" t="s">
        <v>20</v>
      </c>
      <c r="EH481">
        <v>0</v>
      </c>
      <c r="EI481" t="s">
        <v>3</v>
      </c>
      <c r="EJ481">
        <v>2</v>
      </c>
      <c r="EK481">
        <v>112001</v>
      </c>
      <c r="EL481" t="s">
        <v>192</v>
      </c>
      <c r="EM481" t="s">
        <v>193</v>
      </c>
      <c r="EO481" t="s">
        <v>3</v>
      </c>
      <c r="EQ481">
        <v>0</v>
      </c>
      <c r="ER481">
        <v>67.040000000000006</v>
      </c>
      <c r="ES481">
        <v>67.040000000000006</v>
      </c>
      <c r="ET481">
        <v>0</v>
      </c>
      <c r="EU481">
        <v>0</v>
      </c>
      <c r="EV481">
        <v>0</v>
      </c>
      <c r="EW481">
        <v>0</v>
      </c>
      <c r="EX481">
        <v>0</v>
      </c>
      <c r="EZ481">
        <v>5</v>
      </c>
      <c r="FC481">
        <v>1</v>
      </c>
      <c r="FD481">
        <v>18</v>
      </c>
      <c r="FF481">
        <v>535.59</v>
      </c>
      <c r="FQ481">
        <v>0</v>
      </c>
      <c r="FR481">
        <f t="shared" si="564"/>
        <v>0</v>
      </c>
      <c r="FS481">
        <v>0</v>
      </c>
      <c r="FX481">
        <v>80</v>
      </c>
      <c r="FY481">
        <v>60</v>
      </c>
      <c r="GA481" t="s">
        <v>744</v>
      </c>
      <c r="GD481">
        <v>1</v>
      </c>
      <c r="GF481">
        <v>-1097960150</v>
      </c>
      <c r="GG481">
        <v>1</v>
      </c>
      <c r="GH481">
        <v>3</v>
      </c>
      <c r="GI481">
        <v>4</v>
      </c>
      <c r="GJ481">
        <v>0</v>
      </c>
      <c r="GK481">
        <v>0</v>
      </c>
      <c r="GL481">
        <f t="shared" si="565"/>
        <v>0</v>
      </c>
      <c r="GM481">
        <f t="shared" si="566"/>
        <v>907.72</v>
      </c>
      <c r="GN481">
        <f t="shared" si="567"/>
        <v>0</v>
      </c>
      <c r="GO481">
        <f t="shared" si="568"/>
        <v>907.72</v>
      </c>
      <c r="GP481">
        <f t="shared" si="569"/>
        <v>0</v>
      </c>
      <c r="GR481">
        <v>1</v>
      </c>
      <c r="GS481">
        <v>1</v>
      </c>
      <c r="GT481">
        <v>0</v>
      </c>
      <c r="GU481" t="s">
        <v>3</v>
      </c>
      <c r="GV481">
        <f t="shared" si="570"/>
        <v>0</v>
      </c>
      <c r="GW481">
        <v>1</v>
      </c>
      <c r="GX481">
        <f t="shared" si="571"/>
        <v>0</v>
      </c>
      <c r="HA481">
        <v>0</v>
      </c>
      <c r="HB481">
        <v>0</v>
      </c>
      <c r="HC481">
        <f t="shared" si="572"/>
        <v>0</v>
      </c>
      <c r="IK481">
        <v>0</v>
      </c>
    </row>
    <row r="482" spans="1:255" x14ac:dyDescent="0.2">
      <c r="A482" s="2">
        <v>18</v>
      </c>
      <c r="B482" s="2">
        <v>1</v>
      </c>
      <c r="C482" s="2">
        <v>1258</v>
      </c>
      <c r="D482" s="2"/>
      <c r="E482" s="2" t="s">
        <v>745</v>
      </c>
      <c r="F482" s="2" t="s">
        <v>171</v>
      </c>
      <c r="G482" s="2" t="s">
        <v>746</v>
      </c>
      <c r="H482" s="2" t="s">
        <v>17</v>
      </c>
      <c r="I482" s="2">
        <f>I470*J482</f>
        <v>5</v>
      </c>
      <c r="J482" s="2">
        <v>3.125</v>
      </c>
      <c r="K482" s="2"/>
      <c r="L482" s="2"/>
      <c r="M482" s="2"/>
      <c r="N482" s="2"/>
      <c r="O482" s="2">
        <f t="shared" si="538"/>
        <v>1497.35</v>
      </c>
      <c r="P482" s="2">
        <f t="shared" si="539"/>
        <v>1497.35</v>
      </c>
      <c r="Q482" s="2">
        <f t="shared" si="540"/>
        <v>0</v>
      </c>
      <c r="R482" s="2">
        <f t="shared" si="541"/>
        <v>0</v>
      </c>
      <c r="S482" s="2">
        <f t="shared" si="542"/>
        <v>0</v>
      </c>
      <c r="T482" s="2">
        <f t="shared" si="543"/>
        <v>0</v>
      </c>
      <c r="U482" s="2">
        <f t="shared" si="544"/>
        <v>0</v>
      </c>
      <c r="V482" s="2">
        <f t="shared" si="545"/>
        <v>0</v>
      </c>
      <c r="W482" s="2">
        <f t="shared" si="546"/>
        <v>0</v>
      </c>
      <c r="X482" s="2">
        <f t="shared" si="547"/>
        <v>0</v>
      </c>
      <c r="Y482" s="2">
        <f t="shared" si="548"/>
        <v>0</v>
      </c>
      <c r="Z482" s="2"/>
      <c r="AA482" s="2">
        <v>39650536</v>
      </c>
      <c r="AB482" s="2">
        <f t="shared" si="549"/>
        <v>299.47000000000003</v>
      </c>
      <c r="AC482" s="2">
        <f t="shared" si="550"/>
        <v>299.47000000000003</v>
      </c>
      <c r="AD482" s="2">
        <f t="shared" si="573"/>
        <v>0</v>
      </c>
      <c r="AE482" s="2">
        <f t="shared" si="574"/>
        <v>0</v>
      </c>
      <c r="AF482" s="2">
        <f t="shared" si="575"/>
        <v>0</v>
      </c>
      <c r="AG482" s="2">
        <f t="shared" si="551"/>
        <v>0</v>
      </c>
      <c r="AH482" s="2">
        <f t="shared" si="576"/>
        <v>0</v>
      </c>
      <c r="AI482" s="2">
        <f t="shared" si="577"/>
        <v>0</v>
      </c>
      <c r="AJ482" s="2">
        <f t="shared" si="552"/>
        <v>0</v>
      </c>
      <c r="AK482" s="2">
        <v>299.47000000000003</v>
      </c>
      <c r="AL482" s="2">
        <v>299.47000000000003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80</v>
      </c>
      <c r="AU482" s="2">
        <v>60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3</v>
      </c>
      <c r="BE482" s="2" t="s">
        <v>3</v>
      </c>
      <c r="BF482" s="2" t="s">
        <v>3</v>
      </c>
      <c r="BG482" s="2" t="s">
        <v>3</v>
      </c>
      <c r="BH482" s="2">
        <v>3</v>
      </c>
      <c r="BI482" s="2">
        <v>2</v>
      </c>
      <c r="BJ482" s="2" t="s">
        <v>3</v>
      </c>
      <c r="BK482" s="2"/>
      <c r="BL482" s="2"/>
      <c r="BM482" s="2">
        <v>112001</v>
      </c>
      <c r="BN482" s="2">
        <v>0</v>
      </c>
      <c r="BO482" s="2" t="s">
        <v>3</v>
      </c>
      <c r="BP482" s="2">
        <v>0</v>
      </c>
      <c r="BQ482" s="2">
        <v>3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3</v>
      </c>
      <c r="BZ482" s="2">
        <v>80</v>
      </c>
      <c r="CA482" s="2">
        <v>60</v>
      </c>
      <c r="CB482" s="2"/>
      <c r="CC482" s="2"/>
      <c r="CD482" s="2"/>
      <c r="CE482" s="2">
        <v>0</v>
      </c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3</v>
      </c>
      <c r="CO482" s="2">
        <v>0</v>
      </c>
      <c r="CP482" s="2">
        <f t="shared" si="553"/>
        <v>1497.35</v>
      </c>
      <c r="CQ482" s="2">
        <f t="shared" si="554"/>
        <v>299.47000000000003</v>
      </c>
      <c r="CR482" s="2">
        <f t="shared" si="555"/>
        <v>0</v>
      </c>
      <c r="CS482" s="2">
        <f t="shared" si="556"/>
        <v>0</v>
      </c>
      <c r="CT482" s="2">
        <f t="shared" si="557"/>
        <v>0</v>
      </c>
      <c r="CU482" s="2">
        <f t="shared" si="558"/>
        <v>0</v>
      </c>
      <c r="CV482" s="2">
        <f t="shared" si="559"/>
        <v>0</v>
      </c>
      <c r="CW482" s="2">
        <f t="shared" si="560"/>
        <v>0</v>
      </c>
      <c r="CX482" s="2">
        <f t="shared" si="561"/>
        <v>0</v>
      </c>
      <c r="CY482" s="2">
        <f t="shared" si="562"/>
        <v>0</v>
      </c>
      <c r="CZ482" s="2">
        <f t="shared" si="563"/>
        <v>0</v>
      </c>
      <c r="DA482" s="2"/>
      <c r="DB482" s="2"/>
      <c r="DC482" s="2" t="s">
        <v>3</v>
      </c>
      <c r="DD482" s="2" t="s">
        <v>3</v>
      </c>
      <c r="DE482" s="2" t="s">
        <v>3</v>
      </c>
      <c r="DF482" s="2" t="s">
        <v>3</v>
      </c>
      <c r="DG482" s="2" t="s">
        <v>3</v>
      </c>
      <c r="DH482" s="2" t="s">
        <v>3</v>
      </c>
      <c r="DI482" s="2" t="s">
        <v>3</v>
      </c>
      <c r="DJ482" s="2" t="s">
        <v>3</v>
      </c>
      <c r="DK482" s="2" t="s">
        <v>3</v>
      </c>
      <c r="DL482" s="2" t="s">
        <v>3</v>
      </c>
      <c r="DM482" s="2" t="s">
        <v>3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1013</v>
      </c>
      <c r="DV482" s="2" t="s">
        <v>17</v>
      </c>
      <c r="DW482" s="2" t="s">
        <v>17</v>
      </c>
      <c r="DX482" s="2">
        <v>1</v>
      </c>
      <c r="DY482" s="2"/>
      <c r="DZ482" s="2"/>
      <c r="EA482" s="2"/>
      <c r="EB482" s="2"/>
      <c r="EC482" s="2"/>
      <c r="ED482" s="2"/>
      <c r="EE482" s="2">
        <v>39174395</v>
      </c>
      <c r="EF482" s="2">
        <v>3</v>
      </c>
      <c r="EG482" s="2" t="s">
        <v>20</v>
      </c>
      <c r="EH482" s="2">
        <v>0</v>
      </c>
      <c r="EI482" s="2" t="s">
        <v>3</v>
      </c>
      <c r="EJ482" s="2">
        <v>2</v>
      </c>
      <c r="EK482" s="2">
        <v>112001</v>
      </c>
      <c r="EL482" s="2" t="s">
        <v>192</v>
      </c>
      <c r="EM482" s="2" t="s">
        <v>193</v>
      </c>
      <c r="EN482" s="2"/>
      <c r="EO482" s="2" t="s">
        <v>3</v>
      </c>
      <c r="EP482" s="2"/>
      <c r="EQ482" s="2">
        <v>0</v>
      </c>
      <c r="ER482" s="2">
        <v>299.47000000000003</v>
      </c>
      <c r="ES482" s="2">
        <v>299.47000000000003</v>
      </c>
      <c r="ET482" s="2">
        <v>0</v>
      </c>
      <c r="EU482" s="2">
        <v>0</v>
      </c>
      <c r="EV482" s="2">
        <v>0</v>
      </c>
      <c r="EW482" s="2">
        <v>0</v>
      </c>
      <c r="EX482" s="2">
        <v>0</v>
      </c>
      <c r="EY482" s="2"/>
      <c r="EZ482" s="2">
        <v>5</v>
      </c>
      <c r="FA482" s="2"/>
      <c r="FB482" s="2"/>
      <c r="FC482" s="2">
        <v>1</v>
      </c>
      <c r="FD482" s="2">
        <v>18</v>
      </c>
      <c r="FE482" s="2"/>
      <c r="FF482" s="2">
        <v>353.38</v>
      </c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64"/>
        <v>0</v>
      </c>
      <c r="FS482" s="2">
        <v>0</v>
      </c>
      <c r="FT482" s="2"/>
      <c r="FU482" s="2"/>
      <c r="FV482" s="2"/>
      <c r="FW482" s="2"/>
      <c r="FX482" s="2">
        <v>80</v>
      </c>
      <c r="FY482" s="2">
        <v>60</v>
      </c>
      <c r="FZ482" s="2"/>
      <c r="GA482" s="2" t="s">
        <v>727</v>
      </c>
      <c r="GB482" s="2"/>
      <c r="GC482" s="2"/>
      <c r="GD482" s="2">
        <v>1</v>
      </c>
      <c r="GE482" s="2"/>
      <c r="GF482" s="2">
        <v>561930989</v>
      </c>
      <c r="GG482" s="2">
        <v>1</v>
      </c>
      <c r="GH482" s="2">
        <v>3</v>
      </c>
      <c r="GI482" s="2">
        <v>3</v>
      </c>
      <c r="GJ482" s="2">
        <v>0</v>
      </c>
      <c r="GK482" s="2">
        <v>0</v>
      </c>
      <c r="GL482" s="2">
        <f t="shared" si="565"/>
        <v>0</v>
      </c>
      <c r="GM482" s="2">
        <f t="shared" si="566"/>
        <v>1497.35</v>
      </c>
      <c r="GN482" s="2">
        <f t="shared" si="567"/>
        <v>0</v>
      </c>
      <c r="GO482" s="2">
        <f t="shared" si="568"/>
        <v>1497.35</v>
      </c>
      <c r="GP482" s="2">
        <f t="shared" si="569"/>
        <v>0</v>
      </c>
      <c r="GQ482" s="2"/>
      <c r="GR482" s="2">
        <v>1</v>
      </c>
      <c r="GS482" s="2">
        <v>1</v>
      </c>
      <c r="GT482" s="2">
        <v>0</v>
      </c>
      <c r="GU482" s="2" t="s">
        <v>3</v>
      </c>
      <c r="GV482" s="2">
        <f t="shared" si="570"/>
        <v>0</v>
      </c>
      <c r="GW482" s="2">
        <v>1</v>
      </c>
      <c r="GX482" s="2">
        <f t="shared" si="571"/>
        <v>0</v>
      </c>
      <c r="GY482" s="2"/>
      <c r="GZ482" s="2"/>
      <c r="HA482" s="2">
        <v>0</v>
      </c>
      <c r="HB482" s="2">
        <v>0</v>
      </c>
      <c r="HC482" s="2">
        <f t="shared" si="572"/>
        <v>0</v>
      </c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18</v>
      </c>
      <c r="B483">
        <v>1</v>
      </c>
      <c r="C483">
        <v>1270</v>
      </c>
      <c r="E483" t="s">
        <v>745</v>
      </c>
      <c r="F483" t="s">
        <v>171</v>
      </c>
      <c r="G483" t="s">
        <v>746</v>
      </c>
      <c r="H483" t="s">
        <v>17</v>
      </c>
      <c r="I483">
        <f>I471*J483</f>
        <v>5</v>
      </c>
      <c r="J483">
        <v>3.125</v>
      </c>
      <c r="O483">
        <f t="shared" si="538"/>
        <v>3385</v>
      </c>
      <c r="P483">
        <f t="shared" si="539"/>
        <v>3385</v>
      </c>
      <c r="Q483">
        <f t="shared" si="540"/>
        <v>0</v>
      </c>
      <c r="R483">
        <f t="shared" si="541"/>
        <v>0</v>
      </c>
      <c r="S483">
        <f t="shared" si="542"/>
        <v>0</v>
      </c>
      <c r="T483">
        <f t="shared" si="543"/>
        <v>0</v>
      </c>
      <c r="U483">
        <f t="shared" si="544"/>
        <v>0</v>
      </c>
      <c r="V483">
        <f t="shared" si="545"/>
        <v>0</v>
      </c>
      <c r="W483">
        <f t="shared" si="546"/>
        <v>0</v>
      </c>
      <c r="X483">
        <f t="shared" si="547"/>
        <v>0</v>
      </c>
      <c r="Y483">
        <f t="shared" si="548"/>
        <v>0</v>
      </c>
      <c r="AA483">
        <v>39650538</v>
      </c>
      <c r="AB483">
        <f t="shared" si="549"/>
        <v>100</v>
      </c>
      <c r="AC483">
        <f t="shared" si="550"/>
        <v>100</v>
      </c>
      <c r="AD483">
        <f t="shared" si="573"/>
        <v>0</v>
      </c>
      <c r="AE483">
        <f t="shared" si="574"/>
        <v>0</v>
      </c>
      <c r="AF483">
        <f t="shared" si="575"/>
        <v>0</v>
      </c>
      <c r="AG483">
        <f t="shared" si="551"/>
        <v>0</v>
      </c>
      <c r="AH483">
        <f t="shared" si="576"/>
        <v>0</v>
      </c>
      <c r="AI483">
        <f t="shared" si="577"/>
        <v>0</v>
      </c>
      <c r="AJ483">
        <f t="shared" si="552"/>
        <v>0</v>
      </c>
      <c r="AK483">
        <v>100</v>
      </c>
      <c r="AL483">
        <v>100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80</v>
      </c>
      <c r="AU483">
        <v>60</v>
      </c>
      <c r="AV483">
        <v>1</v>
      </c>
      <c r="AW483">
        <v>1</v>
      </c>
      <c r="AZ483">
        <v>6.77</v>
      </c>
      <c r="BA483">
        <v>1</v>
      </c>
      <c r="BB483">
        <v>1</v>
      </c>
      <c r="BC483">
        <v>6.77</v>
      </c>
      <c r="BD483" t="s">
        <v>3</v>
      </c>
      <c r="BE483" t="s">
        <v>3</v>
      </c>
      <c r="BF483" t="s">
        <v>3</v>
      </c>
      <c r="BG483" t="s">
        <v>3</v>
      </c>
      <c r="BH483">
        <v>3</v>
      </c>
      <c r="BI483">
        <v>2</v>
      </c>
      <c r="BJ483" t="s">
        <v>3</v>
      </c>
      <c r="BM483">
        <v>112001</v>
      </c>
      <c r="BN483">
        <v>0</v>
      </c>
      <c r="BO483" t="s">
        <v>3</v>
      </c>
      <c r="BP483">
        <v>0</v>
      </c>
      <c r="BQ483">
        <v>3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80</v>
      </c>
      <c r="CA483">
        <v>60</v>
      </c>
      <c r="CE483">
        <v>0</v>
      </c>
      <c r="CF483">
        <v>0</v>
      </c>
      <c r="CG483">
        <v>0</v>
      </c>
      <c r="CM483">
        <v>0</v>
      </c>
      <c r="CN483" t="s">
        <v>3</v>
      </c>
      <c r="CO483">
        <v>0</v>
      </c>
      <c r="CP483">
        <f t="shared" si="553"/>
        <v>3385</v>
      </c>
      <c r="CQ483">
        <f t="shared" si="554"/>
        <v>677</v>
      </c>
      <c r="CR483">
        <f t="shared" si="555"/>
        <v>0</v>
      </c>
      <c r="CS483">
        <f t="shared" si="556"/>
        <v>0</v>
      </c>
      <c r="CT483">
        <f t="shared" si="557"/>
        <v>0</v>
      </c>
      <c r="CU483">
        <f t="shared" si="558"/>
        <v>0</v>
      </c>
      <c r="CV483">
        <f t="shared" si="559"/>
        <v>0</v>
      </c>
      <c r="CW483">
        <f t="shared" si="560"/>
        <v>0</v>
      </c>
      <c r="CX483">
        <f t="shared" si="561"/>
        <v>0</v>
      </c>
      <c r="CY483">
        <f t="shared" si="562"/>
        <v>0</v>
      </c>
      <c r="CZ483">
        <f t="shared" si="563"/>
        <v>0</v>
      </c>
      <c r="DC483" t="s">
        <v>3</v>
      </c>
      <c r="DD483" t="s">
        <v>3</v>
      </c>
      <c r="DE483" t="s">
        <v>3</v>
      </c>
      <c r="DF483" t="s">
        <v>3</v>
      </c>
      <c r="DG483" t="s">
        <v>3</v>
      </c>
      <c r="DH483" t="s">
        <v>3</v>
      </c>
      <c r="DI483" t="s">
        <v>3</v>
      </c>
      <c r="DJ483" t="s">
        <v>3</v>
      </c>
      <c r="DK483" t="s">
        <v>3</v>
      </c>
      <c r="DL483" t="s">
        <v>3</v>
      </c>
      <c r="DM483" t="s">
        <v>3</v>
      </c>
      <c r="DN483">
        <v>0</v>
      </c>
      <c r="DO483">
        <v>0</v>
      </c>
      <c r="DP483">
        <v>1</v>
      </c>
      <c r="DQ483">
        <v>1</v>
      </c>
      <c r="DU483">
        <v>1013</v>
      </c>
      <c r="DV483" t="s">
        <v>17</v>
      </c>
      <c r="DW483" t="s">
        <v>17</v>
      </c>
      <c r="DX483">
        <v>1</v>
      </c>
      <c r="EE483">
        <v>39174395</v>
      </c>
      <c r="EF483">
        <v>3</v>
      </c>
      <c r="EG483" t="s">
        <v>20</v>
      </c>
      <c r="EH483">
        <v>0</v>
      </c>
      <c r="EI483" t="s">
        <v>3</v>
      </c>
      <c r="EJ483">
        <v>2</v>
      </c>
      <c r="EK483">
        <v>112001</v>
      </c>
      <c r="EL483" t="s">
        <v>192</v>
      </c>
      <c r="EM483" t="s">
        <v>193</v>
      </c>
      <c r="EO483" t="s">
        <v>3</v>
      </c>
      <c r="EQ483">
        <v>0</v>
      </c>
      <c r="ER483">
        <v>100</v>
      </c>
      <c r="ES483">
        <v>100</v>
      </c>
      <c r="ET483">
        <v>0</v>
      </c>
      <c r="EU483">
        <v>0</v>
      </c>
      <c r="EV483">
        <v>0</v>
      </c>
      <c r="EW483">
        <v>0</v>
      </c>
      <c r="EX483">
        <v>0</v>
      </c>
      <c r="EZ483">
        <v>5</v>
      </c>
      <c r="FC483">
        <v>0</v>
      </c>
      <c r="FD483">
        <v>18</v>
      </c>
      <c r="FF483">
        <v>676.98</v>
      </c>
      <c r="FQ483">
        <v>0</v>
      </c>
      <c r="FR483">
        <f t="shared" si="564"/>
        <v>0</v>
      </c>
      <c r="FS483">
        <v>0</v>
      </c>
      <c r="FX483">
        <v>80</v>
      </c>
      <c r="FY483">
        <v>60</v>
      </c>
      <c r="GA483" t="s">
        <v>747</v>
      </c>
      <c r="GD483">
        <v>1</v>
      </c>
      <c r="GF483">
        <v>561930989</v>
      </c>
      <c r="GG483">
        <v>1</v>
      </c>
      <c r="GH483">
        <v>3</v>
      </c>
      <c r="GI483">
        <v>4</v>
      </c>
      <c r="GJ483">
        <v>0</v>
      </c>
      <c r="GK483">
        <v>0</v>
      </c>
      <c r="GL483">
        <f t="shared" si="565"/>
        <v>0</v>
      </c>
      <c r="GM483">
        <f t="shared" si="566"/>
        <v>3385</v>
      </c>
      <c r="GN483">
        <f t="shared" si="567"/>
        <v>0</v>
      </c>
      <c r="GO483">
        <f t="shared" si="568"/>
        <v>3385</v>
      </c>
      <c r="GP483">
        <f t="shared" si="569"/>
        <v>0</v>
      </c>
      <c r="GR483">
        <v>1</v>
      </c>
      <c r="GS483">
        <v>1</v>
      </c>
      <c r="GT483">
        <v>0</v>
      </c>
      <c r="GU483" t="s">
        <v>3</v>
      </c>
      <c r="GV483">
        <f t="shared" si="570"/>
        <v>0</v>
      </c>
      <c r="GW483">
        <v>1</v>
      </c>
      <c r="GX483">
        <f t="shared" si="571"/>
        <v>0</v>
      </c>
      <c r="HA483">
        <v>0</v>
      </c>
      <c r="HB483">
        <v>0</v>
      </c>
      <c r="HC483">
        <f t="shared" si="572"/>
        <v>0</v>
      </c>
      <c r="IK483">
        <v>0</v>
      </c>
    </row>
    <row r="484" spans="1:255" x14ac:dyDescent="0.2">
      <c r="A484" s="2">
        <v>17</v>
      </c>
      <c r="B484" s="2">
        <v>1</v>
      </c>
      <c r="C484" s="2">
        <f>ROW(SmtRes!A1279)</f>
        <v>1279</v>
      </c>
      <c r="D484" s="2">
        <f>ROW(EtalonRes!A1078)</f>
        <v>1078</v>
      </c>
      <c r="E484" s="2" t="s">
        <v>748</v>
      </c>
      <c r="F484" s="2" t="s">
        <v>749</v>
      </c>
      <c r="G484" s="2" t="s">
        <v>750</v>
      </c>
      <c r="H484" s="2" t="s">
        <v>42</v>
      </c>
      <c r="I484" s="2">
        <f>ROUND(9/10,9)</f>
        <v>0.9</v>
      </c>
      <c r="J484" s="2">
        <v>0</v>
      </c>
      <c r="K484" s="2"/>
      <c r="L484" s="2"/>
      <c r="M484" s="2"/>
      <c r="N484" s="2"/>
      <c r="O484" s="2">
        <f t="shared" si="538"/>
        <v>421.21</v>
      </c>
      <c r="P484" s="2">
        <f t="shared" si="539"/>
        <v>24.62</v>
      </c>
      <c r="Q484" s="2">
        <f t="shared" si="540"/>
        <v>34.25</v>
      </c>
      <c r="R484" s="2">
        <f t="shared" si="541"/>
        <v>0</v>
      </c>
      <c r="S484" s="2">
        <f t="shared" si="542"/>
        <v>362.34</v>
      </c>
      <c r="T484" s="2">
        <f t="shared" si="543"/>
        <v>0</v>
      </c>
      <c r="U484" s="2">
        <f t="shared" si="544"/>
        <v>37.664999999999999</v>
      </c>
      <c r="V484" s="2">
        <f t="shared" si="545"/>
        <v>0</v>
      </c>
      <c r="W484" s="2">
        <f t="shared" si="546"/>
        <v>0</v>
      </c>
      <c r="X484" s="2">
        <f t="shared" si="547"/>
        <v>289.87</v>
      </c>
      <c r="Y484" s="2">
        <f t="shared" si="548"/>
        <v>217.4</v>
      </c>
      <c r="Z484" s="2"/>
      <c r="AA484" s="2">
        <v>39650536</v>
      </c>
      <c r="AB484" s="2">
        <f t="shared" si="549"/>
        <v>468.01350000000002</v>
      </c>
      <c r="AC484" s="2">
        <f t="shared" si="550"/>
        <v>27.36</v>
      </c>
      <c r="AD484" s="2">
        <f>ROUND(((((ET484*1.35))-((EU484*1.35)))+AE484),6)</f>
        <v>38.0565</v>
      </c>
      <c r="AE484" s="2">
        <f>ROUND(((EU484*1.35)),6)</f>
        <v>0</v>
      </c>
      <c r="AF484" s="2">
        <f>ROUND(((EV484*1.35)),6)</f>
        <v>402.59699999999998</v>
      </c>
      <c r="AG484" s="2">
        <f t="shared" si="551"/>
        <v>0</v>
      </c>
      <c r="AH484" s="2">
        <f>((EW484*1.35))</f>
        <v>41.85</v>
      </c>
      <c r="AI484" s="2">
        <f>((EX484*1.35))</f>
        <v>0</v>
      </c>
      <c r="AJ484" s="2">
        <f t="shared" si="552"/>
        <v>0</v>
      </c>
      <c r="AK484" s="2">
        <v>353.77</v>
      </c>
      <c r="AL484" s="2">
        <v>27.36</v>
      </c>
      <c r="AM484" s="2">
        <v>28.19</v>
      </c>
      <c r="AN484" s="2">
        <v>0</v>
      </c>
      <c r="AO484" s="2">
        <v>298.22000000000003</v>
      </c>
      <c r="AP484" s="2">
        <v>0</v>
      </c>
      <c r="AQ484" s="2">
        <v>31</v>
      </c>
      <c r="AR484" s="2">
        <v>0</v>
      </c>
      <c r="AS484" s="2">
        <v>0</v>
      </c>
      <c r="AT484" s="2">
        <v>80</v>
      </c>
      <c r="AU484" s="2">
        <v>60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3</v>
      </c>
      <c r="BE484" s="2" t="s">
        <v>3</v>
      </c>
      <c r="BF484" s="2" t="s">
        <v>3</v>
      </c>
      <c r="BG484" s="2" t="s">
        <v>3</v>
      </c>
      <c r="BH484" s="2">
        <v>0</v>
      </c>
      <c r="BI484" s="2">
        <v>2</v>
      </c>
      <c r="BJ484" s="2" t="s">
        <v>751</v>
      </c>
      <c r="BK484" s="2"/>
      <c r="BL484" s="2"/>
      <c r="BM484" s="2">
        <v>112001</v>
      </c>
      <c r="BN484" s="2">
        <v>0</v>
      </c>
      <c r="BO484" s="2" t="s">
        <v>3</v>
      </c>
      <c r="BP484" s="2">
        <v>0</v>
      </c>
      <c r="BQ484" s="2">
        <v>3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3</v>
      </c>
      <c r="BZ484" s="2">
        <v>80</v>
      </c>
      <c r="CA484" s="2">
        <v>60</v>
      </c>
      <c r="CB484" s="2"/>
      <c r="CC484" s="2"/>
      <c r="CD484" s="2"/>
      <c r="CE484" s="2">
        <v>0</v>
      </c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1296</v>
      </c>
      <c r="CO484" s="2">
        <v>0</v>
      </c>
      <c r="CP484" s="2">
        <f t="shared" si="553"/>
        <v>421.21</v>
      </c>
      <c r="CQ484" s="2">
        <f t="shared" si="554"/>
        <v>27.36</v>
      </c>
      <c r="CR484" s="2">
        <f t="shared" si="555"/>
        <v>38.0565</v>
      </c>
      <c r="CS484" s="2">
        <f t="shared" si="556"/>
        <v>0</v>
      </c>
      <c r="CT484" s="2">
        <f t="shared" si="557"/>
        <v>402.59699999999998</v>
      </c>
      <c r="CU484" s="2">
        <f t="shared" si="558"/>
        <v>0</v>
      </c>
      <c r="CV484" s="2">
        <f t="shared" si="559"/>
        <v>41.85</v>
      </c>
      <c r="CW484" s="2">
        <f t="shared" si="560"/>
        <v>0</v>
      </c>
      <c r="CX484" s="2">
        <f t="shared" si="561"/>
        <v>0</v>
      </c>
      <c r="CY484" s="2">
        <f t="shared" si="562"/>
        <v>289.87199999999996</v>
      </c>
      <c r="CZ484" s="2">
        <f t="shared" si="563"/>
        <v>217.40399999999997</v>
      </c>
      <c r="DA484" s="2"/>
      <c r="DB484" s="2"/>
      <c r="DC484" s="2" t="s">
        <v>3</v>
      </c>
      <c r="DD484" s="2" t="s">
        <v>3</v>
      </c>
      <c r="DE484" s="2" t="s">
        <v>19</v>
      </c>
      <c r="DF484" s="2" t="s">
        <v>19</v>
      </c>
      <c r="DG484" s="2" t="s">
        <v>19</v>
      </c>
      <c r="DH484" s="2" t="s">
        <v>3</v>
      </c>
      <c r="DI484" s="2" t="s">
        <v>19</v>
      </c>
      <c r="DJ484" s="2" t="s">
        <v>19</v>
      </c>
      <c r="DK484" s="2" t="s">
        <v>3</v>
      </c>
      <c r="DL484" s="2" t="s">
        <v>3</v>
      </c>
      <c r="DM484" s="2" t="s">
        <v>3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1013</v>
      </c>
      <c r="DV484" s="2" t="s">
        <v>42</v>
      </c>
      <c r="DW484" s="2" t="s">
        <v>42</v>
      </c>
      <c r="DX484" s="2">
        <v>1</v>
      </c>
      <c r="DY484" s="2"/>
      <c r="DZ484" s="2"/>
      <c r="EA484" s="2"/>
      <c r="EB484" s="2"/>
      <c r="EC484" s="2"/>
      <c r="ED484" s="2"/>
      <c r="EE484" s="2">
        <v>39174395</v>
      </c>
      <c r="EF484" s="2">
        <v>3</v>
      </c>
      <c r="EG484" s="2" t="s">
        <v>20</v>
      </c>
      <c r="EH484" s="2">
        <v>0</v>
      </c>
      <c r="EI484" s="2" t="s">
        <v>3</v>
      </c>
      <c r="EJ484" s="2">
        <v>2</v>
      </c>
      <c r="EK484" s="2">
        <v>112001</v>
      </c>
      <c r="EL484" s="2" t="s">
        <v>192</v>
      </c>
      <c r="EM484" s="2" t="s">
        <v>193</v>
      </c>
      <c r="EN484" s="2"/>
      <c r="EO484" s="2" t="s">
        <v>44</v>
      </c>
      <c r="EP484" s="2"/>
      <c r="EQ484" s="2">
        <v>131072</v>
      </c>
      <c r="ER484" s="2">
        <v>353.77</v>
      </c>
      <c r="ES484" s="2">
        <v>27.36</v>
      </c>
      <c r="ET484" s="2">
        <v>28.19</v>
      </c>
      <c r="EU484" s="2">
        <v>0</v>
      </c>
      <c r="EV484" s="2">
        <v>298.22000000000003</v>
      </c>
      <c r="EW484" s="2">
        <v>31</v>
      </c>
      <c r="EX484" s="2">
        <v>0</v>
      </c>
      <c r="EY484" s="2">
        <v>0</v>
      </c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64"/>
        <v>0</v>
      </c>
      <c r="FS484" s="2">
        <v>0</v>
      </c>
      <c r="FT484" s="2"/>
      <c r="FU484" s="2"/>
      <c r="FV484" s="2"/>
      <c r="FW484" s="2"/>
      <c r="FX484" s="2">
        <v>80</v>
      </c>
      <c r="FY484" s="2">
        <v>60</v>
      </c>
      <c r="FZ484" s="2"/>
      <c r="GA484" s="2" t="s">
        <v>3</v>
      </c>
      <c r="GB484" s="2"/>
      <c r="GC484" s="2"/>
      <c r="GD484" s="2">
        <v>1</v>
      </c>
      <c r="GE484" s="2"/>
      <c r="GF484" s="2">
        <v>1919253555</v>
      </c>
      <c r="GG484" s="2">
        <v>1</v>
      </c>
      <c r="GH484" s="2">
        <v>1</v>
      </c>
      <c r="GI484" s="2">
        <v>-2</v>
      </c>
      <c r="GJ484" s="2">
        <v>0</v>
      </c>
      <c r="GK484" s="2">
        <v>0</v>
      </c>
      <c r="GL484" s="2">
        <f t="shared" si="565"/>
        <v>0</v>
      </c>
      <c r="GM484" s="2">
        <f t="shared" si="566"/>
        <v>928.48</v>
      </c>
      <c r="GN484" s="2">
        <f t="shared" si="567"/>
        <v>0</v>
      </c>
      <c r="GO484" s="2">
        <f t="shared" si="568"/>
        <v>928.48</v>
      </c>
      <c r="GP484" s="2">
        <f t="shared" si="569"/>
        <v>0</v>
      </c>
      <c r="GQ484" s="2"/>
      <c r="GR484" s="2">
        <v>0</v>
      </c>
      <c r="GS484" s="2">
        <v>3</v>
      </c>
      <c r="GT484" s="2">
        <v>0</v>
      </c>
      <c r="GU484" s="2" t="s">
        <v>3</v>
      </c>
      <c r="GV484" s="2">
        <f t="shared" si="570"/>
        <v>0</v>
      </c>
      <c r="GW484" s="2">
        <v>1</v>
      </c>
      <c r="GX484" s="2">
        <f t="shared" si="571"/>
        <v>0</v>
      </c>
      <c r="GY484" s="2"/>
      <c r="GZ484" s="2"/>
      <c r="HA484" s="2">
        <v>0</v>
      </c>
      <c r="HB484" s="2">
        <v>0</v>
      </c>
      <c r="HC484" s="2">
        <f t="shared" si="572"/>
        <v>0</v>
      </c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17</v>
      </c>
      <c r="B485">
        <v>1</v>
      </c>
      <c r="C485">
        <f>ROW(SmtRes!A1288)</f>
        <v>1288</v>
      </c>
      <c r="D485">
        <f>ROW(EtalonRes!A1084)</f>
        <v>1084</v>
      </c>
      <c r="E485" t="s">
        <v>748</v>
      </c>
      <c r="F485" t="s">
        <v>749</v>
      </c>
      <c r="G485" t="s">
        <v>750</v>
      </c>
      <c r="H485" t="s">
        <v>42</v>
      </c>
      <c r="I485">
        <f>ROUND(9/10,9)</f>
        <v>0.9</v>
      </c>
      <c r="J485">
        <v>0</v>
      </c>
      <c r="O485">
        <f t="shared" si="538"/>
        <v>2851.6</v>
      </c>
      <c r="P485">
        <f t="shared" si="539"/>
        <v>166.7</v>
      </c>
      <c r="Q485">
        <f t="shared" si="540"/>
        <v>231.88</v>
      </c>
      <c r="R485">
        <f t="shared" si="541"/>
        <v>0</v>
      </c>
      <c r="S485">
        <f t="shared" si="542"/>
        <v>2453.02</v>
      </c>
      <c r="T485">
        <f t="shared" si="543"/>
        <v>0</v>
      </c>
      <c r="U485">
        <f t="shared" si="544"/>
        <v>37.664999999999999</v>
      </c>
      <c r="V485">
        <f t="shared" si="545"/>
        <v>0</v>
      </c>
      <c r="W485">
        <f t="shared" si="546"/>
        <v>0</v>
      </c>
      <c r="X485">
        <f t="shared" si="547"/>
        <v>1962.42</v>
      </c>
      <c r="Y485">
        <f t="shared" si="548"/>
        <v>1471.81</v>
      </c>
      <c r="AA485">
        <v>39650538</v>
      </c>
      <c r="AB485">
        <f t="shared" si="549"/>
        <v>468.01350000000002</v>
      </c>
      <c r="AC485">
        <f t="shared" si="550"/>
        <v>27.36</v>
      </c>
      <c r="AD485">
        <f>ROUND(((((ET485*1.35))-((EU485*1.35)))+AE485),6)</f>
        <v>38.0565</v>
      </c>
      <c r="AE485">
        <f>ROUND(((EU485*1.35)),6)</f>
        <v>0</v>
      </c>
      <c r="AF485">
        <f>ROUND(((EV485*1.35)),6)</f>
        <v>402.59699999999998</v>
      </c>
      <c r="AG485">
        <f t="shared" si="551"/>
        <v>0</v>
      </c>
      <c r="AH485">
        <f>((EW485*1.35))</f>
        <v>41.85</v>
      </c>
      <c r="AI485">
        <f>((EX485*1.35))</f>
        <v>0</v>
      </c>
      <c r="AJ485">
        <f t="shared" si="552"/>
        <v>0</v>
      </c>
      <c r="AK485">
        <v>353.77</v>
      </c>
      <c r="AL485">
        <v>27.36</v>
      </c>
      <c r="AM485">
        <v>28.19</v>
      </c>
      <c r="AN485">
        <v>0</v>
      </c>
      <c r="AO485">
        <v>298.22000000000003</v>
      </c>
      <c r="AP485">
        <v>0</v>
      </c>
      <c r="AQ485">
        <v>31</v>
      </c>
      <c r="AR485">
        <v>0</v>
      </c>
      <c r="AS485">
        <v>0</v>
      </c>
      <c r="AT485">
        <v>80</v>
      </c>
      <c r="AU485">
        <v>60</v>
      </c>
      <c r="AV485">
        <v>1</v>
      </c>
      <c r="AW485">
        <v>1</v>
      </c>
      <c r="AZ485">
        <v>6.77</v>
      </c>
      <c r="BA485">
        <v>6.77</v>
      </c>
      <c r="BB485">
        <v>6.77</v>
      </c>
      <c r="BC485">
        <v>6.77</v>
      </c>
      <c r="BD485" t="s">
        <v>3</v>
      </c>
      <c r="BE485" t="s">
        <v>3</v>
      </c>
      <c r="BF485" t="s">
        <v>3</v>
      </c>
      <c r="BG485" t="s">
        <v>3</v>
      </c>
      <c r="BH485">
        <v>0</v>
      </c>
      <c r="BI485">
        <v>2</v>
      </c>
      <c r="BJ485" t="s">
        <v>751</v>
      </c>
      <c r="BM485">
        <v>112001</v>
      </c>
      <c r="BN485">
        <v>0</v>
      </c>
      <c r="BO485" t="s">
        <v>3</v>
      </c>
      <c r="BP485">
        <v>0</v>
      </c>
      <c r="BQ485">
        <v>3</v>
      </c>
      <c r="BR485">
        <v>0</v>
      </c>
      <c r="BS485">
        <v>6.77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80</v>
      </c>
      <c r="CA485">
        <v>60</v>
      </c>
      <c r="CE485">
        <v>0</v>
      </c>
      <c r="CF485">
        <v>0</v>
      </c>
      <c r="CG485">
        <v>0</v>
      </c>
      <c r="CM485">
        <v>0</v>
      </c>
      <c r="CN485" t="s">
        <v>1296</v>
      </c>
      <c r="CO485">
        <v>0</v>
      </c>
      <c r="CP485">
        <f t="shared" si="553"/>
        <v>2851.6</v>
      </c>
      <c r="CQ485">
        <f t="shared" si="554"/>
        <v>185.22719999999998</v>
      </c>
      <c r="CR485">
        <f t="shared" si="555"/>
        <v>257.64250499999997</v>
      </c>
      <c r="CS485">
        <f t="shared" si="556"/>
        <v>0</v>
      </c>
      <c r="CT485">
        <f t="shared" si="557"/>
        <v>2725.5816899999995</v>
      </c>
      <c r="CU485">
        <f t="shared" si="558"/>
        <v>0</v>
      </c>
      <c r="CV485">
        <f t="shared" si="559"/>
        <v>41.85</v>
      </c>
      <c r="CW485">
        <f t="shared" si="560"/>
        <v>0</v>
      </c>
      <c r="CX485">
        <f t="shared" si="561"/>
        <v>0</v>
      </c>
      <c r="CY485">
        <f t="shared" si="562"/>
        <v>1962.4160000000002</v>
      </c>
      <c r="CZ485">
        <f t="shared" si="563"/>
        <v>1471.8120000000001</v>
      </c>
      <c r="DC485" t="s">
        <v>3</v>
      </c>
      <c r="DD485" t="s">
        <v>3</v>
      </c>
      <c r="DE485" t="s">
        <v>19</v>
      </c>
      <c r="DF485" t="s">
        <v>19</v>
      </c>
      <c r="DG485" t="s">
        <v>19</v>
      </c>
      <c r="DH485" t="s">
        <v>3</v>
      </c>
      <c r="DI485" t="s">
        <v>19</v>
      </c>
      <c r="DJ485" t="s">
        <v>19</v>
      </c>
      <c r="DK485" t="s">
        <v>3</v>
      </c>
      <c r="DL485" t="s">
        <v>3</v>
      </c>
      <c r="DM485" t="s">
        <v>3</v>
      </c>
      <c r="DN485">
        <v>0</v>
      </c>
      <c r="DO485">
        <v>0</v>
      </c>
      <c r="DP485">
        <v>1</v>
      </c>
      <c r="DQ485">
        <v>1</v>
      </c>
      <c r="DU485">
        <v>1013</v>
      </c>
      <c r="DV485" t="s">
        <v>42</v>
      </c>
      <c r="DW485" t="s">
        <v>42</v>
      </c>
      <c r="DX485">
        <v>1</v>
      </c>
      <c r="EE485">
        <v>39174395</v>
      </c>
      <c r="EF485">
        <v>3</v>
      </c>
      <c r="EG485" t="s">
        <v>20</v>
      </c>
      <c r="EH485">
        <v>0</v>
      </c>
      <c r="EI485" t="s">
        <v>3</v>
      </c>
      <c r="EJ485">
        <v>2</v>
      </c>
      <c r="EK485">
        <v>112001</v>
      </c>
      <c r="EL485" t="s">
        <v>192</v>
      </c>
      <c r="EM485" t="s">
        <v>193</v>
      </c>
      <c r="EO485" t="s">
        <v>44</v>
      </c>
      <c r="EQ485">
        <v>131072</v>
      </c>
      <c r="ER485">
        <v>353.77</v>
      </c>
      <c r="ES485">
        <v>27.36</v>
      </c>
      <c r="ET485">
        <v>28.19</v>
      </c>
      <c r="EU485">
        <v>0</v>
      </c>
      <c r="EV485">
        <v>298.22000000000003</v>
      </c>
      <c r="EW485">
        <v>31</v>
      </c>
      <c r="EX485">
        <v>0</v>
      </c>
      <c r="EY485">
        <v>0</v>
      </c>
      <c r="FQ485">
        <v>0</v>
      </c>
      <c r="FR485">
        <f t="shared" si="564"/>
        <v>0</v>
      </c>
      <c r="FS485">
        <v>0</v>
      </c>
      <c r="FX485">
        <v>80</v>
      </c>
      <c r="FY485">
        <v>60</v>
      </c>
      <c r="GA485" t="s">
        <v>3</v>
      </c>
      <c r="GD485">
        <v>1</v>
      </c>
      <c r="GF485">
        <v>1919253555</v>
      </c>
      <c r="GG485">
        <v>1</v>
      </c>
      <c r="GH485">
        <v>1</v>
      </c>
      <c r="GI485">
        <v>4</v>
      </c>
      <c r="GJ485">
        <v>0</v>
      </c>
      <c r="GK485">
        <v>0</v>
      </c>
      <c r="GL485">
        <f t="shared" si="565"/>
        <v>0</v>
      </c>
      <c r="GM485">
        <f t="shared" si="566"/>
        <v>6285.83</v>
      </c>
      <c r="GN485">
        <f t="shared" si="567"/>
        <v>0</v>
      </c>
      <c r="GO485">
        <f t="shared" si="568"/>
        <v>6285.83</v>
      </c>
      <c r="GP485">
        <f t="shared" si="569"/>
        <v>0</v>
      </c>
      <c r="GR485">
        <v>0</v>
      </c>
      <c r="GS485">
        <v>0</v>
      </c>
      <c r="GT485">
        <v>0</v>
      </c>
      <c r="GU485" t="s">
        <v>3</v>
      </c>
      <c r="GV485">
        <f t="shared" si="570"/>
        <v>0</v>
      </c>
      <c r="GW485">
        <v>1</v>
      </c>
      <c r="GX485">
        <f t="shared" si="571"/>
        <v>0</v>
      </c>
      <c r="HA485">
        <v>0</v>
      </c>
      <c r="HB485">
        <v>0</v>
      </c>
      <c r="HC485">
        <f t="shared" si="572"/>
        <v>0</v>
      </c>
      <c r="IK485">
        <v>0</v>
      </c>
    </row>
    <row r="486" spans="1:255" x14ac:dyDescent="0.2">
      <c r="A486" s="2">
        <v>18</v>
      </c>
      <c r="B486" s="2">
        <v>1</v>
      </c>
      <c r="C486" s="2">
        <v>1277</v>
      </c>
      <c r="D486" s="2"/>
      <c r="E486" s="2" t="s">
        <v>752</v>
      </c>
      <c r="F486" s="2" t="s">
        <v>171</v>
      </c>
      <c r="G486" s="2" t="s">
        <v>753</v>
      </c>
      <c r="H486" s="2" t="s">
        <v>17</v>
      </c>
      <c r="I486" s="2">
        <f>I484*J486</f>
        <v>2</v>
      </c>
      <c r="J486" s="2">
        <v>2.2222222222222223</v>
      </c>
      <c r="K486" s="2"/>
      <c r="L486" s="2"/>
      <c r="M486" s="2"/>
      <c r="N486" s="2"/>
      <c r="O486" s="2">
        <f t="shared" si="538"/>
        <v>675.86</v>
      </c>
      <c r="P486" s="2">
        <f t="shared" si="539"/>
        <v>675.86</v>
      </c>
      <c r="Q486" s="2">
        <f t="shared" si="540"/>
        <v>0</v>
      </c>
      <c r="R486" s="2">
        <f t="shared" si="541"/>
        <v>0</v>
      </c>
      <c r="S486" s="2">
        <f t="shared" si="542"/>
        <v>0</v>
      </c>
      <c r="T486" s="2">
        <f t="shared" si="543"/>
        <v>0</v>
      </c>
      <c r="U486" s="2">
        <f t="shared" si="544"/>
        <v>0</v>
      </c>
      <c r="V486" s="2">
        <f t="shared" si="545"/>
        <v>0</v>
      </c>
      <c r="W486" s="2">
        <f t="shared" si="546"/>
        <v>0</v>
      </c>
      <c r="X486" s="2">
        <f t="shared" si="547"/>
        <v>0</v>
      </c>
      <c r="Y486" s="2">
        <f t="shared" si="548"/>
        <v>0</v>
      </c>
      <c r="Z486" s="2"/>
      <c r="AA486" s="2">
        <v>39650536</v>
      </c>
      <c r="AB486" s="2">
        <f t="shared" si="549"/>
        <v>337.93</v>
      </c>
      <c r="AC486" s="2">
        <f t="shared" si="550"/>
        <v>337.93</v>
      </c>
      <c r="AD486" s="2">
        <f t="shared" ref="AD486:AD491" si="578">ROUND((((ET486)-(EU486))+AE486),6)</f>
        <v>0</v>
      </c>
      <c r="AE486" s="2">
        <f t="shared" ref="AE486:AF491" si="579">ROUND((EU486),6)</f>
        <v>0</v>
      </c>
      <c r="AF486" s="2">
        <f t="shared" si="579"/>
        <v>0</v>
      </c>
      <c r="AG486" s="2">
        <f t="shared" si="551"/>
        <v>0</v>
      </c>
      <c r="AH486" s="2">
        <f t="shared" ref="AH486:AI491" si="580">(EW486)</f>
        <v>0</v>
      </c>
      <c r="AI486" s="2">
        <f t="shared" si="580"/>
        <v>0</v>
      </c>
      <c r="AJ486" s="2">
        <f t="shared" si="552"/>
        <v>0</v>
      </c>
      <c r="AK486" s="2">
        <v>337.93</v>
      </c>
      <c r="AL486" s="2">
        <v>337.93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80</v>
      </c>
      <c r="AU486" s="2">
        <v>60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3</v>
      </c>
      <c r="BE486" s="2" t="s">
        <v>3</v>
      </c>
      <c r="BF486" s="2" t="s">
        <v>3</v>
      </c>
      <c r="BG486" s="2" t="s">
        <v>3</v>
      </c>
      <c r="BH486" s="2">
        <v>3</v>
      </c>
      <c r="BI486" s="2">
        <v>2</v>
      </c>
      <c r="BJ486" s="2" t="s">
        <v>3</v>
      </c>
      <c r="BK486" s="2"/>
      <c r="BL486" s="2"/>
      <c r="BM486" s="2">
        <v>112001</v>
      </c>
      <c r="BN486" s="2">
        <v>0</v>
      </c>
      <c r="BO486" s="2" t="s">
        <v>3</v>
      </c>
      <c r="BP486" s="2">
        <v>0</v>
      </c>
      <c r="BQ486" s="2">
        <v>3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3</v>
      </c>
      <c r="BZ486" s="2">
        <v>80</v>
      </c>
      <c r="CA486" s="2">
        <v>60</v>
      </c>
      <c r="CB486" s="2"/>
      <c r="CC486" s="2"/>
      <c r="CD486" s="2"/>
      <c r="CE486" s="2">
        <v>0</v>
      </c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3</v>
      </c>
      <c r="CO486" s="2">
        <v>0</v>
      </c>
      <c r="CP486" s="2">
        <f t="shared" si="553"/>
        <v>675.86</v>
      </c>
      <c r="CQ486" s="2">
        <f t="shared" si="554"/>
        <v>337.93</v>
      </c>
      <c r="CR486" s="2">
        <f t="shared" si="555"/>
        <v>0</v>
      </c>
      <c r="CS486" s="2">
        <f t="shared" si="556"/>
        <v>0</v>
      </c>
      <c r="CT486" s="2">
        <f t="shared" si="557"/>
        <v>0</v>
      </c>
      <c r="CU486" s="2">
        <f t="shared" si="558"/>
        <v>0</v>
      </c>
      <c r="CV486" s="2">
        <f t="shared" si="559"/>
        <v>0</v>
      </c>
      <c r="CW486" s="2">
        <f t="shared" si="560"/>
        <v>0</v>
      </c>
      <c r="CX486" s="2">
        <f t="shared" si="561"/>
        <v>0</v>
      </c>
      <c r="CY486" s="2">
        <f t="shared" si="562"/>
        <v>0</v>
      </c>
      <c r="CZ486" s="2">
        <f t="shared" si="563"/>
        <v>0</v>
      </c>
      <c r="DA486" s="2"/>
      <c r="DB486" s="2"/>
      <c r="DC486" s="2" t="s">
        <v>3</v>
      </c>
      <c r="DD486" s="2" t="s">
        <v>3</v>
      </c>
      <c r="DE486" s="2" t="s">
        <v>3</v>
      </c>
      <c r="DF486" s="2" t="s">
        <v>3</v>
      </c>
      <c r="DG486" s="2" t="s">
        <v>3</v>
      </c>
      <c r="DH486" s="2" t="s">
        <v>3</v>
      </c>
      <c r="DI486" s="2" t="s">
        <v>3</v>
      </c>
      <c r="DJ486" s="2" t="s">
        <v>3</v>
      </c>
      <c r="DK486" s="2" t="s">
        <v>3</v>
      </c>
      <c r="DL486" s="2" t="s">
        <v>3</v>
      </c>
      <c r="DM486" s="2" t="s">
        <v>3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1013</v>
      </c>
      <c r="DV486" s="2" t="s">
        <v>17</v>
      </c>
      <c r="DW486" s="2" t="s">
        <v>17</v>
      </c>
      <c r="DX486" s="2">
        <v>1</v>
      </c>
      <c r="DY486" s="2"/>
      <c r="DZ486" s="2"/>
      <c r="EA486" s="2"/>
      <c r="EB486" s="2"/>
      <c r="EC486" s="2"/>
      <c r="ED486" s="2"/>
      <c r="EE486" s="2">
        <v>39174395</v>
      </c>
      <c r="EF486" s="2">
        <v>3</v>
      </c>
      <c r="EG486" s="2" t="s">
        <v>20</v>
      </c>
      <c r="EH486" s="2">
        <v>0</v>
      </c>
      <c r="EI486" s="2" t="s">
        <v>3</v>
      </c>
      <c r="EJ486" s="2">
        <v>2</v>
      </c>
      <c r="EK486" s="2">
        <v>112001</v>
      </c>
      <c r="EL486" s="2" t="s">
        <v>192</v>
      </c>
      <c r="EM486" s="2" t="s">
        <v>193</v>
      </c>
      <c r="EN486" s="2"/>
      <c r="EO486" s="2" t="s">
        <v>3</v>
      </c>
      <c r="EP486" s="2"/>
      <c r="EQ486" s="2">
        <v>0</v>
      </c>
      <c r="ER486" s="2">
        <v>337.93</v>
      </c>
      <c r="ES486" s="2">
        <v>337.93</v>
      </c>
      <c r="ET486" s="2">
        <v>0</v>
      </c>
      <c r="EU486" s="2">
        <v>0</v>
      </c>
      <c r="EV486" s="2">
        <v>0</v>
      </c>
      <c r="EW486" s="2">
        <v>0</v>
      </c>
      <c r="EX486" s="2">
        <v>0</v>
      </c>
      <c r="EY486" s="2"/>
      <c r="EZ486" s="2">
        <v>5</v>
      </c>
      <c r="FA486" s="2"/>
      <c r="FB486" s="2"/>
      <c r="FC486" s="2">
        <v>1</v>
      </c>
      <c r="FD486" s="2">
        <v>18</v>
      </c>
      <c r="FE486" s="2"/>
      <c r="FF486" s="2">
        <v>398.76</v>
      </c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64"/>
        <v>0</v>
      </c>
      <c r="FS486" s="2">
        <v>0</v>
      </c>
      <c r="FT486" s="2"/>
      <c r="FU486" s="2"/>
      <c r="FV486" s="2"/>
      <c r="FW486" s="2"/>
      <c r="FX486" s="2">
        <v>80</v>
      </c>
      <c r="FY486" s="2">
        <v>60</v>
      </c>
      <c r="FZ486" s="2"/>
      <c r="GA486" s="2" t="s">
        <v>754</v>
      </c>
      <c r="GB486" s="2"/>
      <c r="GC486" s="2"/>
      <c r="GD486" s="2">
        <v>1</v>
      </c>
      <c r="GE486" s="2"/>
      <c r="GF486" s="2">
        <v>640508608</v>
      </c>
      <c r="GG486" s="2">
        <v>1</v>
      </c>
      <c r="GH486" s="2">
        <v>3</v>
      </c>
      <c r="GI486" s="2">
        <v>3</v>
      </c>
      <c r="GJ486" s="2">
        <v>0</v>
      </c>
      <c r="GK486" s="2">
        <v>0</v>
      </c>
      <c r="GL486" s="2">
        <f t="shared" si="565"/>
        <v>0</v>
      </c>
      <c r="GM486" s="2">
        <f t="shared" si="566"/>
        <v>675.86</v>
      </c>
      <c r="GN486" s="2">
        <f t="shared" si="567"/>
        <v>0</v>
      </c>
      <c r="GO486" s="2">
        <f t="shared" si="568"/>
        <v>675.86</v>
      </c>
      <c r="GP486" s="2">
        <f t="shared" si="569"/>
        <v>0</v>
      </c>
      <c r="GQ486" s="2"/>
      <c r="GR486" s="2">
        <v>1</v>
      </c>
      <c r="GS486" s="2">
        <v>1</v>
      </c>
      <c r="GT486" s="2">
        <v>0</v>
      </c>
      <c r="GU486" s="2" t="s">
        <v>3</v>
      </c>
      <c r="GV486" s="2">
        <f t="shared" si="570"/>
        <v>0</v>
      </c>
      <c r="GW486" s="2">
        <v>1</v>
      </c>
      <c r="GX486" s="2">
        <f t="shared" si="571"/>
        <v>0</v>
      </c>
      <c r="GY486" s="2"/>
      <c r="GZ486" s="2"/>
      <c r="HA486" s="2">
        <v>0</v>
      </c>
      <c r="HB486" s="2">
        <v>0</v>
      </c>
      <c r="HC486" s="2">
        <f t="shared" si="572"/>
        <v>0</v>
      </c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18</v>
      </c>
      <c r="B487">
        <v>1</v>
      </c>
      <c r="C487">
        <v>1286</v>
      </c>
      <c r="E487" t="s">
        <v>752</v>
      </c>
      <c r="F487" t="s">
        <v>171</v>
      </c>
      <c r="G487" t="s">
        <v>753</v>
      </c>
      <c r="H487" t="s">
        <v>17</v>
      </c>
      <c r="I487">
        <f>I485*J487</f>
        <v>2</v>
      </c>
      <c r="J487">
        <v>2.2222222222222223</v>
      </c>
      <c r="O487">
        <f t="shared" si="538"/>
        <v>1014.82</v>
      </c>
      <c r="P487">
        <f t="shared" si="539"/>
        <v>1014.82</v>
      </c>
      <c r="Q487">
        <f t="shared" si="540"/>
        <v>0</v>
      </c>
      <c r="R487">
        <f t="shared" si="541"/>
        <v>0</v>
      </c>
      <c r="S487">
        <f t="shared" si="542"/>
        <v>0</v>
      </c>
      <c r="T487">
        <f t="shared" si="543"/>
        <v>0</v>
      </c>
      <c r="U487">
        <f t="shared" si="544"/>
        <v>0</v>
      </c>
      <c r="V487">
        <f t="shared" si="545"/>
        <v>0</v>
      </c>
      <c r="W487">
        <f t="shared" si="546"/>
        <v>0</v>
      </c>
      <c r="X487">
        <f t="shared" si="547"/>
        <v>0</v>
      </c>
      <c r="Y487">
        <f t="shared" si="548"/>
        <v>0</v>
      </c>
      <c r="AA487">
        <v>39650538</v>
      </c>
      <c r="AB487">
        <f t="shared" si="549"/>
        <v>74.95</v>
      </c>
      <c r="AC487">
        <f t="shared" si="550"/>
        <v>74.95</v>
      </c>
      <c r="AD487">
        <f t="shared" si="578"/>
        <v>0</v>
      </c>
      <c r="AE487">
        <f t="shared" si="579"/>
        <v>0</v>
      </c>
      <c r="AF487">
        <f t="shared" si="579"/>
        <v>0</v>
      </c>
      <c r="AG487">
        <f t="shared" si="551"/>
        <v>0</v>
      </c>
      <c r="AH487">
        <f t="shared" si="580"/>
        <v>0</v>
      </c>
      <c r="AI487">
        <f t="shared" si="580"/>
        <v>0</v>
      </c>
      <c r="AJ487">
        <f t="shared" si="552"/>
        <v>0</v>
      </c>
      <c r="AK487">
        <v>74.95</v>
      </c>
      <c r="AL487">
        <v>74.95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80</v>
      </c>
      <c r="AU487">
        <v>60</v>
      </c>
      <c r="AV487">
        <v>1</v>
      </c>
      <c r="AW487">
        <v>1</v>
      </c>
      <c r="AZ487">
        <v>6.77</v>
      </c>
      <c r="BA487">
        <v>1</v>
      </c>
      <c r="BB487">
        <v>1</v>
      </c>
      <c r="BC487">
        <v>6.77</v>
      </c>
      <c r="BD487" t="s">
        <v>3</v>
      </c>
      <c r="BE487" t="s">
        <v>3</v>
      </c>
      <c r="BF487" t="s">
        <v>3</v>
      </c>
      <c r="BG487" t="s">
        <v>3</v>
      </c>
      <c r="BH487">
        <v>3</v>
      </c>
      <c r="BI487">
        <v>2</v>
      </c>
      <c r="BJ487" t="s">
        <v>3</v>
      </c>
      <c r="BM487">
        <v>112001</v>
      </c>
      <c r="BN487">
        <v>0</v>
      </c>
      <c r="BO487" t="s">
        <v>3</v>
      </c>
      <c r="BP487">
        <v>0</v>
      </c>
      <c r="BQ487">
        <v>3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80</v>
      </c>
      <c r="CA487">
        <v>60</v>
      </c>
      <c r="CE487">
        <v>0</v>
      </c>
      <c r="CF487">
        <v>0</v>
      </c>
      <c r="CG487">
        <v>0</v>
      </c>
      <c r="CM487">
        <v>0</v>
      </c>
      <c r="CN487" t="s">
        <v>3</v>
      </c>
      <c r="CO487">
        <v>0</v>
      </c>
      <c r="CP487">
        <f t="shared" si="553"/>
        <v>1014.82</v>
      </c>
      <c r="CQ487">
        <f t="shared" si="554"/>
        <v>507.41149999999999</v>
      </c>
      <c r="CR487">
        <f t="shared" si="555"/>
        <v>0</v>
      </c>
      <c r="CS487">
        <f t="shared" si="556"/>
        <v>0</v>
      </c>
      <c r="CT487">
        <f t="shared" si="557"/>
        <v>0</v>
      </c>
      <c r="CU487">
        <f t="shared" si="558"/>
        <v>0</v>
      </c>
      <c r="CV487">
        <f t="shared" si="559"/>
        <v>0</v>
      </c>
      <c r="CW487">
        <f t="shared" si="560"/>
        <v>0</v>
      </c>
      <c r="CX487">
        <f t="shared" si="561"/>
        <v>0</v>
      </c>
      <c r="CY487">
        <f t="shared" si="562"/>
        <v>0</v>
      </c>
      <c r="CZ487">
        <f t="shared" si="563"/>
        <v>0</v>
      </c>
      <c r="DC487" t="s">
        <v>3</v>
      </c>
      <c r="DD487" t="s">
        <v>3</v>
      </c>
      <c r="DE487" t="s">
        <v>3</v>
      </c>
      <c r="DF487" t="s">
        <v>3</v>
      </c>
      <c r="DG487" t="s">
        <v>3</v>
      </c>
      <c r="DH487" t="s">
        <v>3</v>
      </c>
      <c r="DI487" t="s">
        <v>3</v>
      </c>
      <c r="DJ487" t="s">
        <v>3</v>
      </c>
      <c r="DK487" t="s">
        <v>3</v>
      </c>
      <c r="DL487" t="s">
        <v>3</v>
      </c>
      <c r="DM487" t="s">
        <v>3</v>
      </c>
      <c r="DN487">
        <v>0</v>
      </c>
      <c r="DO487">
        <v>0</v>
      </c>
      <c r="DP487">
        <v>1</v>
      </c>
      <c r="DQ487">
        <v>1</v>
      </c>
      <c r="DU487">
        <v>1013</v>
      </c>
      <c r="DV487" t="s">
        <v>17</v>
      </c>
      <c r="DW487" t="s">
        <v>17</v>
      </c>
      <c r="DX487">
        <v>1</v>
      </c>
      <c r="EE487">
        <v>39174395</v>
      </c>
      <c r="EF487">
        <v>3</v>
      </c>
      <c r="EG487" t="s">
        <v>20</v>
      </c>
      <c r="EH487">
        <v>0</v>
      </c>
      <c r="EI487" t="s">
        <v>3</v>
      </c>
      <c r="EJ487">
        <v>2</v>
      </c>
      <c r="EK487">
        <v>112001</v>
      </c>
      <c r="EL487" t="s">
        <v>192</v>
      </c>
      <c r="EM487" t="s">
        <v>193</v>
      </c>
      <c r="EO487" t="s">
        <v>3</v>
      </c>
      <c r="EQ487">
        <v>0</v>
      </c>
      <c r="ER487">
        <v>74.95</v>
      </c>
      <c r="ES487">
        <v>74.95</v>
      </c>
      <c r="ET487">
        <v>0</v>
      </c>
      <c r="EU487">
        <v>0</v>
      </c>
      <c r="EV487">
        <v>0</v>
      </c>
      <c r="EW487">
        <v>0</v>
      </c>
      <c r="EX487">
        <v>0</v>
      </c>
      <c r="EZ487">
        <v>5</v>
      </c>
      <c r="FC487">
        <v>1</v>
      </c>
      <c r="FD487">
        <v>18</v>
      </c>
      <c r="FF487">
        <v>598.76</v>
      </c>
      <c r="FQ487">
        <v>0</v>
      </c>
      <c r="FR487">
        <f t="shared" si="564"/>
        <v>0</v>
      </c>
      <c r="FS487">
        <v>0</v>
      </c>
      <c r="FX487">
        <v>80</v>
      </c>
      <c r="FY487">
        <v>60</v>
      </c>
      <c r="GA487" t="s">
        <v>755</v>
      </c>
      <c r="GD487">
        <v>1</v>
      </c>
      <c r="GF487">
        <v>640508608</v>
      </c>
      <c r="GG487">
        <v>1</v>
      </c>
      <c r="GH487">
        <v>3</v>
      </c>
      <c r="GI487">
        <v>4</v>
      </c>
      <c r="GJ487">
        <v>0</v>
      </c>
      <c r="GK487">
        <v>0</v>
      </c>
      <c r="GL487">
        <f t="shared" si="565"/>
        <v>0</v>
      </c>
      <c r="GM487">
        <f t="shared" si="566"/>
        <v>1014.82</v>
      </c>
      <c r="GN487">
        <f t="shared" si="567"/>
        <v>0</v>
      </c>
      <c r="GO487">
        <f t="shared" si="568"/>
        <v>1014.82</v>
      </c>
      <c r="GP487">
        <f t="shared" si="569"/>
        <v>0</v>
      </c>
      <c r="GR487">
        <v>1</v>
      </c>
      <c r="GS487">
        <v>1</v>
      </c>
      <c r="GT487">
        <v>0</v>
      </c>
      <c r="GU487" t="s">
        <v>3</v>
      </c>
      <c r="GV487">
        <f t="shared" si="570"/>
        <v>0</v>
      </c>
      <c r="GW487">
        <v>1</v>
      </c>
      <c r="GX487">
        <f t="shared" si="571"/>
        <v>0</v>
      </c>
      <c r="HA487">
        <v>0</v>
      </c>
      <c r="HB487">
        <v>0</v>
      </c>
      <c r="HC487">
        <f t="shared" si="572"/>
        <v>0</v>
      </c>
      <c r="IK487">
        <v>0</v>
      </c>
    </row>
    <row r="488" spans="1:255" x14ac:dyDescent="0.2">
      <c r="A488" s="2">
        <v>18</v>
      </c>
      <c r="B488" s="2">
        <v>1</v>
      </c>
      <c r="C488" s="2">
        <v>1278</v>
      </c>
      <c r="D488" s="2"/>
      <c r="E488" s="2" t="s">
        <v>756</v>
      </c>
      <c r="F488" s="2" t="s">
        <v>171</v>
      </c>
      <c r="G488" s="2" t="s">
        <v>757</v>
      </c>
      <c r="H488" s="2" t="s">
        <v>17</v>
      </c>
      <c r="I488" s="2">
        <f>I484*J488</f>
        <v>2</v>
      </c>
      <c r="J488" s="2">
        <v>2.2222222222222223</v>
      </c>
      <c r="K488" s="2"/>
      <c r="L488" s="2"/>
      <c r="M488" s="2"/>
      <c r="N488" s="2"/>
      <c r="O488" s="2">
        <f t="shared" si="538"/>
        <v>3194.4</v>
      </c>
      <c r="P488" s="2">
        <f t="shared" si="539"/>
        <v>3194.4</v>
      </c>
      <c r="Q488" s="2">
        <f t="shared" si="540"/>
        <v>0</v>
      </c>
      <c r="R488" s="2">
        <f t="shared" si="541"/>
        <v>0</v>
      </c>
      <c r="S488" s="2">
        <f t="shared" si="542"/>
        <v>0</v>
      </c>
      <c r="T488" s="2">
        <f t="shared" si="543"/>
        <v>0</v>
      </c>
      <c r="U488" s="2">
        <f t="shared" si="544"/>
        <v>0</v>
      </c>
      <c r="V488" s="2">
        <f t="shared" si="545"/>
        <v>0</v>
      </c>
      <c r="W488" s="2">
        <f t="shared" si="546"/>
        <v>0</v>
      </c>
      <c r="X488" s="2">
        <f t="shared" si="547"/>
        <v>0</v>
      </c>
      <c r="Y488" s="2">
        <f t="shared" si="548"/>
        <v>0</v>
      </c>
      <c r="Z488" s="2"/>
      <c r="AA488" s="2">
        <v>39650536</v>
      </c>
      <c r="AB488" s="2">
        <f t="shared" si="549"/>
        <v>1597.2</v>
      </c>
      <c r="AC488" s="2">
        <f t="shared" si="550"/>
        <v>1597.2</v>
      </c>
      <c r="AD488" s="2">
        <f t="shared" si="578"/>
        <v>0</v>
      </c>
      <c r="AE488" s="2">
        <f t="shared" si="579"/>
        <v>0</v>
      </c>
      <c r="AF488" s="2">
        <f t="shared" si="579"/>
        <v>0</v>
      </c>
      <c r="AG488" s="2">
        <f t="shared" si="551"/>
        <v>0</v>
      </c>
      <c r="AH488" s="2">
        <f t="shared" si="580"/>
        <v>0</v>
      </c>
      <c r="AI488" s="2">
        <f t="shared" si="580"/>
        <v>0</v>
      </c>
      <c r="AJ488" s="2">
        <f t="shared" si="552"/>
        <v>0</v>
      </c>
      <c r="AK488" s="2">
        <v>1597.2</v>
      </c>
      <c r="AL488" s="2">
        <v>1597.2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80</v>
      </c>
      <c r="AU488" s="2">
        <v>60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3</v>
      </c>
      <c r="BE488" s="2" t="s">
        <v>3</v>
      </c>
      <c r="BF488" s="2" t="s">
        <v>3</v>
      </c>
      <c r="BG488" s="2" t="s">
        <v>3</v>
      </c>
      <c r="BH488" s="2">
        <v>3</v>
      </c>
      <c r="BI488" s="2">
        <v>2</v>
      </c>
      <c r="BJ488" s="2" t="s">
        <v>3</v>
      </c>
      <c r="BK488" s="2"/>
      <c r="BL488" s="2"/>
      <c r="BM488" s="2">
        <v>112001</v>
      </c>
      <c r="BN488" s="2">
        <v>0</v>
      </c>
      <c r="BO488" s="2" t="s">
        <v>3</v>
      </c>
      <c r="BP488" s="2">
        <v>0</v>
      </c>
      <c r="BQ488" s="2">
        <v>3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3</v>
      </c>
      <c r="BZ488" s="2">
        <v>80</v>
      </c>
      <c r="CA488" s="2">
        <v>60</v>
      </c>
      <c r="CB488" s="2"/>
      <c r="CC488" s="2"/>
      <c r="CD488" s="2"/>
      <c r="CE488" s="2">
        <v>0</v>
      </c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3</v>
      </c>
      <c r="CO488" s="2">
        <v>0</v>
      </c>
      <c r="CP488" s="2">
        <f t="shared" si="553"/>
        <v>3194.4</v>
      </c>
      <c r="CQ488" s="2">
        <f t="shared" si="554"/>
        <v>1597.2</v>
      </c>
      <c r="CR488" s="2">
        <f t="shared" si="555"/>
        <v>0</v>
      </c>
      <c r="CS488" s="2">
        <f t="shared" si="556"/>
        <v>0</v>
      </c>
      <c r="CT488" s="2">
        <f t="shared" si="557"/>
        <v>0</v>
      </c>
      <c r="CU488" s="2">
        <f t="shared" si="558"/>
        <v>0</v>
      </c>
      <c r="CV488" s="2">
        <f t="shared" si="559"/>
        <v>0</v>
      </c>
      <c r="CW488" s="2">
        <f t="shared" si="560"/>
        <v>0</v>
      </c>
      <c r="CX488" s="2">
        <f t="shared" si="561"/>
        <v>0</v>
      </c>
      <c r="CY488" s="2">
        <f t="shared" si="562"/>
        <v>0</v>
      </c>
      <c r="CZ488" s="2">
        <f t="shared" si="563"/>
        <v>0</v>
      </c>
      <c r="DA488" s="2"/>
      <c r="DB488" s="2"/>
      <c r="DC488" s="2" t="s">
        <v>3</v>
      </c>
      <c r="DD488" s="2" t="s">
        <v>3</v>
      </c>
      <c r="DE488" s="2" t="s">
        <v>3</v>
      </c>
      <c r="DF488" s="2" t="s">
        <v>3</v>
      </c>
      <c r="DG488" s="2" t="s">
        <v>3</v>
      </c>
      <c r="DH488" s="2" t="s">
        <v>3</v>
      </c>
      <c r="DI488" s="2" t="s">
        <v>3</v>
      </c>
      <c r="DJ488" s="2" t="s">
        <v>3</v>
      </c>
      <c r="DK488" s="2" t="s">
        <v>3</v>
      </c>
      <c r="DL488" s="2" t="s">
        <v>3</v>
      </c>
      <c r="DM488" s="2" t="s">
        <v>3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1013</v>
      </c>
      <c r="DV488" s="2" t="s">
        <v>17</v>
      </c>
      <c r="DW488" s="2" t="s">
        <v>17</v>
      </c>
      <c r="DX488" s="2">
        <v>1</v>
      </c>
      <c r="DY488" s="2"/>
      <c r="DZ488" s="2"/>
      <c r="EA488" s="2"/>
      <c r="EB488" s="2"/>
      <c r="EC488" s="2"/>
      <c r="ED488" s="2"/>
      <c r="EE488" s="2">
        <v>39174395</v>
      </c>
      <c r="EF488" s="2">
        <v>3</v>
      </c>
      <c r="EG488" s="2" t="s">
        <v>20</v>
      </c>
      <c r="EH488" s="2">
        <v>0</v>
      </c>
      <c r="EI488" s="2" t="s">
        <v>3</v>
      </c>
      <c r="EJ488" s="2">
        <v>2</v>
      </c>
      <c r="EK488" s="2">
        <v>112001</v>
      </c>
      <c r="EL488" s="2" t="s">
        <v>192</v>
      </c>
      <c r="EM488" s="2" t="s">
        <v>193</v>
      </c>
      <c r="EN488" s="2"/>
      <c r="EO488" s="2" t="s">
        <v>3</v>
      </c>
      <c r="EP488" s="2"/>
      <c r="EQ488" s="2">
        <v>0</v>
      </c>
      <c r="ER488" s="2">
        <v>1597.2</v>
      </c>
      <c r="ES488" s="2">
        <v>1597.2</v>
      </c>
      <c r="ET488" s="2">
        <v>0</v>
      </c>
      <c r="EU488" s="2">
        <v>0</v>
      </c>
      <c r="EV488" s="2">
        <v>0</v>
      </c>
      <c r="EW488" s="2">
        <v>0</v>
      </c>
      <c r="EX488" s="2">
        <v>0</v>
      </c>
      <c r="EY488" s="2"/>
      <c r="EZ488" s="2">
        <v>5</v>
      </c>
      <c r="FA488" s="2"/>
      <c r="FB488" s="2"/>
      <c r="FC488" s="2">
        <v>1</v>
      </c>
      <c r="FD488" s="2">
        <v>18</v>
      </c>
      <c r="FE488" s="2"/>
      <c r="FF488" s="2">
        <v>1884.7</v>
      </c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64"/>
        <v>0</v>
      </c>
      <c r="FS488" s="2">
        <v>0</v>
      </c>
      <c r="FT488" s="2"/>
      <c r="FU488" s="2"/>
      <c r="FV488" s="2"/>
      <c r="FW488" s="2"/>
      <c r="FX488" s="2">
        <v>80</v>
      </c>
      <c r="FY488" s="2">
        <v>60</v>
      </c>
      <c r="FZ488" s="2"/>
      <c r="GA488" s="2" t="s">
        <v>758</v>
      </c>
      <c r="GB488" s="2"/>
      <c r="GC488" s="2"/>
      <c r="GD488" s="2">
        <v>1</v>
      </c>
      <c r="GE488" s="2"/>
      <c r="GF488" s="2">
        <v>-942158059</v>
      </c>
      <c r="GG488" s="2">
        <v>1</v>
      </c>
      <c r="GH488" s="2">
        <v>3</v>
      </c>
      <c r="GI488" s="2">
        <v>3</v>
      </c>
      <c r="GJ488" s="2">
        <v>0</v>
      </c>
      <c r="GK488" s="2">
        <v>0</v>
      </c>
      <c r="GL488" s="2">
        <f t="shared" si="565"/>
        <v>0</v>
      </c>
      <c r="GM488" s="2">
        <f t="shared" si="566"/>
        <v>3194.4</v>
      </c>
      <c r="GN488" s="2">
        <f t="shared" si="567"/>
        <v>0</v>
      </c>
      <c r="GO488" s="2">
        <f t="shared" si="568"/>
        <v>3194.4</v>
      </c>
      <c r="GP488" s="2">
        <f t="shared" si="569"/>
        <v>0</v>
      </c>
      <c r="GQ488" s="2"/>
      <c r="GR488" s="2">
        <v>1</v>
      </c>
      <c r="GS488" s="2">
        <v>1</v>
      </c>
      <c r="GT488" s="2">
        <v>0</v>
      </c>
      <c r="GU488" s="2" t="s">
        <v>3</v>
      </c>
      <c r="GV488" s="2">
        <f t="shared" si="570"/>
        <v>0</v>
      </c>
      <c r="GW488" s="2">
        <v>1</v>
      </c>
      <c r="GX488" s="2">
        <f t="shared" si="571"/>
        <v>0</v>
      </c>
      <c r="GY488" s="2"/>
      <c r="GZ488" s="2"/>
      <c r="HA488" s="2">
        <v>0</v>
      </c>
      <c r="HB488" s="2">
        <v>0</v>
      </c>
      <c r="HC488" s="2">
        <f t="shared" si="572"/>
        <v>0</v>
      </c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18</v>
      </c>
      <c r="B489">
        <v>1</v>
      </c>
      <c r="C489">
        <v>1287</v>
      </c>
      <c r="E489" t="s">
        <v>756</v>
      </c>
      <c r="F489" t="s">
        <v>171</v>
      </c>
      <c r="G489" t="s">
        <v>757</v>
      </c>
      <c r="H489" t="s">
        <v>17</v>
      </c>
      <c r="I489">
        <f>I485*J489</f>
        <v>2</v>
      </c>
      <c r="J489">
        <v>2.2222222222222223</v>
      </c>
      <c r="O489">
        <f t="shared" si="538"/>
        <v>4889.29</v>
      </c>
      <c r="P489">
        <f t="shared" si="539"/>
        <v>4889.29</v>
      </c>
      <c r="Q489">
        <f t="shared" si="540"/>
        <v>0</v>
      </c>
      <c r="R489">
        <f t="shared" si="541"/>
        <v>0</v>
      </c>
      <c r="S489">
        <f t="shared" si="542"/>
        <v>0</v>
      </c>
      <c r="T489">
        <f t="shared" si="543"/>
        <v>0</v>
      </c>
      <c r="U489">
        <f t="shared" si="544"/>
        <v>0</v>
      </c>
      <c r="V489">
        <f t="shared" si="545"/>
        <v>0</v>
      </c>
      <c r="W489">
        <f t="shared" si="546"/>
        <v>0</v>
      </c>
      <c r="X489">
        <f t="shared" si="547"/>
        <v>0</v>
      </c>
      <c r="Y489">
        <f t="shared" si="548"/>
        <v>0</v>
      </c>
      <c r="AA489">
        <v>39650538</v>
      </c>
      <c r="AB489">
        <f t="shared" si="549"/>
        <v>361.1</v>
      </c>
      <c r="AC489">
        <f t="shared" si="550"/>
        <v>361.1</v>
      </c>
      <c r="AD489">
        <f t="shared" si="578"/>
        <v>0</v>
      </c>
      <c r="AE489">
        <f t="shared" si="579"/>
        <v>0</v>
      </c>
      <c r="AF489">
        <f t="shared" si="579"/>
        <v>0</v>
      </c>
      <c r="AG489">
        <f t="shared" si="551"/>
        <v>0</v>
      </c>
      <c r="AH489">
        <f t="shared" si="580"/>
        <v>0</v>
      </c>
      <c r="AI489">
        <f t="shared" si="580"/>
        <v>0</v>
      </c>
      <c r="AJ489">
        <f t="shared" si="552"/>
        <v>0</v>
      </c>
      <c r="AK489">
        <v>361.1</v>
      </c>
      <c r="AL489">
        <v>361.1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80</v>
      </c>
      <c r="AU489">
        <v>60</v>
      </c>
      <c r="AV489">
        <v>1</v>
      </c>
      <c r="AW489">
        <v>1</v>
      </c>
      <c r="AZ489">
        <v>6.77</v>
      </c>
      <c r="BA489">
        <v>1</v>
      </c>
      <c r="BB489">
        <v>1</v>
      </c>
      <c r="BC489">
        <v>6.77</v>
      </c>
      <c r="BD489" t="s">
        <v>3</v>
      </c>
      <c r="BE489" t="s">
        <v>3</v>
      </c>
      <c r="BF489" t="s">
        <v>3</v>
      </c>
      <c r="BG489" t="s">
        <v>3</v>
      </c>
      <c r="BH489">
        <v>3</v>
      </c>
      <c r="BI489">
        <v>2</v>
      </c>
      <c r="BJ489" t="s">
        <v>3</v>
      </c>
      <c r="BM489">
        <v>112001</v>
      </c>
      <c r="BN489">
        <v>0</v>
      </c>
      <c r="BO489" t="s">
        <v>3</v>
      </c>
      <c r="BP489">
        <v>0</v>
      </c>
      <c r="BQ489">
        <v>3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80</v>
      </c>
      <c r="CA489">
        <v>60</v>
      </c>
      <c r="CE489">
        <v>0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553"/>
        <v>4889.29</v>
      </c>
      <c r="CQ489">
        <f t="shared" si="554"/>
        <v>2444.6469999999999</v>
      </c>
      <c r="CR489">
        <f t="shared" si="555"/>
        <v>0</v>
      </c>
      <c r="CS489">
        <f t="shared" si="556"/>
        <v>0</v>
      </c>
      <c r="CT489">
        <f t="shared" si="557"/>
        <v>0</v>
      </c>
      <c r="CU489">
        <f t="shared" si="558"/>
        <v>0</v>
      </c>
      <c r="CV489">
        <f t="shared" si="559"/>
        <v>0</v>
      </c>
      <c r="CW489">
        <f t="shared" si="560"/>
        <v>0</v>
      </c>
      <c r="CX489">
        <f t="shared" si="561"/>
        <v>0</v>
      </c>
      <c r="CY489">
        <f t="shared" si="562"/>
        <v>0</v>
      </c>
      <c r="CZ489">
        <f t="shared" si="563"/>
        <v>0</v>
      </c>
      <c r="DC489" t="s">
        <v>3</v>
      </c>
      <c r="DD489" t="s">
        <v>3</v>
      </c>
      <c r="DE489" t="s">
        <v>3</v>
      </c>
      <c r="DF489" t="s">
        <v>3</v>
      </c>
      <c r="DG489" t="s">
        <v>3</v>
      </c>
      <c r="DH489" t="s">
        <v>3</v>
      </c>
      <c r="DI489" t="s">
        <v>3</v>
      </c>
      <c r="DJ489" t="s">
        <v>3</v>
      </c>
      <c r="DK489" t="s">
        <v>3</v>
      </c>
      <c r="DL489" t="s">
        <v>3</v>
      </c>
      <c r="DM489" t="s">
        <v>3</v>
      </c>
      <c r="DN489">
        <v>0</v>
      </c>
      <c r="DO489">
        <v>0</v>
      </c>
      <c r="DP489">
        <v>1</v>
      </c>
      <c r="DQ489">
        <v>1</v>
      </c>
      <c r="DU489">
        <v>1013</v>
      </c>
      <c r="DV489" t="s">
        <v>17</v>
      </c>
      <c r="DW489" t="s">
        <v>17</v>
      </c>
      <c r="DX489">
        <v>1</v>
      </c>
      <c r="EE489">
        <v>39174395</v>
      </c>
      <c r="EF489">
        <v>3</v>
      </c>
      <c r="EG489" t="s">
        <v>20</v>
      </c>
      <c r="EH489">
        <v>0</v>
      </c>
      <c r="EI489" t="s">
        <v>3</v>
      </c>
      <c r="EJ489">
        <v>2</v>
      </c>
      <c r="EK489">
        <v>112001</v>
      </c>
      <c r="EL489" t="s">
        <v>192</v>
      </c>
      <c r="EM489" t="s">
        <v>193</v>
      </c>
      <c r="EO489" t="s">
        <v>3</v>
      </c>
      <c r="EQ489">
        <v>0</v>
      </c>
      <c r="ER489">
        <v>361.1</v>
      </c>
      <c r="ES489">
        <v>361.1</v>
      </c>
      <c r="ET489">
        <v>0</v>
      </c>
      <c r="EU489">
        <v>0</v>
      </c>
      <c r="EV489">
        <v>0</v>
      </c>
      <c r="EW489">
        <v>0</v>
      </c>
      <c r="EX489">
        <v>0</v>
      </c>
      <c r="EZ489">
        <v>5</v>
      </c>
      <c r="FC489">
        <v>1</v>
      </c>
      <c r="FD489">
        <v>18</v>
      </c>
      <c r="FF489">
        <v>2884.7</v>
      </c>
      <c r="FQ489">
        <v>0</v>
      </c>
      <c r="FR489">
        <f t="shared" si="564"/>
        <v>0</v>
      </c>
      <c r="FS489">
        <v>0</v>
      </c>
      <c r="FX489">
        <v>80</v>
      </c>
      <c r="FY489">
        <v>60</v>
      </c>
      <c r="GA489" t="s">
        <v>759</v>
      </c>
      <c r="GD489">
        <v>1</v>
      </c>
      <c r="GF489">
        <v>-942158059</v>
      </c>
      <c r="GG489">
        <v>1</v>
      </c>
      <c r="GH489">
        <v>3</v>
      </c>
      <c r="GI489">
        <v>4</v>
      </c>
      <c r="GJ489">
        <v>0</v>
      </c>
      <c r="GK489">
        <v>0</v>
      </c>
      <c r="GL489">
        <f t="shared" si="565"/>
        <v>0</v>
      </c>
      <c r="GM489">
        <f t="shared" si="566"/>
        <v>4889.29</v>
      </c>
      <c r="GN489">
        <f t="shared" si="567"/>
        <v>0</v>
      </c>
      <c r="GO489">
        <f t="shared" si="568"/>
        <v>4889.29</v>
      </c>
      <c r="GP489">
        <f t="shared" si="569"/>
        <v>0</v>
      </c>
      <c r="GR489">
        <v>1</v>
      </c>
      <c r="GS489">
        <v>1</v>
      </c>
      <c r="GT489">
        <v>0</v>
      </c>
      <c r="GU489" t="s">
        <v>3</v>
      </c>
      <c r="GV489">
        <f t="shared" si="570"/>
        <v>0</v>
      </c>
      <c r="GW489">
        <v>1</v>
      </c>
      <c r="GX489">
        <f t="shared" si="571"/>
        <v>0</v>
      </c>
      <c r="HA489">
        <v>0</v>
      </c>
      <c r="HB489">
        <v>0</v>
      </c>
      <c r="HC489">
        <f t="shared" si="572"/>
        <v>0</v>
      </c>
      <c r="IK489">
        <v>0</v>
      </c>
    </row>
    <row r="490" spans="1:255" x14ac:dyDescent="0.2">
      <c r="A490" s="2">
        <v>18</v>
      </c>
      <c r="B490" s="2">
        <v>1</v>
      </c>
      <c r="C490" s="2">
        <v>1279</v>
      </c>
      <c r="D490" s="2"/>
      <c r="E490" s="2" t="s">
        <v>760</v>
      </c>
      <c r="F490" s="2" t="s">
        <v>171</v>
      </c>
      <c r="G490" s="2" t="s">
        <v>761</v>
      </c>
      <c r="H490" s="2" t="s">
        <v>17</v>
      </c>
      <c r="I490" s="2">
        <f>I484*J490</f>
        <v>5</v>
      </c>
      <c r="J490" s="2">
        <v>5.5555555555555554</v>
      </c>
      <c r="K490" s="2"/>
      <c r="L490" s="2"/>
      <c r="M490" s="2"/>
      <c r="N490" s="2"/>
      <c r="O490" s="2">
        <f t="shared" si="538"/>
        <v>1996.5</v>
      </c>
      <c r="P490" s="2">
        <f t="shared" si="539"/>
        <v>1996.5</v>
      </c>
      <c r="Q490" s="2">
        <f t="shared" si="540"/>
        <v>0</v>
      </c>
      <c r="R490" s="2">
        <f t="shared" si="541"/>
        <v>0</v>
      </c>
      <c r="S490" s="2">
        <f t="shared" si="542"/>
        <v>0</v>
      </c>
      <c r="T490" s="2">
        <f t="shared" si="543"/>
        <v>0</v>
      </c>
      <c r="U490" s="2">
        <f t="shared" si="544"/>
        <v>0</v>
      </c>
      <c r="V490" s="2">
        <f t="shared" si="545"/>
        <v>0</v>
      </c>
      <c r="W490" s="2">
        <f t="shared" si="546"/>
        <v>0</v>
      </c>
      <c r="X490" s="2">
        <f t="shared" si="547"/>
        <v>0</v>
      </c>
      <c r="Y490" s="2">
        <f t="shared" si="548"/>
        <v>0</v>
      </c>
      <c r="Z490" s="2"/>
      <c r="AA490" s="2">
        <v>39650536</v>
      </c>
      <c r="AB490" s="2">
        <f t="shared" si="549"/>
        <v>399.3</v>
      </c>
      <c r="AC490" s="2">
        <f t="shared" si="550"/>
        <v>399.3</v>
      </c>
      <c r="AD490" s="2">
        <f t="shared" si="578"/>
        <v>0</v>
      </c>
      <c r="AE490" s="2">
        <f t="shared" si="579"/>
        <v>0</v>
      </c>
      <c r="AF490" s="2">
        <f t="shared" si="579"/>
        <v>0</v>
      </c>
      <c r="AG490" s="2">
        <f t="shared" si="551"/>
        <v>0</v>
      </c>
      <c r="AH490" s="2">
        <f t="shared" si="580"/>
        <v>0</v>
      </c>
      <c r="AI490" s="2">
        <f t="shared" si="580"/>
        <v>0</v>
      </c>
      <c r="AJ490" s="2">
        <f t="shared" si="552"/>
        <v>0</v>
      </c>
      <c r="AK490" s="2">
        <v>399.3</v>
      </c>
      <c r="AL490" s="2">
        <v>399.3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80</v>
      </c>
      <c r="AU490" s="2">
        <v>60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3</v>
      </c>
      <c r="BE490" s="2" t="s">
        <v>3</v>
      </c>
      <c r="BF490" s="2" t="s">
        <v>3</v>
      </c>
      <c r="BG490" s="2" t="s">
        <v>3</v>
      </c>
      <c r="BH490" s="2">
        <v>3</v>
      </c>
      <c r="BI490" s="2">
        <v>2</v>
      </c>
      <c r="BJ490" s="2" t="s">
        <v>3</v>
      </c>
      <c r="BK490" s="2"/>
      <c r="BL490" s="2"/>
      <c r="BM490" s="2">
        <v>112001</v>
      </c>
      <c r="BN490" s="2">
        <v>0</v>
      </c>
      <c r="BO490" s="2" t="s">
        <v>3</v>
      </c>
      <c r="BP490" s="2">
        <v>0</v>
      </c>
      <c r="BQ490" s="2">
        <v>3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3</v>
      </c>
      <c r="BZ490" s="2">
        <v>80</v>
      </c>
      <c r="CA490" s="2">
        <v>60</v>
      </c>
      <c r="CB490" s="2"/>
      <c r="CC490" s="2"/>
      <c r="CD490" s="2"/>
      <c r="CE490" s="2">
        <v>0</v>
      </c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3</v>
      </c>
      <c r="CO490" s="2">
        <v>0</v>
      </c>
      <c r="CP490" s="2">
        <f t="shared" si="553"/>
        <v>1996.5</v>
      </c>
      <c r="CQ490" s="2">
        <f t="shared" si="554"/>
        <v>399.3</v>
      </c>
      <c r="CR490" s="2">
        <f t="shared" si="555"/>
        <v>0</v>
      </c>
      <c r="CS490" s="2">
        <f t="shared" si="556"/>
        <v>0</v>
      </c>
      <c r="CT490" s="2">
        <f t="shared" si="557"/>
        <v>0</v>
      </c>
      <c r="CU490" s="2">
        <f t="shared" si="558"/>
        <v>0</v>
      </c>
      <c r="CV490" s="2">
        <f t="shared" si="559"/>
        <v>0</v>
      </c>
      <c r="CW490" s="2">
        <f t="shared" si="560"/>
        <v>0</v>
      </c>
      <c r="CX490" s="2">
        <f t="shared" si="561"/>
        <v>0</v>
      </c>
      <c r="CY490" s="2">
        <f t="shared" si="562"/>
        <v>0</v>
      </c>
      <c r="CZ490" s="2">
        <f t="shared" si="563"/>
        <v>0</v>
      </c>
      <c r="DA490" s="2"/>
      <c r="DB490" s="2"/>
      <c r="DC490" s="2" t="s">
        <v>3</v>
      </c>
      <c r="DD490" s="2" t="s">
        <v>3</v>
      </c>
      <c r="DE490" s="2" t="s">
        <v>3</v>
      </c>
      <c r="DF490" s="2" t="s">
        <v>3</v>
      </c>
      <c r="DG490" s="2" t="s">
        <v>3</v>
      </c>
      <c r="DH490" s="2" t="s">
        <v>3</v>
      </c>
      <c r="DI490" s="2" t="s">
        <v>3</v>
      </c>
      <c r="DJ490" s="2" t="s">
        <v>3</v>
      </c>
      <c r="DK490" s="2" t="s">
        <v>3</v>
      </c>
      <c r="DL490" s="2" t="s">
        <v>3</v>
      </c>
      <c r="DM490" s="2" t="s">
        <v>3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1013</v>
      </c>
      <c r="DV490" s="2" t="s">
        <v>17</v>
      </c>
      <c r="DW490" s="2" t="s">
        <v>17</v>
      </c>
      <c r="DX490" s="2">
        <v>1</v>
      </c>
      <c r="DY490" s="2"/>
      <c r="DZ490" s="2"/>
      <c r="EA490" s="2"/>
      <c r="EB490" s="2"/>
      <c r="EC490" s="2"/>
      <c r="ED490" s="2"/>
      <c r="EE490" s="2">
        <v>39174395</v>
      </c>
      <c r="EF490" s="2">
        <v>3</v>
      </c>
      <c r="EG490" s="2" t="s">
        <v>20</v>
      </c>
      <c r="EH490" s="2">
        <v>0</v>
      </c>
      <c r="EI490" s="2" t="s">
        <v>3</v>
      </c>
      <c r="EJ490" s="2">
        <v>2</v>
      </c>
      <c r="EK490" s="2">
        <v>112001</v>
      </c>
      <c r="EL490" s="2" t="s">
        <v>192</v>
      </c>
      <c r="EM490" s="2" t="s">
        <v>193</v>
      </c>
      <c r="EN490" s="2"/>
      <c r="EO490" s="2" t="s">
        <v>3</v>
      </c>
      <c r="EP490" s="2"/>
      <c r="EQ490" s="2">
        <v>0</v>
      </c>
      <c r="ER490" s="2">
        <v>399.3</v>
      </c>
      <c r="ES490" s="2">
        <v>399.3</v>
      </c>
      <c r="ET490" s="2">
        <v>0</v>
      </c>
      <c r="EU490" s="2">
        <v>0</v>
      </c>
      <c r="EV490" s="2">
        <v>0</v>
      </c>
      <c r="EW490" s="2">
        <v>0</v>
      </c>
      <c r="EX490" s="2">
        <v>0</v>
      </c>
      <c r="EY490" s="2"/>
      <c r="EZ490" s="2">
        <v>5</v>
      </c>
      <c r="FA490" s="2"/>
      <c r="FB490" s="2"/>
      <c r="FC490" s="2">
        <v>1</v>
      </c>
      <c r="FD490" s="2">
        <v>18</v>
      </c>
      <c r="FE490" s="2"/>
      <c r="FF490" s="2">
        <v>471.17</v>
      </c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564"/>
        <v>0</v>
      </c>
      <c r="FS490" s="2">
        <v>0</v>
      </c>
      <c r="FT490" s="2"/>
      <c r="FU490" s="2"/>
      <c r="FV490" s="2"/>
      <c r="FW490" s="2"/>
      <c r="FX490" s="2">
        <v>80</v>
      </c>
      <c r="FY490" s="2">
        <v>60</v>
      </c>
      <c r="FZ490" s="2"/>
      <c r="GA490" s="2" t="s">
        <v>762</v>
      </c>
      <c r="GB490" s="2"/>
      <c r="GC490" s="2"/>
      <c r="GD490" s="2">
        <v>1</v>
      </c>
      <c r="GE490" s="2"/>
      <c r="GF490" s="2">
        <v>1260193602</v>
      </c>
      <c r="GG490" s="2">
        <v>1</v>
      </c>
      <c r="GH490" s="2">
        <v>3</v>
      </c>
      <c r="GI490" s="2">
        <v>3</v>
      </c>
      <c r="GJ490" s="2">
        <v>0</v>
      </c>
      <c r="GK490" s="2">
        <v>0</v>
      </c>
      <c r="GL490" s="2">
        <f t="shared" si="565"/>
        <v>0</v>
      </c>
      <c r="GM490" s="2">
        <f t="shared" si="566"/>
        <v>1996.5</v>
      </c>
      <c r="GN490" s="2">
        <f t="shared" si="567"/>
        <v>0</v>
      </c>
      <c r="GO490" s="2">
        <f t="shared" si="568"/>
        <v>1996.5</v>
      </c>
      <c r="GP490" s="2">
        <f t="shared" si="569"/>
        <v>0</v>
      </c>
      <c r="GQ490" s="2"/>
      <c r="GR490" s="2">
        <v>1</v>
      </c>
      <c r="GS490" s="2">
        <v>1</v>
      </c>
      <c r="GT490" s="2">
        <v>0</v>
      </c>
      <c r="GU490" s="2" t="s">
        <v>3</v>
      </c>
      <c r="GV490" s="2">
        <f t="shared" si="570"/>
        <v>0</v>
      </c>
      <c r="GW490" s="2">
        <v>1</v>
      </c>
      <c r="GX490" s="2">
        <f t="shared" si="571"/>
        <v>0</v>
      </c>
      <c r="GY490" s="2"/>
      <c r="GZ490" s="2"/>
      <c r="HA490" s="2">
        <v>0</v>
      </c>
      <c r="HB490" s="2">
        <v>0</v>
      </c>
      <c r="HC490" s="2">
        <f t="shared" si="572"/>
        <v>0</v>
      </c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18</v>
      </c>
      <c r="B491">
        <v>1</v>
      </c>
      <c r="C491">
        <v>1288</v>
      </c>
      <c r="E491" t="s">
        <v>760</v>
      </c>
      <c r="F491" t="s">
        <v>171</v>
      </c>
      <c r="G491" t="s">
        <v>761</v>
      </c>
      <c r="H491" t="s">
        <v>17</v>
      </c>
      <c r="I491">
        <f>I485*J491</f>
        <v>5</v>
      </c>
      <c r="J491">
        <v>5.5555555555555554</v>
      </c>
      <c r="O491">
        <f t="shared" si="538"/>
        <v>2844.08</v>
      </c>
      <c r="P491">
        <f t="shared" si="539"/>
        <v>2844.08</v>
      </c>
      <c r="Q491">
        <f t="shared" si="540"/>
        <v>0</v>
      </c>
      <c r="R491">
        <f t="shared" si="541"/>
        <v>0</v>
      </c>
      <c r="S491">
        <f t="shared" si="542"/>
        <v>0</v>
      </c>
      <c r="T491">
        <f t="shared" si="543"/>
        <v>0</v>
      </c>
      <c r="U491">
        <f t="shared" si="544"/>
        <v>0</v>
      </c>
      <c r="V491">
        <f t="shared" si="545"/>
        <v>0</v>
      </c>
      <c r="W491">
        <f t="shared" si="546"/>
        <v>0</v>
      </c>
      <c r="X491">
        <f t="shared" si="547"/>
        <v>0</v>
      </c>
      <c r="Y491">
        <f t="shared" si="548"/>
        <v>0</v>
      </c>
      <c r="AA491">
        <v>39650538</v>
      </c>
      <c r="AB491">
        <f t="shared" si="549"/>
        <v>84.02</v>
      </c>
      <c r="AC491">
        <f t="shared" si="550"/>
        <v>84.02</v>
      </c>
      <c r="AD491">
        <f t="shared" si="578"/>
        <v>0</v>
      </c>
      <c r="AE491">
        <f t="shared" si="579"/>
        <v>0</v>
      </c>
      <c r="AF491">
        <f t="shared" si="579"/>
        <v>0</v>
      </c>
      <c r="AG491">
        <f t="shared" si="551"/>
        <v>0</v>
      </c>
      <c r="AH491">
        <f t="shared" si="580"/>
        <v>0</v>
      </c>
      <c r="AI491">
        <f t="shared" si="580"/>
        <v>0</v>
      </c>
      <c r="AJ491">
        <f t="shared" si="552"/>
        <v>0</v>
      </c>
      <c r="AK491">
        <v>84.02</v>
      </c>
      <c r="AL491">
        <v>84.02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80</v>
      </c>
      <c r="AU491">
        <v>60</v>
      </c>
      <c r="AV491">
        <v>1</v>
      </c>
      <c r="AW491">
        <v>1</v>
      </c>
      <c r="AZ491">
        <v>6.77</v>
      </c>
      <c r="BA491">
        <v>1</v>
      </c>
      <c r="BB491">
        <v>1</v>
      </c>
      <c r="BC491">
        <v>6.77</v>
      </c>
      <c r="BD491" t="s">
        <v>3</v>
      </c>
      <c r="BE491" t="s">
        <v>3</v>
      </c>
      <c r="BF491" t="s">
        <v>3</v>
      </c>
      <c r="BG491" t="s">
        <v>3</v>
      </c>
      <c r="BH491">
        <v>3</v>
      </c>
      <c r="BI491">
        <v>2</v>
      </c>
      <c r="BJ491" t="s">
        <v>3</v>
      </c>
      <c r="BM491">
        <v>112001</v>
      </c>
      <c r="BN491">
        <v>0</v>
      </c>
      <c r="BO491" t="s">
        <v>3</v>
      </c>
      <c r="BP491">
        <v>0</v>
      </c>
      <c r="BQ491">
        <v>3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80</v>
      </c>
      <c r="CA491">
        <v>60</v>
      </c>
      <c r="CE491">
        <v>0</v>
      </c>
      <c r="CF491">
        <v>0</v>
      </c>
      <c r="CG491">
        <v>0</v>
      </c>
      <c r="CM491">
        <v>0</v>
      </c>
      <c r="CN491" t="s">
        <v>3</v>
      </c>
      <c r="CO491">
        <v>0</v>
      </c>
      <c r="CP491">
        <f t="shared" si="553"/>
        <v>2844.08</v>
      </c>
      <c r="CQ491">
        <f t="shared" si="554"/>
        <v>568.81539999999995</v>
      </c>
      <c r="CR491">
        <f t="shared" si="555"/>
        <v>0</v>
      </c>
      <c r="CS491">
        <f t="shared" si="556"/>
        <v>0</v>
      </c>
      <c r="CT491">
        <f t="shared" si="557"/>
        <v>0</v>
      </c>
      <c r="CU491">
        <f t="shared" si="558"/>
        <v>0</v>
      </c>
      <c r="CV491">
        <f t="shared" si="559"/>
        <v>0</v>
      </c>
      <c r="CW491">
        <f t="shared" si="560"/>
        <v>0</v>
      </c>
      <c r="CX491">
        <f t="shared" si="561"/>
        <v>0</v>
      </c>
      <c r="CY491">
        <f t="shared" si="562"/>
        <v>0</v>
      </c>
      <c r="CZ491">
        <f t="shared" si="563"/>
        <v>0</v>
      </c>
      <c r="DC491" t="s">
        <v>3</v>
      </c>
      <c r="DD491" t="s">
        <v>3</v>
      </c>
      <c r="DE491" t="s">
        <v>3</v>
      </c>
      <c r="DF491" t="s">
        <v>3</v>
      </c>
      <c r="DG491" t="s">
        <v>3</v>
      </c>
      <c r="DH491" t="s">
        <v>3</v>
      </c>
      <c r="DI491" t="s">
        <v>3</v>
      </c>
      <c r="DJ491" t="s">
        <v>3</v>
      </c>
      <c r="DK491" t="s">
        <v>3</v>
      </c>
      <c r="DL491" t="s">
        <v>3</v>
      </c>
      <c r="DM491" t="s">
        <v>3</v>
      </c>
      <c r="DN491">
        <v>0</v>
      </c>
      <c r="DO491">
        <v>0</v>
      </c>
      <c r="DP491">
        <v>1</v>
      </c>
      <c r="DQ491">
        <v>1</v>
      </c>
      <c r="DU491">
        <v>1013</v>
      </c>
      <c r="DV491" t="s">
        <v>17</v>
      </c>
      <c r="DW491" t="s">
        <v>17</v>
      </c>
      <c r="DX491">
        <v>1</v>
      </c>
      <c r="EE491">
        <v>39174395</v>
      </c>
      <c r="EF491">
        <v>3</v>
      </c>
      <c r="EG491" t="s">
        <v>20</v>
      </c>
      <c r="EH491">
        <v>0</v>
      </c>
      <c r="EI491" t="s">
        <v>3</v>
      </c>
      <c r="EJ491">
        <v>2</v>
      </c>
      <c r="EK491">
        <v>112001</v>
      </c>
      <c r="EL491" t="s">
        <v>192</v>
      </c>
      <c r="EM491" t="s">
        <v>193</v>
      </c>
      <c r="EO491" t="s">
        <v>3</v>
      </c>
      <c r="EQ491">
        <v>0</v>
      </c>
      <c r="ER491">
        <v>84.02</v>
      </c>
      <c r="ES491">
        <v>84.02</v>
      </c>
      <c r="ET491">
        <v>0</v>
      </c>
      <c r="EU491">
        <v>0</v>
      </c>
      <c r="EV491">
        <v>0</v>
      </c>
      <c r="EW491">
        <v>0</v>
      </c>
      <c r="EX491">
        <v>0</v>
      </c>
      <c r="EZ491">
        <v>5</v>
      </c>
      <c r="FC491">
        <v>1</v>
      </c>
      <c r="FD491">
        <v>18</v>
      </c>
      <c r="FF491">
        <v>671.17</v>
      </c>
      <c r="FQ491">
        <v>0</v>
      </c>
      <c r="FR491">
        <f t="shared" si="564"/>
        <v>0</v>
      </c>
      <c r="FS491">
        <v>0</v>
      </c>
      <c r="FX491">
        <v>80</v>
      </c>
      <c r="FY491">
        <v>60</v>
      </c>
      <c r="GA491" t="s">
        <v>763</v>
      </c>
      <c r="GD491">
        <v>1</v>
      </c>
      <c r="GF491">
        <v>1260193602</v>
      </c>
      <c r="GG491">
        <v>1</v>
      </c>
      <c r="GH491">
        <v>3</v>
      </c>
      <c r="GI491">
        <v>4</v>
      </c>
      <c r="GJ491">
        <v>0</v>
      </c>
      <c r="GK491">
        <v>0</v>
      </c>
      <c r="GL491">
        <f t="shared" si="565"/>
        <v>0</v>
      </c>
      <c r="GM491">
        <f t="shared" si="566"/>
        <v>2844.08</v>
      </c>
      <c r="GN491">
        <f t="shared" si="567"/>
        <v>0</v>
      </c>
      <c r="GO491">
        <f t="shared" si="568"/>
        <v>2844.08</v>
      </c>
      <c r="GP491">
        <f t="shared" si="569"/>
        <v>0</v>
      </c>
      <c r="GR491">
        <v>1</v>
      </c>
      <c r="GS491">
        <v>1</v>
      </c>
      <c r="GT491">
        <v>0</v>
      </c>
      <c r="GU491" t="s">
        <v>3</v>
      </c>
      <c r="GV491">
        <f t="shared" si="570"/>
        <v>0</v>
      </c>
      <c r="GW491">
        <v>1</v>
      </c>
      <c r="GX491">
        <f t="shared" si="571"/>
        <v>0</v>
      </c>
      <c r="HA491">
        <v>0</v>
      </c>
      <c r="HB491">
        <v>0</v>
      </c>
      <c r="HC491">
        <f t="shared" si="572"/>
        <v>0</v>
      </c>
      <c r="IK491">
        <v>0</v>
      </c>
    </row>
    <row r="492" spans="1:255" x14ac:dyDescent="0.2">
      <c r="A492" s="2">
        <v>17</v>
      </c>
      <c r="B492" s="2">
        <v>1</v>
      </c>
      <c r="C492" s="2">
        <f>ROW(SmtRes!A1297)</f>
        <v>1297</v>
      </c>
      <c r="D492" s="2">
        <f>ROW(EtalonRes!A1090)</f>
        <v>1090</v>
      </c>
      <c r="E492" s="2" t="s">
        <v>764</v>
      </c>
      <c r="F492" s="2" t="s">
        <v>765</v>
      </c>
      <c r="G492" s="2" t="s">
        <v>766</v>
      </c>
      <c r="H492" s="2" t="s">
        <v>42</v>
      </c>
      <c r="I492" s="2">
        <f>ROUND(7/10,9)</f>
        <v>0.7</v>
      </c>
      <c r="J492" s="2">
        <v>0</v>
      </c>
      <c r="K492" s="2"/>
      <c r="L492" s="2"/>
      <c r="M492" s="2"/>
      <c r="N492" s="2"/>
      <c r="O492" s="2">
        <f t="shared" si="538"/>
        <v>505.4</v>
      </c>
      <c r="P492" s="2">
        <f t="shared" si="539"/>
        <v>79.39</v>
      </c>
      <c r="Q492" s="2">
        <f t="shared" si="540"/>
        <v>53.28</v>
      </c>
      <c r="R492" s="2">
        <f t="shared" si="541"/>
        <v>0</v>
      </c>
      <c r="S492" s="2">
        <f t="shared" si="542"/>
        <v>372.73</v>
      </c>
      <c r="T492" s="2">
        <f t="shared" si="543"/>
        <v>0</v>
      </c>
      <c r="U492" s="2">
        <f t="shared" si="544"/>
        <v>38.744999999999997</v>
      </c>
      <c r="V492" s="2">
        <f t="shared" si="545"/>
        <v>0</v>
      </c>
      <c r="W492" s="2">
        <f t="shared" si="546"/>
        <v>0</v>
      </c>
      <c r="X492" s="2">
        <f t="shared" si="547"/>
        <v>298.18</v>
      </c>
      <c r="Y492" s="2">
        <f t="shared" si="548"/>
        <v>223.64</v>
      </c>
      <c r="Z492" s="2"/>
      <c r="AA492" s="2">
        <v>39650536</v>
      </c>
      <c r="AB492" s="2">
        <f t="shared" si="549"/>
        <v>721.99</v>
      </c>
      <c r="AC492" s="2">
        <f t="shared" si="550"/>
        <v>113.41</v>
      </c>
      <c r="AD492" s="2">
        <f>ROUND(((((ET492*1.35))-((EU492*1.35)))+AE492),6)</f>
        <v>76.113</v>
      </c>
      <c r="AE492" s="2">
        <f>ROUND(((EU492*1.35)),6)</f>
        <v>0</v>
      </c>
      <c r="AF492" s="2">
        <f>ROUND(((EV492*1.35)),6)</f>
        <v>532.46699999999998</v>
      </c>
      <c r="AG492" s="2">
        <f t="shared" si="551"/>
        <v>0</v>
      </c>
      <c r="AH492" s="2">
        <f>((EW492*1.35))</f>
        <v>55.35</v>
      </c>
      <c r="AI492" s="2">
        <f>((EX492*1.35))</f>
        <v>0</v>
      </c>
      <c r="AJ492" s="2">
        <f t="shared" si="552"/>
        <v>0</v>
      </c>
      <c r="AK492" s="2">
        <v>564.21</v>
      </c>
      <c r="AL492" s="2">
        <v>113.41</v>
      </c>
      <c r="AM492" s="2">
        <v>56.38</v>
      </c>
      <c r="AN492" s="2">
        <v>0</v>
      </c>
      <c r="AO492" s="2">
        <v>394.42</v>
      </c>
      <c r="AP492" s="2">
        <v>0</v>
      </c>
      <c r="AQ492" s="2">
        <v>41</v>
      </c>
      <c r="AR492" s="2">
        <v>0</v>
      </c>
      <c r="AS492" s="2">
        <v>0</v>
      </c>
      <c r="AT492" s="2">
        <v>80</v>
      </c>
      <c r="AU492" s="2">
        <v>60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3</v>
      </c>
      <c r="BE492" s="2" t="s">
        <v>3</v>
      </c>
      <c r="BF492" s="2" t="s">
        <v>3</v>
      </c>
      <c r="BG492" s="2" t="s">
        <v>3</v>
      </c>
      <c r="BH492" s="2">
        <v>0</v>
      </c>
      <c r="BI492" s="2">
        <v>2</v>
      </c>
      <c r="BJ492" s="2" t="s">
        <v>767</v>
      </c>
      <c r="BK492" s="2"/>
      <c r="BL492" s="2"/>
      <c r="BM492" s="2">
        <v>112001</v>
      </c>
      <c r="BN492" s="2">
        <v>0</v>
      </c>
      <c r="BO492" s="2" t="s">
        <v>3</v>
      </c>
      <c r="BP492" s="2">
        <v>0</v>
      </c>
      <c r="BQ492" s="2">
        <v>3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3</v>
      </c>
      <c r="BZ492" s="2">
        <v>80</v>
      </c>
      <c r="CA492" s="2">
        <v>60</v>
      </c>
      <c r="CB492" s="2"/>
      <c r="CC492" s="2"/>
      <c r="CD492" s="2"/>
      <c r="CE492" s="2">
        <v>0</v>
      </c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1296</v>
      </c>
      <c r="CO492" s="2">
        <v>0</v>
      </c>
      <c r="CP492" s="2">
        <f t="shared" si="553"/>
        <v>505.40000000000003</v>
      </c>
      <c r="CQ492" s="2">
        <f t="shared" si="554"/>
        <v>113.41</v>
      </c>
      <c r="CR492" s="2">
        <f t="shared" si="555"/>
        <v>76.113</v>
      </c>
      <c r="CS492" s="2">
        <f t="shared" si="556"/>
        <v>0</v>
      </c>
      <c r="CT492" s="2">
        <f t="shared" si="557"/>
        <v>532.46699999999998</v>
      </c>
      <c r="CU492" s="2">
        <f t="shared" si="558"/>
        <v>0</v>
      </c>
      <c r="CV492" s="2">
        <f t="shared" si="559"/>
        <v>55.35</v>
      </c>
      <c r="CW492" s="2">
        <f t="shared" si="560"/>
        <v>0</v>
      </c>
      <c r="CX492" s="2">
        <f t="shared" si="561"/>
        <v>0</v>
      </c>
      <c r="CY492" s="2">
        <f t="shared" si="562"/>
        <v>298.18400000000003</v>
      </c>
      <c r="CZ492" s="2">
        <f t="shared" si="563"/>
        <v>223.63800000000003</v>
      </c>
      <c r="DA492" s="2"/>
      <c r="DB492" s="2"/>
      <c r="DC492" s="2" t="s">
        <v>3</v>
      </c>
      <c r="DD492" s="2" t="s">
        <v>3</v>
      </c>
      <c r="DE492" s="2" t="s">
        <v>19</v>
      </c>
      <c r="DF492" s="2" t="s">
        <v>19</v>
      </c>
      <c r="DG492" s="2" t="s">
        <v>19</v>
      </c>
      <c r="DH492" s="2" t="s">
        <v>3</v>
      </c>
      <c r="DI492" s="2" t="s">
        <v>19</v>
      </c>
      <c r="DJ492" s="2" t="s">
        <v>19</v>
      </c>
      <c r="DK492" s="2" t="s">
        <v>3</v>
      </c>
      <c r="DL492" s="2" t="s">
        <v>3</v>
      </c>
      <c r="DM492" s="2" t="s">
        <v>3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1013</v>
      </c>
      <c r="DV492" s="2" t="s">
        <v>42</v>
      </c>
      <c r="DW492" s="2" t="s">
        <v>42</v>
      </c>
      <c r="DX492" s="2">
        <v>1</v>
      </c>
      <c r="DY492" s="2"/>
      <c r="DZ492" s="2"/>
      <c r="EA492" s="2"/>
      <c r="EB492" s="2"/>
      <c r="EC492" s="2"/>
      <c r="ED492" s="2"/>
      <c r="EE492" s="2">
        <v>39174395</v>
      </c>
      <c r="EF492" s="2">
        <v>3</v>
      </c>
      <c r="EG492" s="2" t="s">
        <v>20</v>
      </c>
      <c r="EH492" s="2">
        <v>0</v>
      </c>
      <c r="EI492" s="2" t="s">
        <v>3</v>
      </c>
      <c r="EJ492" s="2">
        <v>2</v>
      </c>
      <c r="EK492" s="2">
        <v>112001</v>
      </c>
      <c r="EL492" s="2" t="s">
        <v>192</v>
      </c>
      <c r="EM492" s="2" t="s">
        <v>193</v>
      </c>
      <c r="EN492" s="2"/>
      <c r="EO492" s="2" t="s">
        <v>44</v>
      </c>
      <c r="EP492" s="2"/>
      <c r="EQ492" s="2">
        <v>131072</v>
      </c>
      <c r="ER492" s="2">
        <v>564.21</v>
      </c>
      <c r="ES492" s="2">
        <v>113.41</v>
      </c>
      <c r="ET492" s="2">
        <v>56.38</v>
      </c>
      <c r="EU492" s="2">
        <v>0</v>
      </c>
      <c r="EV492" s="2">
        <v>394.42</v>
      </c>
      <c r="EW492" s="2">
        <v>41</v>
      </c>
      <c r="EX492" s="2">
        <v>0</v>
      </c>
      <c r="EY492" s="2">
        <v>0</v>
      </c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si="564"/>
        <v>0</v>
      </c>
      <c r="FS492" s="2">
        <v>0</v>
      </c>
      <c r="FT492" s="2"/>
      <c r="FU492" s="2"/>
      <c r="FV492" s="2"/>
      <c r="FW492" s="2"/>
      <c r="FX492" s="2">
        <v>80</v>
      </c>
      <c r="FY492" s="2">
        <v>60</v>
      </c>
      <c r="FZ492" s="2"/>
      <c r="GA492" s="2" t="s">
        <v>3</v>
      </c>
      <c r="GB492" s="2"/>
      <c r="GC492" s="2"/>
      <c r="GD492" s="2">
        <v>1</v>
      </c>
      <c r="GE492" s="2"/>
      <c r="GF492" s="2">
        <v>-1973323776</v>
      </c>
      <c r="GG492" s="2">
        <v>1</v>
      </c>
      <c r="GH492" s="2">
        <v>1</v>
      </c>
      <c r="GI492" s="2">
        <v>-2</v>
      </c>
      <c r="GJ492" s="2">
        <v>0</v>
      </c>
      <c r="GK492" s="2">
        <v>0</v>
      </c>
      <c r="GL492" s="2">
        <f t="shared" si="565"/>
        <v>0</v>
      </c>
      <c r="GM492" s="2">
        <f t="shared" si="566"/>
        <v>1027.22</v>
      </c>
      <c r="GN492" s="2">
        <f t="shared" si="567"/>
        <v>0</v>
      </c>
      <c r="GO492" s="2">
        <f t="shared" si="568"/>
        <v>1027.22</v>
      </c>
      <c r="GP492" s="2">
        <f t="shared" si="569"/>
        <v>0</v>
      </c>
      <c r="GQ492" s="2"/>
      <c r="GR492" s="2">
        <v>0</v>
      </c>
      <c r="GS492" s="2">
        <v>3</v>
      </c>
      <c r="GT492" s="2">
        <v>0</v>
      </c>
      <c r="GU492" s="2" t="s">
        <v>3</v>
      </c>
      <c r="GV492" s="2">
        <f t="shared" si="570"/>
        <v>0</v>
      </c>
      <c r="GW492" s="2">
        <v>1</v>
      </c>
      <c r="GX492" s="2">
        <f t="shared" si="571"/>
        <v>0</v>
      </c>
      <c r="GY492" s="2"/>
      <c r="GZ492" s="2"/>
      <c r="HA492" s="2">
        <v>0</v>
      </c>
      <c r="HB492" s="2">
        <v>0</v>
      </c>
      <c r="HC492" s="2">
        <f t="shared" si="572"/>
        <v>0</v>
      </c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17</v>
      </c>
      <c r="B493">
        <v>1</v>
      </c>
      <c r="C493">
        <f>ROW(SmtRes!A1306)</f>
        <v>1306</v>
      </c>
      <c r="D493">
        <f>ROW(EtalonRes!A1096)</f>
        <v>1096</v>
      </c>
      <c r="E493" t="s">
        <v>764</v>
      </c>
      <c r="F493" t="s">
        <v>765</v>
      </c>
      <c r="G493" t="s">
        <v>766</v>
      </c>
      <c r="H493" t="s">
        <v>42</v>
      </c>
      <c r="I493">
        <f>ROUND(7/10,9)</f>
        <v>0.7</v>
      </c>
      <c r="J493">
        <v>0</v>
      </c>
      <c r="O493">
        <f t="shared" si="538"/>
        <v>3421.51</v>
      </c>
      <c r="P493">
        <f t="shared" si="539"/>
        <v>537.45000000000005</v>
      </c>
      <c r="Q493">
        <f t="shared" si="540"/>
        <v>360.7</v>
      </c>
      <c r="R493">
        <f t="shared" si="541"/>
        <v>0</v>
      </c>
      <c r="S493">
        <f t="shared" si="542"/>
        <v>2523.36</v>
      </c>
      <c r="T493">
        <f t="shared" si="543"/>
        <v>0</v>
      </c>
      <c r="U493">
        <f t="shared" si="544"/>
        <v>38.744999999999997</v>
      </c>
      <c r="V493">
        <f t="shared" si="545"/>
        <v>0</v>
      </c>
      <c r="W493">
        <f t="shared" si="546"/>
        <v>0</v>
      </c>
      <c r="X493">
        <f t="shared" si="547"/>
        <v>2018.69</v>
      </c>
      <c r="Y493">
        <f t="shared" si="548"/>
        <v>1514.02</v>
      </c>
      <c r="AA493">
        <v>39650538</v>
      </c>
      <c r="AB493">
        <f t="shared" si="549"/>
        <v>721.99</v>
      </c>
      <c r="AC493">
        <f t="shared" si="550"/>
        <v>113.41</v>
      </c>
      <c r="AD493">
        <f>ROUND(((((ET493*1.35))-((EU493*1.35)))+AE493),6)</f>
        <v>76.113</v>
      </c>
      <c r="AE493">
        <f>ROUND(((EU493*1.35)),6)</f>
        <v>0</v>
      </c>
      <c r="AF493">
        <f>ROUND(((EV493*1.35)),6)</f>
        <v>532.46699999999998</v>
      </c>
      <c r="AG493">
        <f t="shared" si="551"/>
        <v>0</v>
      </c>
      <c r="AH493">
        <f>((EW493*1.35))</f>
        <v>55.35</v>
      </c>
      <c r="AI493">
        <f>((EX493*1.35))</f>
        <v>0</v>
      </c>
      <c r="AJ493">
        <f t="shared" si="552"/>
        <v>0</v>
      </c>
      <c r="AK493">
        <v>564.21</v>
      </c>
      <c r="AL493">
        <v>113.41</v>
      </c>
      <c r="AM493">
        <v>56.38</v>
      </c>
      <c r="AN493">
        <v>0</v>
      </c>
      <c r="AO493">
        <v>394.42</v>
      </c>
      <c r="AP493">
        <v>0</v>
      </c>
      <c r="AQ493">
        <v>41</v>
      </c>
      <c r="AR493">
        <v>0</v>
      </c>
      <c r="AS493">
        <v>0</v>
      </c>
      <c r="AT493">
        <v>80</v>
      </c>
      <c r="AU493">
        <v>60</v>
      </c>
      <c r="AV493">
        <v>1</v>
      </c>
      <c r="AW493">
        <v>1</v>
      </c>
      <c r="AZ493">
        <v>6.77</v>
      </c>
      <c r="BA493">
        <v>6.77</v>
      </c>
      <c r="BB493">
        <v>6.77</v>
      </c>
      <c r="BC493">
        <v>6.77</v>
      </c>
      <c r="BD493" t="s">
        <v>3</v>
      </c>
      <c r="BE493" t="s">
        <v>3</v>
      </c>
      <c r="BF493" t="s">
        <v>3</v>
      </c>
      <c r="BG493" t="s">
        <v>3</v>
      </c>
      <c r="BH493">
        <v>0</v>
      </c>
      <c r="BI493">
        <v>2</v>
      </c>
      <c r="BJ493" t="s">
        <v>767</v>
      </c>
      <c r="BM493">
        <v>112001</v>
      </c>
      <c r="BN493">
        <v>0</v>
      </c>
      <c r="BO493" t="s">
        <v>3</v>
      </c>
      <c r="BP493">
        <v>0</v>
      </c>
      <c r="BQ493">
        <v>3</v>
      </c>
      <c r="BR493">
        <v>0</v>
      </c>
      <c r="BS493">
        <v>6.77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80</v>
      </c>
      <c r="CA493">
        <v>60</v>
      </c>
      <c r="CE493">
        <v>0</v>
      </c>
      <c r="CF493">
        <v>0</v>
      </c>
      <c r="CG493">
        <v>0</v>
      </c>
      <c r="CM493">
        <v>0</v>
      </c>
      <c r="CN493" t="s">
        <v>1296</v>
      </c>
      <c r="CO493">
        <v>0</v>
      </c>
      <c r="CP493">
        <f t="shared" si="553"/>
        <v>3421.51</v>
      </c>
      <c r="CQ493">
        <f t="shared" si="554"/>
        <v>767.78569999999991</v>
      </c>
      <c r="CR493">
        <f t="shared" si="555"/>
        <v>515.28500999999994</v>
      </c>
      <c r="CS493">
        <f t="shared" si="556"/>
        <v>0</v>
      </c>
      <c r="CT493">
        <f t="shared" si="557"/>
        <v>3604.8015899999996</v>
      </c>
      <c r="CU493">
        <f t="shared" si="558"/>
        <v>0</v>
      </c>
      <c r="CV493">
        <f t="shared" si="559"/>
        <v>55.35</v>
      </c>
      <c r="CW493">
        <f t="shared" si="560"/>
        <v>0</v>
      </c>
      <c r="CX493">
        <f t="shared" si="561"/>
        <v>0</v>
      </c>
      <c r="CY493">
        <f t="shared" si="562"/>
        <v>2018.6880000000001</v>
      </c>
      <c r="CZ493">
        <f t="shared" si="563"/>
        <v>1514.0160000000001</v>
      </c>
      <c r="DC493" t="s">
        <v>3</v>
      </c>
      <c r="DD493" t="s">
        <v>3</v>
      </c>
      <c r="DE493" t="s">
        <v>19</v>
      </c>
      <c r="DF493" t="s">
        <v>19</v>
      </c>
      <c r="DG493" t="s">
        <v>19</v>
      </c>
      <c r="DH493" t="s">
        <v>3</v>
      </c>
      <c r="DI493" t="s">
        <v>19</v>
      </c>
      <c r="DJ493" t="s">
        <v>19</v>
      </c>
      <c r="DK493" t="s">
        <v>3</v>
      </c>
      <c r="DL493" t="s">
        <v>3</v>
      </c>
      <c r="DM493" t="s">
        <v>3</v>
      </c>
      <c r="DN493">
        <v>0</v>
      </c>
      <c r="DO493">
        <v>0</v>
      </c>
      <c r="DP493">
        <v>1</v>
      </c>
      <c r="DQ493">
        <v>1</v>
      </c>
      <c r="DU493">
        <v>1013</v>
      </c>
      <c r="DV493" t="s">
        <v>42</v>
      </c>
      <c r="DW493" t="s">
        <v>42</v>
      </c>
      <c r="DX493">
        <v>1</v>
      </c>
      <c r="EE493">
        <v>39174395</v>
      </c>
      <c r="EF493">
        <v>3</v>
      </c>
      <c r="EG493" t="s">
        <v>20</v>
      </c>
      <c r="EH493">
        <v>0</v>
      </c>
      <c r="EI493" t="s">
        <v>3</v>
      </c>
      <c r="EJ493">
        <v>2</v>
      </c>
      <c r="EK493">
        <v>112001</v>
      </c>
      <c r="EL493" t="s">
        <v>192</v>
      </c>
      <c r="EM493" t="s">
        <v>193</v>
      </c>
      <c r="EO493" t="s">
        <v>44</v>
      </c>
      <c r="EQ493">
        <v>131072</v>
      </c>
      <c r="ER493">
        <v>564.21</v>
      </c>
      <c r="ES493">
        <v>113.41</v>
      </c>
      <c r="ET493">
        <v>56.38</v>
      </c>
      <c r="EU493">
        <v>0</v>
      </c>
      <c r="EV493">
        <v>394.42</v>
      </c>
      <c r="EW493">
        <v>41</v>
      </c>
      <c r="EX493">
        <v>0</v>
      </c>
      <c r="EY493">
        <v>0</v>
      </c>
      <c r="FQ493">
        <v>0</v>
      </c>
      <c r="FR493">
        <f t="shared" si="564"/>
        <v>0</v>
      </c>
      <c r="FS493">
        <v>0</v>
      </c>
      <c r="FX493">
        <v>80</v>
      </c>
      <c r="FY493">
        <v>60</v>
      </c>
      <c r="GA493" t="s">
        <v>3</v>
      </c>
      <c r="GD493">
        <v>1</v>
      </c>
      <c r="GF493">
        <v>-1973323776</v>
      </c>
      <c r="GG493">
        <v>1</v>
      </c>
      <c r="GH493">
        <v>1</v>
      </c>
      <c r="GI493">
        <v>4</v>
      </c>
      <c r="GJ493">
        <v>0</v>
      </c>
      <c r="GK493">
        <v>0</v>
      </c>
      <c r="GL493">
        <f t="shared" si="565"/>
        <v>0</v>
      </c>
      <c r="GM493">
        <f t="shared" si="566"/>
        <v>6954.22</v>
      </c>
      <c r="GN493">
        <f t="shared" si="567"/>
        <v>0</v>
      </c>
      <c r="GO493">
        <f t="shared" si="568"/>
        <v>6954.22</v>
      </c>
      <c r="GP493">
        <f t="shared" si="569"/>
        <v>0</v>
      </c>
      <c r="GR493">
        <v>0</v>
      </c>
      <c r="GS493">
        <v>0</v>
      </c>
      <c r="GT493">
        <v>0</v>
      </c>
      <c r="GU493" t="s">
        <v>3</v>
      </c>
      <c r="GV493">
        <f t="shared" si="570"/>
        <v>0</v>
      </c>
      <c r="GW493">
        <v>1</v>
      </c>
      <c r="GX493">
        <f t="shared" si="571"/>
        <v>0</v>
      </c>
      <c r="HA493">
        <v>0</v>
      </c>
      <c r="HB493">
        <v>0</v>
      </c>
      <c r="HC493">
        <f t="shared" si="572"/>
        <v>0</v>
      </c>
      <c r="IK493">
        <v>0</v>
      </c>
    </row>
    <row r="494" spans="1:255" x14ac:dyDescent="0.2">
      <c r="A494" s="2">
        <v>18</v>
      </c>
      <c r="B494" s="2">
        <v>1</v>
      </c>
      <c r="C494" s="2">
        <v>1296</v>
      </c>
      <c r="D494" s="2"/>
      <c r="E494" s="2" t="s">
        <v>768</v>
      </c>
      <c r="F494" s="2" t="s">
        <v>171</v>
      </c>
      <c r="G494" s="2" t="s">
        <v>769</v>
      </c>
      <c r="H494" s="2" t="s">
        <v>17</v>
      </c>
      <c r="I494" s="2">
        <f>I492*J494</f>
        <v>2</v>
      </c>
      <c r="J494" s="2">
        <v>2.8571428571428572</v>
      </c>
      <c r="K494" s="2"/>
      <c r="L494" s="2"/>
      <c r="M494" s="2"/>
      <c r="N494" s="2"/>
      <c r="O494" s="2">
        <f t="shared" si="538"/>
        <v>798.6</v>
      </c>
      <c r="P494" s="2">
        <f t="shared" si="539"/>
        <v>798.6</v>
      </c>
      <c r="Q494" s="2">
        <f t="shared" si="540"/>
        <v>0</v>
      </c>
      <c r="R494" s="2">
        <f t="shared" si="541"/>
        <v>0</v>
      </c>
      <c r="S494" s="2">
        <f t="shared" si="542"/>
        <v>0</v>
      </c>
      <c r="T494" s="2">
        <f t="shared" si="543"/>
        <v>0</v>
      </c>
      <c r="U494" s="2">
        <f t="shared" si="544"/>
        <v>0</v>
      </c>
      <c r="V494" s="2">
        <f t="shared" si="545"/>
        <v>0</v>
      </c>
      <c r="W494" s="2">
        <f t="shared" si="546"/>
        <v>0</v>
      </c>
      <c r="X494" s="2">
        <f t="shared" si="547"/>
        <v>0</v>
      </c>
      <c r="Y494" s="2">
        <f t="shared" si="548"/>
        <v>0</v>
      </c>
      <c r="Z494" s="2"/>
      <c r="AA494" s="2">
        <v>39650536</v>
      </c>
      <c r="AB494" s="2">
        <f t="shared" si="549"/>
        <v>399.3</v>
      </c>
      <c r="AC494" s="2">
        <f t="shared" si="550"/>
        <v>399.3</v>
      </c>
      <c r="AD494" s="2">
        <f t="shared" ref="AD494:AD499" si="581">ROUND((((ET494)-(EU494))+AE494),6)</f>
        <v>0</v>
      </c>
      <c r="AE494" s="2">
        <f t="shared" ref="AE494:AF499" si="582">ROUND((EU494),6)</f>
        <v>0</v>
      </c>
      <c r="AF494" s="2">
        <f t="shared" si="582"/>
        <v>0</v>
      </c>
      <c r="AG494" s="2">
        <f t="shared" si="551"/>
        <v>0</v>
      </c>
      <c r="AH494" s="2">
        <f t="shared" ref="AH494:AI499" si="583">(EW494)</f>
        <v>0</v>
      </c>
      <c r="AI494" s="2">
        <f t="shared" si="583"/>
        <v>0</v>
      </c>
      <c r="AJ494" s="2">
        <f t="shared" si="552"/>
        <v>0</v>
      </c>
      <c r="AK494" s="2">
        <v>399.3</v>
      </c>
      <c r="AL494" s="2">
        <v>399.3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80</v>
      </c>
      <c r="AU494" s="2">
        <v>60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3</v>
      </c>
      <c r="BE494" s="2" t="s">
        <v>3</v>
      </c>
      <c r="BF494" s="2" t="s">
        <v>3</v>
      </c>
      <c r="BG494" s="2" t="s">
        <v>3</v>
      </c>
      <c r="BH494" s="2">
        <v>3</v>
      </c>
      <c r="BI494" s="2">
        <v>2</v>
      </c>
      <c r="BJ494" s="2" t="s">
        <v>3</v>
      </c>
      <c r="BK494" s="2"/>
      <c r="BL494" s="2"/>
      <c r="BM494" s="2">
        <v>112001</v>
      </c>
      <c r="BN494" s="2">
        <v>0</v>
      </c>
      <c r="BO494" s="2" t="s">
        <v>3</v>
      </c>
      <c r="BP494" s="2">
        <v>0</v>
      </c>
      <c r="BQ494" s="2">
        <v>3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3</v>
      </c>
      <c r="BZ494" s="2">
        <v>80</v>
      </c>
      <c r="CA494" s="2">
        <v>60</v>
      </c>
      <c r="CB494" s="2"/>
      <c r="CC494" s="2"/>
      <c r="CD494" s="2"/>
      <c r="CE494" s="2">
        <v>0</v>
      </c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3</v>
      </c>
      <c r="CO494" s="2">
        <v>0</v>
      </c>
      <c r="CP494" s="2">
        <f t="shared" si="553"/>
        <v>798.6</v>
      </c>
      <c r="CQ494" s="2">
        <f t="shared" si="554"/>
        <v>399.3</v>
      </c>
      <c r="CR494" s="2">
        <f t="shared" si="555"/>
        <v>0</v>
      </c>
      <c r="CS494" s="2">
        <f t="shared" si="556"/>
        <v>0</v>
      </c>
      <c r="CT494" s="2">
        <f t="shared" si="557"/>
        <v>0</v>
      </c>
      <c r="CU494" s="2">
        <f t="shared" si="558"/>
        <v>0</v>
      </c>
      <c r="CV494" s="2">
        <f t="shared" si="559"/>
        <v>0</v>
      </c>
      <c r="CW494" s="2">
        <f t="shared" si="560"/>
        <v>0</v>
      </c>
      <c r="CX494" s="2">
        <f t="shared" si="561"/>
        <v>0</v>
      </c>
      <c r="CY494" s="2">
        <f t="shared" si="562"/>
        <v>0</v>
      </c>
      <c r="CZ494" s="2">
        <f t="shared" si="563"/>
        <v>0</v>
      </c>
      <c r="DA494" s="2"/>
      <c r="DB494" s="2"/>
      <c r="DC494" s="2" t="s">
        <v>3</v>
      </c>
      <c r="DD494" s="2" t="s">
        <v>3</v>
      </c>
      <c r="DE494" s="2" t="s">
        <v>3</v>
      </c>
      <c r="DF494" s="2" t="s">
        <v>3</v>
      </c>
      <c r="DG494" s="2" t="s">
        <v>3</v>
      </c>
      <c r="DH494" s="2" t="s">
        <v>3</v>
      </c>
      <c r="DI494" s="2" t="s">
        <v>3</v>
      </c>
      <c r="DJ494" s="2" t="s">
        <v>3</v>
      </c>
      <c r="DK494" s="2" t="s">
        <v>3</v>
      </c>
      <c r="DL494" s="2" t="s">
        <v>3</v>
      </c>
      <c r="DM494" s="2" t="s">
        <v>3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1013</v>
      </c>
      <c r="DV494" s="2" t="s">
        <v>17</v>
      </c>
      <c r="DW494" s="2" t="s">
        <v>17</v>
      </c>
      <c r="DX494" s="2">
        <v>1</v>
      </c>
      <c r="DY494" s="2"/>
      <c r="DZ494" s="2"/>
      <c r="EA494" s="2"/>
      <c r="EB494" s="2"/>
      <c r="EC494" s="2"/>
      <c r="ED494" s="2"/>
      <c r="EE494" s="2">
        <v>39174395</v>
      </c>
      <c r="EF494" s="2">
        <v>3</v>
      </c>
      <c r="EG494" s="2" t="s">
        <v>20</v>
      </c>
      <c r="EH494" s="2">
        <v>0</v>
      </c>
      <c r="EI494" s="2" t="s">
        <v>3</v>
      </c>
      <c r="EJ494" s="2">
        <v>2</v>
      </c>
      <c r="EK494" s="2">
        <v>112001</v>
      </c>
      <c r="EL494" s="2" t="s">
        <v>192</v>
      </c>
      <c r="EM494" s="2" t="s">
        <v>193</v>
      </c>
      <c r="EN494" s="2"/>
      <c r="EO494" s="2" t="s">
        <v>3</v>
      </c>
      <c r="EP494" s="2"/>
      <c r="EQ494" s="2">
        <v>0</v>
      </c>
      <c r="ER494" s="2">
        <v>399.3</v>
      </c>
      <c r="ES494" s="2">
        <v>399.3</v>
      </c>
      <c r="ET494" s="2">
        <v>0</v>
      </c>
      <c r="EU494" s="2">
        <v>0</v>
      </c>
      <c r="EV494" s="2">
        <v>0</v>
      </c>
      <c r="EW494" s="2">
        <v>0</v>
      </c>
      <c r="EX494" s="2">
        <v>0</v>
      </c>
      <c r="EY494" s="2"/>
      <c r="EZ494" s="2">
        <v>5</v>
      </c>
      <c r="FA494" s="2"/>
      <c r="FB494" s="2"/>
      <c r="FC494" s="2">
        <v>1</v>
      </c>
      <c r="FD494" s="2">
        <v>18</v>
      </c>
      <c r="FE494" s="2"/>
      <c r="FF494" s="2">
        <v>471.17</v>
      </c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564"/>
        <v>0</v>
      </c>
      <c r="FS494" s="2">
        <v>0</v>
      </c>
      <c r="FT494" s="2"/>
      <c r="FU494" s="2"/>
      <c r="FV494" s="2"/>
      <c r="FW494" s="2"/>
      <c r="FX494" s="2">
        <v>80</v>
      </c>
      <c r="FY494" s="2">
        <v>60</v>
      </c>
      <c r="FZ494" s="2"/>
      <c r="GA494" s="2" t="s">
        <v>762</v>
      </c>
      <c r="GB494" s="2"/>
      <c r="GC494" s="2"/>
      <c r="GD494" s="2">
        <v>1</v>
      </c>
      <c r="GE494" s="2"/>
      <c r="GF494" s="2">
        <v>621232966</v>
      </c>
      <c r="GG494" s="2">
        <v>1</v>
      </c>
      <c r="GH494" s="2">
        <v>3</v>
      </c>
      <c r="GI494" s="2">
        <v>3</v>
      </c>
      <c r="GJ494" s="2">
        <v>0</v>
      </c>
      <c r="GK494" s="2">
        <v>0</v>
      </c>
      <c r="GL494" s="2">
        <f t="shared" si="565"/>
        <v>0</v>
      </c>
      <c r="GM494" s="2">
        <f t="shared" si="566"/>
        <v>798.6</v>
      </c>
      <c r="GN494" s="2">
        <f t="shared" si="567"/>
        <v>0</v>
      </c>
      <c r="GO494" s="2">
        <f t="shared" si="568"/>
        <v>798.6</v>
      </c>
      <c r="GP494" s="2">
        <f t="shared" si="569"/>
        <v>0</v>
      </c>
      <c r="GQ494" s="2"/>
      <c r="GR494" s="2">
        <v>1</v>
      </c>
      <c r="GS494" s="2">
        <v>1</v>
      </c>
      <c r="GT494" s="2">
        <v>0</v>
      </c>
      <c r="GU494" s="2" t="s">
        <v>3</v>
      </c>
      <c r="GV494" s="2">
        <f t="shared" si="570"/>
        <v>0</v>
      </c>
      <c r="GW494" s="2">
        <v>1</v>
      </c>
      <c r="GX494" s="2">
        <f t="shared" si="571"/>
        <v>0</v>
      </c>
      <c r="GY494" s="2"/>
      <c r="GZ494" s="2"/>
      <c r="HA494" s="2">
        <v>0</v>
      </c>
      <c r="HB494" s="2">
        <v>0</v>
      </c>
      <c r="HC494" s="2">
        <f t="shared" si="572"/>
        <v>0</v>
      </c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18</v>
      </c>
      <c r="B495">
        <v>1</v>
      </c>
      <c r="C495">
        <v>1305</v>
      </c>
      <c r="E495" t="s">
        <v>768</v>
      </c>
      <c r="F495" t="s">
        <v>171</v>
      </c>
      <c r="G495" t="s">
        <v>769</v>
      </c>
      <c r="H495" t="s">
        <v>17</v>
      </c>
      <c r="I495">
        <f>I493*J495</f>
        <v>2</v>
      </c>
      <c r="J495">
        <v>2.8571428571428572</v>
      </c>
      <c r="O495">
        <f t="shared" si="538"/>
        <v>1646.06</v>
      </c>
      <c r="P495">
        <f t="shared" si="539"/>
        <v>1646.06</v>
      </c>
      <c r="Q495">
        <f t="shared" si="540"/>
        <v>0</v>
      </c>
      <c r="R495">
        <f t="shared" si="541"/>
        <v>0</v>
      </c>
      <c r="S495">
        <f t="shared" si="542"/>
        <v>0</v>
      </c>
      <c r="T495">
        <f t="shared" si="543"/>
        <v>0</v>
      </c>
      <c r="U495">
        <f t="shared" si="544"/>
        <v>0</v>
      </c>
      <c r="V495">
        <f t="shared" si="545"/>
        <v>0</v>
      </c>
      <c r="W495">
        <f t="shared" si="546"/>
        <v>0</v>
      </c>
      <c r="X495">
        <f t="shared" si="547"/>
        <v>0</v>
      </c>
      <c r="Y495">
        <f t="shared" si="548"/>
        <v>0</v>
      </c>
      <c r="AA495">
        <v>39650538</v>
      </c>
      <c r="AB495">
        <f t="shared" si="549"/>
        <v>121.57</v>
      </c>
      <c r="AC495">
        <f t="shared" si="550"/>
        <v>121.57</v>
      </c>
      <c r="AD495">
        <f t="shared" si="581"/>
        <v>0</v>
      </c>
      <c r="AE495">
        <f t="shared" si="582"/>
        <v>0</v>
      </c>
      <c r="AF495">
        <f t="shared" si="582"/>
        <v>0</v>
      </c>
      <c r="AG495">
        <f t="shared" si="551"/>
        <v>0</v>
      </c>
      <c r="AH495">
        <f t="shared" si="583"/>
        <v>0</v>
      </c>
      <c r="AI495">
        <f t="shared" si="583"/>
        <v>0</v>
      </c>
      <c r="AJ495">
        <f t="shared" si="552"/>
        <v>0</v>
      </c>
      <c r="AK495">
        <v>121.57</v>
      </c>
      <c r="AL495">
        <v>121.57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80</v>
      </c>
      <c r="AU495">
        <v>60</v>
      </c>
      <c r="AV495">
        <v>1</v>
      </c>
      <c r="AW495">
        <v>1</v>
      </c>
      <c r="AZ495">
        <v>6.77</v>
      </c>
      <c r="BA495">
        <v>1</v>
      </c>
      <c r="BB495">
        <v>1</v>
      </c>
      <c r="BC495">
        <v>6.77</v>
      </c>
      <c r="BD495" t="s">
        <v>3</v>
      </c>
      <c r="BE495" t="s">
        <v>3</v>
      </c>
      <c r="BF495" t="s">
        <v>3</v>
      </c>
      <c r="BG495" t="s">
        <v>3</v>
      </c>
      <c r="BH495">
        <v>3</v>
      </c>
      <c r="BI495">
        <v>2</v>
      </c>
      <c r="BJ495" t="s">
        <v>3</v>
      </c>
      <c r="BM495">
        <v>112001</v>
      </c>
      <c r="BN495">
        <v>0</v>
      </c>
      <c r="BO495" t="s">
        <v>3</v>
      </c>
      <c r="BP495">
        <v>0</v>
      </c>
      <c r="BQ495">
        <v>3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3</v>
      </c>
      <c r="BZ495">
        <v>80</v>
      </c>
      <c r="CA495">
        <v>60</v>
      </c>
      <c r="CE495">
        <v>0</v>
      </c>
      <c r="CF495">
        <v>0</v>
      </c>
      <c r="CG495">
        <v>0</v>
      </c>
      <c r="CM495">
        <v>0</v>
      </c>
      <c r="CN495" t="s">
        <v>3</v>
      </c>
      <c r="CO495">
        <v>0</v>
      </c>
      <c r="CP495">
        <f t="shared" si="553"/>
        <v>1646.06</v>
      </c>
      <c r="CQ495">
        <f t="shared" si="554"/>
        <v>823.02889999999991</v>
      </c>
      <c r="CR495">
        <f t="shared" si="555"/>
        <v>0</v>
      </c>
      <c r="CS495">
        <f t="shared" si="556"/>
        <v>0</v>
      </c>
      <c r="CT495">
        <f t="shared" si="557"/>
        <v>0</v>
      </c>
      <c r="CU495">
        <f t="shared" si="558"/>
        <v>0</v>
      </c>
      <c r="CV495">
        <f t="shared" si="559"/>
        <v>0</v>
      </c>
      <c r="CW495">
        <f t="shared" si="560"/>
        <v>0</v>
      </c>
      <c r="CX495">
        <f t="shared" si="561"/>
        <v>0</v>
      </c>
      <c r="CY495">
        <f t="shared" si="562"/>
        <v>0</v>
      </c>
      <c r="CZ495">
        <f t="shared" si="563"/>
        <v>0</v>
      </c>
      <c r="DC495" t="s">
        <v>3</v>
      </c>
      <c r="DD495" t="s">
        <v>3</v>
      </c>
      <c r="DE495" t="s">
        <v>3</v>
      </c>
      <c r="DF495" t="s">
        <v>3</v>
      </c>
      <c r="DG495" t="s">
        <v>3</v>
      </c>
      <c r="DH495" t="s">
        <v>3</v>
      </c>
      <c r="DI495" t="s">
        <v>3</v>
      </c>
      <c r="DJ495" t="s">
        <v>3</v>
      </c>
      <c r="DK495" t="s">
        <v>3</v>
      </c>
      <c r="DL495" t="s">
        <v>3</v>
      </c>
      <c r="DM495" t="s">
        <v>3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17</v>
      </c>
      <c r="DW495" t="s">
        <v>17</v>
      </c>
      <c r="DX495">
        <v>1</v>
      </c>
      <c r="EE495">
        <v>39174395</v>
      </c>
      <c r="EF495">
        <v>3</v>
      </c>
      <c r="EG495" t="s">
        <v>20</v>
      </c>
      <c r="EH495">
        <v>0</v>
      </c>
      <c r="EI495" t="s">
        <v>3</v>
      </c>
      <c r="EJ495">
        <v>2</v>
      </c>
      <c r="EK495">
        <v>112001</v>
      </c>
      <c r="EL495" t="s">
        <v>192</v>
      </c>
      <c r="EM495" t="s">
        <v>193</v>
      </c>
      <c r="EO495" t="s">
        <v>3</v>
      </c>
      <c r="EQ495">
        <v>0</v>
      </c>
      <c r="ER495">
        <v>121.57</v>
      </c>
      <c r="ES495">
        <v>121.57</v>
      </c>
      <c r="ET495">
        <v>0</v>
      </c>
      <c r="EU495">
        <v>0</v>
      </c>
      <c r="EV495">
        <v>0</v>
      </c>
      <c r="EW495">
        <v>0</v>
      </c>
      <c r="EX495">
        <v>0</v>
      </c>
      <c r="EZ495">
        <v>5</v>
      </c>
      <c r="FC495">
        <v>1</v>
      </c>
      <c r="FD495">
        <v>18</v>
      </c>
      <c r="FF495">
        <v>971.17</v>
      </c>
      <c r="FQ495">
        <v>0</v>
      </c>
      <c r="FR495">
        <f t="shared" si="564"/>
        <v>0</v>
      </c>
      <c r="FS495">
        <v>0</v>
      </c>
      <c r="FX495">
        <v>80</v>
      </c>
      <c r="FY495">
        <v>60</v>
      </c>
      <c r="GA495" t="s">
        <v>770</v>
      </c>
      <c r="GD495">
        <v>1</v>
      </c>
      <c r="GF495">
        <v>621232966</v>
      </c>
      <c r="GG495">
        <v>1</v>
      </c>
      <c r="GH495">
        <v>3</v>
      </c>
      <c r="GI495">
        <v>4</v>
      </c>
      <c r="GJ495">
        <v>0</v>
      </c>
      <c r="GK495">
        <v>0</v>
      </c>
      <c r="GL495">
        <f t="shared" si="565"/>
        <v>0</v>
      </c>
      <c r="GM495">
        <f t="shared" si="566"/>
        <v>1646.06</v>
      </c>
      <c r="GN495">
        <f t="shared" si="567"/>
        <v>0</v>
      </c>
      <c r="GO495">
        <f t="shared" si="568"/>
        <v>1646.06</v>
      </c>
      <c r="GP495">
        <f t="shared" si="569"/>
        <v>0</v>
      </c>
      <c r="GR495">
        <v>1</v>
      </c>
      <c r="GS495">
        <v>1</v>
      </c>
      <c r="GT495">
        <v>0</v>
      </c>
      <c r="GU495" t="s">
        <v>3</v>
      </c>
      <c r="GV495">
        <f t="shared" si="570"/>
        <v>0</v>
      </c>
      <c r="GW495">
        <v>1</v>
      </c>
      <c r="GX495">
        <f t="shared" si="571"/>
        <v>0</v>
      </c>
      <c r="HA495">
        <v>0</v>
      </c>
      <c r="HB495">
        <v>0</v>
      </c>
      <c r="HC495">
        <f t="shared" si="572"/>
        <v>0</v>
      </c>
      <c r="IK495">
        <v>0</v>
      </c>
    </row>
    <row r="496" spans="1:255" x14ac:dyDescent="0.2">
      <c r="A496" s="2">
        <v>18</v>
      </c>
      <c r="B496" s="2">
        <v>1</v>
      </c>
      <c r="C496" s="2">
        <v>1297</v>
      </c>
      <c r="D496" s="2"/>
      <c r="E496" s="2" t="s">
        <v>771</v>
      </c>
      <c r="F496" s="2" t="s">
        <v>171</v>
      </c>
      <c r="G496" s="2" t="s">
        <v>772</v>
      </c>
      <c r="H496" s="2" t="s">
        <v>17</v>
      </c>
      <c r="I496" s="2">
        <f>I492*J496</f>
        <v>2</v>
      </c>
      <c r="J496" s="2">
        <v>2.8571428571428572</v>
      </c>
      <c r="K496" s="2"/>
      <c r="L496" s="2"/>
      <c r="M496" s="2"/>
      <c r="N496" s="2"/>
      <c r="O496" s="2">
        <f t="shared" si="538"/>
        <v>3593.7</v>
      </c>
      <c r="P496" s="2">
        <f t="shared" si="539"/>
        <v>3593.7</v>
      </c>
      <c r="Q496" s="2">
        <f t="shared" si="540"/>
        <v>0</v>
      </c>
      <c r="R496" s="2">
        <f t="shared" si="541"/>
        <v>0</v>
      </c>
      <c r="S496" s="2">
        <f t="shared" si="542"/>
        <v>0</v>
      </c>
      <c r="T496" s="2">
        <f t="shared" si="543"/>
        <v>0</v>
      </c>
      <c r="U496" s="2">
        <f t="shared" si="544"/>
        <v>0</v>
      </c>
      <c r="V496" s="2">
        <f t="shared" si="545"/>
        <v>0</v>
      </c>
      <c r="W496" s="2">
        <f t="shared" si="546"/>
        <v>0</v>
      </c>
      <c r="X496" s="2">
        <f t="shared" si="547"/>
        <v>0</v>
      </c>
      <c r="Y496" s="2">
        <f t="shared" si="548"/>
        <v>0</v>
      </c>
      <c r="Z496" s="2"/>
      <c r="AA496" s="2">
        <v>39650536</v>
      </c>
      <c r="AB496" s="2">
        <f t="shared" si="549"/>
        <v>1796.85</v>
      </c>
      <c r="AC496" s="2">
        <f t="shared" si="550"/>
        <v>1796.85</v>
      </c>
      <c r="AD496" s="2">
        <f t="shared" si="581"/>
        <v>0</v>
      </c>
      <c r="AE496" s="2">
        <f t="shared" si="582"/>
        <v>0</v>
      </c>
      <c r="AF496" s="2">
        <f t="shared" si="582"/>
        <v>0</v>
      </c>
      <c r="AG496" s="2">
        <f t="shared" si="551"/>
        <v>0</v>
      </c>
      <c r="AH496" s="2">
        <f t="shared" si="583"/>
        <v>0</v>
      </c>
      <c r="AI496" s="2">
        <f t="shared" si="583"/>
        <v>0</v>
      </c>
      <c r="AJ496" s="2">
        <f t="shared" si="552"/>
        <v>0</v>
      </c>
      <c r="AK496" s="2">
        <v>1796.85</v>
      </c>
      <c r="AL496" s="2">
        <v>1796.85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80</v>
      </c>
      <c r="AU496" s="2">
        <v>60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3</v>
      </c>
      <c r="BE496" s="2" t="s">
        <v>3</v>
      </c>
      <c r="BF496" s="2" t="s">
        <v>3</v>
      </c>
      <c r="BG496" s="2" t="s">
        <v>3</v>
      </c>
      <c r="BH496" s="2">
        <v>3</v>
      </c>
      <c r="BI496" s="2">
        <v>2</v>
      </c>
      <c r="BJ496" s="2" t="s">
        <v>3</v>
      </c>
      <c r="BK496" s="2"/>
      <c r="BL496" s="2"/>
      <c r="BM496" s="2">
        <v>112001</v>
      </c>
      <c r="BN496" s="2">
        <v>0</v>
      </c>
      <c r="BO496" s="2" t="s">
        <v>3</v>
      </c>
      <c r="BP496" s="2">
        <v>0</v>
      </c>
      <c r="BQ496" s="2">
        <v>3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3</v>
      </c>
      <c r="BZ496" s="2">
        <v>80</v>
      </c>
      <c r="CA496" s="2">
        <v>60</v>
      </c>
      <c r="CB496" s="2"/>
      <c r="CC496" s="2"/>
      <c r="CD496" s="2"/>
      <c r="CE496" s="2">
        <v>0</v>
      </c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3</v>
      </c>
      <c r="CO496" s="2">
        <v>0</v>
      </c>
      <c r="CP496" s="2">
        <f t="shared" si="553"/>
        <v>3593.7</v>
      </c>
      <c r="CQ496" s="2">
        <f t="shared" si="554"/>
        <v>1796.85</v>
      </c>
      <c r="CR496" s="2">
        <f t="shared" si="555"/>
        <v>0</v>
      </c>
      <c r="CS496" s="2">
        <f t="shared" si="556"/>
        <v>0</v>
      </c>
      <c r="CT496" s="2">
        <f t="shared" si="557"/>
        <v>0</v>
      </c>
      <c r="CU496" s="2">
        <f t="shared" si="558"/>
        <v>0</v>
      </c>
      <c r="CV496" s="2">
        <f t="shared" si="559"/>
        <v>0</v>
      </c>
      <c r="CW496" s="2">
        <f t="shared" si="560"/>
        <v>0</v>
      </c>
      <c r="CX496" s="2">
        <f t="shared" si="561"/>
        <v>0</v>
      </c>
      <c r="CY496" s="2">
        <f t="shared" si="562"/>
        <v>0</v>
      </c>
      <c r="CZ496" s="2">
        <f t="shared" si="563"/>
        <v>0</v>
      </c>
      <c r="DA496" s="2"/>
      <c r="DB496" s="2"/>
      <c r="DC496" s="2" t="s">
        <v>3</v>
      </c>
      <c r="DD496" s="2" t="s">
        <v>3</v>
      </c>
      <c r="DE496" s="2" t="s">
        <v>3</v>
      </c>
      <c r="DF496" s="2" t="s">
        <v>3</v>
      </c>
      <c r="DG496" s="2" t="s">
        <v>3</v>
      </c>
      <c r="DH496" s="2" t="s">
        <v>3</v>
      </c>
      <c r="DI496" s="2" t="s">
        <v>3</v>
      </c>
      <c r="DJ496" s="2" t="s">
        <v>3</v>
      </c>
      <c r="DK496" s="2" t="s">
        <v>3</v>
      </c>
      <c r="DL496" s="2" t="s">
        <v>3</v>
      </c>
      <c r="DM496" s="2" t="s">
        <v>3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1013</v>
      </c>
      <c r="DV496" s="2" t="s">
        <v>17</v>
      </c>
      <c r="DW496" s="2" t="s">
        <v>17</v>
      </c>
      <c r="DX496" s="2">
        <v>1</v>
      </c>
      <c r="DY496" s="2"/>
      <c r="DZ496" s="2"/>
      <c r="EA496" s="2"/>
      <c r="EB496" s="2"/>
      <c r="EC496" s="2"/>
      <c r="ED496" s="2"/>
      <c r="EE496" s="2">
        <v>39174395</v>
      </c>
      <c r="EF496" s="2">
        <v>3</v>
      </c>
      <c r="EG496" s="2" t="s">
        <v>20</v>
      </c>
      <c r="EH496" s="2">
        <v>0</v>
      </c>
      <c r="EI496" s="2" t="s">
        <v>3</v>
      </c>
      <c r="EJ496" s="2">
        <v>2</v>
      </c>
      <c r="EK496" s="2">
        <v>112001</v>
      </c>
      <c r="EL496" s="2" t="s">
        <v>192</v>
      </c>
      <c r="EM496" s="2" t="s">
        <v>193</v>
      </c>
      <c r="EN496" s="2"/>
      <c r="EO496" s="2" t="s">
        <v>3</v>
      </c>
      <c r="EP496" s="2"/>
      <c r="EQ496" s="2">
        <v>0</v>
      </c>
      <c r="ER496" s="2">
        <v>1796.85</v>
      </c>
      <c r="ES496" s="2">
        <v>1796.85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>
        <v>5</v>
      </c>
      <c r="FA496" s="2"/>
      <c r="FB496" s="2"/>
      <c r="FC496" s="2">
        <v>1</v>
      </c>
      <c r="FD496" s="2">
        <v>18</v>
      </c>
      <c r="FE496" s="2"/>
      <c r="FF496" s="2">
        <v>2120.2800000000002</v>
      </c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564"/>
        <v>0</v>
      </c>
      <c r="FS496" s="2">
        <v>0</v>
      </c>
      <c r="FT496" s="2"/>
      <c r="FU496" s="2"/>
      <c r="FV496" s="2"/>
      <c r="FW496" s="2"/>
      <c r="FX496" s="2">
        <v>80</v>
      </c>
      <c r="FY496" s="2">
        <v>60</v>
      </c>
      <c r="FZ496" s="2"/>
      <c r="GA496" s="2" t="s">
        <v>773</v>
      </c>
      <c r="GB496" s="2"/>
      <c r="GC496" s="2"/>
      <c r="GD496" s="2">
        <v>1</v>
      </c>
      <c r="GE496" s="2"/>
      <c r="GF496" s="2">
        <v>1297272067</v>
      </c>
      <c r="GG496" s="2">
        <v>1</v>
      </c>
      <c r="GH496" s="2">
        <v>3</v>
      </c>
      <c r="GI496" s="2">
        <v>3</v>
      </c>
      <c r="GJ496" s="2">
        <v>0</v>
      </c>
      <c r="GK496" s="2">
        <v>0</v>
      </c>
      <c r="GL496" s="2">
        <f t="shared" si="565"/>
        <v>0</v>
      </c>
      <c r="GM496" s="2">
        <f t="shared" si="566"/>
        <v>3593.7</v>
      </c>
      <c r="GN496" s="2">
        <f t="shared" si="567"/>
        <v>0</v>
      </c>
      <c r="GO496" s="2">
        <f t="shared" si="568"/>
        <v>3593.7</v>
      </c>
      <c r="GP496" s="2">
        <f t="shared" si="569"/>
        <v>0</v>
      </c>
      <c r="GQ496" s="2"/>
      <c r="GR496" s="2">
        <v>1</v>
      </c>
      <c r="GS496" s="2">
        <v>1</v>
      </c>
      <c r="GT496" s="2">
        <v>0</v>
      </c>
      <c r="GU496" s="2" t="s">
        <v>3</v>
      </c>
      <c r="GV496" s="2">
        <f t="shared" si="570"/>
        <v>0</v>
      </c>
      <c r="GW496" s="2">
        <v>1</v>
      </c>
      <c r="GX496" s="2">
        <f t="shared" si="571"/>
        <v>0</v>
      </c>
      <c r="GY496" s="2"/>
      <c r="GZ496" s="2"/>
      <c r="HA496" s="2">
        <v>0</v>
      </c>
      <c r="HB496" s="2">
        <v>0</v>
      </c>
      <c r="HC496" s="2">
        <f t="shared" si="572"/>
        <v>0</v>
      </c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55" x14ac:dyDescent="0.2">
      <c r="A497">
        <v>18</v>
      </c>
      <c r="B497">
        <v>1</v>
      </c>
      <c r="C497">
        <v>1306</v>
      </c>
      <c r="E497" t="s">
        <v>771</v>
      </c>
      <c r="F497" t="s">
        <v>171</v>
      </c>
      <c r="G497" t="s">
        <v>772</v>
      </c>
      <c r="H497" t="s">
        <v>17</v>
      </c>
      <c r="I497">
        <f>I493*J497</f>
        <v>2</v>
      </c>
      <c r="J497">
        <v>2.8571428571428572</v>
      </c>
      <c r="O497">
        <f t="shared" si="538"/>
        <v>5288.59</v>
      </c>
      <c r="P497">
        <f t="shared" si="539"/>
        <v>5288.59</v>
      </c>
      <c r="Q497">
        <f t="shared" si="540"/>
        <v>0</v>
      </c>
      <c r="R497">
        <f t="shared" si="541"/>
        <v>0</v>
      </c>
      <c r="S497">
        <f t="shared" si="542"/>
        <v>0</v>
      </c>
      <c r="T497">
        <f t="shared" si="543"/>
        <v>0</v>
      </c>
      <c r="U497">
        <f t="shared" si="544"/>
        <v>0</v>
      </c>
      <c r="V497">
        <f t="shared" si="545"/>
        <v>0</v>
      </c>
      <c r="W497">
        <f t="shared" si="546"/>
        <v>0</v>
      </c>
      <c r="X497">
        <f t="shared" si="547"/>
        <v>0</v>
      </c>
      <c r="Y497">
        <f t="shared" si="548"/>
        <v>0</v>
      </c>
      <c r="AA497">
        <v>39650538</v>
      </c>
      <c r="AB497">
        <f t="shared" si="549"/>
        <v>390.59</v>
      </c>
      <c r="AC497">
        <f t="shared" si="550"/>
        <v>390.59</v>
      </c>
      <c r="AD497">
        <f t="shared" si="581"/>
        <v>0</v>
      </c>
      <c r="AE497">
        <f t="shared" si="582"/>
        <v>0</v>
      </c>
      <c r="AF497">
        <f t="shared" si="582"/>
        <v>0</v>
      </c>
      <c r="AG497">
        <f t="shared" si="551"/>
        <v>0</v>
      </c>
      <c r="AH497">
        <f t="shared" si="583"/>
        <v>0</v>
      </c>
      <c r="AI497">
        <f t="shared" si="583"/>
        <v>0</v>
      </c>
      <c r="AJ497">
        <f t="shared" si="552"/>
        <v>0</v>
      </c>
      <c r="AK497">
        <v>390.59</v>
      </c>
      <c r="AL497">
        <v>390.59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80</v>
      </c>
      <c r="AU497">
        <v>60</v>
      </c>
      <c r="AV497">
        <v>1</v>
      </c>
      <c r="AW497">
        <v>1</v>
      </c>
      <c r="AZ497">
        <v>6.77</v>
      </c>
      <c r="BA497">
        <v>1</v>
      </c>
      <c r="BB497">
        <v>1</v>
      </c>
      <c r="BC497">
        <v>6.77</v>
      </c>
      <c r="BD497" t="s">
        <v>3</v>
      </c>
      <c r="BE497" t="s">
        <v>3</v>
      </c>
      <c r="BF497" t="s">
        <v>3</v>
      </c>
      <c r="BG497" t="s">
        <v>3</v>
      </c>
      <c r="BH497">
        <v>3</v>
      </c>
      <c r="BI497">
        <v>2</v>
      </c>
      <c r="BJ497" t="s">
        <v>3</v>
      </c>
      <c r="BM497">
        <v>112001</v>
      </c>
      <c r="BN497">
        <v>0</v>
      </c>
      <c r="BO497" t="s">
        <v>3</v>
      </c>
      <c r="BP497">
        <v>0</v>
      </c>
      <c r="BQ497">
        <v>3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3</v>
      </c>
      <c r="BZ497">
        <v>80</v>
      </c>
      <c r="CA497">
        <v>60</v>
      </c>
      <c r="CE497">
        <v>0</v>
      </c>
      <c r="CF497">
        <v>0</v>
      </c>
      <c r="CG497">
        <v>0</v>
      </c>
      <c r="CM497">
        <v>0</v>
      </c>
      <c r="CN497" t="s">
        <v>3</v>
      </c>
      <c r="CO497">
        <v>0</v>
      </c>
      <c r="CP497">
        <f t="shared" si="553"/>
        <v>5288.59</v>
      </c>
      <c r="CQ497">
        <f t="shared" si="554"/>
        <v>2644.2942999999996</v>
      </c>
      <c r="CR497">
        <f t="shared" si="555"/>
        <v>0</v>
      </c>
      <c r="CS497">
        <f t="shared" si="556"/>
        <v>0</v>
      </c>
      <c r="CT497">
        <f t="shared" si="557"/>
        <v>0</v>
      </c>
      <c r="CU497">
        <f t="shared" si="558"/>
        <v>0</v>
      </c>
      <c r="CV497">
        <f t="shared" si="559"/>
        <v>0</v>
      </c>
      <c r="CW497">
        <f t="shared" si="560"/>
        <v>0</v>
      </c>
      <c r="CX497">
        <f t="shared" si="561"/>
        <v>0</v>
      </c>
      <c r="CY497">
        <f t="shared" si="562"/>
        <v>0</v>
      </c>
      <c r="CZ497">
        <f t="shared" si="563"/>
        <v>0</v>
      </c>
      <c r="DC497" t="s">
        <v>3</v>
      </c>
      <c r="DD497" t="s">
        <v>3</v>
      </c>
      <c r="DE497" t="s">
        <v>3</v>
      </c>
      <c r="DF497" t="s">
        <v>3</v>
      </c>
      <c r="DG497" t="s">
        <v>3</v>
      </c>
      <c r="DH497" t="s">
        <v>3</v>
      </c>
      <c r="DI497" t="s">
        <v>3</v>
      </c>
      <c r="DJ497" t="s">
        <v>3</v>
      </c>
      <c r="DK497" t="s">
        <v>3</v>
      </c>
      <c r="DL497" t="s">
        <v>3</v>
      </c>
      <c r="DM497" t="s">
        <v>3</v>
      </c>
      <c r="DN497">
        <v>0</v>
      </c>
      <c r="DO497">
        <v>0</v>
      </c>
      <c r="DP497">
        <v>1</v>
      </c>
      <c r="DQ497">
        <v>1</v>
      </c>
      <c r="DU497">
        <v>1013</v>
      </c>
      <c r="DV497" t="s">
        <v>17</v>
      </c>
      <c r="DW497" t="s">
        <v>17</v>
      </c>
      <c r="DX497">
        <v>1</v>
      </c>
      <c r="EE497">
        <v>39174395</v>
      </c>
      <c r="EF497">
        <v>3</v>
      </c>
      <c r="EG497" t="s">
        <v>20</v>
      </c>
      <c r="EH497">
        <v>0</v>
      </c>
      <c r="EI497" t="s">
        <v>3</v>
      </c>
      <c r="EJ497">
        <v>2</v>
      </c>
      <c r="EK497">
        <v>112001</v>
      </c>
      <c r="EL497" t="s">
        <v>192</v>
      </c>
      <c r="EM497" t="s">
        <v>193</v>
      </c>
      <c r="EO497" t="s">
        <v>3</v>
      </c>
      <c r="EQ497">
        <v>0</v>
      </c>
      <c r="ER497">
        <v>390.59</v>
      </c>
      <c r="ES497">
        <v>390.59</v>
      </c>
      <c r="ET497">
        <v>0</v>
      </c>
      <c r="EU497">
        <v>0</v>
      </c>
      <c r="EV497">
        <v>0</v>
      </c>
      <c r="EW497">
        <v>0</v>
      </c>
      <c r="EX497">
        <v>0</v>
      </c>
      <c r="EZ497">
        <v>5</v>
      </c>
      <c r="FC497">
        <v>1</v>
      </c>
      <c r="FD497">
        <v>18</v>
      </c>
      <c r="FF497">
        <v>3120.28</v>
      </c>
      <c r="FQ497">
        <v>0</v>
      </c>
      <c r="FR497">
        <f t="shared" si="564"/>
        <v>0</v>
      </c>
      <c r="FS497">
        <v>0</v>
      </c>
      <c r="FX497">
        <v>80</v>
      </c>
      <c r="FY497">
        <v>60</v>
      </c>
      <c r="GA497" t="s">
        <v>774</v>
      </c>
      <c r="GD497">
        <v>1</v>
      </c>
      <c r="GF497">
        <v>1297272067</v>
      </c>
      <c r="GG497">
        <v>1</v>
      </c>
      <c r="GH497">
        <v>3</v>
      </c>
      <c r="GI497">
        <v>4</v>
      </c>
      <c r="GJ497">
        <v>0</v>
      </c>
      <c r="GK497">
        <v>0</v>
      </c>
      <c r="GL497">
        <f t="shared" si="565"/>
        <v>0</v>
      </c>
      <c r="GM497">
        <f t="shared" si="566"/>
        <v>5288.59</v>
      </c>
      <c r="GN497">
        <f t="shared" si="567"/>
        <v>0</v>
      </c>
      <c r="GO497">
        <f t="shared" si="568"/>
        <v>5288.59</v>
      </c>
      <c r="GP497">
        <f t="shared" si="569"/>
        <v>0</v>
      </c>
      <c r="GR497">
        <v>1</v>
      </c>
      <c r="GS497">
        <v>1</v>
      </c>
      <c r="GT497">
        <v>0</v>
      </c>
      <c r="GU497" t="s">
        <v>3</v>
      </c>
      <c r="GV497">
        <f t="shared" si="570"/>
        <v>0</v>
      </c>
      <c r="GW497">
        <v>1</v>
      </c>
      <c r="GX497">
        <f t="shared" si="571"/>
        <v>0</v>
      </c>
      <c r="HA497">
        <v>0</v>
      </c>
      <c r="HB497">
        <v>0</v>
      </c>
      <c r="HC497">
        <f t="shared" si="572"/>
        <v>0</v>
      </c>
      <c r="IK497">
        <v>0</v>
      </c>
    </row>
    <row r="498" spans="1:255" x14ac:dyDescent="0.2">
      <c r="A498" s="2">
        <v>18</v>
      </c>
      <c r="B498" s="2">
        <v>1</v>
      </c>
      <c r="C498" s="2">
        <v>1295</v>
      </c>
      <c r="D498" s="2"/>
      <c r="E498" s="2" t="s">
        <v>775</v>
      </c>
      <c r="F498" s="2" t="s">
        <v>718</v>
      </c>
      <c r="G498" s="2" t="s">
        <v>776</v>
      </c>
      <c r="H498" s="2" t="s">
        <v>17</v>
      </c>
      <c r="I498" s="2">
        <f>I492*J498</f>
        <v>2.9999999999999996</v>
      </c>
      <c r="J498" s="2">
        <v>4.2857142857142856</v>
      </c>
      <c r="K498" s="2"/>
      <c r="L498" s="2"/>
      <c r="M498" s="2"/>
      <c r="N498" s="2"/>
      <c r="O498" s="2">
        <f t="shared" si="538"/>
        <v>1262.49</v>
      </c>
      <c r="P498" s="2">
        <f t="shared" si="539"/>
        <v>1262.49</v>
      </c>
      <c r="Q498" s="2">
        <f t="shared" si="540"/>
        <v>0</v>
      </c>
      <c r="R498" s="2">
        <f t="shared" si="541"/>
        <v>0</v>
      </c>
      <c r="S498" s="2">
        <f t="shared" si="542"/>
        <v>0</v>
      </c>
      <c r="T498" s="2">
        <f t="shared" si="543"/>
        <v>0</v>
      </c>
      <c r="U498" s="2">
        <f t="shared" si="544"/>
        <v>0</v>
      </c>
      <c r="V498" s="2">
        <f t="shared" si="545"/>
        <v>0</v>
      </c>
      <c r="W498" s="2">
        <f t="shared" si="546"/>
        <v>0</v>
      </c>
      <c r="X498" s="2">
        <f t="shared" si="547"/>
        <v>0</v>
      </c>
      <c r="Y498" s="2">
        <f t="shared" si="548"/>
        <v>0</v>
      </c>
      <c r="Z498" s="2"/>
      <c r="AA498" s="2">
        <v>39650536</v>
      </c>
      <c r="AB498" s="2">
        <f t="shared" si="549"/>
        <v>420.83</v>
      </c>
      <c r="AC498" s="2">
        <f t="shared" si="550"/>
        <v>420.83</v>
      </c>
      <c r="AD498" s="2">
        <f t="shared" si="581"/>
        <v>0</v>
      </c>
      <c r="AE498" s="2">
        <f t="shared" si="582"/>
        <v>0</v>
      </c>
      <c r="AF498" s="2">
        <f t="shared" si="582"/>
        <v>0</v>
      </c>
      <c r="AG498" s="2">
        <f t="shared" si="551"/>
        <v>0</v>
      </c>
      <c r="AH498" s="2">
        <f t="shared" si="583"/>
        <v>0</v>
      </c>
      <c r="AI498" s="2">
        <f t="shared" si="583"/>
        <v>0</v>
      </c>
      <c r="AJ498" s="2">
        <f t="shared" si="552"/>
        <v>0</v>
      </c>
      <c r="AK498" s="2">
        <v>420.83</v>
      </c>
      <c r="AL498" s="2">
        <v>420.83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80</v>
      </c>
      <c r="AU498" s="2">
        <v>60</v>
      </c>
      <c r="AV498" s="2">
        <v>1</v>
      </c>
      <c r="AW498" s="2">
        <v>1</v>
      </c>
      <c r="AX498" s="2"/>
      <c r="AY498" s="2"/>
      <c r="AZ498" s="2">
        <v>1</v>
      </c>
      <c r="BA498" s="2">
        <v>1</v>
      </c>
      <c r="BB498" s="2">
        <v>1</v>
      </c>
      <c r="BC498" s="2">
        <v>1</v>
      </c>
      <c r="BD498" s="2" t="s">
        <v>3</v>
      </c>
      <c r="BE498" s="2" t="s">
        <v>3</v>
      </c>
      <c r="BF498" s="2" t="s">
        <v>3</v>
      </c>
      <c r="BG498" s="2" t="s">
        <v>3</v>
      </c>
      <c r="BH498" s="2">
        <v>3</v>
      </c>
      <c r="BI498" s="2">
        <v>2</v>
      </c>
      <c r="BJ498" s="2" t="s">
        <v>3</v>
      </c>
      <c r="BK498" s="2"/>
      <c r="BL498" s="2"/>
      <c r="BM498" s="2">
        <v>112001</v>
      </c>
      <c r="BN498" s="2">
        <v>0</v>
      </c>
      <c r="BO498" s="2" t="s">
        <v>3</v>
      </c>
      <c r="BP498" s="2">
        <v>0</v>
      </c>
      <c r="BQ498" s="2">
        <v>3</v>
      </c>
      <c r="BR498" s="2">
        <v>0</v>
      </c>
      <c r="BS498" s="2">
        <v>1</v>
      </c>
      <c r="BT498" s="2">
        <v>1</v>
      </c>
      <c r="BU498" s="2">
        <v>1</v>
      </c>
      <c r="BV498" s="2">
        <v>1</v>
      </c>
      <c r="BW498" s="2">
        <v>1</v>
      </c>
      <c r="BX498" s="2">
        <v>1</v>
      </c>
      <c r="BY498" s="2" t="s">
        <v>3</v>
      </c>
      <c r="BZ498" s="2">
        <v>80</v>
      </c>
      <c r="CA498" s="2">
        <v>60</v>
      </c>
      <c r="CB498" s="2"/>
      <c r="CC498" s="2"/>
      <c r="CD498" s="2"/>
      <c r="CE498" s="2">
        <v>0</v>
      </c>
      <c r="CF498" s="2">
        <v>0</v>
      </c>
      <c r="CG498" s="2">
        <v>0</v>
      </c>
      <c r="CH498" s="2"/>
      <c r="CI498" s="2"/>
      <c r="CJ498" s="2"/>
      <c r="CK498" s="2"/>
      <c r="CL498" s="2"/>
      <c r="CM498" s="2">
        <v>0</v>
      </c>
      <c r="CN498" s="2" t="s">
        <v>3</v>
      </c>
      <c r="CO498" s="2">
        <v>0</v>
      </c>
      <c r="CP498" s="2">
        <f t="shared" si="553"/>
        <v>1262.49</v>
      </c>
      <c r="CQ498" s="2">
        <f t="shared" si="554"/>
        <v>420.83</v>
      </c>
      <c r="CR498" s="2">
        <f t="shared" si="555"/>
        <v>0</v>
      </c>
      <c r="CS498" s="2">
        <f t="shared" si="556"/>
        <v>0</v>
      </c>
      <c r="CT498" s="2">
        <f t="shared" si="557"/>
        <v>0</v>
      </c>
      <c r="CU498" s="2">
        <f t="shared" si="558"/>
        <v>0</v>
      </c>
      <c r="CV498" s="2">
        <f t="shared" si="559"/>
        <v>0</v>
      </c>
      <c r="CW498" s="2">
        <f t="shared" si="560"/>
        <v>0</v>
      </c>
      <c r="CX498" s="2">
        <f t="shared" si="561"/>
        <v>0</v>
      </c>
      <c r="CY498" s="2">
        <f t="shared" si="562"/>
        <v>0</v>
      </c>
      <c r="CZ498" s="2">
        <f t="shared" si="563"/>
        <v>0</v>
      </c>
      <c r="DA498" s="2"/>
      <c r="DB498" s="2"/>
      <c r="DC498" s="2" t="s">
        <v>3</v>
      </c>
      <c r="DD498" s="2" t="s">
        <v>3</v>
      </c>
      <c r="DE498" s="2" t="s">
        <v>3</v>
      </c>
      <c r="DF498" s="2" t="s">
        <v>3</v>
      </c>
      <c r="DG498" s="2" t="s">
        <v>3</v>
      </c>
      <c r="DH498" s="2" t="s">
        <v>3</v>
      </c>
      <c r="DI498" s="2" t="s">
        <v>3</v>
      </c>
      <c r="DJ498" s="2" t="s">
        <v>3</v>
      </c>
      <c r="DK498" s="2" t="s">
        <v>3</v>
      </c>
      <c r="DL498" s="2" t="s">
        <v>3</v>
      </c>
      <c r="DM498" s="2" t="s">
        <v>3</v>
      </c>
      <c r="DN498" s="2">
        <v>0</v>
      </c>
      <c r="DO498" s="2">
        <v>0</v>
      </c>
      <c r="DP498" s="2">
        <v>1</v>
      </c>
      <c r="DQ498" s="2">
        <v>1</v>
      </c>
      <c r="DR498" s="2"/>
      <c r="DS498" s="2"/>
      <c r="DT498" s="2"/>
      <c r="DU498" s="2">
        <v>1013</v>
      </c>
      <c r="DV498" s="2" t="s">
        <v>17</v>
      </c>
      <c r="DW498" s="2" t="s">
        <v>17</v>
      </c>
      <c r="DX498" s="2">
        <v>1</v>
      </c>
      <c r="DY498" s="2"/>
      <c r="DZ498" s="2"/>
      <c r="EA498" s="2"/>
      <c r="EB498" s="2"/>
      <c r="EC498" s="2"/>
      <c r="ED498" s="2"/>
      <c r="EE498" s="2">
        <v>39174395</v>
      </c>
      <c r="EF498" s="2">
        <v>3</v>
      </c>
      <c r="EG498" s="2" t="s">
        <v>20</v>
      </c>
      <c r="EH498" s="2">
        <v>0</v>
      </c>
      <c r="EI498" s="2" t="s">
        <v>3</v>
      </c>
      <c r="EJ498" s="2">
        <v>2</v>
      </c>
      <c r="EK498" s="2">
        <v>112001</v>
      </c>
      <c r="EL498" s="2" t="s">
        <v>192</v>
      </c>
      <c r="EM498" s="2" t="s">
        <v>193</v>
      </c>
      <c r="EN498" s="2"/>
      <c r="EO498" s="2" t="s">
        <v>3</v>
      </c>
      <c r="EP498" s="2"/>
      <c r="EQ498" s="2">
        <v>0</v>
      </c>
      <c r="ER498" s="2">
        <v>420.83</v>
      </c>
      <c r="ES498" s="2">
        <v>420.83</v>
      </c>
      <c r="ET498" s="2">
        <v>0</v>
      </c>
      <c r="EU498" s="2">
        <v>0</v>
      </c>
      <c r="EV498" s="2">
        <v>0</v>
      </c>
      <c r="EW498" s="2">
        <v>0</v>
      </c>
      <c r="EX498" s="2">
        <v>0</v>
      </c>
      <c r="EY498" s="2"/>
      <c r="EZ498" s="2">
        <v>5</v>
      </c>
      <c r="FA498" s="2"/>
      <c r="FB498" s="2"/>
      <c r="FC498" s="2">
        <v>1</v>
      </c>
      <c r="FD498" s="2">
        <v>18</v>
      </c>
      <c r="FE498" s="2"/>
      <c r="FF498" s="2">
        <v>496.58</v>
      </c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>
        <v>0</v>
      </c>
      <c r="FR498" s="2">
        <f t="shared" si="564"/>
        <v>0</v>
      </c>
      <c r="FS498" s="2">
        <v>0</v>
      </c>
      <c r="FT498" s="2"/>
      <c r="FU498" s="2"/>
      <c r="FV498" s="2"/>
      <c r="FW498" s="2"/>
      <c r="FX498" s="2">
        <v>80</v>
      </c>
      <c r="FY498" s="2">
        <v>60</v>
      </c>
      <c r="FZ498" s="2"/>
      <c r="GA498" s="2" t="s">
        <v>777</v>
      </c>
      <c r="GB498" s="2"/>
      <c r="GC498" s="2"/>
      <c r="GD498" s="2">
        <v>1</v>
      </c>
      <c r="GE498" s="2"/>
      <c r="GF498" s="2">
        <v>-988860988</v>
      </c>
      <c r="GG498" s="2">
        <v>1</v>
      </c>
      <c r="GH498" s="2">
        <v>3</v>
      </c>
      <c r="GI498" s="2">
        <v>3</v>
      </c>
      <c r="GJ498" s="2">
        <v>0</v>
      </c>
      <c r="GK498" s="2">
        <v>0</v>
      </c>
      <c r="GL498" s="2">
        <f t="shared" si="565"/>
        <v>0</v>
      </c>
      <c r="GM498" s="2">
        <f t="shared" si="566"/>
        <v>1262.49</v>
      </c>
      <c r="GN498" s="2">
        <f t="shared" si="567"/>
        <v>0</v>
      </c>
      <c r="GO498" s="2">
        <f t="shared" si="568"/>
        <v>1262.49</v>
      </c>
      <c r="GP498" s="2">
        <f t="shared" si="569"/>
        <v>0</v>
      </c>
      <c r="GQ498" s="2"/>
      <c r="GR498" s="2">
        <v>1</v>
      </c>
      <c r="GS498" s="2">
        <v>1</v>
      </c>
      <c r="GT498" s="2">
        <v>0</v>
      </c>
      <c r="GU498" s="2" t="s">
        <v>3</v>
      </c>
      <c r="GV498" s="2">
        <f t="shared" si="570"/>
        <v>0</v>
      </c>
      <c r="GW498" s="2">
        <v>1</v>
      </c>
      <c r="GX498" s="2">
        <f t="shared" si="571"/>
        <v>0</v>
      </c>
      <c r="GY498" s="2"/>
      <c r="GZ498" s="2"/>
      <c r="HA498" s="2">
        <v>0</v>
      </c>
      <c r="HB498" s="2">
        <v>0</v>
      </c>
      <c r="HC498" s="2">
        <f t="shared" si="572"/>
        <v>0</v>
      </c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>
        <v>0</v>
      </c>
      <c r="IL498" s="2"/>
      <c r="IM498" s="2"/>
      <c r="IN498" s="2"/>
      <c r="IO498" s="2"/>
      <c r="IP498" s="2"/>
      <c r="IQ498" s="2"/>
      <c r="IR498" s="2"/>
      <c r="IS498" s="2"/>
      <c r="IT498" s="2"/>
      <c r="IU498" s="2"/>
    </row>
    <row r="499" spans="1:255" x14ac:dyDescent="0.2">
      <c r="A499">
        <v>18</v>
      </c>
      <c r="B499">
        <v>1</v>
      </c>
      <c r="C499">
        <v>1304</v>
      </c>
      <c r="E499" t="s">
        <v>775</v>
      </c>
      <c r="F499" t="s">
        <v>718</v>
      </c>
      <c r="G499" t="s">
        <v>776</v>
      </c>
      <c r="H499" t="s">
        <v>17</v>
      </c>
      <c r="I499">
        <f>I493*J499</f>
        <v>2.9999999999999996</v>
      </c>
      <c r="J499">
        <v>4.2857142857142856</v>
      </c>
      <c r="O499">
        <f t="shared" si="538"/>
        <v>1262.47</v>
      </c>
      <c r="P499">
        <f t="shared" si="539"/>
        <v>1262.47</v>
      </c>
      <c r="Q499">
        <f t="shared" si="540"/>
        <v>0</v>
      </c>
      <c r="R499">
        <f t="shared" si="541"/>
        <v>0</v>
      </c>
      <c r="S499">
        <f t="shared" si="542"/>
        <v>0</v>
      </c>
      <c r="T499">
        <f t="shared" si="543"/>
        <v>0</v>
      </c>
      <c r="U499">
        <f t="shared" si="544"/>
        <v>0</v>
      </c>
      <c r="V499">
        <f t="shared" si="545"/>
        <v>0</v>
      </c>
      <c r="W499">
        <f t="shared" si="546"/>
        <v>0</v>
      </c>
      <c r="X499">
        <f t="shared" si="547"/>
        <v>0</v>
      </c>
      <c r="Y499">
        <f t="shared" si="548"/>
        <v>0</v>
      </c>
      <c r="AA499">
        <v>39650538</v>
      </c>
      <c r="AB499">
        <f t="shared" si="549"/>
        <v>62.16</v>
      </c>
      <c r="AC499">
        <f t="shared" si="550"/>
        <v>62.16</v>
      </c>
      <c r="AD499">
        <f t="shared" si="581"/>
        <v>0</v>
      </c>
      <c r="AE499">
        <f t="shared" si="582"/>
        <v>0</v>
      </c>
      <c r="AF499">
        <f t="shared" si="582"/>
        <v>0</v>
      </c>
      <c r="AG499">
        <f t="shared" si="551"/>
        <v>0</v>
      </c>
      <c r="AH499">
        <f t="shared" si="583"/>
        <v>0</v>
      </c>
      <c r="AI499">
        <f t="shared" si="583"/>
        <v>0</v>
      </c>
      <c r="AJ499">
        <f t="shared" si="552"/>
        <v>0</v>
      </c>
      <c r="AK499">
        <v>62.16</v>
      </c>
      <c r="AL499">
        <v>62.16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80</v>
      </c>
      <c r="AU499">
        <v>60</v>
      </c>
      <c r="AV499">
        <v>1</v>
      </c>
      <c r="AW499">
        <v>1</v>
      </c>
      <c r="AZ499">
        <v>6.77</v>
      </c>
      <c r="BA499">
        <v>1</v>
      </c>
      <c r="BB499">
        <v>1</v>
      </c>
      <c r="BC499">
        <v>6.77</v>
      </c>
      <c r="BD499" t="s">
        <v>3</v>
      </c>
      <c r="BE499" t="s">
        <v>3</v>
      </c>
      <c r="BF499" t="s">
        <v>3</v>
      </c>
      <c r="BG499" t="s">
        <v>3</v>
      </c>
      <c r="BH499">
        <v>3</v>
      </c>
      <c r="BI499">
        <v>2</v>
      </c>
      <c r="BJ499" t="s">
        <v>3</v>
      </c>
      <c r="BM499">
        <v>112001</v>
      </c>
      <c r="BN499">
        <v>0</v>
      </c>
      <c r="BO499" t="s">
        <v>3</v>
      </c>
      <c r="BP499">
        <v>0</v>
      </c>
      <c r="BQ499">
        <v>3</v>
      </c>
      <c r="BR499">
        <v>0</v>
      </c>
      <c r="BS499">
        <v>1</v>
      </c>
      <c r="BT499">
        <v>1</v>
      </c>
      <c r="BU499">
        <v>1</v>
      </c>
      <c r="BV499">
        <v>1</v>
      </c>
      <c r="BW499">
        <v>1</v>
      </c>
      <c r="BX499">
        <v>1</v>
      </c>
      <c r="BY499" t="s">
        <v>3</v>
      </c>
      <c r="BZ499">
        <v>80</v>
      </c>
      <c r="CA499">
        <v>60</v>
      </c>
      <c r="CE499">
        <v>0</v>
      </c>
      <c r="CF499">
        <v>0</v>
      </c>
      <c r="CG499">
        <v>0</v>
      </c>
      <c r="CM499">
        <v>0</v>
      </c>
      <c r="CN499" t="s">
        <v>3</v>
      </c>
      <c r="CO499">
        <v>0</v>
      </c>
      <c r="CP499">
        <f t="shared" si="553"/>
        <v>1262.47</v>
      </c>
      <c r="CQ499">
        <f t="shared" si="554"/>
        <v>420.82319999999993</v>
      </c>
      <c r="CR499">
        <f t="shared" si="555"/>
        <v>0</v>
      </c>
      <c r="CS499">
        <f t="shared" si="556"/>
        <v>0</v>
      </c>
      <c r="CT499">
        <f t="shared" si="557"/>
        <v>0</v>
      </c>
      <c r="CU499">
        <f t="shared" si="558"/>
        <v>0</v>
      </c>
      <c r="CV499">
        <f t="shared" si="559"/>
        <v>0</v>
      </c>
      <c r="CW499">
        <f t="shared" si="560"/>
        <v>0</v>
      </c>
      <c r="CX499">
        <f t="shared" si="561"/>
        <v>0</v>
      </c>
      <c r="CY499">
        <f t="shared" si="562"/>
        <v>0</v>
      </c>
      <c r="CZ499">
        <f t="shared" si="563"/>
        <v>0</v>
      </c>
      <c r="DC499" t="s">
        <v>3</v>
      </c>
      <c r="DD499" t="s">
        <v>3</v>
      </c>
      <c r="DE499" t="s">
        <v>3</v>
      </c>
      <c r="DF499" t="s">
        <v>3</v>
      </c>
      <c r="DG499" t="s">
        <v>3</v>
      </c>
      <c r="DH499" t="s">
        <v>3</v>
      </c>
      <c r="DI499" t="s">
        <v>3</v>
      </c>
      <c r="DJ499" t="s">
        <v>3</v>
      </c>
      <c r="DK499" t="s">
        <v>3</v>
      </c>
      <c r="DL499" t="s">
        <v>3</v>
      </c>
      <c r="DM499" t="s">
        <v>3</v>
      </c>
      <c r="DN499">
        <v>0</v>
      </c>
      <c r="DO499">
        <v>0</v>
      </c>
      <c r="DP499">
        <v>1</v>
      </c>
      <c r="DQ499">
        <v>1</v>
      </c>
      <c r="DU499">
        <v>1013</v>
      </c>
      <c r="DV499" t="s">
        <v>17</v>
      </c>
      <c r="DW499" t="s">
        <v>17</v>
      </c>
      <c r="DX499">
        <v>1</v>
      </c>
      <c r="EE499">
        <v>39174395</v>
      </c>
      <c r="EF499">
        <v>3</v>
      </c>
      <c r="EG499" t="s">
        <v>20</v>
      </c>
      <c r="EH499">
        <v>0</v>
      </c>
      <c r="EI499" t="s">
        <v>3</v>
      </c>
      <c r="EJ499">
        <v>2</v>
      </c>
      <c r="EK499">
        <v>112001</v>
      </c>
      <c r="EL499" t="s">
        <v>192</v>
      </c>
      <c r="EM499" t="s">
        <v>193</v>
      </c>
      <c r="EO499" t="s">
        <v>3</v>
      </c>
      <c r="EQ499">
        <v>0</v>
      </c>
      <c r="ER499">
        <v>62.16</v>
      </c>
      <c r="ES499">
        <v>62.16</v>
      </c>
      <c r="ET499">
        <v>0</v>
      </c>
      <c r="EU499">
        <v>0</v>
      </c>
      <c r="EV499">
        <v>0</v>
      </c>
      <c r="EW499">
        <v>0</v>
      </c>
      <c r="EX499">
        <v>0</v>
      </c>
      <c r="EZ499">
        <v>5</v>
      </c>
      <c r="FC499">
        <v>1</v>
      </c>
      <c r="FD499">
        <v>18</v>
      </c>
      <c r="FF499">
        <v>496.58</v>
      </c>
      <c r="FQ499">
        <v>0</v>
      </c>
      <c r="FR499">
        <f t="shared" si="564"/>
        <v>0</v>
      </c>
      <c r="FS499">
        <v>0</v>
      </c>
      <c r="FX499">
        <v>80</v>
      </c>
      <c r="FY499">
        <v>60</v>
      </c>
      <c r="GA499" t="s">
        <v>778</v>
      </c>
      <c r="GD499">
        <v>1</v>
      </c>
      <c r="GF499">
        <v>-988860988</v>
      </c>
      <c r="GG499">
        <v>1</v>
      </c>
      <c r="GH499">
        <v>3</v>
      </c>
      <c r="GI499">
        <v>4</v>
      </c>
      <c r="GJ499">
        <v>0</v>
      </c>
      <c r="GK499">
        <v>0</v>
      </c>
      <c r="GL499">
        <f t="shared" si="565"/>
        <v>0</v>
      </c>
      <c r="GM499">
        <f t="shared" si="566"/>
        <v>1262.47</v>
      </c>
      <c r="GN499">
        <f t="shared" si="567"/>
        <v>0</v>
      </c>
      <c r="GO499">
        <f t="shared" si="568"/>
        <v>1262.47</v>
      </c>
      <c r="GP499">
        <f t="shared" si="569"/>
        <v>0</v>
      </c>
      <c r="GR499">
        <v>1</v>
      </c>
      <c r="GS499">
        <v>1</v>
      </c>
      <c r="GT499">
        <v>0</v>
      </c>
      <c r="GU499" t="s">
        <v>3</v>
      </c>
      <c r="GV499">
        <f t="shared" si="570"/>
        <v>0</v>
      </c>
      <c r="GW499">
        <v>1</v>
      </c>
      <c r="GX499">
        <f t="shared" si="571"/>
        <v>0</v>
      </c>
      <c r="HA499">
        <v>0</v>
      </c>
      <c r="HB499">
        <v>0</v>
      </c>
      <c r="HC499">
        <f t="shared" si="572"/>
        <v>0</v>
      </c>
      <c r="IK499">
        <v>0</v>
      </c>
    </row>
    <row r="500" spans="1:255" x14ac:dyDescent="0.2">
      <c r="A500" s="2">
        <v>17</v>
      </c>
      <c r="B500" s="2">
        <v>1</v>
      </c>
      <c r="C500" s="2">
        <f>ROW(SmtRes!A1314)</f>
        <v>1314</v>
      </c>
      <c r="D500" s="2">
        <f>ROW(EtalonRes!A1101)</f>
        <v>1101</v>
      </c>
      <c r="E500" s="2" t="s">
        <v>779</v>
      </c>
      <c r="F500" s="2" t="s">
        <v>690</v>
      </c>
      <c r="G500" s="2" t="s">
        <v>691</v>
      </c>
      <c r="H500" s="2" t="s">
        <v>42</v>
      </c>
      <c r="I500" s="2">
        <f>ROUND(1/10,9)</f>
        <v>0.1</v>
      </c>
      <c r="J500" s="2">
        <v>0</v>
      </c>
      <c r="K500" s="2"/>
      <c r="L500" s="2"/>
      <c r="M500" s="2"/>
      <c r="N500" s="2"/>
      <c r="O500" s="2">
        <f t="shared" si="538"/>
        <v>84.31</v>
      </c>
      <c r="P500" s="2">
        <f t="shared" si="539"/>
        <v>0.88</v>
      </c>
      <c r="Q500" s="2">
        <f t="shared" si="540"/>
        <v>23.95</v>
      </c>
      <c r="R500" s="2">
        <f t="shared" si="541"/>
        <v>3.1</v>
      </c>
      <c r="S500" s="2">
        <f t="shared" si="542"/>
        <v>59.48</v>
      </c>
      <c r="T500" s="2">
        <f t="shared" si="543"/>
        <v>0</v>
      </c>
      <c r="U500" s="2">
        <f t="shared" si="544"/>
        <v>6.1829999999999998</v>
      </c>
      <c r="V500" s="2">
        <f t="shared" si="545"/>
        <v>0.23355000000000004</v>
      </c>
      <c r="W500" s="2">
        <f t="shared" si="546"/>
        <v>0</v>
      </c>
      <c r="X500" s="2">
        <f t="shared" si="547"/>
        <v>50.06</v>
      </c>
      <c r="Y500" s="2">
        <f t="shared" si="548"/>
        <v>37.549999999999997</v>
      </c>
      <c r="Z500" s="2"/>
      <c r="AA500" s="2">
        <v>39650536</v>
      </c>
      <c r="AB500" s="2">
        <f t="shared" si="549"/>
        <v>843.15049999999997</v>
      </c>
      <c r="AC500" s="2">
        <f t="shared" si="550"/>
        <v>8.81</v>
      </c>
      <c r="AD500" s="2">
        <f>ROUND(((((ET500*1.35))-((EU500*1.35)))+AE500),6)</f>
        <v>239.53049999999999</v>
      </c>
      <c r="AE500" s="2">
        <f>ROUND(((EU500*1.35)),6)</f>
        <v>31.023</v>
      </c>
      <c r="AF500" s="2">
        <f>ROUND(((EV500*1.35)),6)</f>
        <v>594.80999999999995</v>
      </c>
      <c r="AG500" s="2">
        <f t="shared" si="551"/>
        <v>0</v>
      </c>
      <c r="AH500" s="2">
        <f>((EW500*1.35))</f>
        <v>61.83</v>
      </c>
      <c r="AI500" s="2">
        <f>((EX500*1.35))</f>
        <v>2.3355000000000001</v>
      </c>
      <c r="AJ500" s="2">
        <f t="shared" si="552"/>
        <v>0</v>
      </c>
      <c r="AK500" s="2">
        <v>626.84</v>
      </c>
      <c r="AL500" s="2">
        <v>8.81</v>
      </c>
      <c r="AM500" s="2">
        <v>177.43</v>
      </c>
      <c r="AN500" s="2">
        <v>22.98</v>
      </c>
      <c r="AO500" s="2">
        <v>440.6</v>
      </c>
      <c r="AP500" s="2">
        <v>0</v>
      </c>
      <c r="AQ500" s="2">
        <v>45.8</v>
      </c>
      <c r="AR500" s="2">
        <v>1.73</v>
      </c>
      <c r="AS500" s="2">
        <v>0</v>
      </c>
      <c r="AT500" s="2">
        <v>80</v>
      </c>
      <c r="AU500" s="2">
        <v>60</v>
      </c>
      <c r="AV500" s="2">
        <v>1</v>
      </c>
      <c r="AW500" s="2">
        <v>1</v>
      </c>
      <c r="AX500" s="2"/>
      <c r="AY500" s="2"/>
      <c r="AZ500" s="2">
        <v>1</v>
      </c>
      <c r="BA500" s="2">
        <v>1</v>
      </c>
      <c r="BB500" s="2">
        <v>1</v>
      </c>
      <c r="BC500" s="2">
        <v>1</v>
      </c>
      <c r="BD500" s="2" t="s">
        <v>3</v>
      </c>
      <c r="BE500" s="2" t="s">
        <v>3</v>
      </c>
      <c r="BF500" s="2" t="s">
        <v>3</v>
      </c>
      <c r="BG500" s="2" t="s">
        <v>3</v>
      </c>
      <c r="BH500" s="2">
        <v>0</v>
      </c>
      <c r="BI500" s="2">
        <v>2</v>
      </c>
      <c r="BJ500" s="2" t="s">
        <v>692</v>
      </c>
      <c r="BK500" s="2"/>
      <c r="BL500" s="2"/>
      <c r="BM500" s="2">
        <v>112001</v>
      </c>
      <c r="BN500" s="2">
        <v>0</v>
      </c>
      <c r="BO500" s="2" t="s">
        <v>3</v>
      </c>
      <c r="BP500" s="2">
        <v>0</v>
      </c>
      <c r="BQ500" s="2">
        <v>3</v>
      </c>
      <c r="BR500" s="2">
        <v>0</v>
      </c>
      <c r="BS500" s="2">
        <v>1</v>
      </c>
      <c r="BT500" s="2">
        <v>1</v>
      </c>
      <c r="BU500" s="2">
        <v>1</v>
      </c>
      <c r="BV500" s="2">
        <v>1</v>
      </c>
      <c r="BW500" s="2">
        <v>1</v>
      </c>
      <c r="BX500" s="2">
        <v>1</v>
      </c>
      <c r="BY500" s="2" t="s">
        <v>3</v>
      </c>
      <c r="BZ500" s="2">
        <v>80</v>
      </c>
      <c r="CA500" s="2">
        <v>60</v>
      </c>
      <c r="CB500" s="2"/>
      <c r="CC500" s="2"/>
      <c r="CD500" s="2"/>
      <c r="CE500" s="2">
        <v>0</v>
      </c>
      <c r="CF500" s="2">
        <v>0</v>
      </c>
      <c r="CG500" s="2">
        <v>0</v>
      </c>
      <c r="CH500" s="2"/>
      <c r="CI500" s="2"/>
      <c r="CJ500" s="2"/>
      <c r="CK500" s="2"/>
      <c r="CL500" s="2"/>
      <c r="CM500" s="2">
        <v>0</v>
      </c>
      <c r="CN500" s="2" t="s">
        <v>1296</v>
      </c>
      <c r="CO500" s="2">
        <v>0</v>
      </c>
      <c r="CP500" s="2">
        <f t="shared" si="553"/>
        <v>84.31</v>
      </c>
      <c r="CQ500" s="2">
        <f t="shared" si="554"/>
        <v>8.81</v>
      </c>
      <c r="CR500" s="2">
        <f t="shared" si="555"/>
        <v>239.53049999999999</v>
      </c>
      <c r="CS500" s="2">
        <f t="shared" si="556"/>
        <v>31.023</v>
      </c>
      <c r="CT500" s="2">
        <f t="shared" si="557"/>
        <v>594.80999999999995</v>
      </c>
      <c r="CU500" s="2">
        <f t="shared" si="558"/>
        <v>0</v>
      </c>
      <c r="CV500" s="2">
        <f t="shared" si="559"/>
        <v>61.83</v>
      </c>
      <c r="CW500" s="2">
        <f t="shared" si="560"/>
        <v>2.3355000000000001</v>
      </c>
      <c r="CX500" s="2">
        <f t="shared" si="561"/>
        <v>0</v>
      </c>
      <c r="CY500" s="2">
        <f t="shared" si="562"/>
        <v>50.063999999999993</v>
      </c>
      <c r="CZ500" s="2">
        <f t="shared" si="563"/>
        <v>37.547999999999995</v>
      </c>
      <c r="DA500" s="2"/>
      <c r="DB500" s="2"/>
      <c r="DC500" s="2" t="s">
        <v>3</v>
      </c>
      <c r="DD500" s="2" t="s">
        <v>3</v>
      </c>
      <c r="DE500" s="2" t="s">
        <v>19</v>
      </c>
      <c r="DF500" s="2" t="s">
        <v>19</v>
      </c>
      <c r="DG500" s="2" t="s">
        <v>19</v>
      </c>
      <c r="DH500" s="2" t="s">
        <v>3</v>
      </c>
      <c r="DI500" s="2" t="s">
        <v>19</v>
      </c>
      <c r="DJ500" s="2" t="s">
        <v>19</v>
      </c>
      <c r="DK500" s="2" t="s">
        <v>3</v>
      </c>
      <c r="DL500" s="2" t="s">
        <v>3</v>
      </c>
      <c r="DM500" s="2" t="s">
        <v>3</v>
      </c>
      <c r="DN500" s="2">
        <v>0</v>
      </c>
      <c r="DO500" s="2">
        <v>0</v>
      </c>
      <c r="DP500" s="2">
        <v>1</v>
      </c>
      <c r="DQ500" s="2">
        <v>1</v>
      </c>
      <c r="DR500" s="2"/>
      <c r="DS500" s="2"/>
      <c r="DT500" s="2"/>
      <c r="DU500" s="2">
        <v>1013</v>
      </c>
      <c r="DV500" s="2" t="s">
        <v>42</v>
      </c>
      <c r="DW500" s="2" t="s">
        <v>42</v>
      </c>
      <c r="DX500" s="2">
        <v>1</v>
      </c>
      <c r="DY500" s="2"/>
      <c r="DZ500" s="2"/>
      <c r="EA500" s="2"/>
      <c r="EB500" s="2"/>
      <c r="EC500" s="2"/>
      <c r="ED500" s="2"/>
      <c r="EE500" s="2">
        <v>39174395</v>
      </c>
      <c r="EF500" s="2">
        <v>3</v>
      </c>
      <c r="EG500" s="2" t="s">
        <v>20</v>
      </c>
      <c r="EH500" s="2">
        <v>0</v>
      </c>
      <c r="EI500" s="2" t="s">
        <v>3</v>
      </c>
      <c r="EJ500" s="2">
        <v>2</v>
      </c>
      <c r="EK500" s="2">
        <v>112001</v>
      </c>
      <c r="EL500" s="2" t="s">
        <v>192</v>
      </c>
      <c r="EM500" s="2" t="s">
        <v>193</v>
      </c>
      <c r="EN500" s="2"/>
      <c r="EO500" s="2" t="s">
        <v>44</v>
      </c>
      <c r="EP500" s="2"/>
      <c r="EQ500" s="2">
        <v>131072</v>
      </c>
      <c r="ER500" s="2">
        <v>626.84</v>
      </c>
      <c r="ES500" s="2">
        <v>8.81</v>
      </c>
      <c r="ET500" s="2">
        <v>177.43</v>
      </c>
      <c r="EU500" s="2">
        <v>22.98</v>
      </c>
      <c r="EV500" s="2">
        <v>440.6</v>
      </c>
      <c r="EW500" s="2">
        <v>45.8</v>
      </c>
      <c r="EX500" s="2">
        <v>1.73</v>
      </c>
      <c r="EY500" s="2">
        <v>0</v>
      </c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>
        <v>0</v>
      </c>
      <c r="FR500" s="2">
        <f t="shared" si="564"/>
        <v>0</v>
      </c>
      <c r="FS500" s="2">
        <v>0</v>
      </c>
      <c r="FT500" s="2"/>
      <c r="FU500" s="2"/>
      <c r="FV500" s="2"/>
      <c r="FW500" s="2"/>
      <c r="FX500" s="2">
        <v>80</v>
      </c>
      <c r="FY500" s="2">
        <v>60</v>
      </c>
      <c r="FZ500" s="2"/>
      <c r="GA500" s="2" t="s">
        <v>3</v>
      </c>
      <c r="GB500" s="2"/>
      <c r="GC500" s="2"/>
      <c r="GD500" s="2">
        <v>1</v>
      </c>
      <c r="GE500" s="2"/>
      <c r="GF500" s="2">
        <v>460092431</v>
      </c>
      <c r="GG500" s="2">
        <v>1</v>
      </c>
      <c r="GH500" s="2">
        <v>1</v>
      </c>
      <c r="GI500" s="2">
        <v>-2</v>
      </c>
      <c r="GJ500" s="2">
        <v>0</v>
      </c>
      <c r="GK500" s="2">
        <v>0</v>
      </c>
      <c r="GL500" s="2">
        <f t="shared" si="565"/>
        <v>0</v>
      </c>
      <c r="GM500" s="2">
        <f t="shared" si="566"/>
        <v>171.92</v>
      </c>
      <c r="GN500" s="2">
        <f t="shared" si="567"/>
        <v>0</v>
      </c>
      <c r="GO500" s="2">
        <f t="shared" si="568"/>
        <v>171.92</v>
      </c>
      <c r="GP500" s="2">
        <f t="shared" si="569"/>
        <v>0</v>
      </c>
      <c r="GQ500" s="2"/>
      <c r="GR500" s="2">
        <v>0</v>
      </c>
      <c r="GS500" s="2">
        <v>3</v>
      </c>
      <c r="GT500" s="2">
        <v>0</v>
      </c>
      <c r="GU500" s="2" t="s">
        <v>3</v>
      </c>
      <c r="GV500" s="2">
        <f t="shared" si="570"/>
        <v>0</v>
      </c>
      <c r="GW500" s="2">
        <v>1</v>
      </c>
      <c r="GX500" s="2">
        <f t="shared" si="571"/>
        <v>0</v>
      </c>
      <c r="GY500" s="2"/>
      <c r="GZ500" s="2"/>
      <c r="HA500" s="2">
        <v>0</v>
      </c>
      <c r="HB500" s="2">
        <v>0</v>
      </c>
      <c r="HC500" s="2">
        <f t="shared" si="572"/>
        <v>0</v>
      </c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>
        <v>0</v>
      </c>
      <c r="IL500" s="2"/>
      <c r="IM500" s="2"/>
      <c r="IN500" s="2"/>
      <c r="IO500" s="2"/>
      <c r="IP500" s="2"/>
      <c r="IQ500" s="2"/>
      <c r="IR500" s="2"/>
      <c r="IS500" s="2"/>
      <c r="IT500" s="2"/>
      <c r="IU500" s="2"/>
    </row>
    <row r="501" spans="1:255" x14ac:dyDescent="0.2">
      <c r="A501">
        <v>17</v>
      </c>
      <c r="B501">
        <v>1</v>
      </c>
      <c r="C501">
        <f>ROW(SmtRes!A1322)</f>
        <v>1322</v>
      </c>
      <c r="D501">
        <f>ROW(EtalonRes!A1106)</f>
        <v>1106</v>
      </c>
      <c r="E501" t="s">
        <v>779</v>
      </c>
      <c r="F501" t="s">
        <v>690</v>
      </c>
      <c r="G501" t="s">
        <v>691</v>
      </c>
      <c r="H501" t="s">
        <v>42</v>
      </c>
      <c r="I501">
        <f>ROUND(1/10,9)</f>
        <v>0.1</v>
      </c>
      <c r="J501">
        <v>0</v>
      </c>
      <c r="O501">
        <f t="shared" si="538"/>
        <v>570.80999999999995</v>
      </c>
      <c r="P501">
        <f t="shared" si="539"/>
        <v>5.96</v>
      </c>
      <c r="Q501">
        <f t="shared" si="540"/>
        <v>162.16</v>
      </c>
      <c r="R501">
        <f t="shared" si="541"/>
        <v>21</v>
      </c>
      <c r="S501">
        <f t="shared" si="542"/>
        <v>402.69</v>
      </c>
      <c r="T501">
        <f t="shared" si="543"/>
        <v>0</v>
      </c>
      <c r="U501">
        <f t="shared" si="544"/>
        <v>6.1829999999999998</v>
      </c>
      <c r="V501">
        <f t="shared" si="545"/>
        <v>0.23355000000000004</v>
      </c>
      <c r="W501">
        <f t="shared" si="546"/>
        <v>0</v>
      </c>
      <c r="X501">
        <f t="shared" si="547"/>
        <v>338.95</v>
      </c>
      <c r="Y501">
        <f t="shared" si="548"/>
        <v>254.21</v>
      </c>
      <c r="AA501">
        <v>39650538</v>
      </c>
      <c r="AB501">
        <f t="shared" si="549"/>
        <v>843.15049999999997</v>
      </c>
      <c r="AC501">
        <f t="shared" si="550"/>
        <v>8.81</v>
      </c>
      <c r="AD501">
        <f>ROUND(((((ET501*1.35))-((EU501*1.35)))+AE501),6)</f>
        <v>239.53049999999999</v>
      </c>
      <c r="AE501">
        <f>ROUND(((EU501*1.35)),6)</f>
        <v>31.023</v>
      </c>
      <c r="AF501">
        <f>ROUND(((EV501*1.35)),6)</f>
        <v>594.80999999999995</v>
      </c>
      <c r="AG501">
        <f t="shared" si="551"/>
        <v>0</v>
      </c>
      <c r="AH501">
        <f>((EW501*1.35))</f>
        <v>61.83</v>
      </c>
      <c r="AI501">
        <f>((EX501*1.35))</f>
        <v>2.3355000000000001</v>
      </c>
      <c r="AJ501">
        <f t="shared" si="552"/>
        <v>0</v>
      </c>
      <c r="AK501">
        <v>626.84</v>
      </c>
      <c r="AL501">
        <v>8.81</v>
      </c>
      <c r="AM501">
        <v>177.43</v>
      </c>
      <c r="AN501">
        <v>22.98</v>
      </c>
      <c r="AO501">
        <v>440.6</v>
      </c>
      <c r="AP501">
        <v>0</v>
      </c>
      <c r="AQ501">
        <v>45.8</v>
      </c>
      <c r="AR501">
        <v>1.73</v>
      </c>
      <c r="AS501">
        <v>0</v>
      </c>
      <c r="AT501">
        <v>80</v>
      </c>
      <c r="AU501">
        <v>60</v>
      </c>
      <c r="AV501">
        <v>1</v>
      </c>
      <c r="AW501">
        <v>1</v>
      </c>
      <c r="AZ501">
        <v>6.77</v>
      </c>
      <c r="BA501">
        <v>6.77</v>
      </c>
      <c r="BB501">
        <v>6.77</v>
      </c>
      <c r="BC501">
        <v>6.77</v>
      </c>
      <c r="BD501" t="s">
        <v>3</v>
      </c>
      <c r="BE501" t="s">
        <v>3</v>
      </c>
      <c r="BF501" t="s">
        <v>3</v>
      </c>
      <c r="BG501" t="s">
        <v>3</v>
      </c>
      <c r="BH501">
        <v>0</v>
      </c>
      <c r="BI501">
        <v>2</v>
      </c>
      <c r="BJ501" t="s">
        <v>692</v>
      </c>
      <c r="BM501">
        <v>112001</v>
      </c>
      <c r="BN501">
        <v>0</v>
      </c>
      <c r="BO501" t="s">
        <v>3</v>
      </c>
      <c r="BP501">
        <v>0</v>
      </c>
      <c r="BQ501">
        <v>3</v>
      </c>
      <c r="BR501">
        <v>0</v>
      </c>
      <c r="BS501">
        <v>6.77</v>
      </c>
      <c r="BT501">
        <v>1</v>
      </c>
      <c r="BU501">
        <v>1</v>
      </c>
      <c r="BV501">
        <v>1</v>
      </c>
      <c r="BW501">
        <v>1</v>
      </c>
      <c r="BX501">
        <v>1</v>
      </c>
      <c r="BY501" t="s">
        <v>3</v>
      </c>
      <c r="BZ501">
        <v>80</v>
      </c>
      <c r="CA501">
        <v>60</v>
      </c>
      <c r="CE501">
        <v>0</v>
      </c>
      <c r="CF501">
        <v>0</v>
      </c>
      <c r="CG501">
        <v>0</v>
      </c>
      <c r="CM501">
        <v>0</v>
      </c>
      <c r="CN501" t="s">
        <v>1296</v>
      </c>
      <c r="CO501">
        <v>0</v>
      </c>
      <c r="CP501">
        <f t="shared" si="553"/>
        <v>570.80999999999995</v>
      </c>
      <c r="CQ501">
        <f t="shared" si="554"/>
        <v>59.643700000000003</v>
      </c>
      <c r="CR501">
        <f t="shared" si="555"/>
        <v>1621.6214849999999</v>
      </c>
      <c r="CS501">
        <f t="shared" si="556"/>
        <v>210.02570999999998</v>
      </c>
      <c r="CT501">
        <f t="shared" si="557"/>
        <v>4026.8636999999994</v>
      </c>
      <c r="CU501">
        <f t="shared" si="558"/>
        <v>0</v>
      </c>
      <c r="CV501">
        <f t="shared" si="559"/>
        <v>61.83</v>
      </c>
      <c r="CW501">
        <f t="shared" si="560"/>
        <v>2.3355000000000001</v>
      </c>
      <c r="CX501">
        <f t="shared" si="561"/>
        <v>0</v>
      </c>
      <c r="CY501">
        <f t="shared" si="562"/>
        <v>338.952</v>
      </c>
      <c r="CZ501">
        <f t="shared" si="563"/>
        <v>254.21400000000003</v>
      </c>
      <c r="DC501" t="s">
        <v>3</v>
      </c>
      <c r="DD501" t="s">
        <v>3</v>
      </c>
      <c r="DE501" t="s">
        <v>19</v>
      </c>
      <c r="DF501" t="s">
        <v>19</v>
      </c>
      <c r="DG501" t="s">
        <v>19</v>
      </c>
      <c r="DH501" t="s">
        <v>3</v>
      </c>
      <c r="DI501" t="s">
        <v>19</v>
      </c>
      <c r="DJ501" t="s">
        <v>19</v>
      </c>
      <c r="DK501" t="s">
        <v>3</v>
      </c>
      <c r="DL501" t="s">
        <v>3</v>
      </c>
      <c r="DM501" t="s">
        <v>3</v>
      </c>
      <c r="DN501">
        <v>0</v>
      </c>
      <c r="DO501">
        <v>0</v>
      </c>
      <c r="DP501">
        <v>1</v>
      </c>
      <c r="DQ501">
        <v>1</v>
      </c>
      <c r="DU501">
        <v>1013</v>
      </c>
      <c r="DV501" t="s">
        <v>42</v>
      </c>
      <c r="DW501" t="s">
        <v>42</v>
      </c>
      <c r="DX501">
        <v>1</v>
      </c>
      <c r="EE501">
        <v>39174395</v>
      </c>
      <c r="EF501">
        <v>3</v>
      </c>
      <c r="EG501" t="s">
        <v>20</v>
      </c>
      <c r="EH501">
        <v>0</v>
      </c>
      <c r="EI501" t="s">
        <v>3</v>
      </c>
      <c r="EJ501">
        <v>2</v>
      </c>
      <c r="EK501">
        <v>112001</v>
      </c>
      <c r="EL501" t="s">
        <v>192</v>
      </c>
      <c r="EM501" t="s">
        <v>193</v>
      </c>
      <c r="EO501" t="s">
        <v>44</v>
      </c>
      <c r="EQ501">
        <v>131072</v>
      </c>
      <c r="ER501">
        <v>626.84</v>
      </c>
      <c r="ES501">
        <v>8.81</v>
      </c>
      <c r="ET501">
        <v>177.43</v>
      </c>
      <c r="EU501">
        <v>22.98</v>
      </c>
      <c r="EV501">
        <v>440.6</v>
      </c>
      <c r="EW501">
        <v>45.8</v>
      </c>
      <c r="EX501">
        <v>1.73</v>
      </c>
      <c r="EY501">
        <v>0</v>
      </c>
      <c r="FQ501">
        <v>0</v>
      </c>
      <c r="FR501">
        <f t="shared" si="564"/>
        <v>0</v>
      </c>
      <c r="FS501">
        <v>0</v>
      </c>
      <c r="FX501">
        <v>80</v>
      </c>
      <c r="FY501">
        <v>60</v>
      </c>
      <c r="GA501" t="s">
        <v>3</v>
      </c>
      <c r="GD501">
        <v>1</v>
      </c>
      <c r="GF501">
        <v>460092431</v>
      </c>
      <c r="GG501">
        <v>1</v>
      </c>
      <c r="GH501">
        <v>1</v>
      </c>
      <c r="GI501">
        <v>4</v>
      </c>
      <c r="GJ501">
        <v>0</v>
      </c>
      <c r="GK501">
        <v>0</v>
      </c>
      <c r="GL501">
        <f t="shared" si="565"/>
        <v>0</v>
      </c>
      <c r="GM501">
        <f t="shared" si="566"/>
        <v>1163.97</v>
      </c>
      <c r="GN501">
        <f t="shared" si="567"/>
        <v>0</v>
      </c>
      <c r="GO501">
        <f t="shared" si="568"/>
        <v>1163.97</v>
      </c>
      <c r="GP501">
        <f t="shared" si="569"/>
        <v>0</v>
      </c>
      <c r="GR501">
        <v>0</v>
      </c>
      <c r="GS501">
        <v>0</v>
      </c>
      <c r="GT501">
        <v>0</v>
      </c>
      <c r="GU501" t="s">
        <v>3</v>
      </c>
      <c r="GV501">
        <f t="shared" si="570"/>
        <v>0</v>
      </c>
      <c r="GW501">
        <v>1</v>
      </c>
      <c r="GX501">
        <f t="shared" si="571"/>
        <v>0</v>
      </c>
      <c r="HA501">
        <v>0</v>
      </c>
      <c r="HB501">
        <v>0</v>
      </c>
      <c r="HC501">
        <f t="shared" si="572"/>
        <v>0</v>
      </c>
      <c r="IK501">
        <v>0</v>
      </c>
    </row>
    <row r="502" spans="1:255" x14ac:dyDescent="0.2">
      <c r="A502" s="2">
        <v>18</v>
      </c>
      <c r="B502" s="2">
        <v>1</v>
      </c>
      <c r="C502" s="2">
        <v>1312</v>
      </c>
      <c r="D502" s="2"/>
      <c r="E502" s="2" t="s">
        <v>780</v>
      </c>
      <c r="F502" s="2" t="s">
        <v>171</v>
      </c>
      <c r="G502" s="2" t="s">
        <v>781</v>
      </c>
      <c r="H502" s="2" t="s">
        <v>17</v>
      </c>
      <c r="I502" s="2">
        <f>I500*J502</f>
        <v>4</v>
      </c>
      <c r="J502" s="2">
        <v>40</v>
      </c>
      <c r="K502" s="2"/>
      <c r="L502" s="2"/>
      <c r="M502" s="2"/>
      <c r="N502" s="2"/>
      <c r="O502" s="2">
        <f t="shared" ref="O502:O511" si="584">ROUND(CP502,2)</f>
        <v>2856.6</v>
      </c>
      <c r="P502" s="2">
        <f t="shared" ref="P502:P511" si="585">ROUND(CQ502*I502,2)</f>
        <v>2856.6</v>
      </c>
      <c r="Q502" s="2">
        <f t="shared" ref="Q502:Q511" si="586">ROUND(CR502*I502,2)</f>
        <v>0</v>
      </c>
      <c r="R502" s="2">
        <f t="shared" ref="R502:R511" si="587">ROUND(CS502*I502,2)</f>
        <v>0</v>
      </c>
      <c r="S502" s="2">
        <f t="shared" ref="S502:S511" si="588">ROUND(CT502*I502,2)</f>
        <v>0</v>
      </c>
      <c r="T502" s="2">
        <f t="shared" ref="T502:T511" si="589">ROUND(CU502*I502,2)</f>
        <v>0</v>
      </c>
      <c r="U502" s="2">
        <f t="shared" ref="U502:U511" si="590">CV502*I502</f>
        <v>0</v>
      </c>
      <c r="V502" s="2">
        <f t="shared" ref="V502:V511" si="591">CW502*I502</f>
        <v>0</v>
      </c>
      <c r="W502" s="2">
        <f t="shared" ref="W502:W511" si="592">ROUND(CX502*I502,2)</f>
        <v>0</v>
      </c>
      <c r="X502" s="2">
        <f t="shared" ref="X502:X511" si="593">ROUND(CY502,2)</f>
        <v>0</v>
      </c>
      <c r="Y502" s="2">
        <f t="shared" ref="Y502:Y511" si="594">ROUND(CZ502,2)</f>
        <v>0</v>
      </c>
      <c r="Z502" s="2"/>
      <c r="AA502" s="2">
        <v>39650536</v>
      </c>
      <c r="AB502" s="2">
        <f t="shared" ref="AB502:AB511" si="595">ROUND((AC502+AD502+AF502),6)</f>
        <v>714.15</v>
      </c>
      <c r="AC502" s="2">
        <f t="shared" ref="AC502:AC511" si="596">ROUND((ES502),6)</f>
        <v>714.15</v>
      </c>
      <c r="AD502" s="2">
        <f t="shared" ref="AD502:AD507" si="597">ROUND((((ET502)-(EU502))+AE502),6)</f>
        <v>0</v>
      </c>
      <c r="AE502" s="2">
        <f t="shared" ref="AE502:AF507" si="598">ROUND((EU502),6)</f>
        <v>0</v>
      </c>
      <c r="AF502" s="2">
        <f t="shared" si="598"/>
        <v>0</v>
      </c>
      <c r="AG502" s="2">
        <f t="shared" ref="AG502:AG511" si="599">ROUND((AP502),6)</f>
        <v>0</v>
      </c>
      <c r="AH502" s="2">
        <f t="shared" ref="AH502:AI507" si="600">(EW502)</f>
        <v>0</v>
      </c>
      <c r="AI502" s="2">
        <f t="shared" si="600"/>
        <v>0</v>
      </c>
      <c r="AJ502" s="2">
        <f t="shared" ref="AJ502:AJ511" si="601">(AS502)</f>
        <v>0</v>
      </c>
      <c r="AK502" s="2">
        <v>714.15</v>
      </c>
      <c r="AL502" s="2">
        <v>714.15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80</v>
      </c>
      <c r="AU502" s="2">
        <v>60</v>
      </c>
      <c r="AV502" s="2">
        <v>1</v>
      </c>
      <c r="AW502" s="2">
        <v>1</v>
      </c>
      <c r="AX502" s="2"/>
      <c r="AY502" s="2"/>
      <c r="AZ502" s="2">
        <v>1</v>
      </c>
      <c r="BA502" s="2">
        <v>1</v>
      </c>
      <c r="BB502" s="2">
        <v>1</v>
      </c>
      <c r="BC502" s="2">
        <v>1</v>
      </c>
      <c r="BD502" s="2" t="s">
        <v>3</v>
      </c>
      <c r="BE502" s="2" t="s">
        <v>3</v>
      </c>
      <c r="BF502" s="2" t="s">
        <v>3</v>
      </c>
      <c r="BG502" s="2" t="s">
        <v>3</v>
      </c>
      <c r="BH502" s="2">
        <v>3</v>
      </c>
      <c r="BI502" s="2">
        <v>2</v>
      </c>
      <c r="BJ502" s="2" t="s">
        <v>3</v>
      </c>
      <c r="BK502" s="2"/>
      <c r="BL502" s="2"/>
      <c r="BM502" s="2">
        <v>112001</v>
      </c>
      <c r="BN502" s="2">
        <v>0</v>
      </c>
      <c r="BO502" s="2" t="s">
        <v>3</v>
      </c>
      <c r="BP502" s="2">
        <v>0</v>
      </c>
      <c r="BQ502" s="2">
        <v>3</v>
      </c>
      <c r="BR502" s="2">
        <v>0</v>
      </c>
      <c r="BS502" s="2">
        <v>1</v>
      </c>
      <c r="BT502" s="2">
        <v>1</v>
      </c>
      <c r="BU502" s="2">
        <v>1</v>
      </c>
      <c r="BV502" s="2">
        <v>1</v>
      </c>
      <c r="BW502" s="2">
        <v>1</v>
      </c>
      <c r="BX502" s="2">
        <v>1</v>
      </c>
      <c r="BY502" s="2" t="s">
        <v>3</v>
      </c>
      <c r="BZ502" s="2">
        <v>80</v>
      </c>
      <c r="CA502" s="2">
        <v>60</v>
      </c>
      <c r="CB502" s="2"/>
      <c r="CC502" s="2"/>
      <c r="CD502" s="2"/>
      <c r="CE502" s="2">
        <v>0</v>
      </c>
      <c r="CF502" s="2">
        <v>0</v>
      </c>
      <c r="CG502" s="2">
        <v>0</v>
      </c>
      <c r="CH502" s="2"/>
      <c r="CI502" s="2"/>
      <c r="CJ502" s="2"/>
      <c r="CK502" s="2"/>
      <c r="CL502" s="2"/>
      <c r="CM502" s="2">
        <v>0</v>
      </c>
      <c r="CN502" s="2" t="s">
        <v>3</v>
      </c>
      <c r="CO502" s="2">
        <v>0</v>
      </c>
      <c r="CP502" s="2">
        <f t="shared" ref="CP502:CP511" si="602">(P502+Q502+S502)</f>
        <v>2856.6</v>
      </c>
      <c r="CQ502" s="2">
        <f t="shared" ref="CQ502:CQ511" si="603">AC502*BC502</f>
        <v>714.15</v>
      </c>
      <c r="CR502" s="2">
        <f t="shared" ref="CR502:CR511" si="604">AD502*BB502</f>
        <v>0</v>
      </c>
      <c r="CS502" s="2">
        <f t="shared" ref="CS502:CS511" si="605">AE502*BS502</f>
        <v>0</v>
      </c>
      <c r="CT502" s="2">
        <f t="shared" ref="CT502:CT511" si="606">AF502*BA502</f>
        <v>0</v>
      </c>
      <c r="CU502" s="2">
        <f t="shared" ref="CU502:CU511" si="607">AG502</f>
        <v>0</v>
      </c>
      <c r="CV502" s="2">
        <f t="shared" ref="CV502:CV511" si="608">AH502</f>
        <v>0</v>
      </c>
      <c r="CW502" s="2">
        <f t="shared" ref="CW502:CW511" si="609">AI502</f>
        <v>0</v>
      </c>
      <c r="CX502" s="2">
        <f t="shared" ref="CX502:CX511" si="610">AJ502</f>
        <v>0</v>
      </c>
      <c r="CY502" s="2">
        <f t="shared" ref="CY502:CY511" si="611">(((S502+R502)*AT502)/100)</f>
        <v>0</v>
      </c>
      <c r="CZ502" s="2">
        <f t="shared" ref="CZ502:CZ511" si="612">(((S502+R502)*AU502)/100)</f>
        <v>0</v>
      </c>
      <c r="DA502" s="2"/>
      <c r="DB502" s="2"/>
      <c r="DC502" s="2" t="s">
        <v>3</v>
      </c>
      <c r="DD502" s="2" t="s">
        <v>3</v>
      </c>
      <c r="DE502" s="2" t="s">
        <v>3</v>
      </c>
      <c r="DF502" s="2" t="s">
        <v>3</v>
      </c>
      <c r="DG502" s="2" t="s">
        <v>3</v>
      </c>
      <c r="DH502" s="2" t="s">
        <v>3</v>
      </c>
      <c r="DI502" s="2" t="s">
        <v>3</v>
      </c>
      <c r="DJ502" s="2" t="s">
        <v>3</v>
      </c>
      <c r="DK502" s="2" t="s">
        <v>3</v>
      </c>
      <c r="DL502" s="2" t="s">
        <v>3</v>
      </c>
      <c r="DM502" s="2" t="s">
        <v>3</v>
      </c>
      <c r="DN502" s="2">
        <v>0</v>
      </c>
      <c r="DO502" s="2">
        <v>0</v>
      </c>
      <c r="DP502" s="2">
        <v>1</v>
      </c>
      <c r="DQ502" s="2">
        <v>1</v>
      </c>
      <c r="DR502" s="2"/>
      <c r="DS502" s="2"/>
      <c r="DT502" s="2"/>
      <c r="DU502" s="2">
        <v>1013</v>
      </c>
      <c r="DV502" s="2" t="s">
        <v>17</v>
      </c>
      <c r="DW502" s="2" t="s">
        <v>17</v>
      </c>
      <c r="DX502" s="2">
        <v>1</v>
      </c>
      <c r="DY502" s="2"/>
      <c r="DZ502" s="2"/>
      <c r="EA502" s="2"/>
      <c r="EB502" s="2"/>
      <c r="EC502" s="2"/>
      <c r="ED502" s="2"/>
      <c r="EE502" s="2">
        <v>39174395</v>
      </c>
      <c r="EF502" s="2">
        <v>3</v>
      </c>
      <c r="EG502" s="2" t="s">
        <v>20</v>
      </c>
      <c r="EH502" s="2">
        <v>0</v>
      </c>
      <c r="EI502" s="2" t="s">
        <v>3</v>
      </c>
      <c r="EJ502" s="2">
        <v>2</v>
      </c>
      <c r="EK502" s="2">
        <v>112001</v>
      </c>
      <c r="EL502" s="2" t="s">
        <v>192</v>
      </c>
      <c r="EM502" s="2" t="s">
        <v>193</v>
      </c>
      <c r="EN502" s="2"/>
      <c r="EO502" s="2" t="s">
        <v>3</v>
      </c>
      <c r="EP502" s="2"/>
      <c r="EQ502" s="2">
        <v>0</v>
      </c>
      <c r="ER502" s="2">
        <v>714.15</v>
      </c>
      <c r="ES502" s="2">
        <v>714.15</v>
      </c>
      <c r="ET502" s="2">
        <v>0</v>
      </c>
      <c r="EU502" s="2">
        <v>0</v>
      </c>
      <c r="EV502" s="2">
        <v>0</v>
      </c>
      <c r="EW502" s="2">
        <v>0</v>
      </c>
      <c r="EX502" s="2">
        <v>0</v>
      </c>
      <c r="EY502" s="2"/>
      <c r="EZ502" s="2">
        <v>5</v>
      </c>
      <c r="FA502" s="2"/>
      <c r="FB502" s="2"/>
      <c r="FC502" s="2">
        <v>1</v>
      </c>
      <c r="FD502" s="2">
        <v>18</v>
      </c>
      <c r="FE502" s="2"/>
      <c r="FF502" s="2">
        <v>842.7</v>
      </c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>
        <v>0</v>
      </c>
      <c r="FR502" s="2">
        <f t="shared" ref="FR502:FR511" si="613">ROUND(IF(AND(BH502=3,BI502=3),P502,0),2)</f>
        <v>0</v>
      </c>
      <c r="FS502" s="2">
        <v>0</v>
      </c>
      <c r="FT502" s="2"/>
      <c r="FU502" s="2"/>
      <c r="FV502" s="2"/>
      <c r="FW502" s="2"/>
      <c r="FX502" s="2">
        <v>80</v>
      </c>
      <c r="FY502" s="2">
        <v>60</v>
      </c>
      <c r="FZ502" s="2"/>
      <c r="GA502" s="2" t="s">
        <v>782</v>
      </c>
      <c r="GB502" s="2"/>
      <c r="GC502" s="2"/>
      <c r="GD502" s="2">
        <v>1</v>
      </c>
      <c r="GE502" s="2"/>
      <c r="GF502" s="2">
        <v>-1405119840</v>
      </c>
      <c r="GG502" s="2">
        <v>1</v>
      </c>
      <c r="GH502" s="2">
        <v>3</v>
      </c>
      <c r="GI502" s="2">
        <v>3</v>
      </c>
      <c r="GJ502" s="2">
        <v>0</v>
      </c>
      <c r="GK502" s="2">
        <v>0</v>
      </c>
      <c r="GL502" s="2">
        <f t="shared" ref="GL502:GL511" si="614">ROUND(IF(AND(BH502=3,BI502=3,FS502&lt;&gt;0),P502,0),2)</f>
        <v>0</v>
      </c>
      <c r="GM502" s="2">
        <f t="shared" ref="GM502:GM511" si="615">ROUND(O502+X502+Y502,2)+GX502</f>
        <v>2856.6</v>
      </c>
      <c r="GN502" s="2">
        <f t="shared" ref="GN502:GN511" si="616">IF(OR(BI502=0,BI502=1),ROUND(O502+X502+Y502,2),0)</f>
        <v>0</v>
      </c>
      <c r="GO502" s="2">
        <f t="shared" ref="GO502:GO511" si="617">IF(BI502=2,ROUND(O502+X502+Y502,2),0)</f>
        <v>2856.6</v>
      </c>
      <c r="GP502" s="2">
        <f t="shared" ref="GP502:GP511" si="618">IF(BI502=4,ROUND(O502+X502+Y502,2)+GX502,0)</f>
        <v>0</v>
      </c>
      <c r="GQ502" s="2"/>
      <c r="GR502" s="2">
        <v>1</v>
      </c>
      <c r="GS502" s="2">
        <v>1</v>
      </c>
      <c r="GT502" s="2">
        <v>0</v>
      </c>
      <c r="GU502" s="2" t="s">
        <v>3</v>
      </c>
      <c r="GV502" s="2">
        <f t="shared" ref="GV502:GV511" si="619">ROUND((GT502),6)</f>
        <v>0</v>
      </c>
      <c r="GW502" s="2">
        <v>1</v>
      </c>
      <c r="GX502" s="2">
        <f t="shared" ref="GX502:GX511" si="620">ROUND(HC502*I502,2)</f>
        <v>0</v>
      </c>
      <c r="GY502" s="2"/>
      <c r="GZ502" s="2"/>
      <c r="HA502" s="2">
        <v>0</v>
      </c>
      <c r="HB502" s="2">
        <v>0</v>
      </c>
      <c r="HC502" s="2">
        <f t="shared" ref="HC502:HC511" si="621">GV502*GW502</f>
        <v>0</v>
      </c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>
        <v>0</v>
      </c>
      <c r="IL502" s="2"/>
      <c r="IM502" s="2"/>
      <c r="IN502" s="2"/>
      <c r="IO502" s="2"/>
      <c r="IP502" s="2"/>
      <c r="IQ502" s="2"/>
      <c r="IR502" s="2"/>
      <c r="IS502" s="2"/>
      <c r="IT502" s="2"/>
      <c r="IU502" s="2"/>
    </row>
    <row r="503" spans="1:255" x14ac:dyDescent="0.2">
      <c r="A503">
        <v>18</v>
      </c>
      <c r="B503">
        <v>1</v>
      </c>
      <c r="C503">
        <v>1320</v>
      </c>
      <c r="E503" t="s">
        <v>780</v>
      </c>
      <c r="F503" t="s">
        <v>171</v>
      </c>
      <c r="G503" t="s">
        <v>781</v>
      </c>
      <c r="H503" t="s">
        <v>17</v>
      </c>
      <c r="I503">
        <f>I501*J503</f>
        <v>4</v>
      </c>
      <c r="J503">
        <v>40</v>
      </c>
      <c r="O503">
        <f t="shared" si="584"/>
        <v>3195.71</v>
      </c>
      <c r="P503">
        <f t="shared" si="585"/>
        <v>3195.71</v>
      </c>
      <c r="Q503">
        <f t="shared" si="586"/>
        <v>0</v>
      </c>
      <c r="R503">
        <f t="shared" si="587"/>
        <v>0</v>
      </c>
      <c r="S503">
        <f t="shared" si="588"/>
        <v>0</v>
      </c>
      <c r="T503">
        <f t="shared" si="589"/>
        <v>0</v>
      </c>
      <c r="U503">
        <f t="shared" si="590"/>
        <v>0</v>
      </c>
      <c r="V503">
        <f t="shared" si="591"/>
        <v>0</v>
      </c>
      <c r="W503">
        <f t="shared" si="592"/>
        <v>0</v>
      </c>
      <c r="X503">
        <f t="shared" si="593"/>
        <v>0</v>
      </c>
      <c r="Y503">
        <f t="shared" si="594"/>
        <v>0</v>
      </c>
      <c r="AA503">
        <v>39650538</v>
      </c>
      <c r="AB503">
        <f t="shared" si="595"/>
        <v>118.01</v>
      </c>
      <c r="AC503">
        <f t="shared" si="596"/>
        <v>118.01</v>
      </c>
      <c r="AD503">
        <f t="shared" si="597"/>
        <v>0</v>
      </c>
      <c r="AE503">
        <f t="shared" si="598"/>
        <v>0</v>
      </c>
      <c r="AF503">
        <f t="shared" si="598"/>
        <v>0</v>
      </c>
      <c r="AG503">
        <f t="shared" si="599"/>
        <v>0</v>
      </c>
      <c r="AH503">
        <f t="shared" si="600"/>
        <v>0</v>
      </c>
      <c r="AI503">
        <f t="shared" si="600"/>
        <v>0</v>
      </c>
      <c r="AJ503">
        <f t="shared" si="601"/>
        <v>0</v>
      </c>
      <c r="AK503">
        <v>118.01</v>
      </c>
      <c r="AL503">
        <v>118.01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80</v>
      </c>
      <c r="AU503">
        <v>60</v>
      </c>
      <c r="AV503">
        <v>1</v>
      </c>
      <c r="AW503">
        <v>1</v>
      </c>
      <c r="AZ503">
        <v>6.77</v>
      </c>
      <c r="BA503">
        <v>1</v>
      </c>
      <c r="BB503">
        <v>1</v>
      </c>
      <c r="BC503">
        <v>6.77</v>
      </c>
      <c r="BD503" t="s">
        <v>3</v>
      </c>
      <c r="BE503" t="s">
        <v>3</v>
      </c>
      <c r="BF503" t="s">
        <v>3</v>
      </c>
      <c r="BG503" t="s">
        <v>3</v>
      </c>
      <c r="BH503">
        <v>3</v>
      </c>
      <c r="BI503">
        <v>2</v>
      </c>
      <c r="BJ503" t="s">
        <v>3</v>
      </c>
      <c r="BM503">
        <v>112001</v>
      </c>
      <c r="BN503">
        <v>0</v>
      </c>
      <c r="BO503" t="s">
        <v>3</v>
      </c>
      <c r="BP503">
        <v>0</v>
      </c>
      <c r="BQ503">
        <v>3</v>
      </c>
      <c r="BR503">
        <v>0</v>
      </c>
      <c r="BS503">
        <v>1</v>
      </c>
      <c r="BT503">
        <v>1</v>
      </c>
      <c r="BU503">
        <v>1</v>
      </c>
      <c r="BV503">
        <v>1</v>
      </c>
      <c r="BW503">
        <v>1</v>
      </c>
      <c r="BX503">
        <v>1</v>
      </c>
      <c r="BY503" t="s">
        <v>3</v>
      </c>
      <c r="BZ503">
        <v>80</v>
      </c>
      <c r="CA503">
        <v>60</v>
      </c>
      <c r="CE503">
        <v>0</v>
      </c>
      <c r="CF503">
        <v>0</v>
      </c>
      <c r="CG503">
        <v>0</v>
      </c>
      <c r="CM503">
        <v>0</v>
      </c>
      <c r="CN503" t="s">
        <v>3</v>
      </c>
      <c r="CO503">
        <v>0</v>
      </c>
      <c r="CP503">
        <f t="shared" si="602"/>
        <v>3195.71</v>
      </c>
      <c r="CQ503">
        <f t="shared" si="603"/>
        <v>798.92769999999996</v>
      </c>
      <c r="CR503">
        <f t="shared" si="604"/>
        <v>0</v>
      </c>
      <c r="CS503">
        <f t="shared" si="605"/>
        <v>0</v>
      </c>
      <c r="CT503">
        <f t="shared" si="606"/>
        <v>0</v>
      </c>
      <c r="CU503">
        <f t="shared" si="607"/>
        <v>0</v>
      </c>
      <c r="CV503">
        <f t="shared" si="608"/>
        <v>0</v>
      </c>
      <c r="CW503">
        <f t="shared" si="609"/>
        <v>0</v>
      </c>
      <c r="CX503">
        <f t="shared" si="610"/>
        <v>0</v>
      </c>
      <c r="CY503">
        <f t="shared" si="611"/>
        <v>0</v>
      </c>
      <c r="CZ503">
        <f t="shared" si="612"/>
        <v>0</v>
      </c>
      <c r="DC503" t="s">
        <v>3</v>
      </c>
      <c r="DD503" t="s">
        <v>3</v>
      </c>
      <c r="DE503" t="s">
        <v>3</v>
      </c>
      <c r="DF503" t="s">
        <v>3</v>
      </c>
      <c r="DG503" t="s">
        <v>3</v>
      </c>
      <c r="DH503" t="s">
        <v>3</v>
      </c>
      <c r="DI503" t="s">
        <v>3</v>
      </c>
      <c r="DJ503" t="s">
        <v>3</v>
      </c>
      <c r="DK503" t="s">
        <v>3</v>
      </c>
      <c r="DL503" t="s">
        <v>3</v>
      </c>
      <c r="DM503" t="s">
        <v>3</v>
      </c>
      <c r="DN503">
        <v>0</v>
      </c>
      <c r="DO503">
        <v>0</v>
      </c>
      <c r="DP503">
        <v>1</v>
      </c>
      <c r="DQ503">
        <v>1</v>
      </c>
      <c r="DU503">
        <v>1013</v>
      </c>
      <c r="DV503" t="s">
        <v>17</v>
      </c>
      <c r="DW503" t="s">
        <v>17</v>
      </c>
      <c r="DX503">
        <v>1</v>
      </c>
      <c r="EE503">
        <v>39174395</v>
      </c>
      <c r="EF503">
        <v>3</v>
      </c>
      <c r="EG503" t="s">
        <v>20</v>
      </c>
      <c r="EH503">
        <v>0</v>
      </c>
      <c r="EI503" t="s">
        <v>3</v>
      </c>
      <c r="EJ503">
        <v>2</v>
      </c>
      <c r="EK503">
        <v>112001</v>
      </c>
      <c r="EL503" t="s">
        <v>192</v>
      </c>
      <c r="EM503" t="s">
        <v>193</v>
      </c>
      <c r="EO503" t="s">
        <v>3</v>
      </c>
      <c r="EQ503">
        <v>0</v>
      </c>
      <c r="ER503">
        <v>118.01</v>
      </c>
      <c r="ES503">
        <v>118.01</v>
      </c>
      <c r="ET503">
        <v>0</v>
      </c>
      <c r="EU503">
        <v>0</v>
      </c>
      <c r="EV503">
        <v>0</v>
      </c>
      <c r="EW503">
        <v>0</v>
      </c>
      <c r="EX503">
        <v>0</v>
      </c>
      <c r="EZ503">
        <v>5</v>
      </c>
      <c r="FC503">
        <v>1</v>
      </c>
      <c r="FD503">
        <v>18</v>
      </c>
      <c r="FF503">
        <v>942.7</v>
      </c>
      <c r="FQ503">
        <v>0</v>
      </c>
      <c r="FR503">
        <f t="shared" si="613"/>
        <v>0</v>
      </c>
      <c r="FS503">
        <v>0</v>
      </c>
      <c r="FX503">
        <v>80</v>
      </c>
      <c r="FY503">
        <v>60</v>
      </c>
      <c r="GA503" t="s">
        <v>783</v>
      </c>
      <c r="GD503">
        <v>1</v>
      </c>
      <c r="GF503">
        <v>-1405119840</v>
      </c>
      <c r="GG503">
        <v>1</v>
      </c>
      <c r="GH503">
        <v>3</v>
      </c>
      <c r="GI503">
        <v>4</v>
      </c>
      <c r="GJ503">
        <v>0</v>
      </c>
      <c r="GK503">
        <v>0</v>
      </c>
      <c r="GL503">
        <f t="shared" si="614"/>
        <v>0</v>
      </c>
      <c r="GM503">
        <f t="shared" si="615"/>
        <v>3195.71</v>
      </c>
      <c r="GN503">
        <f t="shared" si="616"/>
        <v>0</v>
      </c>
      <c r="GO503">
        <f t="shared" si="617"/>
        <v>3195.71</v>
      </c>
      <c r="GP503">
        <f t="shared" si="618"/>
        <v>0</v>
      </c>
      <c r="GR503">
        <v>1</v>
      </c>
      <c r="GS503">
        <v>1</v>
      </c>
      <c r="GT503">
        <v>0</v>
      </c>
      <c r="GU503" t="s">
        <v>3</v>
      </c>
      <c r="GV503">
        <f t="shared" si="619"/>
        <v>0</v>
      </c>
      <c r="GW503">
        <v>1</v>
      </c>
      <c r="GX503">
        <f t="shared" si="620"/>
        <v>0</v>
      </c>
      <c r="HA503">
        <v>0</v>
      </c>
      <c r="HB503">
        <v>0</v>
      </c>
      <c r="HC503">
        <f t="shared" si="621"/>
        <v>0</v>
      </c>
      <c r="IK503">
        <v>0</v>
      </c>
    </row>
    <row r="504" spans="1:255" x14ac:dyDescent="0.2">
      <c r="A504" s="2">
        <v>18</v>
      </c>
      <c r="B504" s="2">
        <v>1</v>
      </c>
      <c r="C504" s="2">
        <v>1313</v>
      </c>
      <c r="D504" s="2"/>
      <c r="E504" s="2" t="s">
        <v>784</v>
      </c>
      <c r="F504" s="2" t="s">
        <v>171</v>
      </c>
      <c r="G504" s="2" t="s">
        <v>785</v>
      </c>
      <c r="H504" s="2" t="s">
        <v>17</v>
      </c>
      <c r="I504" s="2">
        <f>I500*J504</f>
        <v>4</v>
      </c>
      <c r="J504" s="2">
        <v>40</v>
      </c>
      <c r="K504" s="2"/>
      <c r="L504" s="2"/>
      <c r="M504" s="2"/>
      <c r="N504" s="2"/>
      <c r="O504" s="2">
        <f t="shared" si="584"/>
        <v>3593.68</v>
      </c>
      <c r="P504" s="2">
        <f t="shared" si="585"/>
        <v>3593.68</v>
      </c>
      <c r="Q504" s="2">
        <f t="shared" si="586"/>
        <v>0</v>
      </c>
      <c r="R504" s="2">
        <f t="shared" si="587"/>
        <v>0</v>
      </c>
      <c r="S504" s="2">
        <f t="shared" si="588"/>
        <v>0</v>
      </c>
      <c r="T504" s="2">
        <f t="shared" si="589"/>
        <v>0</v>
      </c>
      <c r="U504" s="2">
        <f t="shared" si="590"/>
        <v>0</v>
      </c>
      <c r="V504" s="2">
        <f t="shared" si="591"/>
        <v>0</v>
      </c>
      <c r="W504" s="2">
        <f t="shared" si="592"/>
        <v>0</v>
      </c>
      <c r="X504" s="2">
        <f t="shared" si="593"/>
        <v>0</v>
      </c>
      <c r="Y504" s="2">
        <f t="shared" si="594"/>
        <v>0</v>
      </c>
      <c r="Z504" s="2"/>
      <c r="AA504" s="2">
        <v>39650536</v>
      </c>
      <c r="AB504" s="2">
        <f t="shared" si="595"/>
        <v>898.42</v>
      </c>
      <c r="AC504" s="2">
        <f t="shared" si="596"/>
        <v>898.42</v>
      </c>
      <c r="AD504" s="2">
        <f t="shared" si="597"/>
        <v>0</v>
      </c>
      <c r="AE504" s="2">
        <f t="shared" si="598"/>
        <v>0</v>
      </c>
      <c r="AF504" s="2">
        <f t="shared" si="598"/>
        <v>0</v>
      </c>
      <c r="AG504" s="2">
        <f t="shared" si="599"/>
        <v>0</v>
      </c>
      <c r="AH504" s="2">
        <f t="shared" si="600"/>
        <v>0</v>
      </c>
      <c r="AI504" s="2">
        <f t="shared" si="600"/>
        <v>0</v>
      </c>
      <c r="AJ504" s="2">
        <f t="shared" si="601"/>
        <v>0</v>
      </c>
      <c r="AK504" s="2">
        <v>898.42</v>
      </c>
      <c r="AL504" s="2">
        <v>898.42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80</v>
      </c>
      <c r="AU504" s="2">
        <v>60</v>
      </c>
      <c r="AV504" s="2">
        <v>1</v>
      </c>
      <c r="AW504" s="2">
        <v>1</v>
      </c>
      <c r="AX504" s="2"/>
      <c r="AY504" s="2"/>
      <c r="AZ504" s="2">
        <v>1</v>
      </c>
      <c r="BA504" s="2">
        <v>1</v>
      </c>
      <c r="BB504" s="2">
        <v>1</v>
      </c>
      <c r="BC504" s="2">
        <v>1</v>
      </c>
      <c r="BD504" s="2" t="s">
        <v>3</v>
      </c>
      <c r="BE504" s="2" t="s">
        <v>3</v>
      </c>
      <c r="BF504" s="2" t="s">
        <v>3</v>
      </c>
      <c r="BG504" s="2" t="s">
        <v>3</v>
      </c>
      <c r="BH504" s="2">
        <v>3</v>
      </c>
      <c r="BI504" s="2">
        <v>2</v>
      </c>
      <c r="BJ504" s="2" t="s">
        <v>3</v>
      </c>
      <c r="BK504" s="2"/>
      <c r="BL504" s="2"/>
      <c r="BM504" s="2">
        <v>112001</v>
      </c>
      <c r="BN504" s="2">
        <v>0</v>
      </c>
      <c r="BO504" s="2" t="s">
        <v>3</v>
      </c>
      <c r="BP504" s="2">
        <v>0</v>
      </c>
      <c r="BQ504" s="2">
        <v>3</v>
      </c>
      <c r="BR504" s="2">
        <v>0</v>
      </c>
      <c r="BS504" s="2">
        <v>1</v>
      </c>
      <c r="BT504" s="2">
        <v>1</v>
      </c>
      <c r="BU504" s="2">
        <v>1</v>
      </c>
      <c r="BV504" s="2">
        <v>1</v>
      </c>
      <c r="BW504" s="2">
        <v>1</v>
      </c>
      <c r="BX504" s="2">
        <v>1</v>
      </c>
      <c r="BY504" s="2" t="s">
        <v>3</v>
      </c>
      <c r="BZ504" s="2">
        <v>80</v>
      </c>
      <c r="CA504" s="2">
        <v>60</v>
      </c>
      <c r="CB504" s="2"/>
      <c r="CC504" s="2"/>
      <c r="CD504" s="2"/>
      <c r="CE504" s="2">
        <v>0</v>
      </c>
      <c r="CF504" s="2">
        <v>0</v>
      </c>
      <c r="CG504" s="2">
        <v>0</v>
      </c>
      <c r="CH504" s="2"/>
      <c r="CI504" s="2"/>
      <c r="CJ504" s="2"/>
      <c r="CK504" s="2"/>
      <c r="CL504" s="2"/>
      <c r="CM504" s="2">
        <v>0</v>
      </c>
      <c r="CN504" s="2" t="s">
        <v>3</v>
      </c>
      <c r="CO504" s="2">
        <v>0</v>
      </c>
      <c r="CP504" s="2">
        <f t="shared" si="602"/>
        <v>3593.68</v>
      </c>
      <c r="CQ504" s="2">
        <f t="shared" si="603"/>
        <v>898.42</v>
      </c>
      <c r="CR504" s="2">
        <f t="shared" si="604"/>
        <v>0</v>
      </c>
      <c r="CS504" s="2">
        <f t="shared" si="605"/>
        <v>0</v>
      </c>
      <c r="CT504" s="2">
        <f t="shared" si="606"/>
        <v>0</v>
      </c>
      <c r="CU504" s="2">
        <f t="shared" si="607"/>
        <v>0</v>
      </c>
      <c r="CV504" s="2">
        <f t="shared" si="608"/>
        <v>0</v>
      </c>
      <c r="CW504" s="2">
        <f t="shared" si="609"/>
        <v>0</v>
      </c>
      <c r="CX504" s="2">
        <f t="shared" si="610"/>
        <v>0</v>
      </c>
      <c r="CY504" s="2">
        <f t="shared" si="611"/>
        <v>0</v>
      </c>
      <c r="CZ504" s="2">
        <f t="shared" si="612"/>
        <v>0</v>
      </c>
      <c r="DA504" s="2"/>
      <c r="DB504" s="2"/>
      <c r="DC504" s="2" t="s">
        <v>3</v>
      </c>
      <c r="DD504" s="2" t="s">
        <v>3</v>
      </c>
      <c r="DE504" s="2" t="s">
        <v>3</v>
      </c>
      <c r="DF504" s="2" t="s">
        <v>3</v>
      </c>
      <c r="DG504" s="2" t="s">
        <v>3</v>
      </c>
      <c r="DH504" s="2" t="s">
        <v>3</v>
      </c>
      <c r="DI504" s="2" t="s">
        <v>3</v>
      </c>
      <c r="DJ504" s="2" t="s">
        <v>3</v>
      </c>
      <c r="DK504" s="2" t="s">
        <v>3</v>
      </c>
      <c r="DL504" s="2" t="s">
        <v>3</v>
      </c>
      <c r="DM504" s="2" t="s">
        <v>3</v>
      </c>
      <c r="DN504" s="2">
        <v>0</v>
      </c>
      <c r="DO504" s="2">
        <v>0</v>
      </c>
      <c r="DP504" s="2">
        <v>1</v>
      </c>
      <c r="DQ504" s="2">
        <v>1</v>
      </c>
      <c r="DR504" s="2"/>
      <c r="DS504" s="2"/>
      <c r="DT504" s="2"/>
      <c r="DU504" s="2">
        <v>1013</v>
      </c>
      <c r="DV504" s="2" t="s">
        <v>17</v>
      </c>
      <c r="DW504" s="2" t="s">
        <v>17</v>
      </c>
      <c r="DX504" s="2">
        <v>1</v>
      </c>
      <c r="DY504" s="2"/>
      <c r="DZ504" s="2"/>
      <c r="EA504" s="2"/>
      <c r="EB504" s="2"/>
      <c r="EC504" s="2"/>
      <c r="ED504" s="2"/>
      <c r="EE504" s="2">
        <v>39174395</v>
      </c>
      <c r="EF504" s="2">
        <v>3</v>
      </c>
      <c r="EG504" s="2" t="s">
        <v>20</v>
      </c>
      <c r="EH504" s="2">
        <v>0</v>
      </c>
      <c r="EI504" s="2" t="s">
        <v>3</v>
      </c>
      <c r="EJ504" s="2">
        <v>2</v>
      </c>
      <c r="EK504" s="2">
        <v>112001</v>
      </c>
      <c r="EL504" s="2" t="s">
        <v>192</v>
      </c>
      <c r="EM504" s="2" t="s">
        <v>193</v>
      </c>
      <c r="EN504" s="2"/>
      <c r="EO504" s="2" t="s">
        <v>3</v>
      </c>
      <c r="EP504" s="2"/>
      <c r="EQ504" s="2">
        <v>0</v>
      </c>
      <c r="ER504" s="2">
        <v>898.42</v>
      </c>
      <c r="ES504" s="2">
        <v>898.42</v>
      </c>
      <c r="ET504" s="2">
        <v>0</v>
      </c>
      <c r="EU504" s="2">
        <v>0</v>
      </c>
      <c r="EV504" s="2">
        <v>0</v>
      </c>
      <c r="EW504" s="2">
        <v>0</v>
      </c>
      <c r="EX504" s="2">
        <v>0</v>
      </c>
      <c r="EY504" s="2"/>
      <c r="EZ504" s="2">
        <v>5</v>
      </c>
      <c r="FA504" s="2"/>
      <c r="FB504" s="2"/>
      <c r="FC504" s="2">
        <v>1</v>
      </c>
      <c r="FD504" s="2">
        <v>18</v>
      </c>
      <c r="FE504" s="2"/>
      <c r="FF504" s="2">
        <v>1060.1400000000001</v>
      </c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>
        <v>0</v>
      </c>
      <c r="FR504" s="2">
        <f t="shared" si="613"/>
        <v>0</v>
      </c>
      <c r="FS504" s="2">
        <v>0</v>
      </c>
      <c r="FT504" s="2"/>
      <c r="FU504" s="2"/>
      <c r="FV504" s="2"/>
      <c r="FW504" s="2"/>
      <c r="FX504" s="2">
        <v>80</v>
      </c>
      <c r="FY504" s="2">
        <v>60</v>
      </c>
      <c r="FZ504" s="2"/>
      <c r="GA504" s="2" t="s">
        <v>786</v>
      </c>
      <c r="GB504" s="2"/>
      <c r="GC504" s="2"/>
      <c r="GD504" s="2">
        <v>1</v>
      </c>
      <c r="GE504" s="2"/>
      <c r="GF504" s="2">
        <v>-459159357</v>
      </c>
      <c r="GG504" s="2">
        <v>1</v>
      </c>
      <c r="GH504" s="2">
        <v>3</v>
      </c>
      <c r="GI504" s="2">
        <v>3</v>
      </c>
      <c r="GJ504" s="2">
        <v>0</v>
      </c>
      <c r="GK504" s="2">
        <v>0</v>
      </c>
      <c r="GL504" s="2">
        <f t="shared" si="614"/>
        <v>0</v>
      </c>
      <c r="GM504" s="2">
        <f t="shared" si="615"/>
        <v>3593.68</v>
      </c>
      <c r="GN504" s="2">
        <f t="shared" si="616"/>
        <v>0</v>
      </c>
      <c r="GO504" s="2">
        <f t="shared" si="617"/>
        <v>3593.68</v>
      </c>
      <c r="GP504" s="2">
        <f t="shared" si="618"/>
        <v>0</v>
      </c>
      <c r="GQ504" s="2"/>
      <c r="GR504" s="2">
        <v>1</v>
      </c>
      <c r="GS504" s="2">
        <v>1</v>
      </c>
      <c r="GT504" s="2">
        <v>0</v>
      </c>
      <c r="GU504" s="2" t="s">
        <v>3</v>
      </c>
      <c r="GV504" s="2">
        <f t="shared" si="619"/>
        <v>0</v>
      </c>
      <c r="GW504" s="2">
        <v>1</v>
      </c>
      <c r="GX504" s="2">
        <f t="shared" si="620"/>
        <v>0</v>
      </c>
      <c r="GY504" s="2"/>
      <c r="GZ504" s="2"/>
      <c r="HA504" s="2">
        <v>0</v>
      </c>
      <c r="HB504" s="2">
        <v>0</v>
      </c>
      <c r="HC504" s="2">
        <f t="shared" si="621"/>
        <v>0</v>
      </c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>
        <v>0</v>
      </c>
      <c r="IL504" s="2"/>
      <c r="IM504" s="2"/>
      <c r="IN504" s="2"/>
      <c r="IO504" s="2"/>
      <c r="IP504" s="2"/>
      <c r="IQ504" s="2"/>
      <c r="IR504" s="2"/>
      <c r="IS504" s="2"/>
      <c r="IT504" s="2"/>
      <c r="IU504" s="2"/>
    </row>
    <row r="505" spans="1:255" x14ac:dyDescent="0.2">
      <c r="A505">
        <v>18</v>
      </c>
      <c r="B505">
        <v>1</v>
      </c>
      <c r="C505">
        <v>1321</v>
      </c>
      <c r="E505" t="s">
        <v>784</v>
      </c>
      <c r="F505" t="s">
        <v>171</v>
      </c>
      <c r="G505" t="s">
        <v>785</v>
      </c>
      <c r="H505" t="s">
        <v>17</v>
      </c>
      <c r="I505">
        <f>I501*J505</f>
        <v>4</v>
      </c>
      <c r="J505">
        <v>40</v>
      </c>
      <c r="O505">
        <f t="shared" si="584"/>
        <v>4271.6000000000004</v>
      </c>
      <c r="P505">
        <f t="shared" si="585"/>
        <v>4271.6000000000004</v>
      </c>
      <c r="Q505">
        <f t="shared" si="586"/>
        <v>0</v>
      </c>
      <c r="R505">
        <f t="shared" si="587"/>
        <v>0</v>
      </c>
      <c r="S505">
        <f t="shared" si="588"/>
        <v>0</v>
      </c>
      <c r="T505">
        <f t="shared" si="589"/>
        <v>0</v>
      </c>
      <c r="U505">
        <f t="shared" si="590"/>
        <v>0</v>
      </c>
      <c r="V505">
        <f t="shared" si="591"/>
        <v>0</v>
      </c>
      <c r="W505">
        <f t="shared" si="592"/>
        <v>0</v>
      </c>
      <c r="X505">
        <f t="shared" si="593"/>
        <v>0</v>
      </c>
      <c r="Y505">
        <f t="shared" si="594"/>
        <v>0</v>
      </c>
      <c r="AA505">
        <v>39650538</v>
      </c>
      <c r="AB505">
        <f t="shared" si="595"/>
        <v>157.74</v>
      </c>
      <c r="AC505">
        <f t="shared" si="596"/>
        <v>157.74</v>
      </c>
      <c r="AD505">
        <f t="shared" si="597"/>
        <v>0</v>
      </c>
      <c r="AE505">
        <f t="shared" si="598"/>
        <v>0</v>
      </c>
      <c r="AF505">
        <f t="shared" si="598"/>
        <v>0</v>
      </c>
      <c r="AG505">
        <f t="shared" si="599"/>
        <v>0</v>
      </c>
      <c r="AH505">
        <f t="shared" si="600"/>
        <v>0</v>
      </c>
      <c r="AI505">
        <f t="shared" si="600"/>
        <v>0</v>
      </c>
      <c r="AJ505">
        <f t="shared" si="601"/>
        <v>0</v>
      </c>
      <c r="AK505">
        <v>157.74</v>
      </c>
      <c r="AL505">
        <v>157.74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80</v>
      </c>
      <c r="AU505">
        <v>60</v>
      </c>
      <c r="AV505">
        <v>1</v>
      </c>
      <c r="AW505">
        <v>1</v>
      </c>
      <c r="AZ505">
        <v>6.77</v>
      </c>
      <c r="BA505">
        <v>1</v>
      </c>
      <c r="BB505">
        <v>1</v>
      </c>
      <c r="BC505">
        <v>6.77</v>
      </c>
      <c r="BD505" t="s">
        <v>3</v>
      </c>
      <c r="BE505" t="s">
        <v>3</v>
      </c>
      <c r="BF505" t="s">
        <v>3</v>
      </c>
      <c r="BG505" t="s">
        <v>3</v>
      </c>
      <c r="BH505">
        <v>3</v>
      </c>
      <c r="BI505">
        <v>2</v>
      </c>
      <c r="BJ505" t="s">
        <v>3</v>
      </c>
      <c r="BM505">
        <v>112001</v>
      </c>
      <c r="BN505">
        <v>0</v>
      </c>
      <c r="BO505" t="s">
        <v>3</v>
      </c>
      <c r="BP505">
        <v>0</v>
      </c>
      <c r="BQ505">
        <v>3</v>
      </c>
      <c r="BR505">
        <v>0</v>
      </c>
      <c r="BS505">
        <v>1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3</v>
      </c>
      <c r="BZ505">
        <v>80</v>
      </c>
      <c r="CA505">
        <v>60</v>
      </c>
      <c r="CE505">
        <v>0</v>
      </c>
      <c r="CF505">
        <v>0</v>
      </c>
      <c r="CG505">
        <v>0</v>
      </c>
      <c r="CM505">
        <v>0</v>
      </c>
      <c r="CN505" t="s">
        <v>3</v>
      </c>
      <c r="CO505">
        <v>0</v>
      </c>
      <c r="CP505">
        <f t="shared" si="602"/>
        <v>4271.6000000000004</v>
      </c>
      <c r="CQ505">
        <f t="shared" si="603"/>
        <v>1067.8997999999999</v>
      </c>
      <c r="CR505">
        <f t="shared" si="604"/>
        <v>0</v>
      </c>
      <c r="CS505">
        <f t="shared" si="605"/>
        <v>0</v>
      </c>
      <c r="CT505">
        <f t="shared" si="606"/>
        <v>0</v>
      </c>
      <c r="CU505">
        <f t="shared" si="607"/>
        <v>0</v>
      </c>
      <c r="CV505">
        <f t="shared" si="608"/>
        <v>0</v>
      </c>
      <c r="CW505">
        <f t="shared" si="609"/>
        <v>0</v>
      </c>
      <c r="CX505">
        <f t="shared" si="610"/>
        <v>0</v>
      </c>
      <c r="CY505">
        <f t="shared" si="611"/>
        <v>0</v>
      </c>
      <c r="CZ505">
        <f t="shared" si="612"/>
        <v>0</v>
      </c>
      <c r="DC505" t="s">
        <v>3</v>
      </c>
      <c r="DD505" t="s">
        <v>3</v>
      </c>
      <c r="DE505" t="s">
        <v>3</v>
      </c>
      <c r="DF505" t="s">
        <v>3</v>
      </c>
      <c r="DG505" t="s">
        <v>3</v>
      </c>
      <c r="DH505" t="s">
        <v>3</v>
      </c>
      <c r="DI505" t="s">
        <v>3</v>
      </c>
      <c r="DJ505" t="s">
        <v>3</v>
      </c>
      <c r="DK505" t="s">
        <v>3</v>
      </c>
      <c r="DL505" t="s">
        <v>3</v>
      </c>
      <c r="DM505" t="s">
        <v>3</v>
      </c>
      <c r="DN505">
        <v>0</v>
      </c>
      <c r="DO505">
        <v>0</v>
      </c>
      <c r="DP505">
        <v>1</v>
      </c>
      <c r="DQ505">
        <v>1</v>
      </c>
      <c r="DU505">
        <v>1013</v>
      </c>
      <c r="DV505" t="s">
        <v>17</v>
      </c>
      <c r="DW505" t="s">
        <v>17</v>
      </c>
      <c r="DX505">
        <v>1</v>
      </c>
      <c r="EE505">
        <v>39174395</v>
      </c>
      <c r="EF505">
        <v>3</v>
      </c>
      <c r="EG505" t="s">
        <v>20</v>
      </c>
      <c r="EH505">
        <v>0</v>
      </c>
      <c r="EI505" t="s">
        <v>3</v>
      </c>
      <c r="EJ505">
        <v>2</v>
      </c>
      <c r="EK505">
        <v>112001</v>
      </c>
      <c r="EL505" t="s">
        <v>192</v>
      </c>
      <c r="EM505" t="s">
        <v>193</v>
      </c>
      <c r="EO505" t="s">
        <v>3</v>
      </c>
      <c r="EQ505">
        <v>0</v>
      </c>
      <c r="ER505">
        <v>157.74</v>
      </c>
      <c r="ES505">
        <v>157.74</v>
      </c>
      <c r="ET505">
        <v>0</v>
      </c>
      <c r="EU505">
        <v>0</v>
      </c>
      <c r="EV505">
        <v>0</v>
      </c>
      <c r="EW505">
        <v>0</v>
      </c>
      <c r="EX505">
        <v>0</v>
      </c>
      <c r="EZ505">
        <v>5</v>
      </c>
      <c r="FC505">
        <v>1</v>
      </c>
      <c r="FD505">
        <v>18</v>
      </c>
      <c r="FF505">
        <v>1260.1400000000001</v>
      </c>
      <c r="FQ505">
        <v>0</v>
      </c>
      <c r="FR505">
        <f t="shared" si="613"/>
        <v>0</v>
      </c>
      <c r="FS505">
        <v>0</v>
      </c>
      <c r="FX505">
        <v>80</v>
      </c>
      <c r="FY505">
        <v>60</v>
      </c>
      <c r="GA505" t="s">
        <v>787</v>
      </c>
      <c r="GD505">
        <v>1</v>
      </c>
      <c r="GF505">
        <v>-459159357</v>
      </c>
      <c r="GG505">
        <v>1</v>
      </c>
      <c r="GH505">
        <v>3</v>
      </c>
      <c r="GI505">
        <v>4</v>
      </c>
      <c r="GJ505">
        <v>0</v>
      </c>
      <c r="GK505">
        <v>0</v>
      </c>
      <c r="GL505">
        <f t="shared" si="614"/>
        <v>0</v>
      </c>
      <c r="GM505">
        <f t="shared" si="615"/>
        <v>4271.6000000000004</v>
      </c>
      <c r="GN505">
        <f t="shared" si="616"/>
        <v>0</v>
      </c>
      <c r="GO505">
        <f t="shared" si="617"/>
        <v>4271.6000000000004</v>
      </c>
      <c r="GP505">
        <f t="shared" si="618"/>
        <v>0</v>
      </c>
      <c r="GR505">
        <v>1</v>
      </c>
      <c r="GS505">
        <v>1</v>
      </c>
      <c r="GT505">
        <v>0</v>
      </c>
      <c r="GU505" t="s">
        <v>3</v>
      </c>
      <c r="GV505">
        <f t="shared" si="619"/>
        <v>0</v>
      </c>
      <c r="GW505">
        <v>1</v>
      </c>
      <c r="GX505">
        <f t="shared" si="620"/>
        <v>0</v>
      </c>
      <c r="HA505">
        <v>0</v>
      </c>
      <c r="HB505">
        <v>0</v>
      </c>
      <c r="HC505">
        <f t="shared" si="621"/>
        <v>0</v>
      </c>
      <c r="IK505">
        <v>0</v>
      </c>
    </row>
    <row r="506" spans="1:255" x14ac:dyDescent="0.2">
      <c r="A506" s="2">
        <v>18</v>
      </c>
      <c r="B506" s="2">
        <v>1</v>
      </c>
      <c r="C506" s="2">
        <v>1314</v>
      </c>
      <c r="D506" s="2"/>
      <c r="E506" s="2" t="s">
        <v>788</v>
      </c>
      <c r="F506" s="2" t="s">
        <v>171</v>
      </c>
      <c r="G506" s="2" t="s">
        <v>789</v>
      </c>
      <c r="H506" s="2" t="s">
        <v>17</v>
      </c>
      <c r="I506" s="2">
        <f>I500*J506</f>
        <v>2</v>
      </c>
      <c r="J506" s="2">
        <v>20</v>
      </c>
      <c r="K506" s="2"/>
      <c r="L506" s="2"/>
      <c r="M506" s="2"/>
      <c r="N506" s="2"/>
      <c r="O506" s="2">
        <f t="shared" si="584"/>
        <v>1996.5</v>
      </c>
      <c r="P506" s="2">
        <f t="shared" si="585"/>
        <v>1996.5</v>
      </c>
      <c r="Q506" s="2">
        <f t="shared" si="586"/>
        <v>0</v>
      </c>
      <c r="R506" s="2">
        <f t="shared" si="587"/>
        <v>0</v>
      </c>
      <c r="S506" s="2">
        <f t="shared" si="588"/>
        <v>0</v>
      </c>
      <c r="T506" s="2">
        <f t="shared" si="589"/>
        <v>0</v>
      </c>
      <c r="U506" s="2">
        <f t="shared" si="590"/>
        <v>0</v>
      </c>
      <c r="V506" s="2">
        <f t="shared" si="591"/>
        <v>0</v>
      </c>
      <c r="W506" s="2">
        <f t="shared" si="592"/>
        <v>0</v>
      </c>
      <c r="X506" s="2">
        <f t="shared" si="593"/>
        <v>0</v>
      </c>
      <c r="Y506" s="2">
        <f t="shared" si="594"/>
        <v>0</v>
      </c>
      <c r="Z506" s="2"/>
      <c r="AA506" s="2">
        <v>39650536</v>
      </c>
      <c r="AB506" s="2">
        <f t="shared" si="595"/>
        <v>998.25</v>
      </c>
      <c r="AC506" s="2">
        <f t="shared" si="596"/>
        <v>998.25</v>
      </c>
      <c r="AD506" s="2">
        <f t="shared" si="597"/>
        <v>0</v>
      </c>
      <c r="AE506" s="2">
        <f t="shared" si="598"/>
        <v>0</v>
      </c>
      <c r="AF506" s="2">
        <f t="shared" si="598"/>
        <v>0</v>
      </c>
      <c r="AG506" s="2">
        <f t="shared" si="599"/>
        <v>0</v>
      </c>
      <c r="AH506" s="2">
        <f t="shared" si="600"/>
        <v>0</v>
      </c>
      <c r="AI506" s="2">
        <f t="shared" si="600"/>
        <v>0</v>
      </c>
      <c r="AJ506" s="2">
        <f t="shared" si="601"/>
        <v>0</v>
      </c>
      <c r="AK506" s="2">
        <v>998.25</v>
      </c>
      <c r="AL506" s="2">
        <v>998.25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80</v>
      </c>
      <c r="AU506" s="2">
        <v>60</v>
      </c>
      <c r="AV506" s="2">
        <v>1</v>
      </c>
      <c r="AW506" s="2">
        <v>1</v>
      </c>
      <c r="AX506" s="2"/>
      <c r="AY506" s="2"/>
      <c r="AZ506" s="2">
        <v>1</v>
      </c>
      <c r="BA506" s="2">
        <v>1</v>
      </c>
      <c r="BB506" s="2">
        <v>1</v>
      </c>
      <c r="BC506" s="2">
        <v>1</v>
      </c>
      <c r="BD506" s="2" t="s">
        <v>3</v>
      </c>
      <c r="BE506" s="2" t="s">
        <v>3</v>
      </c>
      <c r="BF506" s="2" t="s">
        <v>3</v>
      </c>
      <c r="BG506" s="2" t="s">
        <v>3</v>
      </c>
      <c r="BH506" s="2">
        <v>3</v>
      </c>
      <c r="BI506" s="2">
        <v>2</v>
      </c>
      <c r="BJ506" s="2" t="s">
        <v>3</v>
      </c>
      <c r="BK506" s="2"/>
      <c r="BL506" s="2"/>
      <c r="BM506" s="2">
        <v>112001</v>
      </c>
      <c r="BN506" s="2">
        <v>0</v>
      </c>
      <c r="BO506" s="2" t="s">
        <v>3</v>
      </c>
      <c r="BP506" s="2">
        <v>0</v>
      </c>
      <c r="BQ506" s="2">
        <v>3</v>
      </c>
      <c r="BR506" s="2">
        <v>0</v>
      </c>
      <c r="BS506" s="2">
        <v>1</v>
      </c>
      <c r="BT506" s="2">
        <v>1</v>
      </c>
      <c r="BU506" s="2">
        <v>1</v>
      </c>
      <c r="BV506" s="2">
        <v>1</v>
      </c>
      <c r="BW506" s="2">
        <v>1</v>
      </c>
      <c r="BX506" s="2">
        <v>1</v>
      </c>
      <c r="BY506" s="2" t="s">
        <v>3</v>
      </c>
      <c r="BZ506" s="2">
        <v>80</v>
      </c>
      <c r="CA506" s="2">
        <v>60</v>
      </c>
      <c r="CB506" s="2"/>
      <c r="CC506" s="2"/>
      <c r="CD506" s="2"/>
      <c r="CE506" s="2">
        <v>0</v>
      </c>
      <c r="CF506" s="2">
        <v>0</v>
      </c>
      <c r="CG506" s="2">
        <v>0</v>
      </c>
      <c r="CH506" s="2"/>
      <c r="CI506" s="2"/>
      <c r="CJ506" s="2"/>
      <c r="CK506" s="2"/>
      <c r="CL506" s="2"/>
      <c r="CM506" s="2">
        <v>0</v>
      </c>
      <c r="CN506" s="2" t="s">
        <v>3</v>
      </c>
      <c r="CO506" s="2">
        <v>0</v>
      </c>
      <c r="CP506" s="2">
        <f t="shared" si="602"/>
        <v>1996.5</v>
      </c>
      <c r="CQ506" s="2">
        <f t="shared" si="603"/>
        <v>998.25</v>
      </c>
      <c r="CR506" s="2">
        <f t="shared" si="604"/>
        <v>0</v>
      </c>
      <c r="CS506" s="2">
        <f t="shared" si="605"/>
        <v>0</v>
      </c>
      <c r="CT506" s="2">
        <f t="shared" si="606"/>
        <v>0</v>
      </c>
      <c r="CU506" s="2">
        <f t="shared" si="607"/>
        <v>0</v>
      </c>
      <c r="CV506" s="2">
        <f t="shared" si="608"/>
        <v>0</v>
      </c>
      <c r="CW506" s="2">
        <f t="shared" si="609"/>
        <v>0</v>
      </c>
      <c r="CX506" s="2">
        <f t="shared" si="610"/>
        <v>0</v>
      </c>
      <c r="CY506" s="2">
        <f t="shared" si="611"/>
        <v>0</v>
      </c>
      <c r="CZ506" s="2">
        <f t="shared" si="612"/>
        <v>0</v>
      </c>
      <c r="DA506" s="2"/>
      <c r="DB506" s="2"/>
      <c r="DC506" s="2" t="s">
        <v>3</v>
      </c>
      <c r="DD506" s="2" t="s">
        <v>3</v>
      </c>
      <c r="DE506" s="2" t="s">
        <v>3</v>
      </c>
      <c r="DF506" s="2" t="s">
        <v>3</v>
      </c>
      <c r="DG506" s="2" t="s">
        <v>3</v>
      </c>
      <c r="DH506" s="2" t="s">
        <v>3</v>
      </c>
      <c r="DI506" s="2" t="s">
        <v>3</v>
      </c>
      <c r="DJ506" s="2" t="s">
        <v>3</v>
      </c>
      <c r="DK506" s="2" t="s">
        <v>3</v>
      </c>
      <c r="DL506" s="2" t="s">
        <v>3</v>
      </c>
      <c r="DM506" s="2" t="s">
        <v>3</v>
      </c>
      <c r="DN506" s="2">
        <v>0</v>
      </c>
      <c r="DO506" s="2">
        <v>0</v>
      </c>
      <c r="DP506" s="2">
        <v>1</v>
      </c>
      <c r="DQ506" s="2">
        <v>1</v>
      </c>
      <c r="DR506" s="2"/>
      <c r="DS506" s="2"/>
      <c r="DT506" s="2"/>
      <c r="DU506" s="2">
        <v>1013</v>
      </c>
      <c r="DV506" s="2" t="s">
        <v>17</v>
      </c>
      <c r="DW506" s="2" t="s">
        <v>17</v>
      </c>
      <c r="DX506" s="2">
        <v>1</v>
      </c>
      <c r="DY506" s="2"/>
      <c r="DZ506" s="2"/>
      <c r="EA506" s="2"/>
      <c r="EB506" s="2"/>
      <c r="EC506" s="2"/>
      <c r="ED506" s="2"/>
      <c r="EE506" s="2">
        <v>39174395</v>
      </c>
      <c r="EF506" s="2">
        <v>3</v>
      </c>
      <c r="EG506" s="2" t="s">
        <v>20</v>
      </c>
      <c r="EH506" s="2">
        <v>0</v>
      </c>
      <c r="EI506" s="2" t="s">
        <v>3</v>
      </c>
      <c r="EJ506" s="2">
        <v>2</v>
      </c>
      <c r="EK506" s="2">
        <v>112001</v>
      </c>
      <c r="EL506" s="2" t="s">
        <v>192</v>
      </c>
      <c r="EM506" s="2" t="s">
        <v>193</v>
      </c>
      <c r="EN506" s="2"/>
      <c r="EO506" s="2" t="s">
        <v>3</v>
      </c>
      <c r="EP506" s="2"/>
      <c r="EQ506" s="2">
        <v>0</v>
      </c>
      <c r="ER506" s="2">
        <v>998.25</v>
      </c>
      <c r="ES506" s="2">
        <v>998.25</v>
      </c>
      <c r="ET506" s="2">
        <v>0</v>
      </c>
      <c r="EU506" s="2">
        <v>0</v>
      </c>
      <c r="EV506" s="2">
        <v>0</v>
      </c>
      <c r="EW506" s="2">
        <v>0</v>
      </c>
      <c r="EX506" s="2">
        <v>0</v>
      </c>
      <c r="EY506" s="2"/>
      <c r="EZ506" s="2">
        <v>5</v>
      </c>
      <c r="FA506" s="2"/>
      <c r="FB506" s="2"/>
      <c r="FC506" s="2">
        <v>1</v>
      </c>
      <c r="FD506" s="2">
        <v>18</v>
      </c>
      <c r="FE506" s="2"/>
      <c r="FF506" s="2">
        <v>1177.94</v>
      </c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>
        <v>0</v>
      </c>
      <c r="FR506" s="2">
        <f t="shared" si="613"/>
        <v>0</v>
      </c>
      <c r="FS506" s="2">
        <v>0</v>
      </c>
      <c r="FT506" s="2"/>
      <c r="FU506" s="2"/>
      <c r="FV506" s="2"/>
      <c r="FW506" s="2"/>
      <c r="FX506" s="2">
        <v>80</v>
      </c>
      <c r="FY506" s="2">
        <v>60</v>
      </c>
      <c r="FZ506" s="2"/>
      <c r="GA506" s="2" t="s">
        <v>790</v>
      </c>
      <c r="GB506" s="2"/>
      <c r="GC506" s="2"/>
      <c r="GD506" s="2">
        <v>1</v>
      </c>
      <c r="GE506" s="2"/>
      <c r="GF506" s="2">
        <v>-965405135</v>
      </c>
      <c r="GG506" s="2">
        <v>1</v>
      </c>
      <c r="GH506" s="2">
        <v>3</v>
      </c>
      <c r="GI506" s="2">
        <v>3</v>
      </c>
      <c r="GJ506" s="2">
        <v>0</v>
      </c>
      <c r="GK506" s="2">
        <v>0</v>
      </c>
      <c r="GL506" s="2">
        <f t="shared" si="614"/>
        <v>0</v>
      </c>
      <c r="GM506" s="2">
        <f t="shared" si="615"/>
        <v>1996.5</v>
      </c>
      <c r="GN506" s="2">
        <f t="shared" si="616"/>
        <v>0</v>
      </c>
      <c r="GO506" s="2">
        <f t="shared" si="617"/>
        <v>1996.5</v>
      </c>
      <c r="GP506" s="2">
        <f t="shared" si="618"/>
        <v>0</v>
      </c>
      <c r="GQ506" s="2"/>
      <c r="GR506" s="2">
        <v>1</v>
      </c>
      <c r="GS506" s="2">
        <v>1</v>
      </c>
      <c r="GT506" s="2">
        <v>0</v>
      </c>
      <c r="GU506" s="2" t="s">
        <v>3</v>
      </c>
      <c r="GV506" s="2">
        <f t="shared" si="619"/>
        <v>0</v>
      </c>
      <c r="GW506" s="2">
        <v>1</v>
      </c>
      <c r="GX506" s="2">
        <f t="shared" si="620"/>
        <v>0</v>
      </c>
      <c r="GY506" s="2"/>
      <c r="GZ506" s="2"/>
      <c r="HA506" s="2">
        <v>0</v>
      </c>
      <c r="HB506" s="2">
        <v>0</v>
      </c>
      <c r="HC506" s="2">
        <f t="shared" si="621"/>
        <v>0</v>
      </c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>
        <v>0</v>
      </c>
      <c r="IL506" s="2"/>
      <c r="IM506" s="2"/>
      <c r="IN506" s="2"/>
      <c r="IO506" s="2"/>
      <c r="IP506" s="2"/>
      <c r="IQ506" s="2"/>
      <c r="IR506" s="2"/>
      <c r="IS506" s="2"/>
      <c r="IT506" s="2"/>
      <c r="IU506" s="2"/>
    </row>
    <row r="507" spans="1:255" x14ac:dyDescent="0.2">
      <c r="A507">
        <v>18</v>
      </c>
      <c r="B507">
        <v>1</v>
      </c>
      <c r="C507">
        <v>1322</v>
      </c>
      <c r="E507" t="s">
        <v>788</v>
      </c>
      <c r="F507" t="s">
        <v>171</v>
      </c>
      <c r="G507" t="s">
        <v>789</v>
      </c>
      <c r="H507" t="s">
        <v>17</v>
      </c>
      <c r="I507">
        <f>I501*J507</f>
        <v>2</v>
      </c>
      <c r="J507">
        <v>20</v>
      </c>
      <c r="O507">
        <f t="shared" si="584"/>
        <v>2335.5100000000002</v>
      </c>
      <c r="P507">
        <f t="shared" si="585"/>
        <v>2335.5100000000002</v>
      </c>
      <c r="Q507">
        <f t="shared" si="586"/>
        <v>0</v>
      </c>
      <c r="R507">
        <f t="shared" si="587"/>
        <v>0</v>
      </c>
      <c r="S507">
        <f t="shared" si="588"/>
        <v>0</v>
      </c>
      <c r="T507">
        <f t="shared" si="589"/>
        <v>0</v>
      </c>
      <c r="U507">
        <f t="shared" si="590"/>
        <v>0</v>
      </c>
      <c r="V507">
        <f t="shared" si="591"/>
        <v>0</v>
      </c>
      <c r="W507">
        <f t="shared" si="592"/>
        <v>0</v>
      </c>
      <c r="X507">
        <f t="shared" si="593"/>
        <v>0</v>
      </c>
      <c r="Y507">
        <f t="shared" si="594"/>
        <v>0</v>
      </c>
      <c r="AA507">
        <v>39650538</v>
      </c>
      <c r="AB507">
        <f t="shared" si="595"/>
        <v>172.49</v>
      </c>
      <c r="AC507">
        <f t="shared" si="596"/>
        <v>172.49</v>
      </c>
      <c r="AD507">
        <f t="shared" si="597"/>
        <v>0</v>
      </c>
      <c r="AE507">
        <f t="shared" si="598"/>
        <v>0</v>
      </c>
      <c r="AF507">
        <f t="shared" si="598"/>
        <v>0</v>
      </c>
      <c r="AG507">
        <f t="shared" si="599"/>
        <v>0</v>
      </c>
      <c r="AH507">
        <f t="shared" si="600"/>
        <v>0</v>
      </c>
      <c r="AI507">
        <f t="shared" si="600"/>
        <v>0</v>
      </c>
      <c r="AJ507">
        <f t="shared" si="601"/>
        <v>0</v>
      </c>
      <c r="AK507">
        <v>172.49</v>
      </c>
      <c r="AL507">
        <v>172.49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80</v>
      </c>
      <c r="AU507">
        <v>60</v>
      </c>
      <c r="AV507">
        <v>1</v>
      </c>
      <c r="AW507">
        <v>1</v>
      </c>
      <c r="AZ507">
        <v>6.77</v>
      </c>
      <c r="BA507">
        <v>1</v>
      </c>
      <c r="BB507">
        <v>1</v>
      </c>
      <c r="BC507">
        <v>6.77</v>
      </c>
      <c r="BD507" t="s">
        <v>3</v>
      </c>
      <c r="BE507" t="s">
        <v>3</v>
      </c>
      <c r="BF507" t="s">
        <v>3</v>
      </c>
      <c r="BG507" t="s">
        <v>3</v>
      </c>
      <c r="BH507">
        <v>3</v>
      </c>
      <c r="BI507">
        <v>2</v>
      </c>
      <c r="BJ507" t="s">
        <v>3</v>
      </c>
      <c r="BM507">
        <v>112001</v>
      </c>
      <c r="BN507">
        <v>0</v>
      </c>
      <c r="BO507" t="s">
        <v>3</v>
      </c>
      <c r="BP507">
        <v>0</v>
      </c>
      <c r="BQ507">
        <v>3</v>
      </c>
      <c r="BR507">
        <v>0</v>
      </c>
      <c r="BS507">
        <v>1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3</v>
      </c>
      <c r="BZ507">
        <v>80</v>
      </c>
      <c r="CA507">
        <v>60</v>
      </c>
      <c r="CE507">
        <v>0</v>
      </c>
      <c r="CF507">
        <v>0</v>
      </c>
      <c r="CG507">
        <v>0</v>
      </c>
      <c r="CM507">
        <v>0</v>
      </c>
      <c r="CN507" t="s">
        <v>3</v>
      </c>
      <c r="CO507">
        <v>0</v>
      </c>
      <c r="CP507">
        <f t="shared" si="602"/>
        <v>2335.5100000000002</v>
      </c>
      <c r="CQ507">
        <f t="shared" si="603"/>
        <v>1167.7573</v>
      </c>
      <c r="CR507">
        <f t="shared" si="604"/>
        <v>0</v>
      </c>
      <c r="CS507">
        <f t="shared" si="605"/>
        <v>0</v>
      </c>
      <c r="CT507">
        <f t="shared" si="606"/>
        <v>0</v>
      </c>
      <c r="CU507">
        <f t="shared" si="607"/>
        <v>0</v>
      </c>
      <c r="CV507">
        <f t="shared" si="608"/>
        <v>0</v>
      </c>
      <c r="CW507">
        <f t="shared" si="609"/>
        <v>0</v>
      </c>
      <c r="CX507">
        <f t="shared" si="610"/>
        <v>0</v>
      </c>
      <c r="CY507">
        <f t="shared" si="611"/>
        <v>0</v>
      </c>
      <c r="CZ507">
        <f t="shared" si="612"/>
        <v>0</v>
      </c>
      <c r="DC507" t="s">
        <v>3</v>
      </c>
      <c r="DD507" t="s">
        <v>3</v>
      </c>
      <c r="DE507" t="s">
        <v>3</v>
      </c>
      <c r="DF507" t="s">
        <v>3</v>
      </c>
      <c r="DG507" t="s">
        <v>3</v>
      </c>
      <c r="DH507" t="s">
        <v>3</v>
      </c>
      <c r="DI507" t="s">
        <v>3</v>
      </c>
      <c r="DJ507" t="s">
        <v>3</v>
      </c>
      <c r="DK507" t="s">
        <v>3</v>
      </c>
      <c r="DL507" t="s">
        <v>3</v>
      </c>
      <c r="DM507" t="s">
        <v>3</v>
      </c>
      <c r="DN507">
        <v>0</v>
      </c>
      <c r="DO507">
        <v>0</v>
      </c>
      <c r="DP507">
        <v>1</v>
      </c>
      <c r="DQ507">
        <v>1</v>
      </c>
      <c r="DU507">
        <v>1013</v>
      </c>
      <c r="DV507" t="s">
        <v>17</v>
      </c>
      <c r="DW507" t="s">
        <v>17</v>
      </c>
      <c r="DX507">
        <v>1</v>
      </c>
      <c r="EE507">
        <v>39174395</v>
      </c>
      <c r="EF507">
        <v>3</v>
      </c>
      <c r="EG507" t="s">
        <v>20</v>
      </c>
      <c r="EH507">
        <v>0</v>
      </c>
      <c r="EI507" t="s">
        <v>3</v>
      </c>
      <c r="EJ507">
        <v>2</v>
      </c>
      <c r="EK507">
        <v>112001</v>
      </c>
      <c r="EL507" t="s">
        <v>192</v>
      </c>
      <c r="EM507" t="s">
        <v>193</v>
      </c>
      <c r="EO507" t="s">
        <v>3</v>
      </c>
      <c r="EQ507">
        <v>0</v>
      </c>
      <c r="ER507">
        <v>172.49</v>
      </c>
      <c r="ES507">
        <v>172.49</v>
      </c>
      <c r="ET507">
        <v>0</v>
      </c>
      <c r="EU507">
        <v>0</v>
      </c>
      <c r="EV507">
        <v>0</v>
      </c>
      <c r="EW507">
        <v>0</v>
      </c>
      <c r="EX507">
        <v>0</v>
      </c>
      <c r="EZ507">
        <v>5</v>
      </c>
      <c r="FC507">
        <v>1</v>
      </c>
      <c r="FD507">
        <v>18</v>
      </c>
      <c r="FF507">
        <v>1377.94</v>
      </c>
      <c r="FQ507">
        <v>0</v>
      </c>
      <c r="FR507">
        <f t="shared" si="613"/>
        <v>0</v>
      </c>
      <c r="FS507">
        <v>0</v>
      </c>
      <c r="FX507">
        <v>80</v>
      </c>
      <c r="FY507">
        <v>60</v>
      </c>
      <c r="GA507" t="s">
        <v>791</v>
      </c>
      <c r="GD507">
        <v>1</v>
      </c>
      <c r="GF507">
        <v>-965405135</v>
      </c>
      <c r="GG507">
        <v>1</v>
      </c>
      <c r="GH507">
        <v>3</v>
      </c>
      <c r="GI507">
        <v>4</v>
      </c>
      <c r="GJ507">
        <v>0</v>
      </c>
      <c r="GK507">
        <v>0</v>
      </c>
      <c r="GL507">
        <f t="shared" si="614"/>
        <v>0</v>
      </c>
      <c r="GM507">
        <f t="shared" si="615"/>
        <v>2335.5100000000002</v>
      </c>
      <c r="GN507">
        <f t="shared" si="616"/>
        <v>0</v>
      </c>
      <c r="GO507">
        <f t="shared" si="617"/>
        <v>2335.5100000000002</v>
      </c>
      <c r="GP507">
        <f t="shared" si="618"/>
        <v>0</v>
      </c>
      <c r="GR507">
        <v>1</v>
      </c>
      <c r="GS507">
        <v>1</v>
      </c>
      <c r="GT507">
        <v>0</v>
      </c>
      <c r="GU507" t="s">
        <v>3</v>
      </c>
      <c r="GV507">
        <f t="shared" si="619"/>
        <v>0</v>
      </c>
      <c r="GW507">
        <v>1</v>
      </c>
      <c r="GX507">
        <f t="shared" si="620"/>
        <v>0</v>
      </c>
      <c r="HA507">
        <v>0</v>
      </c>
      <c r="HB507">
        <v>0</v>
      </c>
      <c r="HC507">
        <f t="shared" si="621"/>
        <v>0</v>
      </c>
      <c r="IK507">
        <v>0</v>
      </c>
    </row>
    <row r="508" spans="1:255" x14ac:dyDescent="0.2">
      <c r="A508" s="2">
        <v>17</v>
      </c>
      <c r="B508" s="2">
        <v>1</v>
      </c>
      <c r="C508" s="2">
        <f>ROW(SmtRes!A1330)</f>
        <v>1330</v>
      </c>
      <c r="D508" s="2">
        <f>ROW(EtalonRes!A1114)</f>
        <v>1114</v>
      </c>
      <c r="E508" s="2" t="s">
        <v>792</v>
      </c>
      <c r="F508" s="2" t="s">
        <v>793</v>
      </c>
      <c r="G508" s="2" t="s">
        <v>794</v>
      </c>
      <c r="H508" s="2" t="s">
        <v>631</v>
      </c>
      <c r="I508" s="2">
        <f>ROUND(7/100,9)</f>
        <v>7.0000000000000007E-2</v>
      </c>
      <c r="J508" s="2">
        <v>0</v>
      </c>
      <c r="K508" s="2"/>
      <c r="L508" s="2"/>
      <c r="M508" s="2"/>
      <c r="N508" s="2"/>
      <c r="O508" s="2">
        <f t="shared" si="584"/>
        <v>19.55</v>
      </c>
      <c r="P508" s="2">
        <f t="shared" si="585"/>
        <v>14.19</v>
      </c>
      <c r="Q508" s="2">
        <f t="shared" si="586"/>
        <v>0.81</v>
      </c>
      <c r="R508" s="2">
        <f t="shared" si="587"/>
        <v>0.02</v>
      </c>
      <c r="S508" s="2">
        <f t="shared" si="588"/>
        <v>4.55</v>
      </c>
      <c r="T508" s="2">
        <f t="shared" si="589"/>
        <v>0</v>
      </c>
      <c r="U508" s="2">
        <f t="shared" si="590"/>
        <v>0.42745499999999997</v>
      </c>
      <c r="V508" s="2">
        <f t="shared" si="591"/>
        <v>1.7500000000000003E-3</v>
      </c>
      <c r="W508" s="2">
        <f t="shared" si="592"/>
        <v>0</v>
      </c>
      <c r="X508" s="2">
        <f t="shared" si="593"/>
        <v>4.1100000000000003</v>
      </c>
      <c r="Y508" s="2">
        <f t="shared" si="594"/>
        <v>3.2</v>
      </c>
      <c r="Z508" s="2"/>
      <c r="AA508" s="2">
        <v>39650536</v>
      </c>
      <c r="AB508" s="2">
        <f t="shared" si="595"/>
        <v>279.27749999999997</v>
      </c>
      <c r="AC508" s="2">
        <f t="shared" si="596"/>
        <v>202.72</v>
      </c>
      <c r="AD508" s="2">
        <f>ROUND(((((ET508*1.25))-((EU508*1.25)))+AE508),6)</f>
        <v>11.525</v>
      </c>
      <c r="AE508" s="2">
        <f>ROUND(((EU508*1.25)),6)</f>
        <v>0.27500000000000002</v>
      </c>
      <c r="AF508" s="2">
        <f>ROUND(((EV508*1.15)),6)</f>
        <v>65.032499999999999</v>
      </c>
      <c r="AG508" s="2">
        <f t="shared" si="599"/>
        <v>0</v>
      </c>
      <c r="AH508" s="2">
        <f>((EW508*1.15))</f>
        <v>6.1064999999999987</v>
      </c>
      <c r="AI508" s="2">
        <f>((EX508*1.25))</f>
        <v>2.5000000000000001E-2</v>
      </c>
      <c r="AJ508" s="2">
        <f t="shared" si="601"/>
        <v>0</v>
      </c>
      <c r="AK508" s="2">
        <v>268.49</v>
      </c>
      <c r="AL508" s="2">
        <v>202.72</v>
      </c>
      <c r="AM508" s="2">
        <v>9.2200000000000006</v>
      </c>
      <c r="AN508" s="2">
        <v>0.22</v>
      </c>
      <c r="AO508" s="2">
        <v>56.55</v>
      </c>
      <c r="AP508" s="2">
        <v>0</v>
      </c>
      <c r="AQ508" s="2">
        <v>5.31</v>
      </c>
      <c r="AR508" s="2">
        <v>0.02</v>
      </c>
      <c r="AS508" s="2">
        <v>0</v>
      </c>
      <c r="AT508" s="2">
        <v>90</v>
      </c>
      <c r="AU508" s="2">
        <v>70</v>
      </c>
      <c r="AV508" s="2">
        <v>1</v>
      </c>
      <c r="AW508" s="2">
        <v>1</v>
      </c>
      <c r="AX508" s="2"/>
      <c r="AY508" s="2"/>
      <c r="AZ508" s="2">
        <v>1</v>
      </c>
      <c r="BA508" s="2">
        <v>1</v>
      </c>
      <c r="BB508" s="2">
        <v>1</v>
      </c>
      <c r="BC508" s="2">
        <v>1</v>
      </c>
      <c r="BD508" s="2" t="s">
        <v>3</v>
      </c>
      <c r="BE508" s="2" t="s">
        <v>3</v>
      </c>
      <c r="BF508" s="2" t="s">
        <v>3</v>
      </c>
      <c r="BG508" s="2" t="s">
        <v>3</v>
      </c>
      <c r="BH508" s="2">
        <v>0</v>
      </c>
      <c r="BI508" s="2">
        <v>1</v>
      </c>
      <c r="BJ508" s="2" t="s">
        <v>795</v>
      </c>
      <c r="BK508" s="2"/>
      <c r="BL508" s="2"/>
      <c r="BM508" s="2">
        <v>13001</v>
      </c>
      <c r="BN508" s="2">
        <v>0</v>
      </c>
      <c r="BO508" s="2" t="s">
        <v>3</v>
      </c>
      <c r="BP508" s="2">
        <v>0</v>
      </c>
      <c r="BQ508" s="2">
        <v>2</v>
      </c>
      <c r="BR508" s="2">
        <v>0</v>
      </c>
      <c r="BS508" s="2">
        <v>1</v>
      </c>
      <c r="BT508" s="2">
        <v>1</v>
      </c>
      <c r="BU508" s="2">
        <v>1</v>
      </c>
      <c r="BV508" s="2">
        <v>1</v>
      </c>
      <c r="BW508" s="2">
        <v>1</v>
      </c>
      <c r="BX508" s="2">
        <v>1</v>
      </c>
      <c r="BY508" s="2" t="s">
        <v>3</v>
      </c>
      <c r="BZ508" s="2">
        <v>90</v>
      </c>
      <c r="CA508" s="2">
        <v>70</v>
      </c>
      <c r="CB508" s="2"/>
      <c r="CC508" s="2"/>
      <c r="CD508" s="2"/>
      <c r="CE508" s="2">
        <v>0</v>
      </c>
      <c r="CF508" s="2">
        <v>0</v>
      </c>
      <c r="CG508" s="2">
        <v>0</v>
      </c>
      <c r="CH508" s="2"/>
      <c r="CI508" s="2"/>
      <c r="CJ508" s="2"/>
      <c r="CK508" s="2"/>
      <c r="CL508" s="2"/>
      <c r="CM508" s="2">
        <v>0</v>
      </c>
      <c r="CN508" s="2" t="s">
        <v>796</v>
      </c>
      <c r="CO508" s="2">
        <v>0</v>
      </c>
      <c r="CP508" s="2">
        <f t="shared" si="602"/>
        <v>19.55</v>
      </c>
      <c r="CQ508" s="2">
        <f t="shared" si="603"/>
        <v>202.72</v>
      </c>
      <c r="CR508" s="2">
        <f t="shared" si="604"/>
        <v>11.525</v>
      </c>
      <c r="CS508" s="2">
        <f t="shared" si="605"/>
        <v>0.27500000000000002</v>
      </c>
      <c r="CT508" s="2">
        <f t="shared" si="606"/>
        <v>65.032499999999999</v>
      </c>
      <c r="CU508" s="2">
        <f t="shared" si="607"/>
        <v>0</v>
      </c>
      <c r="CV508" s="2">
        <f t="shared" si="608"/>
        <v>6.1064999999999987</v>
      </c>
      <c r="CW508" s="2">
        <f t="shared" si="609"/>
        <v>2.5000000000000001E-2</v>
      </c>
      <c r="CX508" s="2">
        <f t="shared" si="610"/>
        <v>0</v>
      </c>
      <c r="CY508" s="2">
        <f t="shared" si="611"/>
        <v>4.1129999999999995</v>
      </c>
      <c r="CZ508" s="2">
        <f t="shared" si="612"/>
        <v>3.1989999999999998</v>
      </c>
      <c r="DA508" s="2"/>
      <c r="DB508" s="2"/>
      <c r="DC508" s="2" t="s">
        <v>3</v>
      </c>
      <c r="DD508" s="2" t="s">
        <v>3</v>
      </c>
      <c r="DE508" s="2" t="s">
        <v>797</v>
      </c>
      <c r="DF508" s="2" t="s">
        <v>797</v>
      </c>
      <c r="DG508" s="2" t="s">
        <v>798</v>
      </c>
      <c r="DH508" s="2" t="s">
        <v>3</v>
      </c>
      <c r="DI508" s="2" t="s">
        <v>798</v>
      </c>
      <c r="DJ508" s="2" t="s">
        <v>797</v>
      </c>
      <c r="DK508" s="2" t="s">
        <v>3</v>
      </c>
      <c r="DL508" s="2" t="s">
        <v>3</v>
      </c>
      <c r="DM508" s="2" t="s">
        <v>3</v>
      </c>
      <c r="DN508" s="2">
        <v>0</v>
      </c>
      <c r="DO508" s="2">
        <v>0</v>
      </c>
      <c r="DP508" s="2">
        <v>1</v>
      </c>
      <c r="DQ508" s="2">
        <v>1</v>
      </c>
      <c r="DR508" s="2"/>
      <c r="DS508" s="2"/>
      <c r="DT508" s="2"/>
      <c r="DU508" s="2">
        <v>1005</v>
      </c>
      <c r="DV508" s="2" t="s">
        <v>631</v>
      </c>
      <c r="DW508" s="2" t="s">
        <v>631</v>
      </c>
      <c r="DX508" s="2">
        <v>100</v>
      </c>
      <c r="DY508" s="2"/>
      <c r="DZ508" s="2"/>
      <c r="EA508" s="2"/>
      <c r="EB508" s="2"/>
      <c r="EC508" s="2"/>
      <c r="ED508" s="2"/>
      <c r="EE508" s="2">
        <v>39174506</v>
      </c>
      <c r="EF508" s="2">
        <v>2</v>
      </c>
      <c r="EG508" s="2" t="s">
        <v>354</v>
      </c>
      <c r="EH508" s="2">
        <v>0</v>
      </c>
      <c r="EI508" s="2" t="s">
        <v>3</v>
      </c>
      <c r="EJ508" s="2">
        <v>1</v>
      </c>
      <c r="EK508" s="2">
        <v>13001</v>
      </c>
      <c r="EL508" s="2" t="s">
        <v>799</v>
      </c>
      <c r="EM508" s="2" t="s">
        <v>800</v>
      </c>
      <c r="EN508" s="2"/>
      <c r="EO508" s="2" t="s">
        <v>801</v>
      </c>
      <c r="EP508" s="2"/>
      <c r="EQ508" s="2">
        <v>131072</v>
      </c>
      <c r="ER508" s="2">
        <v>268.49</v>
      </c>
      <c r="ES508" s="2">
        <v>202.72</v>
      </c>
      <c r="ET508" s="2">
        <v>9.2200000000000006</v>
      </c>
      <c r="EU508" s="2">
        <v>0.22</v>
      </c>
      <c r="EV508" s="2">
        <v>56.55</v>
      </c>
      <c r="EW508" s="2">
        <v>5.31</v>
      </c>
      <c r="EX508" s="2">
        <v>0.02</v>
      </c>
      <c r="EY508" s="2">
        <v>0</v>
      </c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>
        <v>0</v>
      </c>
      <c r="FR508" s="2">
        <f t="shared" si="613"/>
        <v>0</v>
      </c>
      <c r="FS508" s="2">
        <v>0</v>
      </c>
      <c r="FT508" s="2"/>
      <c r="FU508" s="2"/>
      <c r="FV508" s="2"/>
      <c r="FW508" s="2"/>
      <c r="FX508" s="2">
        <v>90</v>
      </c>
      <c r="FY508" s="2">
        <v>70</v>
      </c>
      <c r="FZ508" s="2"/>
      <c r="GA508" s="2" t="s">
        <v>3</v>
      </c>
      <c r="GB508" s="2"/>
      <c r="GC508" s="2"/>
      <c r="GD508" s="2">
        <v>1</v>
      </c>
      <c r="GE508" s="2"/>
      <c r="GF508" s="2">
        <v>745229369</v>
      </c>
      <c r="GG508" s="2">
        <v>1</v>
      </c>
      <c r="GH508" s="2">
        <v>1</v>
      </c>
      <c r="GI508" s="2">
        <v>-2</v>
      </c>
      <c r="GJ508" s="2">
        <v>0</v>
      </c>
      <c r="GK508" s="2">
        <v>0</v>
      </c>
      <c r="GL508" s="2">
        <f t="shared" si="614"/>
        <v>0</v>
      </c>
      <c r="GM508" s="2">
        <f t="shared" si="615"/>
        <v>26.86</v>
      </c>
      <c r="GN508" s="2">
        <f t="shared" si="616"/>
        <v>26.86</v>
      </c>
      <c r="GO508" s="2">
        <f t="shared" si="617"/>
        <v>0</v>
      </c>
      <c r="GP508" s="2">
        <f t="shared" si="618"/>
        <v>0</v>
      </c>
      <c r="GQ508" s="2"/>
      <c r="GR508" s="2">
        <v>0</v>
      </c>
      <c r="GS508" s="2">
        <v>3</v>
      </c>
      <c r="GT508" s="2">
        <v>0</v>
      </c>
      <c r="GU508" s="2" t="s">
        <v>3</v>
      </c>
      <c r="GV508" s="2">
        <f t="shared" si="619"/>
        <v>0</v>
      </c>
      <c r="GW508" s="2">
        <v>1</v>
      </c>
      <c r="GX508" s="2">
        <f t="shared" si="620"/>
        <v>0</v>
      </c>
      <c r="GY508" s="2"/>
      <c r="GZ508" s="2"/>
      <c r="HA508" s="2">
        <v>0</v>
      </c>
      <c r="HB508" s="2">
        <v>0</v>
      </c>
      <c r="HC508" s="2">
        <f t="shared" si="621"/>
        <v>0</v>
      </c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>
        <v>0</v>
      </c>
      <c r="IL508" s="2"/>
      <c r="IM508" s="2"/>
      <c r="IN508" s="2"/>
      <c r="IO508" s="2"/>
      <c r="IP508" s="2"/>
      <c r="IQ508" s="2"/>
      <c r="IR508" s="2"/>
      <c r="IS508" s="2"/>
      <c r="IT508" s="2"/>
      <c r="IU508" s="2"/>
    </row>
    <row r="509" spans="1:255" x14ac:dyDescent="0.2">
      <c r="A509">
        <v>17</v>
      </c>
      <c r="B509">
        <v>1</v>
      </c>
      <c r="C509">
        <f>ROW(SmtRes!A1338)</f>
        <v>1338</v>
      </c>
      <c r="D509">
        <f>ROW(EtalonRes!A1122)</f>
        <v>1122</v>
      </c>
      <c r="E509" t="s">
        <v>792</v>
      </c>
      <c r="F509" t="s">
        <v>793</v>
      </c>
      <c r="G509" t="s">
        <v>794</v>
      </c>
      <c r="H509" t="s">
        <v>631</v>
      </c>
      <c r="I509">
        <f>ROUND(7/100,9)</f>
        <v>7.0000000000000007E-2</v>
      </c>
      <c r="J509">
        <v>0</v>
      </c>
      <c r="O509">
        <f t="shared" si="584"/>
        <v>132.35</v>
      </c>
      <c r="P509">
        <f t="shared" si="585"/>
        <v>96.07</v>
      </c>
      <c r="Q509">
        <f t="shared" si="586"/>
        <v>5.46</v>
      </c>
      <c r="R509">
        <f t="shared" si="587"/>
        <v>0.13</v>
      </c>
      <c r="S509">
        <f t="shared" si="588"/>
        <v>30.82</v>
      </c>
      <c r="T509">
        <f t="shared" si="589"/>
        <v>0</v>
      </c>
      <c r="U509">
        <f t="shared" si="590"/>
        <v>0.42745499999999997</v>
      </c>
      <c r="V509">
        <f t="shared" si="591"/>
        <v>1.7500000000000003E-3</v>
      </c>
      <c r="W509">
        <f t="shared" si="592"/>
        <v>0</v>
      </c>
      <c r="X509">
        <f t="shared" si="593"/>
        <v>27.86</v>
      </c>
      <c r="Y509">
        <f t="shared" si="594"/>
        <v>21.67</v>
      </c>
      <c r="AA509">
        <v>39650538</v>
      </c>
      <c r="AB509">
        <f t="shared" si="595"/>
        <v>279.27749999999997</v>
      </c>
      <c r="AC509">
        <f t="shared" si="596"/>
        <v>202.72</v>
      </c>
      <c r="AD509">
        <f>ROUND(((((ET509*1.25))-((EU509*1.25)))+AE509),6)</f>
        <v>11.525</v>
      </c>
      <c r="AE509">
        <f>ROUND(((EU509*1.25)),6)</f>
        <v>0.27500000000000002</v>
      </c>
      <c r="AF509">
        <f>ROUND(((EV509*1.15)),6)</f>
        <v>65.032499999999999</v>
      </c>
      <c r="AG509">
        <f t="shared" si="599"/>
        <v>0</v>
      </c>
      <c r="AH509">
        <f>((EW509*1.15))</f>
        <v>6.1064999999999987</v>
      </c>
      <c r="AI509">
        <f>((EX509*1.25))</f>
        <v>2.5000000000000001E-2</v>
      </c>
      <c r="AJ509">
        <f t="shared" si="601"/>
        <v>0</v>
      </c>
      <c r="AK509">
        <v>268.49</v>
      </c>
      <c r="AL509">
        <v>202.72</v>
      </c>
      <c r="AM509">
        <v>9.2200000000000006</v>
      </c>
      <c r="AN509">
        <v>0.22</v>
      </c>
      <c r="AO509">
        <v>56.55</v>
      </c>
      <c r="AP509">
        <v>0</v>
      </c>
      <c r="AQ509">
        <v>5.31</v>
      </c>
      <c r="AR509">
        <v>0.02</v>
      </c>
      <c r="AS509">
        <v>0</v>
      </c>
      <c r="AT509">
        <v>90</v>
      </c>
      <c r="AU509">
        <v>70</v>
      </c>
      <c r="AV509">
        <v>1</v>
      </c>
      <c r="AW509">
        <v>1</v>
      </c>
      <c r="AZ509">
        <v>6.77</v>
      </c>
      <c r="BA509">
        <v>6.77</v>
      </c>
      <c r="BB509">
        <v>6.77</v>
      </c>
      <c r="BC509">
        <v>6.77</v>
      </c>
      <c r="BD509" t="s">
        <v>3</v>
      </c>
      <c r="BE509" t="s">
        <v>3</v>
      </c>
      <c r="BF509" t="s">
        <v>3</v>
      </c>
      <c r="BG509" t="s">
        <v>3</v>
      </c>
      <c r="BH509">
        <v>0</v>
      </c>
      <c r="BI509">
        <v>1</v>
      </c>
      <c r="BJ509" t="s">
        <v>795</v>
      </c>
      <c r="BM509">
        <v>13001</v>
      </c>
      <c r="BN509">
        <v>0</v>
      </c>
      <c r="BO509" t="s">
        <v>3</v>
      </c>
      <c r="BP509">
        <v>0</v>
      </c>
      <c r="BQ509">
        <v>2</v>
      </c>
      <c r="BR509">
        <v>0</v>
      </c>
      <c r="BS509">
        <v>6.77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3</v>
      </c>
      <c r="BZ509">
        <v>90</v>
      </c>
      <c r="CA509">
        <v>70</v>
      </c>
      <c r="CE509">
        <v>0</v>
      </c>
      <c r="CF509">
        <v>0</v>
      </c>
      <c r="CG509">
        <v>0</v>
      </c>
      <c r="CM509">
        <v>0</v>
      </c>
      <c r="CN509" t="s">
        <v>796</v>
      </c>
      <c r="CO509">
        <v>0</v>
      </c>
      <c r="CP509">
        <f t="shared" si="602"/>
        <v>132.35</v>
      </c>
      <c r="CQ509">
        <f t="shared" si="603"/>
        <v>1372.4143999999999</v>
      </c>
      <c r="CR509">
        <f t="shared" si="604"/>
        <v>78.024249999999995</v>
      </c>
      <c r="CS509">
        <f t="shared" si="605"/>
        <v>1.86175</v>
      </c>
      <c r="CT509">
        <f t="shared" si="606"/>
        <v>440.27002499999998</v>
      </c>
      <c r="CU509">
        <f t="shared" si="607"/>
        <v>0</v>
      </c>
      <c r="CV509">
        <f t="shared" si="608"/>
        <v>6.1064999999999987</v>
      </c>
      <c r="CW509">
        <f t="shared" si="609"/>
        <v>2.5000000000000001E-2</v>
      </c>
      <c r="CX509">
        <f t="shared" si="610"/>
        <v>0</v>
      </c>
      <c r="CY509">
        <f t="shared" si="611"/>
        <v>27.855</v>
      </c>
      <c r="CZ509">
        <f t="shared" si="612"/>
        <v>21.664999999999999</v>
      </c>
      <c r="DC509" t="s">
        <v>3</v>
      </c>
      <c r="DD509" t="s">
        <v>3</v>
      </c>
      <c r="DE509" t="s">
        <v>797</v>
      </c>
      <c r="DF509" t="s">
        <v>797</v>
      </c>
      <c r="DG509" t="s">
        <v>798</v>
      </c>
      <c r="DH509" t="s">
        <v>3</v>
      </c>
      <c r="DI509" t="s">
        <v>798</v>
      </c>
      <c r="DJ509" t="s">
        <v>797</v>
      </c>
      <c r="DK509" t="s">
        <v>3</v>
      </c>
      <c r="DL509" t="s">
        <v>3</v>
      </c>
      <c r="DM509" t="s">
        <v>3</v>
      </c>
      <c r="DN509">
        <v>0</v>
      </c>
      <c r="DO509">
        <v>0</v>
      </c>
      <c r="DP509">
        <v>1</v>
      </c>
      <c r="DQ509">
        <v>1</v>
      </c>
      <c r="DU509">
        <v>1005</v>
      </c>
      <c r="DV509" t="s">
        <v>631</v>
      </c>
      <c r="DW509" t="s">
        <v>631</v>
      </c>
      <c r="DX509">
        <v>100</v>
      </c>
      <c r="EE509">
        <v>39174506</v>
      </c>
      <c r="EF509">
        <v>2</v>
      </c>
      <c r="EG509" t="s">
        <v>354</v>
      </c>
      <c r="EH509">
        <v>0</v>
      </c>
      <c r="EI509" t="s">
        <v>3</v>
      </c>
      <c r="EJ509">
        <v>1</v>
      </c>
      <c r="EK509">
        <v>13001</v>
      </c>
      <c r="EL509" t="s">
        <v>799</v>
      </c>
      <c r="EM509" t="s">
        <v>800</v>
      </c>
      <c r="EO509" t="s">
        <v>801</v>
      </c>
      <c r="EQ509">
        <v>131072</v>
      </c>
      <c r="ER509">
        <v>268.49</v>
      </c>
      <c r="ES509">
        <v>202.72</v>
      </c>
      <c r="ET509">
        <v>9.2200000000000006</v>
      </c>
      <c r="EU509">
        <v>0.22</v>
      </c>
      <c r="EV509">
        <v>56.55</v>
      </c>
      <c r="EW509">
        <v>5.31</v>
      </c>
      <c r="EX509">
        <v>0.02</v>
      </c>
      <c r="EY509">
        <v>0</v>
      </c>
      <c r="FQ509">
        <v>0</v>
      </c>
      <c r="FR509">
        <f t="shared" si="613"/>
        <v>0</v>
      </c>
      <c r="FS509">
        <v>0</v>
      </c>
      <c r="FX509">
        <v>90</v>
      </c>
      <c r="FY509">
        <v>70</v>
      </c>
      <c r="GA509" t="s">
        <v>3</v>
      </c>
      <c r="GD509">
        <v>1</v>
      </c>
      <c r="GF509">
        <v>745229369</v>
      </c>
      <c r="GG509">
        <v>1</v>
      </c>
      <c r="GH509">
        <v>1</v>
      </c>
      <c r="GI509">
        <v>4</v>
      </c>
      <c r="GJ509">
        <v>0</v>
      </c>
      <c r="GK509">
        <v>0</v>
      </c>
      <c r="GL509">
        <f t="shared" si="614"/>
        <v>0</v>
      </c>
      <c r="GM509">
        <f t="shared" si="615"/>
        <v>181.88</v>
      </c>
      <c r="GN509">
        <f t="shared" si="616"/>
        <v>181.88</v>
      </c>
      <c r="GO509">
        <f t="shared" si="617"/>
        <v>0</v>
      </c>
      <c r="GP509">
        <f t="shared" si="618"/>
        <v>0</v>
      </c>
      <c r="GR509">
        <v>0</v>
      </c>
      <c r="GS509">
        <v>0</v>
      </c>
      <c r="GT509">
        <v>0</v>
      </c>
      <c r="GU509" t="s">
        <v>3</v>
      </c>
      <c r="GV509">
        <f t="shared" si="619"/>
        <v>0</v>
      </c>
      <c r="GW509">
        <v>1</v>
      </c>
      <c r="GX509">
        <f t="shared" si="620"/>
        <v>0</v>
      </c>
      <c r="HA509">
        <v>0</v>
      </c>
      <c r="HB509">
        <v>0</v>
      </c>
      <c r="HC509">
        <f t="shared" si="621"/>
        <v>0</v>
      </c>
      <c r="IK509">
        <v>0</v>
      </c>
    </row>
    <row r="510" spans="1:255" x14ac:dyDescent="0.2">
      <c r="A510" s="2">
        <v>17</v>
      </c>
      <c r="B510" s="2">
        <v>1</v>
      </c>
      <c r="C510" s="2">
        <f>ROW(SmtRes!A1346)</f>
        <v>1346</v>
      </c>
      <c r="D510" s="2">
        <f>ROW(EtalonRes!A1130)</f>
        <v>1130</v>
      </c>
      <c r="E510" s="2" t="s">
        <v>802</v>
      </c>
      <c r="F510" s="2" t="s">
        <v>803</v>
      </c>
      <c r="G510" s="2" t="s">
        <v>804</v>
      </c>
      <c r="H510" s="2" t="s">
        <v>631</v>
      </c>
      <c r="I510" s="2">
        <f>ROUND(7/100,9)</f>
        <v>7.0000000000000007E-2</v>
      </c>
      <c r="J510" s="2">
        <v>0</v>
      </c>
      <c r="K510" s="2"/>
      <c r="L510" s="2"/>
      <c r="M510" s="2"/>
      <c r="N510" s="2"/>
      <c r="O510" s="2">
        <f t="shared" si="584"/>
        <v>23.02</v>
      </c>
      <c r="P510" s="2">
        <f t="shared" si="585"/>
        <v>19.690000000000001</v>
      </c>
      <c r="Q510" s="2">
        <f t="shared" si="586"/>
        <v>0.53</v>
      </c>
      <c r="R510" s="2">
        <f t="shared" si="587"/>
        <v>0.02</v>
      </c>
      <c r="S510" s="2">
        <f t="shared" si="588"/>
        <v>2.8</v>
      </c>
      <c r="T510" s="2">
        <f t="shared" si="589"/>
        <v>0</v>
      </c>
      <c r="U510" s="2">
        <f t="shared" si="590"/>
        <v>0.30831500000000001</v>
      </c>
      <c r="V510" s="2">
        <f t="shared" si="591"/>
        <v>1.7500000000000003E-3</v>
      </c>
      <c r="W510" s="2">
        <f t="shared" si="592"/>
        <v>0</v>
      </c>
      <c r="X510" s="2">
        <f t="shared" si="593"/>
        <v>2.54</v>
      </c>
      <c r="Y510" s="2">
        <f t="shared" si="594"/>
        <v>1.97</v>
      </c>
      <c r="Z510" s="2"/>
      <c r="AA510" s="2">
        <v>39650536</v>
      </c>
      <c r="AB510" s="2">
        <f t="shared" si="595"/>
        <v>328.73349999999999</v>
      </c>
      <c r="AC510" s="2">
        <f t="shared" si="596"/>
        <v>281.27</v>
      </c>
      <c r="AD510" s="2">
        <f>ROUND(((((ET510*1.25))-((EU510*1.25)))+AE510),6)</f>
        <v>7.5125000000000002</v>
      </c>
      <c r="AE510" s="2">
        <f>ROUND(((EU510*1.25)),6)</f>
        <v>0.27500000000000002</v>
      </c>
      <c r="AF510" s="2">
        <f>ROUND(((EV510*1.15)),6)</f>
        <v>39.951000000000001</v>
      </c>
      <c r="AG510" s="2">
        <f t="shared" si="599"/>
        <v>0</v>
      </c>
      <c r="AH510" s="2">
        <f>((EW510*1.15))</f>
        <v>4.4044999999999996</v>
      </c>
      <c r="AI510" s="2">
        <f>((EX510*1.25))</f>
        <v>2.5000000000000001E-2</v>
      </c>
      <c r="AJ510" s="2">
        <f t="shared" si="601"/>
        <v>0</v>
      </c>
      <c r="AK510" s="2">
        <v>322.02</v>
      </c>
      <c r="AL510" s="2">
        <v>281.27</v>
      </c>
      <c r="AM510" s="2">
        <v>6.01</v>
      </c>
      <c r="AN510" s="2">
        <v>0.22</v>
      </c>
      <c r="AO510" s="2">
        <v>34.74</v>
      </c>
      <c r="AP510" s="2">
        <v>0</v>
      </c>
      <c r="AQ510" s="2">
        <v>3.83</v>
      </c>
      <c r="AR510" s="2">
        <v>0.02</v>
      </c>
      <c r="AS510" s="2">
        <v>0</v>
      </c>
      <c r="AT510" s="2">
        <v>90</v>
      </c>
      <c r="AU510" s="2">
        <v>70</v>
      </c>
      <c r="AV510" s="2">
        <v>1</v>
      </c>
      <c r="AW510" s="2">
        <v>1</v>
      </c>
      <c r="AX510" s="2"/>
      <c r="AY510" s="2"/>
      <c r="AZ510" s="2">
        <v>1</v>
      </c>
      <c r="BA510" s="2">
        <v>1</v>
      </c>
      <c r="BB510" s="2">
        <v>1</v>
      </c>
      <c r="BC510" s="2">
        <v>1</v>
      </c>
      <c r="BD510" s="2" t="s">
        <v>3</v>
      </c>
      <c r="BE510" s="2" t="s">
        <v>3</v>
      </c>
      <c r="BF510" s="2" t="s">
        <v>3</v>
      </c>
      <c r="BG510" s="2" t="s">
        <v>3</v>
      </c>
      <c r="BH510" s="2">
        <v>0</v>
      </c>
      <c r="BI510" s="2">
        <v>1</v>
      </c>
      <c r="BJ510" s="2" t="s">
        <v>805</v>
      </c>
      <c r="BK510" s="2"/>
      <c r="BL510" s="2"/>
      <c r="BM510" s="2">
        <v>13001</v>
      </c>
      <c r="BN510" s="2">
        <v>0</v>
      </c>
      <c r="BO510" s="2" t="s">
        <v>3</v>
      </c>
      <c r="BP510" s="2">
        <v>0</v>
      </c>
      <c r="BQ510" s="2">
        <v>2</v>
      </c>
      <c r="BR510" s="2">
        <v>0</v>
      </c>
      <c r="BS510" s="2">
        <v>1</v>
      </c>
      <c r="BT510" s="2">
        <v>1</v>
      </c>
      <c r="BU510" s="2">
        <v>1</v>
      </c>
      <c r="BV510" s="2">
        <v>1</v>
      </c>
      <c r="BW510" s="2">
        <v>1</v>
      </c>
      <c r="BX510" s="2">
        <v>1</v>
      </c>
      <c r="BY510" s="2" t="s">
        <v>3</v>
      </c>
      <c r="BZ510" s="2">
        <v>90</v>
      </c>
      <c r="CA510" s="2">
        <v>70</v>
      </c>
      <c r="CB510" s="2"/>
      <c r="CC510" s="2"/>
      <c r="CD510" s="2"/>
      <c r="CE510" s="2">
        <v>0</v>
      </c>
      <c r="CF510" s="2">
        <v>0</v>
      </c>
      <c r="CG510" s="2">
        <v>0</v>
      </c>
      <c r="CH510" s="2"/>
      <c r="CI510" s="2"/>
      <c r="CJ510" s="2"/>
      <c r="CK510" s="2"/>
      <c r="CL510" s="2"/>
      <c r="CM510" s="2">
        <v>0</v>
      </c>
      <c r="CN510" s="2" t="s">
        <v>796</v>
      </c>
      <c r="CO510" s="2">
        <v>0</v>
      </c>
      <c r="CP510" s="2">
        <f t="shared" si="602"/>
        <v>23.020000000000003</v>
      </c>
      <c r="CQ510" s="2">
        <f t="shared" si="603"/>
        <v>281.27</v>
      </c>
      <c r="CR510" s="2">
        <f t="shared" si="604"/>
        <v>7.5125000000000002</v>
      </c>
      <c r="CS510" s="2">
        <f t="shared" si="605"/>
        <v>0.27500000000000002</v>
      </c>
      <c r="CT510" s="2">
        <f t="shared" si="606"/>
        <v>39.951000000000001</v>
      </c>
      <c r="CU510" s="2">
        <f t="shared" si="607"/>
        <v>0</v>
      </c>
      <c r="CV510" s="2">
        <f t="shared" si="608"/>
        <v>4.4044999999999996</v>
      </c>
      <c r="CW510" s="2">
        <f t="shared" si="609"/>
        <v>2.5000000000000001E-2</v>
      </c>
      <c r="CX510" s="2">
        <f t="shared" si="610"/>
        <v>0</v>
      </c>
      <c r="CY510" s="2">
        <f t="shared" si="611"/>
        <v>2.5379999999999998</v>
      </c>
      <c r="CZ510" s="2">
        <f t="shared" si="612"/>
        <v>1.9739999999999998</v>
      </c>
      <c r="DA510" s="2"/>
      <c r="DB510" s="2"/>
      <c r="DC510" s="2" t="s">
        <v>3</v>
      </c>
      <c r="DD510" s="2" t="s">
        <v>3</v>
      </c>
      <c r="DE510" s="2" t="s">
        <v>797</v>
      </c>
      <c r="DF510" s="2" t="s">
        <v>797</v>
      </c>
      <c r="DG510" s="2" t="s">
        <v>798</v>
      </c>
      <c r="DH510" s="2" t="s">
        <v>3</v>
      </c>
      <c r="DI510" s="2" t="s">
        <v>798</v>
      </c>
      <c r="DJ510" s="2" t="s">
        <v>797</v>
      </c>
      <c r="DK510" s="2" t="s">
        <v>3</v>
      </c>
      <c r="DL510" s="2" t="s">
        <v>3</v>
      </c>
      <c r="DM510" s="2" t="s">
        <v>3</v>
      </c>
      <c r="DN510" s="2">
        <v>0</v>
      </c>
      <c r="DO510" s="2">
        <v>0</v>
      </c>
      <c r="DP510" s="2">
        <v>1</v>
      </c>
      <c r="DQ510" s="2">
        <v>1</v>
      </c>
      <c r="DR510" s="2"/>
      <c r="DS510" s="2"/>
      <c r="DT510" s="2"/>
      <c r="DU510" s="2">
        <v>1005</v>
      </c>
      <c r="DV510" s="2" t="s">
        <v>631</v>
      </c>
      <c r="DW510" s="2" t="s">
        <v>631</v>
      </c>
      <c r="DX510" s="2">
        <v>100</v>
      </c>
      <c r="DY510" s="2"/>
      <c r="DZ510" s="2"/>
      <c r="EA510" s="2"/>
      <c r="EB510" s="2"/>
      <c r="EC510" s="2"/>
      <c r="ED510" s="2"/>
      <c r="EE510" s="2">
        <v>39174506</v>
      </c>
      <c r="EF510" s="2">
        <v>2</v>
      </c>
      <c r="EG510" s="2" t="s">
        <v>354</v>
      </c>
      <c r="EH510" s="2">
        <v>0</v>
      </c>
      <c r="EI510" s="2" t="s">
        <v>3</v>
      </c>
      <c r="EJ510" s="2">
        <v>1</v>
      </c>
      <c r="EK510" s="2">
        <v>13001</v>
      </c>
      <c r="EL510" s="2" t="s">
        <v>799</v>
      </c>
      <c r="EM510" s="2" t="s">
        <v>800</v>
      </c>
      <c r="EN510" s="2"/>
      <c r="EO510" s="2" t="s">
        <v>801</v>
      </c>
      <c r="EP510" s="2"/>
      <c r="EQ510" s="2">
        <v>131072</v>
      </c>
      <c r="ER510" s="2">
        <v>322.02</v>
      </c>
      <c r="ES510" s="2">
        <v>281.27</v>
      </c>
      <c r="ET510" s="2">
        <v>6.01</v>
      </c>
      <c r="EU510" s="2">
        <v>0.22</v>
      </c>
      <c r="EV510" s="2">
        <v>34.74</v>
      </c>
      <c r="EW510" s="2">
        <v>3.83</v>
      </c>
      <c r="EX510" s="2">
        <v>0.02</v>
      </c>
      <c r="EY510" s="2">
        <v>0</v>
      </c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>
        <v>0</v>
      </c>
      <c r="FR510" s="2">
        <f t="shared" si="613"/>
        <v>0</v>
      </c>
      <c r="FS510" s="2">
        <v>0</v>
      </c>
      <c r="FT510" s="2"/>
      <c r="FU510" s="2"/>
      <c r="FV510" s="2"/>
      <c r="FW510" s="2"/>
      <c r="FX510" s="2">
        <v>90</v>
      </c>
      <c r="FY510" s="2">
        <v>70</v>
      </c>
      <c r="FZ510" s="2"/>
      <c r="GA510" s="2" t="s">
        <v>3</v>
      </c>
      <c r="GB510" s="2"/>
      <c r="GC510" s="2"/>
      <c r="GD510" s="2">
        <v>1</v>
      </c>
      <c r="GE510" s="2"/>
      <c r="GF510" s="2">
        <v>679810944</v>
      </c>
      <c r="GG510" s="2">
        <v>1</v>
      </c>
      <c r="GH510" s="2">
        <v>1</v>
      </c>
      <c r="GI510" s="2">
        <v>-2</v>
      </c>
      <c r="GJ510" s="2">
        <v>0</v>
      </c>
      <c r="GK510" s="2">
        <v>0</v>
      </c>
      <c r="GL510" s="2">
        <f t="shared" si="614"/>
        <v>0</v>
      </c>
      <c r="GM510" s="2">
        <f t="shared" si="615"/>
        <v>27.53</v>
      </c>
      <c r="GN510" s="2">
        <f t="shared" si="616"/>
        <v>27.53</v>
      </c>
      <c r="GO510" s="2">
        <f t="shared" si="617"/>
        <v>0</v>
      </c>
      <c r="GP510" s="2">
        <f t="shared" si="618"/>
        <v>0</v>
      </c>
      <c r="GQ510" s="2"/>
      <c r="GR510" s="2">
        <v>0</v>
      </c>
      <c r="GS510" s="2">
        <v>3</v>
      </c>
      <c r="GT510" s="2">
        <v>0</v>
      </c>
      <c r="GU510" s="2" t="s">
        <v>3</v>
      </c>
      <c r="GV510" s="2">
        <f t="shared" si="619"/>
        <v>0</v>
      </c>
      <c r="GW510" s="2">
        <v>1</v>
      </c>
      <c r="GX510" s="2">
        <f t="shared" si="620"/>
        <v>0</v>
      </c>
      <c r="GY510" s="2"/>
      <c r="GZ510" s="2"/>
      <c r="HA510" s="2">
        <v>0</v>
      </c>
      <c r="HB510" s="2">
        <v>0</v>
      </c>
      <c r="HC510" s="2">
        <f t="shared" si="621"/>
        <v>0</v>
      </c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>
        <v>0</v>
      </c>
      <c r="IL510" s="2"/>
      <c r="IM510" s="2"/>
      <c r="IN510" s="2"/>
      <c r="IO510" s="2"/>
      <c r="IP510" s="2"/>
      <c r="IQ510" s="2"/>
      <c r="IR510" s="2"/>
      <c r="IS510" s="2"/>
      <c r="IT510" s="2"/>
      <c r="IU510" s="2"/>
    </row>
    <row r="511" spans="1:255" x14ac:dyDescent="0.2">
      <c r="A511">
        <v>17</v>
      </c>
      <c r="B511">
        <v>1</v>
      </c>
      <c r="C511">
        <f>ROW(SmtRes!A1354)</f>
        <v>1354</v>
      </c>
      <c r="D511">
        <f>ROW(EtalonRes!A1138)</f>
        <v>1138</v>
      </c>
      <c r="E511" t="s">
        <v>802</v>
      </c>
      <c r="F511" t="s">
        <v>803</v>
      </c>
      <c r="G511" t="s">
        <v>804</v>
      </c>
      <c r="H511" t="s">
        <v>631</v>
      </c>
      <c r="I511">
        <f>ROUND(7/100,9)</f>
        <v>7.0000000000000007E-2</v>
      </c>
      <c r="J511">
        <v>0</v>
      </c>
      <c r="O511">
        <f t="shared" si="584"/>
        <v>155.78</v>
      </c>
      <c r="P511">
        <f t="shared" si="585"/>
        <v>133.29</v>
      </c>
      <c r="Q511">
        <f t="shared" si="586"/>
        <v>3.56</v>
      </c>
      <c r="R511">
        <f t="shared" si="587"/>
        <v>0.13</v>
      </c>
      <c r="S511">
        <f t="shared" si="588"/>
        <v>18.93</v>
      </c>
      <c r="T511">
        <f t="shared" si="589"/>
        <v>0</v>
      </c>
      <c r="U511">
        <f t="shared" si="590"/>
        <v>0.30831500000000001</v>
      </c>
      <c r="V511">
        <f t="shared" si="591"/>
        <v>1.7500000000000003E-3</v>
      </c>
      <c r="W511">
        <f t="shared" si="592"/>
        <v>0</v>
      </c>
      <c r="X511">
        <f t="shared" si="593"/>
        <v>17.149999999999999</v>
      </c>
      <c r="Y511">
        <f t="shared" si="594"/>
        <v>13.34</v>
      </c>
      <c r="AA511">
        <v>39650538</v>
      </c>
      <c r="AB511">
        <f t="shared" si="595"/>
        <v>328.73349999999999</v>
      </c>
      <c r="AC511">
        <f t="shared" si="596"/>
        <v>281.27</v>
      </c>
      <c r="AD511">
        <f>ROUND(((((ET511*1.25))-((EU511*1.25)))+AE511),6)</f>
        <v>7.5125000000000002</v>
      </c>
      <c r="AE511">
        <f>ROUND(((EU511*1.25)),6)</f>
        <v>0.27500000000000002</v>
      </c>
      <c r="AF511">
        <f>ROUND(((EV511*1.15)),6)</f>
        <v>39.951000000000001</v>
      </c>
      <c r="AG511">
        <f t="shared" si="599"/>
        <v>0</v>
      </c>
      <c r="AH511">
        <f>((EW511*1.15))</f>
        <v>4.4044999999999996</v>
      </c>
      <c r="AI511">
        <f>((EX511*1.25))</f>
        <v>2.5000000000000001E-2</v>
      </c>
      <c r="AJ511">
        <f t="shared" si="601"/>
        <v>0</v>
      </c>
      <c r="AK511">
        <v>322.02</v>
      </c>
      <c r="AL511">
        <v>281.27</v>
      </c>
      <c r="AM511">
        <v>6.01</v>
      </c>
      <c r="AN511">
        <v>0.22</v>
      </c>
      <c r="AO511">
        <v>34.74</v>
      </c>
      <c r="AP511">
        <v>0</v>
      </c>
      <c r="AQ511">
        <v>3.83</v>
      </c>
      <c r="AR511">
        <v>0.02</v>
      </c>
      <c r="AS511">
        <v>0</v>
      </c>
      <c r="AT511">
        <v>90</v>
      </c>
      <c r="AU511">
        <v>70</v>
      </c>
      <c r="AV511">
        <v>1</v>
      </c>
      <c r="AW511">
        <v>1</v>
      </c>
      <c r="AZ511">
        <v>6.77</v>
      </c>
      <c r="BA511">
        <v>6.77</v>
      </c>
      <c r="BB511">
        <v>6.77</v>
      </c>
      <c r="BC511">
        <v>6.77</v>
      </c>
      <c r="BD511" t="s">
        <v>3</v>
      </c>
      <c r="BE511" t="s">
        <v>3</v>
      </c>
      <c r="BF511" t="s">
        <v>3</v>
      </c>
      <c r="BG511" t="s">
        <v>3</v>
      </c>
      <c r="BH511">
        <v>0</v>
      </c>
      <c r="BI511">
        <v>1</v>
      </c>
      <c r="BJ511" t="s">
        <v>805</v>
      </c>
      <c r="BM511">
        <v>13001</v>
      </c>
      <c r="BN511">
        <v>0</v>
      </c>
      <c r="BO511" t="s">
        <v>3</v>
      </c>
      <c r="BP511">
        <v>0</v>
      </c>
      <c r="BQ511">
        <v>2</v>
      </c>
      <c r="BR511">
        <v>0</v>
      </c>
      <c r="BS511">
        <v>6.77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3</v>
      </c>
      <c r="BZ511">
        <v>90</v>
      </c>
      <c r="CA511">
        <v>70</v>
      </c>
      <c r="CE511">
        <v>0</v>
      </c>
      <c r="CF511">
        <v>0</v>
      </c>
      <c r="CG511">
        <v>0</v>
      </c>
      <c r="CM511">
        <v>0</v>
      </c>
      <c r="CN511" t="s">
        <v>796</v>
      </c>
      <c r="CO511">
        <v>0</v>
      </c>
      <c r="CP511">
        <f t="shared" si="602"/>
        <v>155.78</v>
      </c>
      <c r="CQ511">
        <f t="shared" si="603"/>
        <v>1904.1978999999997</v>
      </c>
      <c r="CR511">
        <f t="shared" si="604"/>
        <v>50.859625000000001</v>
      </c>
      <c r="CS511">
        <f t="shared" si="605"/>
        <v>1.86175</v>
      </c>
      <c r="CT511">
        <f t="shared" si="606"/>
        <v>270.46826999999996</v>
      </c>
      <c r="CU511">
        <f t="shared" si="607"/>
        <v>0</v>
      </c>
      <c r="CV511">
        <f t="shared" si="608"/>
        <v>4.4044999999999996</v>
      </c>
      <c r="CW511">
        <f t="shared" si="609"/>
        <v>2.5000000000000001E-2</v>
      </c>
      <c r="CX511">
        <f t="shared" si="610"/>
        <v>0</v>
      </c>
      <c r="CY511">
        <f t="shared" si="611"/>
        <v>17.154</v>
      </c>
      <c r="CZ511">
        <f t="shared" si="612"/>
        <v>13.341999999999999</v>
      </c>
      <c r="DC511" t="s">
        <v>3</v>
      </c>
      <c r="DD511" t="s">
        <v>3</v>
      </c>
      <c r="DE511" t="s">
        <v>797</v>
      </c>
      <c r="DF511" t="s">
        <v>797</v>
      </c>
      <c r="DG511" t="s">
        <v>798</v>
      </c>
      <c r="DH511" t="s">
        <v>3</v>
      </c>
      <c r="DI511" t="s">
        <v>798</v>
      </c>
      <c r="DJ511" t="s">
        <v>797</v>
      </c>
      <c r="DK511" t="s">
        <v>3</v>
      </c>
      <c r="DL511" t="s">
        <v>3</v>
      </c>
      <c r="DM511" t="s">
        <v>3</v>
      </c>
      <c r="DN511">
        <v>0</v>
      </c>
      <c r="DO511">
        <v>0</v>
      </c>
      <c r="DP511">
        <v>1</v>
      </c>
      <c r="DQ511">
        <v>1</v>
      </c>
      <c r="DU511">
        <v>1005</v>
      </c>
      <c r="DV511" t="s">
        <v>631</v>
      </c>
      <c r="DW511" t="s">
        <v>631</v>
      </c>
      <c r="DX511">
        <v>100</v>
      </c>
      <c r="EE511">
        <v>39174506</v>
      </c>
      <c r="EF511">
        <v>2</v>
      </c>
      <c r="EG511" t="s">
        <v>354</v>
      </c>
      <c r="EH511">
        <v>0</v>
      </c>
      <c r="EI511" t="s">
        <v>3</v>
      </c>
      <c r="EJ511">
        <v>1</v>
      </c>
      <c r="EK511">
        <v>13001</v>
      </c>
      <c r="EL511" t="s">
        <v>799</v>
      </c>
      <c r="EM511" t="s">
        <v>800</v>
      </c>
      <c r="EO511" t="s">
        <v>801</v>
      </c>
      <c r="EQ511">
        <v>131072</v>
      </c>
      <c r="ER511">
        <v>322.02</v>
      </c>
      <c r="ES511">
        <v>281.27</v>
      </c>
      <c r="ET511">
        <v>6.01</v>
      </c>
      <c r="EU511">
        <v>0.22</v>
      </c>
      <c r="EV511">
        <v>34.74</v>
      </c>
      <c r="EW511">
        <v>3.83</v>
      </c>
      <c r="EX511">
        <v>0.02</v>
      </c>
      <c r="EY511">
        <v>0</v>
      </c>
      <c r="FQ511">
        <v>0</v>
      </c>
      <c r="FR511">
        <f t="shared" si="613"/>
        <v>0</v>
      </c>
      <c r="FS511">
        <v>0</v>
      </c>
      <c r="FX511">
        <v>90</v>
      </c>
      <c r="FY511">
        <v>70</v>
      </c>
      <c r="GA511" t="s">
        <v>3</v>
      </c>
      <c r="GD511">
        <v>1</v>
      </c>
      <c r="GF511">
        <v>679810944</v>
      </c>
      <c r="GG511">
        <v>1</v>
      </c>
      <c r="GH511">
        <v>1</v>
      </c>
      <c r="GI511">
        <v>4</v>
      </c>
      <c r="GJ511">
        <v>0</v>
      </c>
      <c r="GK511">
        <v>0</v>
      </c>
      <c r="GL511">
        <f t="shared" si="614"/>
        <v>0</v>
      </c>
      <c r="GM511">
        <f t="shared" si="615"/>
        <v>186.27</v>
      </c>
      <c r="GN511">
        <f t="shared" si="616"/>
        <v>186.27</v>
      </c>
      <c r="GO511">
        <f t="shared" si="617"/>
        <v>0</v>
      </c>
      <c r="GP511">
        <f t="shared" si="618"/>
        <v>0</v>
      </c>
      <c r="GR511">
        <v>0</v>
      </c>
      <c r="GS511">
        <v>0</v>
      </c>
      <c r="GT511">
        <v>0</v>
      </c>
      <c r="GU511" t="s">
        <v>3</v>
      </c>
      <c r="GV511">
        <f t="shared" si="619"/>
        <v>0</v>
      </c>
      <c r="GW511">
        <v>1</v>
      </c>
      <c r="GX511">
        <f t="shared" si="620"/>
        <v>0</v>
      </c>
      <c r="HA511">
        <v>0</v>
      </c>
      <c r="HB511">
        <v>0</v>
      </c>
      <c r="HC511">
        <f t="shared" si="621"/>
        <v>0</v>
      </c>
      <c r="IK511">
        <v>0</v>
      </c>
    </row>
    <row r="513" spans="1:206" x14ac:dyDescent="0.2">
      <c r="A513" s="3">
        <v>51</v>
      </c>
      <c r="B513" s="3">
        <f>B434</f>
        <v>1</v>
      </c>
      <c r="C513" s="3">
        <f>A434</f>
        <v>4</v>
      </c>
      <c r="D513" s="3">
        <f>ROW(A434)</f>
        <v>434</v>
      </c>
      <c r="E513" s="3"/>
      <c r="F513" s="3" t="str">
        <f>IF(F434&lt;&gt;"",F434,"")</f>
        <v>Новый раздел</v>
      </c>
      <c r="G513" s="3" t="str">
        <f>IF(G434&lt;&gt;"",G434,"")</f>
        <v>Раздел 3 Монтажные работы . Технологическое оборудование</v>
      </c>
      <c r="H513" s="3">
        <v>0</v>
      </c>
      <c r="I513" s="3"/>
      <c r="J513" s="3"/>
      <c r="K513" s="3"/>
      <c r="L513" s="3"/>
      <c r="M513" s="3"/>
      <c r="N513" s="3"/>
      <c r="O513" s="3">
        <f t="shared" ref="O513:T513" si="622">ROUND(AB513,2)</f>
        <v>327963.61</v>
      </c>
      <c r="P513" s="3">
        <f t="shared" si="622"/>
        <v>324508.09999999998</v>
      </c>
      <c r="Q513" s="3">
        <f t="shared" si="622"/>
        <v>749.51</v>
      </c>
      <c r="R513" s="3">
        <f t="shared" si="622"/>
        <v>75.069999999999993</v>
      </c>
      <c r="S513" s="3">
        <f t="shared" si="622"/>
        <v>2706</v>
      </c>
      <c r="T513" s="3">
        <f t="shared" si="622"/>
        <v>0</v>
      </c>
      <c r="U513" s="3">
        <f>AH513</f>
        <v>280.79327000000001</v>
      </c>
      <c r="V513" s="3">
        <f>AI513</f>
        <v>6.1743500000000013</v>
      </c>
      <c r="W513" s="3">
        <f>ROUND(AJ513,2)</f>
        <v>0</v>
      </c>
      <c r="X513" s="3">
        <f>ROUND(AK513,2)</f>
        <v>2225.59</v>
      </c>
      <c r="Y513" s="3">
        <f>ROUND(AL513,2)</f>
        <v>1669.37</v>
      </c>
      <c r="Z513" s="3"/>
      <c r="AA513" s="3"/>
      <c r="AB513" s="3">
        <f>ROUND(SUMIF(AA438:AA511,"=39650536",O438:O511),2)</f>
        <v>327963.61</v>
      </c>
      <c r="AC513" s="3">
        <f>ROUND(SUMIF(AA438:AA511,"=39650536",P438:P511),2)</f>
        <v>324508.09999999998</v>
      </c>
      <c r="AD513" s="3">
        <f>ROUND(SUMIF(AA438:AA511,"=39650536",Q438:Q511),2)</f>
        <v>749.51</v>
      </c>
      <c r="AE513" s="3">
        <f>ROUND(SUMIF(AA438:AA511,"=39650536",R438:R511),2)</f>
        <v>75.069999999999993</v>
      </c>
      <c r="AF513" s="3">
        <f>ROUND(SUMIF(AA438:AA511,"=39650536",S438:S511),2)</f>
        <v>2706</v>
      </c>
      <c r="AG513" s="3">
        <f>ROUND(SUMIF(AA438:AA511,"=39650536",T438:T511),2)</f>
        <v>0</v>
      </c>
      <c r="AH513" s="3">
        <f>SUMIF(AA438:AA511,"=39650536",U438:U511)</f>
        <v>280.79327000000001</v>
      </c>
      <c r="AI513" s="3">
        <f>SUMIF(AA438:AA511,"=39650536",V438:V511)</f>
        <v>6.1743500000000013</v>
      </c>
      <c r="AJ513" s="3">
        <f>ROUND(SUMIF(AA438:AA511,"=39650536",W438:W511),2)</f>
        <v>0</v>
      </c>
      <c r="AK513" s="3">
        <f>ROUND(SUMIF(AA438:AA511,"=39650536",X438:X511),2)</f>
        <v>2225.59</v>
      </c>
      <c r="AL513" s="3">
        <f>ROUND(SUMIF(AA438:AA511,"=39650536",Y438:Y511),2)</f>
        <v>1669.37</v>
      </c>
      <c r="AM513" s="3"/>
      <c r="AN513" s="3"/>
      <c r="AO513" s="3">
        <f t="shared" ref="AO513:BC513" si="623">ROUND(BX513,2)</f>
        <v>0</v>
      </c>
      <c r="AP513" s="3">
        <f t="shared" si="623"/>
        <v>0</v>
      </c>
      <c r="AQ513" s="3">
        <f t="shared" si="623"/>
        <v>0</v>
      </c>
      <c r="AR513" s="3">
        <f t="shared" si="623"/>
        <v>331858.57</v>
      </c>
      <c r="AS513" s="3">
        <f t="shared" si="623"/>
        <v>54.39</v>
      </c>
      <c r="AT513" s="3">
        <f t="shared" si="623"/>
        <v>331804.18</v>
      </c>
      <c r="AU513" s="3">
        <f t="shared" si="623"/>
        <v>0</v>
      </c>
      <c r="AV513" s="3">
        <f t="shared" si="623"/>
        <v>324508.09999999998</v>
      </c>
      <c r="AW513" s="3">
        <f t="shared" si="623"/>
        <v>324508.09999999998</v>
      </c>
      <c r="AX513" s="3">
        <f t="shared" si="623"/>
        <v>0</v>
      </c>
      <c r="AY513" s="3">
        <f t="shared" si="623"/>
        <v>324508.09999999998</v>
      </c>
      <c r="AZ513" s="3">
        <f t="shared" si="623"/>
        <v>0</v>
      </c>
      <c r="BA513" s="3">
        <f t="shared" si="623"/>
        <v>0</v>
      </c>
      <c r="BB513" s="3">
        <f t="shared" si="623"/>
        <v>0</v>
      </c>
      <c r="BC513" s="3">
        <f t="shared" si="623"/>
        <v>0</v>
      </c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>
        <f>ROUND(SUMIF(AA438:AA511,"=39650536",FQ438:FQ511),2)</f>
        <v>0</v>
      </c>
      <c r="BY513" s="3">
        <f>ROUND(SUMIF(AA438:AA511,"=39650536",FR438:FR511),2)</f>
        <v>0</v>
      </c>
      <c r="BZ513" s="3">
        <f>ROUND(SUMIF(AA438:AA511,"=39650536",GL438:GL511),2)</f>
        <v>0</v>
      </c>
      <c r="CA513" s="3">
        <f>ROUND(SUMIF(AA438:AA511,"=39650536",GM438:GM511),2)</f>
        <v>331858.57</v>
      </c>
      <c r="CB513" s="3">
        <f>ROUND(SUMIF(AA438:AA511,"=39650536",GN438:GN511),2)</f>
        <v>54.39</v>
      </c>
      <c r="CC513" s="3">
        <f>ROUND(SUMIF(AA438:AA511,"=39650536",GO438:GO511),2)</f>
        <v>331804.18</v>
      </c>
      <c r="CD513" s="3">
        <f>ROUND(SUMIF(AA438:AA511,"=39650536",GP438:GP511),2)</f>
        <v>0</v>
      </c>
      <c r="CE513" s="3">
        <f>AC513-BX513</f>
        <v>324508.09999999998</v>
      </c>
      <c r="CF513" s="3">
        <f>AC513-BY513</f>
        <v>324508.09999999998</v>
      </c>
      <c r="CG513" s="3">
        <f>BX513-BZ513</f>
        <v>0</v>
      </c>
      <c r="CH513" s="3">
        <f>AC513-BX513-BY513+BZ513</f>
        <v>324508.09999999998</v>
      </c>
      <c r="CI513" s="3">
        <f>BY513-BZ513</f>
        <v>0</v>
      </c>
      <c r="CJ513" s="3">
        <f>ROUND(SUMIF(AA438:AA511,"=39650536",GX438:GX511),2)</f>
        <v>0</v>
      </c>
      <c r="CK513" s="3">
        <f>ROUND(SUMIF(AA438:AA511,"=39650536",GY438:GY511),2)</f>
        <v>0</v>
      </c>
      <c r="CL513" s="3">
        <f>ROUND(SUMIF(AA438:AA511,"=39650536",GZ438:GZ511),2)</f>
        <v>0</v>
      </c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4">
        <f t="shared" ref="DG513:DL513" si="624">ROUND(DT513,2)</f>
        <v>796519.16</v>
      </c>
      <c r="DH513" s="4">
        <f t="shared" si="624"/>
        <v>773125.6</v>
      </c>
      <c r="DI513" s="4">
        <f t="shared" si="624"/>
        <v>5074.08</v>
      </c>
      <c r="DJ513" s="4">
        <f t="shared" si="624"/>
        <v>508.19</v>
      </c>
      <c r="DK513" s="4">
        <f t="shared" si="624"/>
        <v>18319.48</v>
      </c>
      <c r="DL513" s="4">
        <f t="shared" si="624"/>
        <v>0</v>
      </c>
      <c r="DM513" s="4">
        <f>DZ513</f>
        <v>280.79327000000001</v>
      </c>
      <c r="DN513" s="4">
        <f>EA513</f>
        <v>6.1743500000000013</v>
      </c>
      <c r="DO513" s="4">
        <f>ROUND(EB513,2)</f>
        <v>0</v>
      </c>
      <c r="DP513" s="4">
        <f>ROUND(EC513,2)</f>
        <v>15067.15</v>
      </c>
      <c r="DQ513" s="4">
        <f>ROUND(ED513,2)</f>
        <v>11301.62</v>
      </c>
      <c r="DR513" s="4"/>
      <c r="DS513" s="4"/>
      <c r="DT513" s="4">
        <f>ROUND(SUMIF(AA438:AA511,"=39650538",O438:O511),2)</f>
        <v>796519.16</v>
      </c>
      <c r="DU513" s="4">
        <f>ROUND(SUMIF(AA438:AA511,"=39650538",P438:P511),2)</f>
        <v>773125.6</v>
      </c>
      <c r="DV513" s="4">
        <f>ROUND(SUMIF(AA438:AA511,"=39650538",Q438:Q511),2)</f>
        <v>5074.08</v>
      </c>
      <c r="DW513" s="4">
        <f>ROUND(SUMIF(AA438:AA511,"=39650538",R438:R511),2)</f>
        <v>508.19</v>
      </c>
      <c r="DX513" s="4">
        <f>ROUND(SUMIF(AA438:AA511,"=39650538",S438:S511),2)</f>
        <v>18319.48</v>
      </c>
      <c r="DY513" s="4">
        <f>ROUND(SUMIF(AA438:AA511,"=39650538",T438:T511),2)</f>
        <v>0</v>
      </c>
      <c r="DZ513" s="4">
        <f>SUMIF(AA438:AA511,"=39650538",U438:U511)</f>
        <v>280.79327000000001</v>
      </c>
      <c r="EA513" s="4">
        <f>SUMIF(AA438:AA511,"=39650538",V438:V511)</f>
        <v>6.1743500000000013</v>
      </c>
      <c r="EB513" s="4">
        <f>ROUND(SUMIF(AA438:AA511,"=39650538",W438:W511),2)</f>
        <v>0</v>
      </c>
      <c r="EC513" s="4">
        <f>ROUND(SUMIF(AA438:AA511,"=39650538",X438:X511),2)</f>
        <v>15067.15</v>
      </c>
      <c r="ED513" s="4">
        <f>ROUND(SUMIF(AA438:AA511,"=39650538",Y438:Y511),2)</f>
        <v>11301.62</v>
      </c>
      <c r="EE513" s="4"/>
      <c r="EF513" s="4"/>
      <c r="EG513" s="4">
        <f t="shared" ref="EG513:EU513" si="625">ROUND(FP513,2)</f>
        <v>0</v>
      </c>
      <c r="EH513" s="4">
        <f t="shared" si="625"/>
        <v>0</v>
      </c>
      <c r="EI513" s="4">
        <f t="shared" si="625"/>
        <v>0</v>
      </c>
      <c r="EJ513" s="4">
        <f t="shared" si="625"/>
        <v>822887.93</v>
      </c>
      <c r="EK513" s="4">
        <f t="shared" si="625"/>
        <v>368.15</v>
      </c>
      <c r="EL513" s="4">
        <f t="shared" si="625"/>
        <v>822519.78</v>
      </c>
      <c r="EM513" s="4">
        <f t="shared" si="625"/>
        <v>0</v>
      </c>
      <c r="EN513" s="4">
        <f t="shared" si="625"/>
        <v>773125.6</v>
      </c>
      <c r="EO513" s="4">
        <f t="shared" si="625"/>
        <v>773125.6</v>
      </c>
      <c r="EP513" s="4">
        <f t="shared" si="625"/>
        <v>0</v>
      </c>
      <c r="EQ513" s="4">
        <f t="shared" si="625"/>
        <v>773125.6</v>
      </c>
      <c r="ER513" s="4">
        <f t="shared" si="625"/>
        <v>0</v>
      </c>
      <c r="ES513" s="4">
        <f t="shared" si="625"/>
        <v>0</v>
      </c>
      <c r="ET513" s="4">
        <f t="shared" si="625"/>
        <v>0</v>
      </c>
      <c r="EU513" s="4">
        <f t="shared" si="625"/>
        <v>0</v>
      </c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>
        <f>ROUND(SUMIF(AA438:AA511,"=39650538",FQ438:FQ511),2)</f>
        <v>0</v>
      </c>
      <c r="FQ513" s="4">
        <f>ROUND(SUMIF(AA438:AA511,"=39650538",FR438:FR511),2)</f>
        <v>0</v>
      </c>
      <c r="FR513" s="4">
        <f>ROUND(SUMIF(AA438:AA511,"=39650538",GL438:GL511),2)</f>
        <v>0</v>
      </c>
      <c r="FS513" s="4">
        <f>ROUND(SUMIF(AA438:AA511,"=39650538",GM438:GM511),2)</f>
        <v>822887.93</v>
      </c>
      <c r="FT513" s="4">
        <f>ROUND(SUMIF(AA438:AA511,"=39650538",GN438:GN511),2)</f>
        <v>368.15</v>
      </c>
      <c r="FU513" s="4">
        <f>ROUND(SUMIF(AA438:AA511,"=39650538",GO438:GO511),2)</f>
        <v>822519.78</v>
      </c>
      <c r="FV513" s="4">
        <f>ROUND(SUMIF(AA438:AA511,"=39650538",GP438:GP511),2)</f>
        <v>0</v>
      </c>
      <c r="FW513" s="4">
        <f>DU513-FP513</f>
        <v>773125.6</v>
      </c>
      <c r="FX513" s="4">
        <f>DU513-FQ513</f>
        <v>773125.6</v>
      </c>
      <c r="FY513" s="4">
        <f>FP513-FR513</f>
        <v>0</v>
      </c>
      <c r="FZ513" s="4">
        <f>DU513-FP513-FQ513+FR513</f>
        <v>773125.6</v>
      </c>
      <c r="GA513" s="4">
        <f>FQ513-FR513</f>
        <v>0</v>
      </c>
      <c r="GB513" s="4">
        <f>ROUND(SUMIF(AA438:AA511,"=39650538",GX438:GX511),2)</f>
        <v>0</v>
      </c>
      <c r="GC513" s="4">
        <f>ROUND(SUMIF(AA438:AA511,"=39650538",GY438:GY511),2)</f>
        <v>0</v>
      </c>
      <c r="GD513" s="4">
        <f>ROUND(SUMIF(AA438:AA511,"=39650538",GZ438:GZ511),2)</f>
        <v>0</v>
      </c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>
        <v>0</v>
      </c>
    </row>
    <row r="515" spans="1:206" x14ac:dyDescent="0.2">
      <c r="A515" s="5">
        <v>50</v>
      </c>
      <c r="B515" s="5">
        <v>0</v>
      </c>
      <c r="C515" s="5">
        <v>0</v>
      </c>
      <c r="D515" s="5">
        <v>1</v>
      </c>
      <c r="E515" s="5">
        <v>201</v>
      </c>
      <c r="F515" s="5">
        <f>ROUND(Source!O513,O515)</f>
        <v>327963.61</v>
      </c>
      <c r="G515" s="5" t="s">
        <v>426</v>
      </c>
      <c r="H515" s="5" t="s">
        <v>427</v>
      </c>
      <c r="I515" s="5"/>
      <c r="J515" s="5"/>
      <c r="K515" s="5">
        <v>201</v>
      </c>
      <c r="L515" s="5">
        <v>1</v>
      </c>
      <c r="M515" s="5">
        <v>3</v>
      </c>
      <c r="N515" s="5" t="s">
        <v>3</v>
      </c>
      <c r="O515" s="5">
        <v>2</v>
      </c>
      <c r="P515" s="5">
        <f>ROUND(Source!DG513,O515)</f>
        <v>796519.16</v>
      </c>
      <c r="Q515" s="5"/>
      <c r="R515" s="5"/>
      <c r="S515" s="5"/>
      <c r="T515" s="5"/>
      <c r="U515" s="5"/>
      <c r="V515" s="5"/>
      <c r="W515" s="5"/>
    </row>
    <row r="516" spans="1:206" x14ac:dyDescent="0.2">
      <c r="A516" s="5">
        <v>50</v>
      </c>
      <c r="B516" s="5">
        <v>0</v>
      </c>
      <c r="C516" s="5">
        <v>0</v>
      </c>
      <c r="D516" s="5">
        <v>1</v>
      </c>
      <c r="E516" s="5">
        <v>202</v>
      </c>
      <c r="F516" s="5">
        <f>ROUND(Source!P513,O516)</f>
        <v>324508.09999999998</v>
      </c>
      <c r="G516" s="5" t="s">
        <v>428</v>
      </c>
      <c r="H516" s="5" t="s">
        <v>429</v>
      </c>
      <c r="I516" s="5"/>
      <c r="J516" s="5"/>
      <c r="K516" s="5">
        <v>202</v>
      </c>
      <c r="L516" s="5">
        <v>2</v>
      </c>
      <c r="M516" s="5">
        <v>3</v>
      </c>
      <c r="N516" s="5" t="s">
        <v>3</v>
      </c>
      <c r="O516" s="5">
        <v>2</v>
      </c>
      <c r="P516" s="5">
        <f>ROUND(Source!DH513,O516)</f>
        <v>773125.6</v>
      </c>
      <c r="Q516" s="5"/>
      <c r="R516" s="5"/>
      <c r="S516" s="5"/>
      <c r="T516" s="5"/>
      <c r="U516" s="5"/>
      <c r="V516" s="5"/>
      <c r="W516" s="5"/>
    </row>
    <row r="517" spans="1:206" x14ac:dyDescent="0.2">
      <c r="A517" s="5">
        <v>50</v>
      </c>
      <c r="B517" s="5">
        <v>0</v>
      </c>
      <c r="C517" s="5">
        <v>0</v>
      </c>
      <c r="D517" s="5">
        <v>1</v>
      </c>
      <c r="E517" s="5">
        <v>222</v>
      </c>
      <c r="F517" s="5">
        <f>ROUND(Source!AO513,O517)</f>
        <v>0</v>
      </c>
      <c r="G517" s="5" t="s">
        <v>430</v>
      </c>
      <c r="H517" s="5" t="s">
        <v>431</v>
      </c>
      <c r="I517" s="5"/>
      <c r="J517" s="5"/>
      <c r="K517" s="5">
        <v>222</v>
      </c>
      <c r="L517" s="5">
        <v>3</v>
      </c>
      <c r="M517" s="5">
        <v>3</v>
      </c>
      <c r="N517" s="5" t="s">
        <v>3</v>
      </c>
      <c r="O517" s="5">
        <v>2</v>
      </c>
      <c r="P517" s="5">
        <f>ROUND(Source!EG513,O517)</f>
        <v>0</v>
      </c>
      <c r="Q517" s="5"/>
      <c r="R517" s="5"/>
      <c r="S517" s="5"/>
      <c r="T517" s="5"/>
      <c r="U517" s="5"/>
      <c r="V517" s="5"/>
      <c r="W517" s="5"/>
    </row>
    <row r="518" spans="1:206" x14ac:dyDescent="0.2">
      <c r="A518" s="5">
        <v>50</v>
      </c>
      <c r="B518" s="5">
        <v>0</v>
      </c>
      <c r="C518" s="5">
        <v>0</v>
      </c>
      <c r="D518" s="5">
        <v>1</v>
      </c>
      <c r="E518" s="5">
        <v>225</v>
      </c>
      <c r="F518" s="5">
        <f>ROUND(Source!AV513,O518)</f>
        <v>324508.09999999998</v>
      </c>
      <c r="G518" s="5" t="s">
        <v>432</v>
      </c>
      <c r="H518" s="5" t="s">
        <v>433</v>
      </c>
      <c r="I518" s="5"/>
      <c r="J518" s="5"/>
      <c r="K518" s="5">
        <v>225</v>
      </c>
      <c r="L518" s="5">
        <v>4</v>
      </c>
      <c r="M518" s="5">
        <v>3</v>
      </c>
      <c r="N518" s="5" t="s">
        <v>3</v>
      </c>
      <c r="O518" s="5">
        <v>2</v>
      </c>
      <c r="P518" s="5">
        <f>ROUND(Source!EN513,O518)</f>
        <v>773125.6</v>
      </c>
      <c r="Q518" s="5"/>
      <c r="R518" s="5"/>
      <c r="S518" s="5"/>
      <c r="T518" s="5"/>
      <c r="U518" s="5"/>
      <c r="V518" s="5"/>
      <c r="W518" s="5"/>
    </row>
    <row r="519" spans="1:206" x14ac:dyDescent="0.2">
      <c r="A519" s="5">
        <v>50</v>
      </c>
      <c r="B519" s="5">
        <v>0</v>
      </c>
      <c r="C519" s="5">
        <v>0</v>
      </c>
      <c r="D519" s="5">
        <v>1</v>
      </c>
      <c r="E519" s="5">
        <v>226</v>
      </c>
      <c r="F519" s="5">
        <f>ROUND(Source!AW513,O519)</f>
        <v>324508.09999999998</v>
      </c>
      <c r="G519" s="5" t="s">
        <v>434</v>
      </c>
      <c r="H519" s="5" t="s">
        <v>435</v>
      </c>
      <c r="I519" s="5"/>
      <c r="J519" s="5"/>
      <c r="K519" s="5">
        <v>226</v>
      </c>
      <c r="L519" s="5">
        <v>5</v>
      </c>
      <c r="M519" s="5">
        <v>3</v>
      </c>
      <c r="N519" s="5" t="s">
        <v>3</v>
      </c>
      <c r="O519" s="5">
        <v>2</v>
      </c>
      <c r="P519" s="5">
        <f>ROUND(Source!EO513,O519)</f>
        <v>773125.6</v>
      </c>
      <c r="Q519" s="5"/>
      <c r="R519" s="5"/>
      <c r="S519" s="5"/>
      <c r="T519" s="5"/>
      <c r="U519" s="5"/>
      <c r="V519" s="5"/>
      <c r="W519" s="5"/>
    </row>
    <row r="520" spans="1:206" x14ac:dyDescent="0.2">
      <c r="A520" s="5">
        <v>50</v>
      </c>
      <c r="B520" s="5">
        <v>0</v>
      </c>
      <c r="C520" s="5">
        <v>0</v>
      </c>
      <c r="D520" s="5">
        <v>1</v>
      </c>
      <c r="E520" s="5">
        <v>227</v>
      </c>
      <c r="F520" s="5">
        <f>ROUND(Source!AX513,O520)</f>
        <v>0</v>
      </c>
      <c r="G520" s="5" t="s">
        <v>436</v>
      </c>
      <c r="H520" s="5" t="s">
        <v>437</v>
      </c>
      <c r="I520" s="5"/>
      <c r="J520" s="5"/>
      <c r="K520" s="5">
        <v>227</v>
      </c>
      <c r="L520" s="5">
        <v>6</v>
      </c>
      <c r="M520" s="5">
        <v>3</v>
      </c>
      <c r="N520" s="5" t="s">
        <v>3</v>
      </c>
      <c r="O520" s="5">
        <v>2</v>
      </c>
      <c r="P520" s="5">
        <f>ROUND(Source!EP513,O520)</f>
        <v>0</v>
      </c>
      <c r="Q520" s="5"/>
      <c r="R520" s="5"/>
      <c r="S520" s="5"/>
      <c r="T520" s="5"/>
      <c r="U520" s="5"/>
      <c r="V520" s="5"/>
      <c r="W520" s="5"/>
    </row>
    <row r="521" spans="1:206" x14ac:dyDescent="0.2">
      <c r="A521" s="5">
        <v>50</v>
      </c>
      <c r="B521" s="5">
        <v>0</v>
      </c>
      <c r="C521" s="5">
        <v>0</v>
      </c>
      <c r="D521" s="5">
        <v>1</v>
      </c>
      <c r="E521" s="5">
        <v>228</v>
      </c>
      <c r="F521" s="5">
        <f>ROUND(Source!AY513,O521)</f>
        <v>324508.09999999998</v>
      </c>
      <c r="G521" s="5" t="s">
        <v>438</v>
      </c>
      <c r="H521" s="5" t="s">
        <v>439</v>
      </c>
      <c r="I521" s="5"/>
      <c r="J521" s="5"/>
      <c r="K521" s="5">
        <v>228</v>
      </c>
      <c r="L521" s="5">
        <v>7</v>
      </c>
      <c r="M521" s="5">
        <v>3</v>
      </c>
      <c r="N521" s="5" t="s">
        <v>3</v>
      </c>
      <c r="O521" s="5">
        <v>2</v>
      </c>
      <c r="P521" s="5">
        <f>ROUND(Source!EQ513,O521)</f>
        <v>773125.6</v>
      </c>
      <c r="Q521" s="5"/>
      <c r="R521" s="5"/>
      <c r="S521" s="5"/>
      <c r="T521" s="5"/>
      <c r="U521" s="5"/>
      <c r="V521" s="5"/>
      <c r="W521" s="5"/>
    </row>
    <row r="522" spans="1:206" x14ac:dyDescent="0.2">
      <c r="A522" s="5">
        <v>50</v>
      </c>
      <c r="B522" s="5">
        <v>0</v>
      </c>
      <c r="C522" s="5">
        <v>0</v>
      </c>
      <c r="D522" s="5">
        <v>1</v>
      </c>
      <c r="E522" s="5">
        <v>216</v>
      </c>
      <c r="F522" s="5">
        <f>ROUND(Source!AP513,O522)</f>
        <v>0</v>
      </c>
      <c r="G522" s="5" t="s">
        <v>440</v>
      </c>
      <c r="H522" s="5" t="s">
        <v>441</v>
      </c>
      <c r="I522" s="5"/>
      <c r="J522" s="5"/>
      <c r="K522" s="5">
        <v>216</v>
      </c>
      <c r="L522" s="5">
        <v>8</v>
      </c>
      <c r="M522" s="5">
        <v>3</v>
      </c>
      <c r="N522" s="5" t="s">
        <v>3</v>
      </c>
      <c r="O522" s="5">
        <v>2</v>
      </c>
      <c r="P522" s="5">
        <f>ROUND(Source!EH513,O522)</f>
        <v>0</v>
      </c>
      <c r="Q522" s="5"/>
      <c r="R522" s="5"/>
      <c r="S522" s="5"/>
      <c r="T522" s="5"/>
      <c r="U522" s="5"/>
      <c r="V522" s="5"/>
      <c r="W522" s="5"/>
    </row>
    <row r="523" spans="1:206" x14ac:dyDescent="0.2">
      <c r="A523" s="5">
        <v>50</v>
      </c>
      <c r="B523" s="5">
        <v>0</v>
      </c>
      <c r="C523" s="5">
        <v>0</v>
      </c>
      <c r="D523" s="5">
        <v>1</v>
      </c>
      <c r="E523" s="5">
        <v>223</v>
      </c>
      <c r="F523" s="5">
        <f>ROUND(Source!AQ513,O523)</f>
        <v>0</v>
      </c>
      <c r="G523" s="5" t="s">
        <v>442</v>
      </c>
      <c r="H523" s="5" t="s">
        <v>443</v>
      </c>
      <c r="I523" s="5"/>
      <c r="J523" s="5"/>
      <c r="K523" s="5">
        <v>223</v>
      </c>
      <c r="L523" s="5">
        <v>9</v>
      </c>
      <c r="M523" s="5">
        <v>3</v>
      </c>
      <c r="N523" s="5" t="s">
        <v>3</v>
      </c>
      <c r="O523" s="5">
        <v>2</v>
      </c>
      <c r="P523" s="5">
        <f>ROUND(Source!EI513,O523)</f>
        <v>0</v>
      </c>
      <c r="Q523" s="5"/>
      <c r="R523" s="5"/>
      <c r="S523" s="5"/>
      <c r="T523" s="5"/>
      <c r="U523" s="5"/>
      <c r="V523" s="5"/>
      <c r="W523" s="5"/>
    </row>
    <row r="524" spans="1:206" x14ac:dyDescent="0.2">
      <c r="A524" s="5">
        <v>50</v>
      </c>
      <c r="B524" s="5">
        <v>0</v>
      </c>
      <c r="C524" s="5">
        <v>0</v>
      </c>
      <c r="D524" s="5">
        <v>1</v>
      </c>
      <c r="E524" s="5">
        <v>229</v>
      </c>
      <c r="F524" s="5">
        <f>ROUND(Source!AZ513,O524)</f>
        <v>0</v>
      </c>
      <c r="G524" s="5" t="s">
        <v>444</v>
      </c>
      <c r="H524" s="5" t="s">
        <v>445</v>
      </c>
      <c r="I524" s="5"/>
      <c r="J524" s="5"/>
      <c r="K524" s="5">
        <v>229</v>
      </c>
      <c r="L524" s="5">
        <v>10</v>
      </c>
      <c r="M524" s="5">
        <v>3</v>
      </c>
      <c r="N524" s="5" t="s">
        <v>3</v>
      </c>
      <c r="O524" s="5">
        <v>2</v>
      </c>
      <c r="P524" s="5">
        <f>ROUND(Source!ER513,O524)</f>
        <v>0</v>
      </c>
      <c r="Q524" s="5"/>
      <c r="R524" s="5"/>
      <c r="S524" s="5"/>
      <c r="T524" s="5"/>
      <c r="U524" s="5"/>
      <c r="V524" s="5"/>
      <c r="W524" s="5"/>
    </row>
    <row r="525" spans="1:206" x14ac:dyDescent="0.2">
      <c r="A525" s="5">
        <v>50</v>
      </c>
      <c r="B525" s="5">
        <v>0</v>
      </c>
      <c r="C525" s="5">
        <v>0</v>
      </c>
      <c r="D525" s="5">
        <v>1</v>
      </c>
      <c r="E525" s="5">
        <v>203</v>
      </c>
      <c r="F525" s="5">
        <f>ROUND(Source!Q513,O525)</f>
        <v>749.51</v>
      </c>
      <c r="G525" s="5" t="s">
        <v>446</v>
      </c>
      <c r="H525" s="5" t="s">
        <v>447</v>
      </c>
      <c r="I525" s="5"/>
      <c r="J525" s="5"/>
      <c r="K525" s="5">
        <v>203</v>
      </c>
      <c r="L525" s="5">
        <v>11</v>
      </c>
      <c r="M525" s="5">
        <v>3</v>
      </c>
      <c r="N525" s="5" t="s">
        <v>3</v>
      </c>
      <c r="O525" s="5">
        <v>2</v>
      </c>
      <c r="P525" s="5">
        <f>ROUND(Source!DI513,O525)</f>
        <v>5074.08</v>
      </c>
      <c r="Q525" s="5"/>
      <c r="R525" s="5"/>
      <c r="S525" s="5"/>
      <c r="T525" s="5"/>
      <c r="U525" s="5"/>
      <c r="V525" s="5"/>
      <c r="W525" s="5"/>
    </row>
    <row r="526" spans="1:206" x14ac:dyDescent="0.2">
      <c r="A526" s="5">
        <v>50</v>
      </c>
      <c r="B526" s="5">
        <v>0</v>
      </c>
      <c r="C526" s="5">
        <v>0</v>
      </c>
      <c r="D526" s="5">
        <v>1</v>
      </c>
      <c r="E526" s="5">
        <v>231</v>
      </c>
      <c r="F526" s="5">
        <f>ROUND(Source!BB513,O526)</f>
        <v>0</v>
      </c>
      <c r="G526" s="5" t="s">
        <v>448</v>
      </c>
      <c r="H526" s="5" t="s">
        <v>449</v>
      </c>
      <c r="I526" s="5"/>
      <c r="J526" s="5"/>
      <c r="K526" s="5">
        <v>231</v>
      </c>
      <c r="L526" s="5">
        <v>12</v>
      </c>
      <c r="M526" s="5">
        <v>3</v>
      </c>
      <c r="N526" s="5" t="s">
        <v>3</v>
      </c>
      <c r="O526" s="5">
        <v>2</v>
      </c>
      <c r="P526" s="5">
        <f>ROUND(Source!ET513,O526)</f>
        <v>0</v>
      </c>
      <c r="Q526" s="5"/>
      <c r="R526" s="5"/>
      <c r="S526" s="5"/>
      <c r="T526" s="5"/>
      <c r="U526" s="5"/>
      <c r="V526" s="5"/>
      <c r="W526" s="5"/>
    </row>
    <row r="527" spans="1:206" x14ac:dyDescent="0.2">
      <c r="A527" s="5">
        <v>50</v>
      </c>
      <c r="B527" s="5">
        <v>0</v>
      </c>
      <c r="C527" s="5">
        <v>0</v>
      </c>
      <c r="D527" s="5">
        <v>1</v>
      </c>
      <c r="E527" s="5">
        <v>204</v>
      </c>
      <c r="F527" s="5">
        <f>ROUND(Source!R513,O527)</f>
        <v>75.069999999999993</v>
      </c>
      <c r="G527" s="5" t="s">
        <v>450</v>
      </c>
      <c r="H527" s="5" t="s">
        <v>451</v>
      </c>
      <c r="I527" s="5"/>
      <c r="J527" s="5"/>
      <c r="K527" s="5">
        <v>204</v>
      </c>
      <c r="L527" s="5">
        <v>13</v>
      </c>
      <c r="M527" s="5">
        <v>3</v>
      </c>
      <c r="N527" s="5" t="s">
        <v>3</v>
      </c>
      <c r="O527" s="5">
        <v>2</v>
      </c>
      <c r="P527" s="5">
        <f>ROUND(Source!DJ513,O527)</f>
        <v>508.19</v>
      </c>
      <c r="Q527" s="5"/>
      <c r="R527" s="5"/>
      <c r="S527" s="5"/>
      <c r="T527" s="5"/>
      <c r="U527" s="5"/>
      <c r="V527" s="5"/>
      <c r="W527" s="5"/>
    </row>
    <row r="528" spans="1:206" x14ac:dyDescent="0.2">
      <c r="A528" s="5">
        <v>50</v>
      </c>
      <c r="B528" s="5">
        <v>0</v>
      </c>
      <c r="C528" s="5">
        <v>0</v>
      </c>
      <c r="D528" s="5">
        <v>1</v>
      </c>
      <c r="E528" s="5">
        <v>205</v>
      </c>
      <c r="F528" s="5">
        <f>ROUND(Source!S513,O528)</f>
        <v>2706</v>
      </c>
      <c r="G528" s="5" t="s">
        <v>452</v>
      </c>
      <c r="H528" s="5" t="s">
        <v>453</v>
      </c>
      <c r="I528" s="5"/>
      <c r="J528" s="5"/>
      <c r="K528" s="5">
        <v>205</v>
      </c>
      <c r="L528" s="5">
        <v>14</v>
      </c>
      <c r="M528" s="5">
        <v>3</v>
      </c>
      <c r="N528" s="5" t="s">
        <v>3</v>
      </c>
      <c r="O528" s="5">
        <v>2</v>
      </c>
      <c r="P528" s="5">
        <f>ROUND(Source!DK513,O528)</f>
        <v>18319.48</v>
      </c>
      <c r="Q528" s="5"/>
      <c r="R528" s="5"/>
      <c r="S528" s="5"/>
      <c r="T528" s="5"/>
      <c r="U528" s="5"/>
      <c r="V528" s="5"/>
      <c r="W528" s="5"/>
    </row>
    <row r="529" spans="1:206" x14ac:dyDescent="0.2">
      <c r="A529" s="5">
        <v>50</v>
      </c>
      <c r="B529" s="5">
        <v>0</v>
      </c>
      <c r="C529" s="5">
        <v>0</v>
      </c>
      <c r="D529" s="5">
        <v>1</v>
      </c>
      <c r="E529" s="5">
        <v>232</v>
      </c>
      <c r="F529" s="5">
        <f>ROUND(Source!BC513,O529)</f>
        <v>0</v>
      </c>
      <c r="G529" s="5" t="s">
        <v>454</v>
      </c>
      <c r="H529" s="5" t="s">
        <v>455</v>
      </c>
      <c r="I529" s="5"/>
      <c r="J529" s="5"/>
      <c r="K529" s="5">
        <v>232</v>
      </c>
      <c r="L529" s="5">
        <v>15</v>
      </c>
      <c r="M529" s="5">
        <v>3</v>
      </c>
      <c r="N529" s="5" t="s">
        <v>3</v>
      </c>
      <c r="O529" s="5">
        <v>2</v>
      </c>
      <c r="P529" s="5">
        <f>ROUND(Source!EU513,O529)</f>
        <v>0</v>
      </c>
      <c r="Q529" s="5"/>
      <c r="R529" s="5"/>
      <c r="S529" s="5"/>
      <c r="T529" s="5"/>
      <c r="U529" s="5"/>
      <c r="V529" s="5"/>
      <c r="W529" s="5"/>
    </row>
    <row r="530" spans="1:206" x14ac:dyDescent="0.2">
      <c r="A530" s="5">
        <v>50</v>
      </c>
      <c r="B530" s="5">
        <v>0</v>
      </c>
      <c r="C530" s="5">
        <v>0</v>
      </c>
      <c r="D530" s="5">
        <v>1</v>
      </c>
      <c r="E530" s="5">
        <v>214</v>
      </c>
      <c r="F530" s="5">
        <f>ROUND(Source!AS513,O530)</f>
        <v>54.39</v>
      </c>
      <c r="G530" s="5" t="s">
        <v>456</v>
      </c>
      <c r="H530" s="5" t="s">
        <v>457</v>
      </c>
      <c r="I530" s="5"/>
      <c r="J530" s="5"/>
      <c r="K530" s="5">
        <v>214</v>
      </c>
      <c r="L530" s="5">
        <v>16</v>
      </c>
      <c r="M530" s="5">
        <v>3</v>
      </c>
      <c r="N530" s="5" t="s">
        <v>3</v>
      </c>
      <c r="O530" s="5">
        <v>2</v>
      </c>
      <c r="P530" s="5">
        <f>ROUND(Source!EK513,O530)</f>
        <v>368.15</v>
      </c>
      <c r="Q530" s="5"/>
      <c r="R530" s="5"/>
      <c r="S530" s="5"/>
      <c r="T530" s="5"/>
      <c r="U530" s="5"/>
      <c r="V530" s="5"/>
      <c r="W530" s="5"/>
    </row>
    <row r="531" spans="1:206" x14ac:dyDescent="0.2">
      <c r="A531" s="5">
        <v>50</v>
      </c>
      <c r="B531" s="5">
        <v>0</v>
      </c>
      <c r="C531" s="5">
        <v>0</v>
      </c>
      <c r="D531" s="5">
        <v>1</v>
      </c>
      <c r="E531" s="5">
        <v>215</v>
      </c>
      <c r="F531" s="5">
        <f>ROUND(Source!AT513,O531)</f>
        <v>331804.18</v>
      </c>
      <c r="G531" s="5" t="s">
        <v>458</v>
      </c>
      <c r="H531" s="5" t="s">
        <v>459</v>
      </c>
      <c r="I531" s="5"/>
      <c r="J531" s="5"/>
      <c r="K531" s="5">
        <v>215</v>
      </c>
      <c r="L531" s="5">
        <v>17</v>
      </c>
      <c r="M531" s="5">
        <v>3</v>
      </c>
      <c r="N531" s="5" t="s">
        <v>3</v>
      </c>
      <c r="O531" s="5">
        <v>2</v>
      </c>
      <c r="P531" s="5">
        <f>ROUND(Source!EL513,O531)</f>
        <v>822519.78</v>
      </c>
      <c r="Q531" s="5"/>
      <c r="R531" s="5"/>
      <c r="S531" s="5"/>
      <c r="T531" s="5"/>
      <c r="U531" s="5"/>
      <c r="V531" s="5"/>
      <c r="W531" s="5"/>
    </row>
    <row r="532" spans="1:206" x14ac:dyDescent="0.2">
      <c r="A532" s="5">
        <v>50</v>
      </c>
      <c r="B532" s="5">
        <v>0</v>
      </c>
      <c r="C532" s="5">
        <v>0</v>
      </c>
      <c r="D532" s="5">
        <v>1</v>
      </c>
      <c r="E532" s="5">
        <v>217</v>
      </c>
      <c r="F532" s="5">
        <f>ROUND(Source!AU513,O532)</f>
        <v>0</v>
      </c>
      <c r="G532" s="5" t="s">
        <v>460</v>
      </c>
      <c r="H532" s="5" t="s">
        <v>461</v>
      </c>
      <c r="I532" s="5"/>
      <c r="J532" s="5"/>
      <c r="K532" s="5">
        <v>217</v>
      </c>
      <c r="L532" s="5">
        <v>18</v>
      </c>
      <c r="M532" s="5">
        <v>3</v>
      </c>
      <c r="N532" s="5" t="s">
        <v>3</v>
      </c>
      <c r="O532" s="5">
        <v>2</v>
      </c>
      <c r="P532" s="5">
        <f>ROUND(Source!EM513,O532)</f>
        <v>0</v>
      </c>
      <c r="Q532" s="5"/>
      <c r="R532" s="5"/>
      <c r="S532" s="5"/>
      <c r="T532" s="5"/>
      <c r="U532" s="5"/>
      <c r="V532" s="5"/>
      <c r="W532" s="5"/>
    </row>
    <row r="533" spans="1:206" x14ac:dyDescent="0.2">
      <c r="A533" s="5">
        <v>50</v>
      </c>
      <c r="B533" s="5">
        <v>0</v>
      </c>
      <c r="C533" s="5">
        <v>0</v>
      </c>
      <c r="D533" s="5">
        <v>1</v>
      </c>
      <c r="E533" s="5">
        <v>230</v>
      </c>
      <c r="F533" s="5">
        <f>ROUND(Source!BA513,O533)</f>
        <v>0</v>
      </c>
      <c r="G533" s="5" t="s">
        <v>462</v>
      </c>
      <c r="H533" s="5" t="s">
        <v>463</v>
      </c>
      <c r="I533" s="5"/>
      <c r="J533" s="5"/>
      <c r="K533" s="5">
        <v>230</v>
      </c>
      <c r="L533" s="5">
        <v>19</v>
      </c>
      <c r="M533" s="5">
        <v>3</v>
      </c>
      <c r="N533" s="5" t="s">
        <v>3</v>
      </c>
      <c r="O533" s="5">
        <v>2</v>
      </c>
      <c r="P533" s="5">
        <f>ROUND(Source!ES513,O533)</f>
        <v>0</v>
      </c>
      <c r="Q533" s="5"/>
      <c r="R533" s="5"/>
      <c r="S533" s="5"/>
      <c r="T533" s="5"/>
      <c r="U533" s="5"/>
      <c r="V533" s="5"/>
      <c r="W533" s="5"/>
    </row>
    <row r="534" spans="1:206" x14ac:dyDescent="0.2">
      <c r="A534" s="5">
        <v>50</v>
      </c>
      <c r="B534" s="5">
        <v>0</v>
      </c>
      <c r="C534" s="5">
        <v>0</v>
      </c>
      <c r="D534" s="5">
        <v>1</v>
      </c>
      <c r="E534" s="5">
        <v>206</v>
      </c>
      <c r="F534" s="5">
        <f>ROUND(Source!T513,O534)</f>
        <v>0</v>
      </c>
      <c r="G534" s="5" t="s">
        <v>464</v>
      </c>
      <c r="H534" s="5" t="s">
        <v>465</v>
      </c>
      <c r="I534" s="5"/>
      <c r="J534" s="5"/>
      <c r="K534" s="5">
        <v>206</v>
      </c>
      <c r="L534" s="5">
        <v>20</v>
      </c>
      <c r="M534" s="5">
        <v>3</v>
      </c>
      <c r="N534" s="5" t="s">
        <v>3</v>
      </c>
      <c r="O534" s="5">
        <v>2</v>
      </c>
      <c r="P534" s="5">
        <f>ROUND(Source!DL513,O534)</f>
        <v>0</v>
      </c>
      <c r="Q534" s="5"/>
      <c r="R534" s="5"/>
      <c r="S534" s="5"/>
      <c r="T534" s="5"/>
      <c r="U534" s="5"/>
      <c r="V534" s="5"/>
      <c r="W534" s="5"/>
    </row>
    <row r="535" spans="1:206" x14ac:dyDescent="0.2">
      <c r="A535" s="5">
        <v>50</v>
      </c>
      <c r="B535" s="5">
        <v>0</v>
      </c>
      <c r="C535" s="5">
        <v>0</v>
      </c>
      <c r="D535" s="5">
        <v>1</v>
      </c>
      <c r="E535" s="5">
        <v>207</v>
      </c>
      <c r="F535" s="5">
        <f>Source!U513</f>
        <v>280.79327000000001</v>
      </c>
      <c r="G535" s="5" t="s">
        <v>466</v>
      </c>
      <c r="H535" s="5" t="s">
        <v>467</v>
      </c>
      <c r="I535" s="5"/>
      <c r="J535" s="5"/>
      <c r="K535" s="5">
        <v>207</v>
      </c>
      <c r="L535" s="5">
        <v>21</v>
      </c>
      <c r="M535" s="5">
        <v>3</v>
      </c>
      <c r="N535" s="5" t="s">
        <v>3</v>
      </c>
      <c r="O535" s="5">
        <v>-1</v>
      </c>
      <c r="P535" s="5">
        <f>Source!DM513</f>
        <v>280.79327000000001</v>
      </c>
      <c r="Q535" s="5"/>
      <c r="R535" s="5"/>
      <c r="S535" s="5"/>
      <c r="T535" s="5"/>
      <c r="U535" s="5"/>
      <c r="V535" s="5"/>
      <c r="W535" s="5"/>
    </row>
    <row r="536" spans="1:206" x14ac:dyDescent="0.2">
      <c r="A536" s="5">
        <v>50</v>
      </c>
      <c r="B536" s="5">
        <v>0</v>
      </c>
      <c r="C536" s="5">
        <v>0</v>
      </c>
      <c r="D536" s="5">
        <v>1</v>
      </c>
      <c r="E536" s="5">
        <v>208</v>
      </c>
      <c r="F536" s="5">
        <f>Source!V513</f>
        <v>6.1743500000000013</v>
      </c>
      <c r="G536" s="5" t="s">
        <v>468</v>
      </c>
      <c r="H536" s="5" t="s">
        <v>469</v>
      </c>
      <c r="I536" s="5"/>
      <c r="J536" s="5"/>
      <c r="K536" s="5">
        <v>208</v>
      </c>
      <c r="L536" s="5">
        <v>22</v>
      </c>
      <c r="M536" s="5">
        <v>3</v>
      </c>
      <c r="N536" s="5" t="s">
        <v>3</v>
      </c>
      <c r="O536" s="5">
        <v>-1</v>
      </c>
      <c r="P536" s="5">
        <f>Source!DN513</f>
        <v>6.1743500000000013</v>
      </c>
      <c r="Q536" s="5"/>
      <c r="R536" s="5"/>
      <c r="S536" s="5"/>
      <c r="T536" s="5"/>
      <c r="U536" s="5"/>
      <c r="V536" s="5"/>
      <c r="W536" s="5"/>
    </row>
    <row r="537" spans="1:206" x14ac:dyDescent="0.2">
      <c r="A537" s="5">
        <v>50</v>
      </c>
      <c r="B537" s="5">
        <v>0</v>
      </c>
      <c r="C537" s="5">
        <v>0</v>
      </c>
      <c r="D537" s="5">
        <v>1</v>
      </c>
      <c r="E537" s="5">
        <v>209</v>
      </c>
      <c r="F537" s="5">
        <f>ROUND(Source!W513,O537)</f>
        <v>0</v>
      </c>
      <c r="G537" s="5" t="s">
        <v>470</v>
      </c>
      <c r="H537" s="5" t="s">
        <v>471</v>
      </c>
      <c r="I537" s="5"/>
      <c r="J537" s="5"/>
      <c r="K537" s="5">
        <v>209</v>
      </c>
      <c r="L537" s="5">
        <v>23</v>
      </c>
      <c r="M537" s="5">
        <v>3</v>
      </c>
      <c r="N537" s="5" t="s">
        <v>3</v>
      </c>
      <c r="O537" s="5">
        <v>2</v>
      </c>
      <c r="P537" s="5">
        <f>ROUND(Source!DO513,O537)</f>
        <v>0</v>
      </c>
      <c r="Q537" s="5"/>
      <c r="R537" s="5"/>
      <c r="S537" s="5"/>
      <c r="T537" s="5"/>
      <c r="U537" s="5"/>
      <c r="V537" s="5"/>
      <c r="W537" s="5"/>
    </row>
    <row r="538" spans="1:206" x14ac:dyDescent="0.2">
      <c r="A538" s="5">
        <v>50</v>
      </c>
      <c r="B538" s="5">
        <v>0</v>
      </c>
      <c r="C538" s="5">
        <v>0</v>
      </c>
      <c r="D538" s="5">
        <v>1</v>
      </c>
      <c r="E538" s="5">
        <v>210</v>
      </c>
      <c r="F538" s="5">
        <f>ROUND(Source!X513,O538)</f>
        <v>2225.59</v>
      </c>
      <c r="G538" s="5" t="s">
        <v>472</v>
      </c>
      <c r="H538" s="5" t="s">
        <v>473</v>
      </c>
      <c r="I538" s="5"/>
      <c r="J538" s="5"/>
      <c r="K538" s="5">
        <v>210</v>
      </c>
      <c r="L538" s="5">
        <v>24</v>
      </c>
      <c r="M538" s="5">
        <v>3</v>
      </c>
      <c r="N538" s="5" t="s">
        <v>3</v>
      </c>
      <c r="O538" s="5">
        <v>2</v>
      </c>
      <c r="P538" s="5">
        <f>ROUND(Source!DP513,O538)</f>
        <v>15067.15</v>
      </c>
      <c r="Q538" s="5"/>
      <c r="R538" s="5"/>
      <c r="S538" s="5"/>
      <c r="T538" s="5"/>
      <c r="U538" s="5"/>
      <c r="V538" s="5"/>
      <c r="W538" s="5"/>
    </row>
    <row r="539" spans="1:206" x14ac:dyDescent="0.2">
      <c r="A539" s="5">
        <v>50</v>
      </c>
      <c r="B539" s="5">
        <v>0</v>
      </c>
      <c r="C539" s="5">
        <v>0</v>
      </c>
      <c r="D539" s="5">
        <v>1</v>
      </c>
      <c r="E539" s="5">
        <v>211</v>
      </c>
      <c r="F539" s="5">
        <f>ROUND(Source!Y513,O539)</f>
        <v>1669.37</v>
      </c>
      <c r="G539" s="5" t="s">
        <v>474</v>
      </c>
      <c r="H539" s="5" t="s">
        <v>475</v>
      </c>
      <c r="I539" s="5"/>
      <c r="J539" s="5"/>
      <c r="K539" s="5">
        <v>211</v>
      </c>
      <c r="L539" s="5">
        <v>25</v>
      </c>
      <c r="M539" s="5">
        <v>3</v>
      </c>
      <c r="N539" s="5" t="s">
        <v>3</v>
      </c>
      <c r="O539" s="5">
        <v>2</v>
      </c>
      <c r="P539" s="5">
        <f>ROUND(Source!DQ513,O539)</f>
        <v>11301.62</v>
      </c>
      <c r="Q539" s="5"/>
      <c r="R539" s="5"/>
      <c r="S539" s="5"/>
      <c r="T539" s="5"/>
      <c r="U539" s="5"/>
      <c r="V539" s="5"/>
      <c r="W539" s="5"/>
    </row>
    <row r="540" spans="1:206" x14ac:dyDescent="0.2">
      <c r="A540" s="5">
        <v>50</v>
      </c>
      <c r="B540" s="5">
        <v>0</v>
      </c>
      <c r="C540" s="5">
        <v>0</v>
      </c>
      <c r="D540" s="5">
        <v>1</v>
      </c>
      <c r="E540" s="5">
        <v>224</v>
      </c>
      <c r="F540" s="5">
        <f>ROUND(Source!AR513,O540)</f>
        <v>331858.57</v>
      </c>
      <c r="G540" s="5" t="s">
        <v>476</v>
      </c>
      <c r="H540" s="5" t="s">
        <v>477</v>
      </c>
      <c r="I540" s="5"/>
      <c r="J540" s="5"/>
      <c r="K540" s="5">
        <v>224</v>
      </c>
      <c r="L540" s="5">
        <v>26</v>
      </c>
      <c r="M540" s="5">
        <v>3</v>
      </c>
      <c r="N540" s="5" t="s">
        <v>3</v>
      </c>
      <c r="O540" s="5">
        <v>2</v>
      </c>
      <c r="P540" s="5">
        <f>ROUND(Source!EJ513,O540)</f>
        <v>822887.93</v>
      </c>
      <c r="Q540" s="5"/>
      <c r="R540" s="5"/>
      <c r="S540" s="5"/>
      <c r="T540" s="5"/>
      <c r="U540" s="5"/>
      <c r="V540" s="5"/>
      <c r="W540" s="5"/>
    </row>
    <row r="542" spans="1:206" x14ac:dyDescent="0.2">
      <c r="A542" s="3">
        <v>51</v>
      </c>
      <c r="B542" s="3">
        <f>B20</f>
        <v>1</v>
      </c>
      <c r="C542" s="3">
        <f>A20</f>
        <v>3</v>
      </c>
      <c r="D542" s="3">
        <f>ROW(A20)</f>
        <v>20</v>
      </c>
      <c r="E542" s="3"/>
      <c r="F542" s="3" t="str">
        <f>IF(F20&lt;&gt;"",F20,"")</f>
        <v>Новая локальная смета</v>
      </c>
      <c r="G542" s="3" t="str">
        <f>IF(G20&lt;&gt;"",G20,"")</f>
        <v>Новая локальная смета</v>
      </c>
      <c r="H542" s="3">
        <v>0</v>
      </c>
      <c r="I542" s="3"/>
      <c r="J542" s="3"/>
      <c r="K542" s="3"/>
      <c r="L542" s="3"/>
      <c r="M542" s="3"/>
      <c r="N542" s="3"/>
      <c r="O542" s="3">
        <f t="shared" ref="O542:T542" si="626">ROUND(O219+O405+O513+AB542,2)</f>
        <v>1250179.98</v>
      </c>
      <c r="P542" s="3">
        <f t="shared" si="626"/>
        <v>1204255.28</v>
      </c>
      <c r="Q542" s="3">
        <f t="shared" si="626"/>
        <v>17534</v>
      </c>
      <c r="R542" s="3">
        <f t="shared" si="626"/>
        <v>1755.84</v>
      </c>
      <c r="S542" s="3">
        <f t="shared" si="626"/>
        <v>28390.7</v>
      </c>
      <c r="T542" s="3">
        <f t="shared" si="626"/>
        <v>0</v>
      </c>
      <c r="U542" s="3">
        <f>U219+U405+U513+AH542</f>
        <v>2642.0628420000003</v>
      </c>
      <c r="V542" s="3">
        <f>V219+V405+V513+AI542</f>
        <v>152.89281</v>
      </c>
      <c r="W542" s="3">
        <f>ROUND(W219+W405+W513+AJ542,2)</f>
        <v>0</v>
      </c>
      <c r="X542" s="3">
        <f>ROUND(X219+X405+X513+AK542,2)</f>
        <v>25274.95</v>
      </c>
      <c r="Y542" s="3">
        <f>ROUND(Y219+Y405+Y513+AL542,2)</f>
        <v>18447.8</v>
      </c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>
        <f t="shared" ref="AO542:BC542" si="627">ROUND(AO219+AO405+AO513+BX542,2)</f>
        <v>0</v>
      </c>
      <c r="AP542" s="3">
        <f t="shared" si="627"/>
        <v>0</v>
      </c>
      <c r="AQ542" s="3">
        <f t="shared" si="627"/>
        <v>0</v>
      </c>
      <c r="AR542" s="3">
        <f t="shared" si="627"/>
        <v>1293902.73</v>
      </c>
      <c r="AS542" s="3">
        <f t="shared" si="627"/>
        <v>21354.78</v>
      </c>
      <c r="AT542" s="3">
        <f t="shared" si="627"/>
        <v>1272547.95</v>
      </c>
      <c r="AU542" s="3">
        <f t="shared" si="627"/>
        <v>0</v>
      </c>
      <c r="AV542" s="3">
        <f t="shared" si="627"/>
        <v>1204255.28</v>
      </c>
      <c r="AW542" s="3">
        <f t="shared" si="627"/>
        <v>1204255.28</v>
      </c>
      <c r="AX542" s="3">
        <f t="shared" si="627"/>
        <v>0</v>
      </c>
      <c r="AY542" s="3">
        <f t="shared" si="627"/>
        <v>1204255.28</v>
      </c>
      <c r="AZ542" s="3">
        <f t="shared" si="627"/>
        <v>0</v>
      </c>
      <c r="BA542" s="3">
        <f t="shared" si="627"/>
        <v>0</v>
      </c>
      <c r="BB542" s="3">
        <f t="shared" si="627"/>
        <v>0</v>
      </c>
      <c r="BC542" s="3">
        <f t="shared" si="627"/>
        <v>0</v>
      </c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4">
        <f t="shared" ref="DG542:DL542" si="628">ROUND(DG219+DG405+DG513+DT542,2)</f>
        <v>2868190.29</v>
      </c>
      <c r="DH542" s="4">
        <f t="shared" si="628"/>
        <v>2557280.19</v>
      </c>
      <c r="DI542" s="4">
        <f t="shared" si="628"/>
        <v>118705.05</v>
      </c>
      <c r="DJ542" s="4">
        <f t="shared" si="628"/>
        <v>11887.06</v>
      </c>
      <c r="DK542" s="4">
        <f t="shared" si="628"/>
        <v>192205.05</v>
      </c>
      <c r="DL542" s="4">
        <f t="shared" si="628"/>
        <v>0</v>
      </c>
      <c r="DM542" s="4">
        <f>DM219+DM405+DM513+DZ542</f>
        <v>2642.0628420000003</v>
      </c>
      <c r="DN542" s="4">
        <f>DN219+DN405+DN513+EA542</f>
        <v>152.89281</v>
      </c>
      <c r="DO542" s="4">
        <f>ROUND(DO219+DO405+DO513+EB542,2)</f>
        <v>0</v>
      </c>
      <c r="DP542" s="4">
        <f>ROUND(DP219+DP405+DP513+EC542,2)</f>
        <v>171111.6</v>
      </c>
      <c r="DQ542" s="4">
        <f>ROUND(DQ219+DQ405+DQ513+ED542,2)</f>
        <v>124891.81</v>
      </c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>
        <f t="shared" ref="EG542:EU542" si="629">ROUND(EG219+EG405+EG513+FP542,2)</f>
        <v>0</v>
      </c>
      <c r="EH542" s="4">
        <f t="shared" si="629"/>
        <v>0</v>
      </c>
      <c r="EI542" s="4">
        <f t="shared" si="629"/>
        <v>0</v>
      </c>
      <c r="EJ542" s="4">
        <f t="shared" si="629"/>
        <v>3164193.7</v>
      </c>
      <c r="EK542" s="4">
        <f t="shared" si="629"/>
        <v>165419.35999999999</v>
      </c>
      <c r="EL542" s="4">
        <f t="shared" si="629"/>
        <v>2998774.34</v>
      </c>
      <c r="EM542" s="4">
        <f t="shared" si="629"/>
        <v>0</v>
      </c>
      <c r="EN542" s="4">
        <f t="shared" si="629"/>
        <v>2557280.19</v>
      </c>
      <c r="EO542" s="4">
        <f t="shared" si="629"/>
        <v>2557280.19</v>
      </c>
      <c r="EP542" s="4">
        <f t="shared" si="629"/>
        <v>0</v>
      </c>
      <c r="EQ542" s="4">
        <f t="shared" si="629"/>
        <v>2557280.19</v>
      </c>
      <c r="ER542" s="4">
        <f t="shared" si="629"/>
        <v>0</v>
      </c>
      <c r="ES542" s="4">
        <f t="shared" si="629"/>
        <v>0</v>
      </c>
      <c r="ET542" s="4">
        <f t="shared" si="629"/>
        <v>0</v>
      </c>
      <c r="EU542" s="4">
        <f t="shared" si="629"/>
        <v>0</v>
      </c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>
        <v>0</v>
      </c>
    </row>
    <row r="544" spans="1:206" x14ac:dyDescent="0.2">
      <c r="A544" s="5">
        <v>50</v>
      </c>
      <c r="B544" s="5">
        <v>0</v>
      </c>
      <c r="C544" s="5">
        <v>0</v>
      </c>
      <c r="D544" s="5">
        <v>1</v>
      </c>
      <c r="E544" s="5">
        <v>201</v>
      </c>
      <c r="F544" s="5">
        <f>ROUND(Source!O542,O544)</f>
        <v>1250179.98</v>
      </c>
      <c r="G544" s="5" t="s">
        <v>426</v>
      </c>
      <c r="H544" s="5" t="s">
        <v>427</v>
      </c>
      <c r="I544" s="5"/>
      <c r="J544" s="5"/>
      <c r="K544" s="5">
        <v>201</v>
      </c>
      <c r="L544" s="5">
        <v>1</v>
      </c>
      <c r="M544" s="5">
        <v>3</v>
      </c>
      <c r="N544" s="5" t="s">
        <v>3</v>
      </c>
      <c r="O544" s="5">
        <v>2</v>
      </c>
      <c r="P544" s="5">
        <f>ROUND(Source!DG542,O544)</f>
        <v>2868190.29</v>
      </c>
      <c r="Q544" s="5"/>
      <c r="R544" s="5"/>
      <c r="S544" s="5"/>
      <c r="T544" s="5"/>
      <c r="U544" s="5"/>
      <c r="V544" s="5"/>
      <c r="W544" s="5"/>
    </row>
    <row r="545" spans="1:23" x14ac:dyDescent="0.2">
      <c r="A545" s="5">
        <v>50</v>
      </c>
      <c r="B545" s="5">
        <v>0</v>
      </c>
      <c r="C545" s="5">
        <v>0</v>
      </c>
      <c r="D545" s="5">
        <v>1</v>
      </c>
      <c r="E545" s="5">
        <v>202</v>
      </c>
      <c r="F545" s="5">
        <f>ROUND(Source!P542,O545)</f>
        <v>1204255.28</v>
      </c>
      <c r="G545" s="5" t="s">
        <v>428</v>
      </c>
      <c r="H545" s="5" t="s">
        <v>429</v>
      </c>
      <c r="I545" s="5"/>
      <c r="J545" s="5"/>
      <c r="K545" s="5">
        <v>202</v>
      </c>
      <c r="L545" s="5">
        <v>2</v>
      </c>
      <c r="M545" s="5">
        <v>3</v>
      </c>
      <c r="N545" s="5" t="s">
        <v>3</v>
      </c>
      <c r="O545" s="5">
        <v>2</v>
      </c>
      <c r="P545" s="5">
        <f>ROUND(Source!DH542,O545)</f>
        <v>2557280.19</v>
      </c>
      <c r="Q545" s="5"/>
      <c r="R545" s="5"/>
      <c r="S545" s="5"/>
      <c r="T545" s="5"/>
      <c r="U545" s="5"/>
      <c r="V545" s="5"/>
      <c r="W545" s="5"/>
    </row>
    <row r="546" spans="1:23" x14ac:dyDescent="0.2">
      <c r="A546" s="5">
        <v>50</v>
      </c>
      <c r="B546" s="5">
        <v>0</v>
      </c>
      <c r="C546" s="5">
        <v>0</v>
      </c>
      <c r="D546" s="5">
        <v>1</v>
      </c>
      <c r="E546" s="5">
        <v>222</v>
      </c>
      <c r="F546" s="5">
        <f>ROUND(Source!AO542,O546)</f>
        <v>0</v>
      </c>
      <c r="G546" s="5" t="s">
        <v>430</v>
      </c>
      <c r="H546" s="5" t="s">
        <v>431</v>
      </c>
      <c r="I546" s="5"/>
      <c r="J546" s="5"/>
      <c r="K546" s="5">
        <v>222</v>
      </c>
      <c r="L546" s="5">
        <v>3</v>
      </c>
      <c r="M546" s="5">
        <v>3</v>
      </c>
      <c r="N546" s="5" t="s">
        <v>3</v>
      </c>
      <c r="O546" s="5">
        <v>2</v>
      </c>
      <c r="P546" s="5">
        <f>ROUND(Source!EG542,O546)</f>
        <v>0</v>
      </c>
      <c r="Q546" s="5"/>
      <c r="R546" s="5"/>
      <c r="S546" s="5"/>
      <c r="T546" s="5"/>
      <c r="U546" s="5"/>
      <c r="V546" s="5"/>
      <c r="W546" s="5"/>
    </row>
    <row r="547" spans="1:23" x14ac:dyDescent="0.2">
      <c r="A547" s="5">
        <v>50</v>
      </c>
      <c r="B547" s="5">
        <v>0</v>
      </c>
      <c r="C547" s="5">
        <v>0</v>
      </c>
      <c r="D547" s="5">
        <v>1</v>
      </c>
      <c r="E547" s="5">
        <v>225</v>
      </c>
      <c r="F547" s="5">
        <f>ROUND(Source!AV542,O547)</f>
        <v>1204255.28</v>
      </c>
      <c r="G547" s="5" t="s">
        <v>432</v>
      </c>
      <c r="H547" s="5" t="s">
        <v>433</v>
      </c>
      <c r="I547" s="5"/>
      <c r="J547" s="5"/>
      <c r="K547" s="5">
        <v>225</v>
      </c>
      <c r="L547" s="5">
        <v>4</v>
      </c>
      <c r="M547" s="5">
        <v>3</v>
      </c>
      <c r="N547" s="5" t="s">
        <v>3</v>
      </c>
      <c r="O547" s="5">
        <v>2</v>
      </c>
      <c r="P547" s="5">
        <f>ROUND(Source!EN542,O547)</f>
        <v>2557280.19</v>
      </c>
      <c r="Q547" s="5"/>
      <c r="R547" s="5"/>
      <c r="S547" s="5"/>
      <c r="T547" s="5"/>
      <c r="U547" s="5"/>
      <c r="V547" s="5"/>
      <c r="W547" s="5"/>
    </row>
    <row r="548" spans="1:23" x14ac:dyDescent="0.2">
      <c r="A548" s="5">
        <v>50</v>
      </c>
      <c r="B548" s="5">
        <v>0</v>
      </c>
      <c r="C548" s="5">
        <v>0</v>
      </c>
      <c r="D548" s="5">
        <v>1</v>
      </c>
      <c r="E548" s="5">
        <v>226</v>
      </c>
      <c r="F548" s="5">
        <f>ROUND(Source!AW542,O548)</f>
        <v>1204255.28</v>
      </c>
      <c r="G548" s="5" t="s">
        <v>434</v>
      </c>
      <c r="H548" s="5" t="s">
        <v>435</v>
      </c>
      <c r="I548" s="5"/>
      <c r="J548" s="5"/>
      <c r="K548" s="5">
        <v>226</v>
      </c>
      <c r="L548" s="5">
        <v>5</v>
      </c>
      <c r="M548" s="5">
        <v>3</v>
      </c>
      <c r="N548" s="5" t="s">
        <v>3</v>
      </c>
      <c r="O548" s="5">
        <v>2</v>
      </c>
      <c r="P548" s="5">
        <f>ROUND(Source!EO542,O548)</f>
        <v>2557280.19</v>
      </c>
      <c r="Q548" s="5"/>
      <c r="R548" s="5"/>
      <c r="S548" s="5"/>
      <c r="T548" s="5"/>
      <c r="U548" s="5"/>
      <c r="V548" s="5"/>
      <c r="W548" s="5"/>
    </row>
    <row r="549" spans="1:23" x14ac:dyDescent="0.2">
      <c r="A549" s="5">
        <v>50</v>
      </c>
      <c r="B549" s="5">
        <v>0</v>
      </c>
      <c r="C549" s="5">
        <v>0</v>
      </c>
      <c r="D549" s="5">
        <v>1</v>
      </c>
      <c r="E549" s="5">
        <v>227</v>
      </c>
      <c r="F549" s="5">
        <f>ROUND(Source!AX542,O549)</f>
        <v>0</v>
      </c>
      <c r="G549" s="5" t="s">
        <v>436</v>
      </c>
      <c r="H549" s="5" t="s">
        <v>437</v>
      </c>
      <c r="I549" s="5"/>
      <c r="J549" s="5"/>
      <c r="K549" s="5">
        <v>227</v>
      </c>
      <c r="L549" s="5">
        <v>6</v>
      </c>
      <c r="M549" s="5">
        <v>3</v>
      </c>
      <c r="N549" s="5" t="s">
        <v>3</v>
      </c>
      <c r="O549" s="5">
        <v>2</v>
      </c>
      <c r="P549" s="5">
        <f>ROUND(Source!EP542,O549)</f>
        <v>0</v>
      </c>
      <c r="Q549" s="5"/>
      <c r="R549" s="5"/>
      <c r="S549" s="5"/>
      <c r="T549" s="5"/>
      <c r="U549" s="5"/>
      <c r="V549" s="5"/>
      <c r="W549" s="5"/>
    </row>
    <row r="550" spans="1:23" x14ac:dyDescent="0.2">
      <c r="A550" s="5">
        <v>50</v>
      </c>
      <c r="B550" s="5">
        <v>0</v>
      </c>
      <c r="C550" s="5">
        <v>0</v>
      </c>
      <c r="D550" s="5">
        <v>1</v>
      </c>
      <c r="E550" s="5">
        <v>228</v>
      </c>
      <c r="F550" s="5">
        <f>ROUND(Source!AY542,O550)</f>
        <v>1204255.28</v>
      </c>
      <c r="G550" s="5" t="s">
        <v>438</v>
      </c>
      <c r="H550" s="5" t="s">
        <v>439</v>
      </c>
      <c r="I550" s="5"/>
      <c r="J550" s="5"/>
      <c r="K550" s="5">
        <v>228</v>
      </c>
      <c r="L550" s="5">
        <v>7</v>
      </c>
      <c r="M550" s="5">
        <v>3</v>
      </c>
      <c r="N550" s="5" t="s">
        <v>3</v>
      </c>
      <c r="O550" s="5">
        <v>2</v>
      </c>
      <c r="P550" s="5">
        <f>ROUND(Source!EQ542,O550)</f>
        <v>2557280.19</v>
      </c>
      <c r="Q550" s="5"/>
      <c r="R550" s="5"/>
      <c r="S550" s="5"/>
      <c r="T550" s="5"/>
      <c r="U550" s="5"/>
      <c r="V550" s="5"/>
      <c r="W550" s="5"/>
    </row>
    <row r="551" spans="1:23" x14ac:dyDescent="0.2">
      <c r="A551" s="5">
        <v>50</v>
      </c>
      <c r="B551" s="5">
        <v>0</v>
      </c>
      <c r="C551" s="5">
        <v>0</v>
      </c>
      <c r="D551" s="5">
        <v>1</v>
      </c>
      <c r="E551" s="5">
        <v>216</v>
      </c>
      <c r="F551" s="5">
        <f>ROUND(Source!AP542,O551)</f>
        <v>0</v>
      </c>
      <c r="G551" s="5" t="s">
        <v>440</v>
      </c>
      <c r="H551" s="5" t="s">
        <v>441</v>
      </c>
      <c r="I551" s="5"/>
      <c r="J551" s="5"/>
      <c r="K551" s="5">
        <v>216</v>
      </c>
      <c r="L551" s="5">
        <v>8</v>
      </c>
      <c r="M551" s="5">
        <v>3</v>
      </c>
      <c r="N551" s="5" t="s">
        <v>3</v>
      </c>
      <c r="O551" s="5">
        <v>2</v>
      </c>
      <c r="P551" s="5">
        <f>ROUND(Source!EH542,O551)</f>
        <v>0</v>
      </c>
      <c r="Q551" s="5"/>
      <c r="R551" s="5"/>
      <c r="S551" s="5"/>
      <c r="T551" s="5"/>
      <c r="U551" s="5"/>
      <c r="V551" s="5"/>
      <c r="W551" s="5"/>
    </row>
    <row r="552" spans="1:23" x14ac:dyDescent="0.2">
      <c r="A552" s="5">
        <v>50</v>
      </c>
      <c r="B552" s="5">
        <v>0</v>
      </c>
      <c r="C552" s="5">
        <v>0</v>
      </c>
      <c r="D552" s="5">
        <v>1</v>
      </c>
      <c r="E552" s="5">
        <v>223</v>
      </c>
      <c r="F552" s="5">
        <f>ROUND(Source!AQ542,O552)</f>
        <v>0</v>
      </c>
      <c r="G552" s="5" t="s">
        <v>442</v>
      </c>
      <c r="H552" s="5" t="s">
        <v>443</v>
      </c>
      <c r="I552" s="5"/>
      <c r="J552" s="5"/>
      <c r="K552" s="5">
        <v>223</v>
      </c>
      <c r="L552" s="5">
        <v>9</v>
      </c>
      <c r="M552" s="5">
        <v>3</v>
      </c>
      <c r="N552" s="5" t="s">
        <v>3</v>
      </c>
      <c r="O552" s="5">
        <v>2</v>
      </c>
      <c r="P552" s="5">
        <f>ROUND(Source!EI542,O552)</f>
        <v>0</v>
      </c>
      <c r="Q552" s="5"/>
      <c r="R552" s="5"/>
      <c r="S552" s="5"/>
      <c r="T552" s="5"/>
      <c r="U552" s="5"/>
      <c r="V552" s="5"/>
      <c r="W552" s="5"/>
    </row>
    <row r="553" spans="1:23" x14ac:dyDescent="0.2">
      <c r="A553" s="5">
        <v>50</v>
      </c>
      <c r="B553" s="5">
        <v>0</v>
      </c>
      <c r="C553" s="5">
        <v>0</v>
      </c>
      <c r="D553" s="5">
        <v>1</v>
      </c>
      <c r="E553" s="5">
        <v>229</v>
      </c>
      <c r="F553" s="5">
        <f>ROUND(Source!AZ542,O553)</f>
        <v>0</v>
      </c>
      <c r="G553" s="5" t="s">
        <v>444</v>
      </c>
      <c r="H553" s="5" t="s">
        <v>445</v>
      </c>
      <c r="I553" s="5"/>
      <c r="J553" s="5"/>
      <c r="K553" s="5">
        <v>229</v>
      </c>
      <c r="L553" s="5">
        <v>10</v>
      </c>
      <c r="M553" s="5">
        <v>3</v>
      </c>
      <c r="N553" s="5" t="s">
        <v>3</v>
      </c>
      <c r="O553" s="5">
        <v>2</v>
      </c>
      <c r="P553" s="5">
        <f>ROUND(Source!ER542,O553)</f>
        <v>0</v>
      </c>
      <c r="Q553" s="5"/>
      <c r="R553" s="5"/>
      <c r="S553" s="5"/>
      <c r="T553" s="5"/>
      <c r="U553" s="5"/>
      <c r="V553" s="5"/>
      <c r="W553" s="5"/>
    </row>
    <row r="554" spans="1:23" x14ac:dyDescent="0.2">
      <c r="A554" s="5">
        <v>50</v>
      </c>
      <c r="B554" s="5">
        <v>0</v>
      </c>
      <c r="C554" s="5">
        <v>0</v>
      </c>
      <c r="D554" s="5">
        <v>1</v>
      </c>
      <c r="E554" s="5">
        <v>203</v>
      </c>
      <c r="F554" s="5">
        <f>ROUND(Source!Q542,O554)</f>
        <v>17534</v>
      </c>
      <c r="G554" s="5" t="s">
        <v>446</v>
      </c>
      <c r="H554" s="5" t="s">
        <v>447</v>
      </c>
      <c r="I554" s="5"/>
      <c r="J554" s="5"/>
      <c r="K554" s="5">
        <v>203</v>
      </c>
      <c r="L554" s="5">
        <v>11</v>
      </c>
      <c r="M554" s="5">
        <v>3</v>
      </c>
      <c r="N554" s="5" t="s">
        <v>3</v>
      </c>
      <c r="O554" s="5">
        <v>2</v>
      </c>
      <c r="P554" s="5">
        <f>ROUND(Source!DI542,O554)</f>
        <v>118705.05</v>
      </c>
      <c r="Q554" s="5"/>
      <c r="R554" s="5"/>
      <c r="S554" s="5"/>
      <c r="T554" s="5"/>
      <c r="U554" s="5"/>
      <c r="V554" s="5"/>
      <c r="W554" s="5"/>
    </row>
    <row r="555" spans="1:23" x14ac:dyDescent="0.2">
      <c r="A555" s="5">
        <v>50</v>
      </c>
      <c r="B555" s="5">
        <v>0</v>
      </c>
      <c r="C555" s="5">
        <v>0</v>
      </c>
      <c r="D555" s="5">
        <v>1</v>
      </c>
      <c r="E555" s="5">
        <v>231</v>
      </c>
      <c r="F555" s="5">
        <f>ROUND(Source!BB542,O555)</f>
        <v>0</v>
      </c>
      <c r="G555" s="5" t="s">
        <v>448</v>
      </c>
      <c r="H555" s="5" t="s">
        <v>449</v>
      </c>
      <c r="I555" s="5"/>
      <c r="J555" s="5"/>
      <c r="K555" s="5">
        <v>231</v>
      </c>
      <c r="L555" s="5">
        <v>12</v>
      </c>
      <c r="M555" s="5">
        <v>3</v>
      </c>
      <c r="N555" s="5" t="s">
        <v>3</v>
      </c>
      <c r="O555" s="5">
        <v>2</v>
      </c>
      <c r="P555" s="5">
        <f>ROUND(Source!ET542,O555)</f>
        <v>0</v>
      </c>
      <c r="Q555" s="5"/>
      <c r="R555" s="5"/>
      <c r="S555" s="5"/>
      <c r="T555" s="5"/>
      <c r="U555" s="5"/>
      <c r="V555" s="5"/>
      <c r="W555" s="5"/>
    </row>
    <row r="556" spans="1:23" x14ac:dyDescent="0.2">
      <c r="A556" s="5">
        <v>50</v>
      </c>
      <c r="B556" s="5">
        <v>0</v>
      </c>
      <c r="C556" s="5">
        <v>0</v>
      </c>
      <c r="D556" s="5">
        <v>1</v>
      </c>
      <c r="E556" s="5">
        <v>204</v>
      </c>
      <c r="F556" s="5">
        <f>ROUND(Source!R542,O556)</f>
        <v>1755.84</v>
      </c>
      <c r="G556" s="5" t="s">
        <v>450</v>
      </c>
      <c r="H556" s="5" t="s">
        <v>451</v>
      </c>
      <c r="I556" s="5"/>
      <c r="J556" s="5"/>
      <c r="K556" s="5">
        <v>204</v>
      </c>
      <c r="L556" s="5">
        <v>13</v>
      </c>
      <c r="M556" s="5">
        <v>3</v>
      </c>
      <c r="N556" s="5" t="s">
        <v>3</v>
      </c>
      <c r="O556" s="5">
        <v>2</v>
      </c>
      <c r="P556" s="5">
        <f>ROUND(Source!DJ542,O556)</f>
        <v>11887.06</v>
      </c>
      <c r="Q556" s="5"/>
      <c r="R556" s="5"/>
      <c r="S556" s="5"/>
      <c r="T556" s="5"/>
      <c r="U556" s="5"/>
      <c r="V556" s="5"/>
      <c r="W556" s="5"/>
    </row>
    <row r="557" spans="1:23" x14ac:dyDescent="0.2">
      <c r="A557" s="5">
        <v>50</v>
      </c>
      <c r="B557" s="5">
        <v>0</v>
      </c>
      <c r="C557" s="5">
        <v>0</v>
      </c>
      <c r="D557" s="5">
        <v>1</v>
      </c>
      <c r="E557" s="5">
        <v>205</v>
      </c>
      <c r="F557" s="5">
        <f>ROUND(Source!S542,O557)</f>
        <v>28390.7</v>
      </c>
      <c r="G557" s="5" t="s">
        <v>452</v>
      </c>
      <c r="H557" s="5" t="s">
        <v>453</v>
      </c>
      <c r="I557" s="5"/>
      <c r="J557" s="5"/>
      <c r="K557" s="5">
        <v>205</v>
      </c>
      <c r="L557" s="5">
        <v>14</v>
      </c>
      <c r="M557" s="5">
        <v>3</v>
      </c>
      <c r="N557" s="5" t="s">
        <v>3</v>
      </c>
      <c r="O557" s="5">
        <v>2</v>
      </c>
      <c r="P557" s="5">
        <f>ROUND(Source!DK542,O557)</f>
        <v>192205.05</v>
      </c>
      <c r="Q557" s="5"/>
      <c r="R557" s="5"/>
      <c r="S557" s="5"/>
      <c r="T557" s="5"/>
      <c r="U557" s="5"/>
      <c r="V557" s="5"/>
      <c r="W557" s="5"/>
    </row>
    <row r="558" spans="1:23" x14ac:dyDescent="0.2">
      <c r="A558" s="5">
        <v>50</v>
      </c>
      <c r="B558" s="5">
        <v>0</v>
      </c>
      <c r="C558" s="5">
        <v>0</v>
      </c>
      <c r="D558" s="5">
        <v>1</v>
      </c>
      <c r="E558" s="5">
        <v>232</v>
      </c>
      <c r="F558" s="5">
        <f>ROUND(Source!BC542,O558)</f>
        <v>0</v>
      </c>
      <c r="G558" s="5" t="s">
        <v>454</v>
      </c>
      <c r="H558" s="5" t="s">
        <v>455</v>
      </c>
      <c r="I558" s="5"/>
      <c r="J558" s="5"/>
      <c r="K558" s="5">
        <v>232</v>
      </c>
      <c r="L558" s="5">
        <v>15</v>
      </c>
      <c r="M558" s="5">
        <v>3</v>
      </c>
      <c r="N558" s="5" t="s">
        <v>3</v>
      </c>
      <c r="O558" s="5">
        <v>2</v>
      </c>
      <c r="P558" s="5">
        <f>ROUND(Source!EU542,O558)</f>
        <v>0</v>
      </c>
      <c r="Q558" s="5"/>
      <c r="R558" s="5"/>
      <c r="S558" s="5"/>
      <c r="T558" s="5"/>
      <c r="U558" s="5"/>
      <c r="V558" s="5"/>
      <c r="W558" s="5"/>
    </row>
    <row r="559" spans="1:23" x14ac:dyDescent="0.2">
      <c r="A559" s="5">
        <v>50</v>
      </c>
      <c r="B559" s="5">
        <v>0</v>
      </c>
      <c r="C559" s="5">
        <v>0</v>
      </c>
      <c r="D559" s="5">
        <v>1</v>
      </c>
      <c r="E559" s="5">
        <v>214</v>
      </c>
      <c r="F559" s="5">
        <f>ROUND(Source!AS542,O559)</f>
        <v>21354.78</v>
      </c>
      <c r="G559" s="5" t="s">
        <v>456</v>
      </c>
      <c r="H559" s="5" t="s">
        <v>457</v>
      </c>
      <c r="I559" s="5"/>
      <c r="J559" s="5"/>
      <c r="K559" s="5">
        <v>214</v>
      </c>
      <c r="L559" s="5">
        <v>16</v>
      </c>
      <c r="M559" s="5">
        <v>3</v>
      </c>
      <c r="N559" s="5" t="s">
        <v>3</v>
      </c>
      <c r="O559" s="5">
        <v>2</v>
      </c>
      <c r="P559" s="5">
        <f>ROUND(Source!EK542,O559)</f>
        <v>165419.35999999999</v>
      </c>
      <c r="Q559" s="5"/>
      <c r="R559" s="5"/>
      <c r="S559" s="5"/>
      <c r="T559" s="5"/>
      <c r="U559" s="5"/>
      <c r="V559" s="5"/>
      <c r="W559" s="5"/>
    </row>
    <row r="560" spans="1:23" x14ac:dyDescent="0.2">
      <c r="A560" s="5">
        <v>50</v>
      </c>
      <c r="B560" s="5">
        <v>0</v>
      </c>
      <c r="C560" s="5">
        <v>0</v>
      </c>
      <c r="D560" s="5">
        <v>1</v>
      </c>
      <c r="E560" s="5">
        <v>215</v>
      </c>
      <c r="F560" s="5">
        <f>ROUND(Source!AT542,O560)</f>
        <v>1272547.95</v>
      </c>
      <c r="G560" s="5" t="s">
        <v>458</v>
      </c>
      <c r="H560" s="5" t="s">
        <v>459</v>
      </c>
      <c r="I560" s="5"/>
      <c r="J560" s="5"/>
      <c r="K560" s="5">
        <v>215</v>
      </c>
      <c r="L560" s="5">
        <v>17</v>
      </c>
      <c r="M560" s="5">
        <v>3</v>
      </c>
      <c r="N560" s="5" t="s">
        <v>3</v>
      </c>
      <c r="O560" s="5">
        <v>2</v>
      </c>
      <c r="P560" s="5">
        <f>ROUND(Source!EL542,O560)</f>
        <v>2998774.34</v>
      </c>
      <c r="Q560" s="5"/>
      <c r="R560" s="5"/>
      <c r="S560" s="5"/>
      <c r="T560" s="5"/>
      <c r="U560" s="5"/>
      <c r="V560" s="5"/>
      <c r="W560" s="5"/>
    </row>
    <row r="561" spans="1:206" x14ac:dyDescent="0.2">
      <c r="A561" s="5">
        <v>50</v>
      </c>
      <c r="B561" s="5">
        <v>0</v>
      </c>
      <c r="C561" s="5">
        <v>0</v>
      </c>
      <c r="D561" s="5">
        <v>1</v>
      </c>
      <c r="E561" s="5">
        <v>217</v>
      </c>
      <c r="F561" s="5">
        <f>ROUND(Source!AU542,O561)</f>
        <v>0</v>
      </c>
      <c r="G561" s="5" t="s">
        <v>460</v>
      </c>
      <c r="H561" s="5" t="s">
        <v>461</v>
      </c>
      <c r="I561" s="5"/>
      <c r="J561" s="5"/>
      <c r="K561" s="5">
        <v>217</v>
      </c>
      <c r="L561" s="5">
        <v>18</v>
      </c>
      <c r="M561" s="5">
        <v>3</v>
      </c>
      <c r="N561" s="5" t="s">
        <v>3</v>
      </c>
      <c r="O561" s="5">
        <v>2</v>
      </c>
      <c r="P561" s="5">
        <f>ROUND(Source!EM542,O561)</f>
        <v>0</v>
      </c>
      <c r="Q561" s="5"/>
      <c r="R561" s="5"/>
      <c r="S561" s="5"/>
      <c r="T561" s="5"/>
      <c r="U561" s="5"/>
      <c r="V561" s="5"/>
      <c r="W561" s="5"/>
    </row>
    <row r="562" spans="1:206" x14ac:dyDescent="0.2">
      <c r="A562" s="5">
        <v>50</v>
      </c>
      <c r="B562" s="5">
        <v>0</v>
      </c>
      <c r="C562" s="5">
        <v>0</v>
      </c>
      <c r="D562" s="5">
        <v>1</v>
      </c>
      <c r="E562" s="5">
        <v>230</v>
      </c>
      <c r="F562" s="5">
        <f>ROUND(Source!BA542,O562)</f>
        <v>0</v>
      </c>
      <c r="G562" s="5" t="s">
        <v>462</v>
      </c>
      <c r="H562" s="5" t="s">
        <v>463</v>
      </c>
      <c r="I562" s="5"/>
      <c r="J562" s="5"/>
      <c r="K562" s="5">
        <v>230</v>
      </c>
      <c r="L562" s="5">
        <v>19</v>
      </c>
      <c r="M562" s="5">
        <v>3</v>
      </c>
      <c r="N562" s="5" t="s">
        <v>3</v>
      </c>
      <c r="O562" s="5">
        <v>2</v>
      </c>
      <c r="P562" s="5">
        <f>ROUND(Source!ES542,O562)</f>
        <v>0</v>
      </c>
      <c r="Q562" s="5"/>
      <c r="R562" s="5"/>
      <c r="S562" s="5"/>
      <c r="T562" s="5"/>
      <c r="U562" s="5"/>
      <c r="V562" s="5"/>
      <c r="W562" s="5"/>
    </row>
    <row r="563" spans="1:206" x14ac:dyDescent="0.2">
      <c r="A563" s="5">
        <v>50</v>
      </c>
      <c r="B563" s="5">
        <v>0</v>
      </c>
      <c r="C563" s="5">
        <v>0</v>
      </c>
      <c r="D563" s="5">
        <v>1</v>
      </c>
      <c r="E563" s="5">
        <v>206</v>
      </c>
      <c r="F563" s="5">
        <f>ROUND(Source!T542,O563)</f>
        <v>0</v>
      </c>
      <c r="G563" s="5" t="s">
        <v>464</v>
      </c>
      <c r="H563" s="5" t="s">
        <v>465</v>
      </c>
      <c r="I563" s="5"/>
      <c r="J563" s="5"/>
      <c r="K563" s="5">
        <v>206</v>
      </c>
      <c r="L563" s="5">
        <v>20</v>
      </c>
      <c r="M563" s="5">
        <v>3</v>
      </c>
      <c r="N563" s="5" t="s">
        <v>3</v>
      </c>
      <c r="O563" s="5">
        <v>2</v>
      </c>
      <c r="P563" s="5">
        <f>ROUND(Source!DL542,O563)</f>
        <v>0</v>
      </c>
      <c r="Q563" s="5"/>
      <c r="R563" s="5"/>
      <c r="S563" s="5"/>
      <c r="T563" s="5"/>
      <c r="U563" s="5"/>
      <c r="V563" s="5"/>
      <c r="W563" s="5"/>
    </row>
    <row r="564" spans="1:206" x14ac:dyDescent="0.2">
      <c r="A564" s="5">
        <v>50</v>
      </c>
      <c r="B564" s="5">
        <v>0</v>
      </c>
      <c r="C564" s="5">
        <v>0</v>
      </c>
      <c r="D564" s="5">
        <v>1</v>
      </c>
      <c r="E564" s="5">
        <v>207</v>
      </c>
      <c r="F564" s="5">
        <f>Source!U542</f>
        <v>2642.0628420000003</v>
      </c>
      <c r="G564" s="5" t="s">
        <v>466</v>
      </c>
      <c r="H564" s="5" t="s">
        <v>467</v>
      </c>
      <c r="I564" s="5"/>
      <c r="J564" s="5"/>
      <c r="K564" s="5">
        <v>207</v>
      </c>
      <c r="L564" s="5">
        <v>21</v>
      </c>
      <c r="M564" s="5">
        <v>3</v>
      </c>
      <c r="N564" s="5" t="s">
        <v>3</v>
      </c>
      <c r="O564" s="5">
        <v>-1</v>
      </c>
      <c r="P564" s="5">
        <f>Source!DM542</f>
        <v>2642.0628420000003</v>
      </c>
      <c r="Q564" s="5"/>
      <c r="R564" s="5"/>
      <c r="S564" s="5"/>
      <c r="T564" s="5"/>
      <c r="U564" s="5"/>
      <c r="V564" s="5"/>
      <c r="W564" s="5"/>
    </row>
    <row r="565" spans="1:206" x14ac:dyDescent="0.2">
      <c r="A565" s="5">
        <v>50</v>
      </c>
      <c r="B565" s="5">
        <v>0</v>
      </c>
      <c r="C565" s="5">
        <v>0</v>
      </c>
      <c r="D565" s="5">
        <v>1</v>
      </c>
      <c r="E565" s="5">
        <v>208</v>
      </c>
      <c r="F565" s="5">
        <f>Source!V542</f>
        <v>152.89281</v>
      </c>
      <c r="G565" s="5" t="s">
        <v>468</v>
      </c>
      <c r="H565" s="5" t="s">
        <v>469</v>
      </c>
      <c r="I565" s="5"/>
      <c r="J565" s="5"/>
      <c r="K565" s="5">
        <v>208</v>
      </c>
      <c r="L565" s="5">
        <v>22</v>
      </c>
      <c r="M565" s="5">
        <v>3</v>
      </c>
      <c r="N565" s="5" t="s">
        <v>3</v>
      </c>
      <c r="O565" s="5">
        <v>-1</v>
      </c>
      <c r="P565" s="5">
        <f>Source!DN542</f>
        <v>152.89281</v>
      </c>
      <c r="Q565" s="5"/>
      <c r="R565" s="5"/>
      <c r="S565" s="5"/>
      <c r="T565" s="5"/>
      <c r="U565" s="5"/>
      <c r="V565" s="5"/>
      <c r="W565" s="5"/>
    </row>
    <row r="566" spans="1:206" x14ac:dyDescent="0.2">
      <c r="A566" s="5">
        <v>50</v>
      </c>
      <c r="B566" s="5">
        <v>0</v>
      </c>
      <c r="C566" s="5">
        <v>0</v>
      </c>
      <c r="D566" s="5">
        <v>1</v>
      </c>
      <c r="E566" s="5">
        <v>209</v>
      </c>
      <c r="F566" s="5">
        <f>ROUND(Source!W542,O566)</f>
        <v>0</v>
      </c>
      <c r="G566" s="5" t="s">
        <v>470</v>
      </c>
      <c r="H566" s="5" t="s">
        <v>471</v>
      </c>
      <c r="I566" s="5"/>
      <c r="J566" s="5"/>
      <c r="K566" s="5">
        <v>209</v>
      </c>
      <c r="L566" s="5">
        <v>23</v>
      </c>
      <c r="M566" s="5">
        <v>3</v>
      </c>
      <c r="N566" s="5" t="s">
        <v>3</v>
      </c>
      <c r="O566" s="5">
        <v>2</v>
      </c>
      <c r="P566" s="5">
        <f>ROUND(Source!DO542,O566)</f>
        <v>0</v>
      </c>
      <c r="Q566" s="5"/>
      <c r="R566" s="5"/>
      <c r="S566" s="5"/>
      <c r="T566" s="5"/>
      <c r="U566" s="5"/>
      <c r="V566" s="5"/>
      <c r="W566" s="5"/>
    </row>
    <row r="567" spans="1:206" x14ac:dyDescent="0.2">
      <c r="A567" s="5">
        <v>50</v>
      </c>
      <c r="B567" s="5">
        <v>0</v>
      </c>
      <c r="C567" s="5">
        <v>0</v>
      </c>
      <c r="D567" s="5">
        <v>1</v>
      </c>
      <c r="E567" s="5">
        <v>210</v>
      </c>
      <c r="F567" s="5">
        <f>ROUND(Source!X542,O567)</f>
        <v>25274.95</v>
      </c>
      <c r="G567" s="5" t="s">
        <v>472</v>
      </c>
      <c r="H567" s="5" t="s">
        <v>473</v>
      </c>
      <c r="I567" s="5"/>
      <c r="J567" s="5"/>
      <c r="K567" s="5">
        <v>210</v>
      </c>
      <c r="L567" s="5">
        <v>24</v>
      </c>
      <c r="M567" s="5">
        <v>3</v>
      </c>
      <c r="N567" s="5" t="s">
        <v>3</v>
      </c>
      <c r="O567" s="5">
        <v>2</v>
      </c>
      <c r="P567" s="5">
        <f>ROUND(Source!DP542,O567)</f>
        <v>171111.6</v>
      </c>
      <c r="Q567" s="5"/>
      <c r="R567" s="5"/>
      <c r="S567" s="5"/>
      <c r="T567" s="5"/>
      <c r="U567" s="5"/>
      <c r="V567" s="5"/>
      <c r="W567" s="5"/>
    </row>
    <row r="568" spans="1:206" x14ac:dyDescent="0.2">
      <c r="A568" s="5">
        <v>50</v>
      </c>
      <c r="B568" s="5">
        <v>0</v>
      </c>
      <c r="C568" s="5">
        <v>0</v>
      </c>
      <c r="D568" s="5">
        <v>1</v>
      </c>
      <c r="E568" s="5">
        <v>211</v>
      </c>
      <c r="F568" s="5">
        <f>ROUND(Source!Y542,O568)</f>
        <v>18447.8</v>
      </c>
      <c r="G568" s="5" t="s">
        <v>474</v>
      </c>
      <c r="H568" s="5" t="s">
        <v>475</v>
      </c>
      <c r="I568" s="5"/>
      <c r="J568" s="5"/>
      <c r="K568" s="5">
        <v>211</v>
      </c>
      <c r="L568" s="5">
        <v>25</v>
      </c>
      <c r="M568" s="5">
        <v>3</v>
      </c>
      <c r="N568" s="5" t="s">
        <v>3</v>
      </c>
      <c r="O568" s="5">
        <v>2</v>
      </c>
      <c r="P568" s="5">
        <f>ROUND(Source!DQ542,O568)</f>
        <v>124891.81</v>
      </c>
      <c r="Q568" s="5"/>
      <c r="R568" s="5"/>
      <c r="S568" s="5"/>
      <c r="T568" s="5"/>
      <c r="U568" s="5"/>
      <c r="V568" s="5"/>
      <c r="W568" s="5"/>
    </row>
    <row r="569" spans="1:206" x14ac:dyDescent="0.2">
      <c r="A569" s="5">
        <v>50</v>
      </c>
      <c r="B569" s="5">
        <v>0</v>
      </c>
      <c r="C569" s="5">
        <v>0</v>
      </c>
      <c r="D569" s="5">
        <v>1</v>
      </c>
      <c r="E569" s="5">
        <v>0</v>
      </c>
      <c r="F569" s="5">
        <f>ROUND(Source!AR542,O569)</f>
        <v>1293902.73</v>
      </c>
      <c r="G569" s="5" t="s">
        <v>476</v>
      </c>
      <c r="H569" s="5" t="s">
        <v>477</v>
      </c>
      <c r="I569" s="5"/>
      <c r="J569" s="5"/>
      <c r="K569" s="5">
        <v>224</v>
      </c>
      <c r="L569" s="5">
        <v>26</v>
      </c>
      <c r="M569" s="5">
        <v>3</v>
      </c>
      <c r="N569" s="5" t="s">
        <v>3</v>
      </c>
      <c r="O569" s="5">
        <v>2</v>
      </c>
      <c r="P569" s="5">
        <f>ROUND(Source!EJ542,O569)</f>
        <v>3164193.7</v>
      </c>
      <c r="Q569" s="5"/>
      <c r="R569" s="5"/>
      <c r="S569" s="5"/>
      <c r="T569" s="5"/>
      <c r="U569" s="5"/>
      <c r="V569" s="5"/>
      <c r="W569" s="5"/>
    </row>
    <row r="570" spans="1:206" x14ac:dyDescent="0.2">
      <c r="A570" s="5">
        <v>50</v>
      </c>
      <c r="B570" s="5">
        <v>1</v>
      </c>
      <c r="C570" s="5">
        <v>0</v>
      </c>
      <c r="D570" s="5">
        <v>2</v>
      </c>
      <c r="E570" s="5">
        <v>0</v>
      </c>
      <c r="F570" s="5">
        <f>ROUND(F569,O570)</f>
        <v>1293902.73</v>
      </c>
      <c r="G570" s="5" t="s">
        <v>806</v>
      </c>
      <c r="H570" s="5" t="s">
        <v>476</v>
      </c>
      <c r="I570" s="5"/>
      <c r="J570" s="5"/>
      <c r="K570" s="5">
        <v>212</v>
      </c>
      <c r="L570" s="5">
        <v>27</v>
      </c>
      <c r="M570" s="5">
        <v>0</v>
      </c>
      <c r="N570" s="5" t="s">
        <v>3</v>
      </c>
      <c r="O570" s="5">
        <v>2</v>
      </c>
      <c r="P570" s="5">
        <f>ROUND(P569,O570)</f>
        <v>3164193.7</v>
      </c>
      <c r="Q570" s="5"/>
      <c r="R570" s="5"/>
      <c r="S570" s="5"/>
      <c r="T570" s="5"/>
      <c r="U570" s="5"/>
      <c r="V570" s="5"/>
      <c r="W570" s="5"/>
    </row>
    <row r="571" spans="1:206" x14ac:dyDescent="0.2">
      <c r="A571" s="5">
        <v>50</v>
      </c>
      <c r="B571" s="5">
        <v>1</v>
      </c>
      <c r="C571" s="5">
        <v>0</v>
      </c>
      <c r="D571" s="5">
        <v>2</v>
      </c>
      <c r="E571" s="5">
        <v>0</v>
      </c>
      <c r="F571" s="5">
        <f>ROUND(F570*0.2,O571)</f>
        <v>258780.55</v>
      </c>
      <c r="G571" s="5" t="s">
        <v>807</v>
      </c>
      <c r="H571" s="5" t="s">
        <v>808</v>
      </c>
      <c r="I571" s="5"/>
      <c r="J571" s="5"/>
      <c r="K571" s="5">
        <v>212</v>
      </c>
      <c r="L571" s="5">
        <v>28</v>
      </c>
      <c r="M571" s="5">
        <v>0</v>
      </c>
      <c r="N571" s="5" t="s">
        <v>3</v>
      </c>
      <c r="O571" s="5">
        <v>2</v>
      </c>
      <c r="P571" s="5">
        <f>ROUND(P570*0.2,O571)</f>
        <v>632838.74</v>
      </c>
      <c r="Q571" s="5"/>
      <c r="R571" s="5"/>
      <c r="S571" s="5"/>
      <c r="T571" s="5"/>
      <c r="U571" s="5"/>
      <c r="V571" s="5"/>
      <c r="W571" s="5"/>
    </row>
    <row r="572" spans="1:206" x14ac:dyDescent="0.2">
      <c r="A572" s="5">
        <v>50</v>
      </c>
      <c r="B572" s="5">
        <v>1</v>
      </c>
      <c r="C572" s="5">
        <v>0</v>
      </c>
      <c r="D572" s="5">
        <v>2</v>
      </c>
      <c r="E572" s="5">
        <v>224</v>
      </c>
      <c r="F572" s="5">
        <f>ROUND(F570+F571,O572)</f>
        <v>1552683.28</v>
      </c>
      <c r="G572" s="5" t="s">
        <v>809</v>
      </c>
      <c r="H572" s="5" t="s">
        <v>810</v>
      </c>
      <c r="I572" s="5"/>
      <c r="J572" s="5"/>
      <c r="K572" s="5">
        <v>212</v>
      </c>
      <c r="L572" s="5">
        <v>29</v>
      </c>
      <c r="M572" s="5">
        <v>0</v>
      </c>
      <c r="N572" s="5" t="s">
        <v>3</v>
      </c>
      <c r="O572" s="5">
        <v>2</v>
      </c>
      <c r="P572" s="5">
        <f>ROUND(P570+P571,O572)</f>
        <v>3797032.44</v>
      </c>
      <c r="Q572" s="5"/>
      <c r="R572" s="5"/>
      <c r="S572" s="5"/>
      <c r="T572" s="5"/>
      <c r="U572" s="5"/>
      <c r="V572" s="5"/>
      <c r="W572" s="5"/>
    </row>
    <row r="574" spans="1:206" x14ac:dyDescent="0.2">
      <c r="A574" s="3">
        <v>51</v>
      </c>
      <c r="B574" s="3">
        <f>B12</f>
        <v>635</v>
      </c>
      <c r="C574" s="3">
        <f>A12</f>
        <v>1</v>
      </c>
      <c r="D574" s="3">
        <f>ROW(A12)</f>
        <v>12</v>
      </c>
      <c r="E574" s="3"/>
      <c r="F574" s="3" t="str">
        <f>IF(F12&lt;&gt;"",F12,"")</f>
        <v>Новый объект</v>
      </c>
      <c r="G574" s="3" t="str">
        <f>IF(G12&lt;&gt;"",G12,"")</f>
        <v>Создание автоматической системы пожаротушения по адресу : г. Москва, Каширское шоссе, д.31,стр.16</v>
      </c>
      <c r="H574" s="3">
        <v>0</v>
      </c>
      <c r="I574" s="3"/>
      <c r="J574" s="3"/>
      <c r="K574" s="3"/>
      <c r="L574" s="3"/>
      <c r="M574" s="3"/>
      <c r="N574" s="3"/>
      <c r="O574" s="3">
        <f t="shared" ref="O574:T574" si="630">ROUND(O542,2)</f>
        <v>1250179.98</v>
      </c>
      <c r="P574" s="3">
        <f t="shared" si="630"/>
        <v>1204255.28</v>
      </c>
      <c r="Q574" s="3">
        <f t="shared" si="630"/>
        <v>17534</v>
      </c>
      <c r="R574" s="3">
        <f t="shared" si="630"/>
        <v>1755.84</v>
      </c>
      <c r="S574" s="3">
        <f t="shared" si="630"/>
        <v>28390.7</v>
      </c>
      <c r="T574" s="3">
        <f t="shared" si="630"/>
        <v>0</v>
      </c>
      <c r="U574" s="3">
        <f>U542</f>
        <v>2642.0628420000003</v>
      </c>
      <c r="V574" s="3">
        <f>V542</f>
        <v>152.89281</v>
      </c>
      <c r="W574" s="3">
        <f>ROUND(W542,2)</f>
        <v>0</v>
      </c>
      <c r="X574" s="3">
        <f>ROUND(X542,2)</f>
        <v>25274.95</v>
      </c>
      <c r="Y574" s="3">
        <f>ROUND(Y542,2)</f>
        <v>18447.8</v>
      </c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>
        <f t="shared" ref="AO574:BC574" si="631">ROUND(AO542,2)</f>
        <v>0</v>
      </c>
      <c r="AP574" s="3">
        <f t="shared" si="631"/>
        <v>0</v>
      </c>
      <c r="AQ574" s="3">
        <f t="shared" si="631"/>
        <v>0</v>
      </c>
      <c r="AR574" s="3">
        <f t="shared" si="631"/>
        <v>1293902.73</v>
      </c>
      <c r="AS574" s="3">
        <f t="shared" si="631"/>
        <v>21354.78</v>
      </c>
      <c r="AT574" s="3">
        <f t="shared" si="631"/>
        <v>1272547.95</v>
      </c>
      <c r="AU574" s="3">
        <f t="shared" si="631"/>
        <v>0</v>
      </c>
      <c r="AV574" s="3">
        <f t="shared" si="631"/>
        <v>1204255.28</v>
      </c>
      <c r="AW574" s="3">
        <f t="shared" si="631"/>
        <v>1204255.28</v>
      </c>
      <c r="AX574" s="3">
        <f t="shared" si="631"/>
        <v>0</v>
      </c>
      <c r="AY574" s="3">
        <f t="shared" si="631"/>
        <v>1204255.28</v>
      </c>
      <c r="AZ574" s="3">
        <f t="shared" si="631"/>
        <v>0</v>
      </c>
      <c r="BA574" s="3">
        <f t="shared" si="631"/>
        <v>0</v>
      </c>
      <c r="BB574" s="3">
        <f t="shared" si="631"/>
        <v>0</v>
      </c>
      <c r="BC574" s="3">
        <f t="shared" si="631"/>
        <v>0</v>
      </c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4">
        <f t="shared" ref="DG574:DL574" si="632">ROUND(DG542,2)</f>
        <v>2868190.29</v>
      </c>
      <c r="DH574" s="4">
        <f t="shared" si="632"/>
        <v>2557280.19</v>
      </c>
      <c r="DI574" s="4">
        <f t="shared" si="632"/>
        <v>118705.05</v>
      </c>
      <c r="DJ574" s="4">
        <f t="shared" si="632"/>
        <v>11887.06</v>
      </c>
      <c r="DK574" s="4">
        <f t="shared" si="632"/>
        <v>192205.05</v>
      </c>
      <c r="DL574" s="4">
        <f t="shared" si="632"/>
        <v>0</v>
      </c>
      <c r="DM574" s="4">
        <f>DM542</f>
        <v>2642.0628420000003</v>
      </c>
      <c r="DN574" s="4">
        <f>DN542</f>
        <v>152.89281</v>
      </c>
      <c r="DO574" s="4">
        <f>ROUND(DO542,2)</f>
        <v>0</v>
      </c>
      <c r="DP574" s="4">
        <f>ROUND(DP542,2)</f>
        <v>171111.6</v>
      </c>
      <c r="DQ574" s="4">
        <f>ROUND(DQ542,2)</f>
        <v>124891.81</v>
      </c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>
        <f t="shared" ref="EG574:EU574" si="633">ROUND(EG542,2)</f>
        <v>0</v>
      </c>
      <c r="EH574" s="4">
        <f t="shared" si="633"/>
        <v>0</v>
      </c>
      <c r="EI574" s="4">
        <f t="shared" si="633"/>
        <v>0</v>
      </c>
      <c r="EJ574" s="4">
        <f t="shared" si="633"/>
        <v>3164193.7</v>
      </c>
      <c r="EK574" s="4">
        <f t="shared" si="633"/>
        <v>165419.35999999999</v>
      </c>
      <c r="EL574" s="4">
        <f t="shared" si="633"/>
        <v>2998774.34</v>
      </c>
      <c r="EM574" s="4">
        <f t="shared" si="633"/>
        <v>0</v>
      </c>
      <c r="EN574" s="4">
        <f t="shared" si="633"/>
        <v>2557280.19</v>
      </c>
      <c r="EO574" s="4">
        <f t="shared" si="633"/>
        <v>2557280.19</v>
      </c>
      <c r="EP574" s="4">
        <f t="shared" si="633"/>
        <v>0</v>
      </c>
      <c r="EQ574" s="4">
        <f t="shared" si="633"/>
        <v>2557280.19</v>
      </c>
      <c r="ER574" s="4">
        <f t="shared" si="633"/>
        <v>0</v>
      </c>
      <c r="ES574" s="4">
        <f t="shared" si="633"/>
        <v>0</v>
      </c>
      <c r="ET574" s="4">
        <f t="shared" si="633"/>
        <v>0</v>
      </c>
      <c r="EU574" s="4">
        <f t="shared" si="633"/>
        <v>0</v>
      </c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>
        <v>0</v>
      </c>
    </row>
    <row r="576" spans="1:206" x14ac:dyDescent="0.2">
      <c r="A576" s="5">
        <v>50</v>
      </c>
      <c r="B576" s="5">
        <v>0</v>
      </c>
      <c r="C576" s="5">
        <v>0</v>
      </c>
      <c r="D576" s="5">
        <v>1</v>
      </c>
      <c r="E576" s="5">
        <v>201</v>
      </c>
      <c r="F576" s="5">
        <f>ROUND(Source!O574,O576)</f>
        <v>1250179.98</v>
      </c>
      <c r="G576" s="5" t="s">
        <v>426</v>
      </c>
      <c r="H576" s="5" t="s">
        <v>427</v>
      </c>
      <c r="I576" s="5"/>
      <c r="J576" s="5"/>
      <c r="K576" s="5">
        <v>201</v>
      </c>
      <c r="L576" s="5">
        <v>1</v>
      </c>
      <c r="M576" s="5">
        <v>3</v>
      </c>
      <c r="N576" s="5" t="s">
        <v>3</v>
      </c>
      <c r="O576" s="5">
        <v>2</v>
      </c>
      <c r="P576" s="5">
        <f>ROUND(Source!DG574,O576)</f>
        <v>2868190.29</v>
      </c>
      <c r="Q576" s="5"/>
      <c r="R576" s="5"/>
      <c r="S576" s="5"/>
      <c r="T576" s="5"/>
      <c r="U576" s="5"/>
      <c r="V576" s="5"/>
      <c r="W576" s="5"/>
    </row>
    <row r="577" spans="1:23" x14ac:dyDescent="0.2">
      <c r="A577" s="5">
        <v>50</v>
      </c>
      <c r="B577" s="5">
        <v>0</v>
      </c>
      <c r="C577" s="5">
        <v>0</v>
      </c>
      <c r="D577" s="5">
        <v>1</v>
      </c>
      <c r="E577" s="5">
        <v>202</v>
      </c>
      <c r="F577" s="5">
        <f>ROUND(Source!P574,O577)</f>
        <v>1204255.28</v>
      </c>
      <c r="G577" s="5" t="s">
        <v>428</v>
      </c>
      <c r="H577" s="5" t="s">
        <v>429</v>
      </c>
      <c r="I577" s="5"/>
      <c r="J577" s="5"/>
      <c r="K577" s="5">
        <v>202</v>
      </c>
      <c r="L577" s="5">
        <v>2</v>
      </c>
      <c r="M577" s="5">
        <v>3</v>
      </c>
      <c r="N577" s="5" t="s">
        <v>3</v>
      </c>
      <c r="O577" s="5">
        <v>2</v>
      </c>
      <c r="P577" s="5">
        <f>ROUND(Source!DH574,O577)</f>
        <v>2557280.19</v>
      </c>
      <c r="Q577" s="5"/>
      <c r="R577" s="5"/>
      <c r="S577" s="5"/>
      <c r="T577" s="5"/>
      <c r="U577" s="5"/>
      <c r="V577" s="5"/>
      <c r="W577" s="5"/>
    </row>
    <row r="578" spans="1:23" x14ac:dyDescent="0.2">
      <c r="A578" s="5">
        <v>50</v>
      </c>
      <c r="B578" s="5">
        <v>0</v>
      </c>
      <c r="C578" s="5">
        <v>0</v>
      </c>
      <c r="D578" s="5">
        <v>1</v>
      </c>
      <c r="E578" s="5">
        <v>222</v>
      </c>
      <c r="F578" s="5">
        <f>ROUND(Source!AO574,O578)</f>
        <v>0</v>
      </c>
      <c r="G578" s="5" t="s">
        <v>430</v>
      </c>
      <c r="H578" s="5" t="s">
        <v>431</v>
      </c>
      <c r="I578" s="5"/>
      <c r="J578" s="5"/>
      <c r="K578" s="5">
        <v>222</v>
      </c>
      <c r="L578" s="5">
        <v>3</v>
      </c>
      <c r="M578" s="5">
        <v>3</v>
      </c>
      <c r="N578" s="5" t="s">
        <v>3</v>
      </c>
      <c r="O578" s="5">
        <v>2</v>
      </c>
      <c r="P578" s="5">
        <f>ROUND(Source!EG574,O578)</f>
        <v>0</v>
      </c>
      <c r="Q578" s="5"/>
      <c r="R578" s="5"/>
      <c r="S578" s="5"/>
      <c r="T578" s="5"/>
      <c r="U578" s="5"/>
      <c r="V578" s="5"/>
      <c r="W578" s="5"/>
    </row>
    <row r="579" spans="1:23" x14ac:dyDescent="0.2">
      <c r="A579" s="5">
        <v>50</v>
      </c>
      <c r="B579" s="5">
        <v>0</v>
      </c>
      <c r="C579" s="5">
        <v>0</v>
      </c>
      <c r="D579" s="5">
        <v>1</v>
      </c>
      <c r="E579" s="5">
        <v>225</v>
      </c>
      <c r="F579" s="5">
        <f>ROUND(Source!AV574,O579)</f>
        <v>1204255.28</v>
      </c>
      <c r="G579" s="5" t="s">
        <v>432</v>
      </c>
      <c r="H579" s="5" t="s">
        <v>433</v>
      </c>
      <c r="I579" s="5"/>
      <c r="J579" s="5"/>
      <c r="K579" s="5">
        <v>225</v>
      </c>
      <c r="L579" s="5">
        <v>4</v>
      </c>
      <c r="M579" s="5">
        <v>3</v>
      </c>
      <c r="N579" s="5" t="s">
        <v>3</v>
      </c>
      <c r="O579" s="5">
        <v>2</v>
      </c>
      <c r="P579" s="5">
        <f>ROUND(Source!EN574,O579)</f>
        <v>2557280.19</v>
      </c>
      <c r="Q579" s="5"/>
      <c r="R579" s="5"/>
      <c r="S579" s="5"/>
      <c r="T579" s="5"/>
      <c r="U579" s="5"/>
      <c r="V579" s="5"/>
      <c r="W579" s="5"/>
    </row>
    <row r="580" spans="1:23" x14ac:dyDescent="0.2">
      <c r="A580" s="5">
        <v>50</v>
      </c>
      <c r="B580" s="5">
        <v>0</v>
      </c>
      <c r="C580" s="5">
        <v>0</v>
      </c>
      <c r="D580" s="5">
        <v>1</v>
      </c>
      <c r="E580" s="5">
        <v>226</v>
      </c>
      <c r="F580" s="5">
        <f>ROUND(Source!AW574,O580)</f>
        <v>1204255.28</v>
      </c>
      <c r="G580" s="5" t="s">
        <v>434</v>
      </c>
      <c r="H580" s="5" t="s">
        <v>435</v>
      </c>
      <c r="I580" s="5"/>
      <c r="J580" s="5"/>
      <c r="K580" s="5">
        <v>226</v>
      </c>
      <c r="L580" s="5">
        <v>5</v>
      </c>
      <c r="M580" s="5">
        <v>3</v>
      </c>
      <c r="N580" s="5" t="s">
        <v>3</v>
      </c>
      <c r="O580" s="5">
        <v>2</v>
      </c>
      <c r="P580" s="5">
        <f>ROUND(Source!EO574,O580)</f>
        <v>2557280.19</v>
      </c>
      <c r="Q580" s="5"/>
      <c r="R580" s="5"/>
      <c r="S580" s="5"/>
      <c r="T580" s="5"/>
      <c r="U580" s="5"/>
      <c r="V580" s="5"/>
      <c r="W580" s="5"/>
    </row>
    <row r="581" spans="1:23" x14ac:dyDescent="0.2">
      <c r="A581" s="5">
        <v>50</v>
      </c>
      <c r="B581" s="5">
        <v>0</v>
      </c>
      <c r="C581" s="5">
        <v>0</v>
      </c>
      <c r="D581" s="5">
        <v>1</v>
      </c>
      <c r="E581" s="5">
        <v>227</v>
      </c>
      <c r="F581" s="5">
        <f>ROUND(Source!AX574,O581)</f>
        <v>0</v>
      </c>
      <c r="G581" s="5" t="s">
        <v>436</v>
      </c>
      <c r="H581" s="5" t="s">
        <v>437</v>
      </c>
      <c r="I581" s="5"/>
      <c r="J581" s="5"/>
      <c r="K581" s="5">
        <v>227</v>
      </c>
      <c r="L581" s="5">
        <v>6</v>
      </c>
      <c r="M581" s="5">
        <v>3</v>
      </c>
      <c r="N581" s="5" t="s">
        <v>3</v>
      </c>
      <c r="O581" s="5">
        <v>2</v>
      </c>
      <c r="P581" s="5">
        <f>ROUND(Source!EP574,O581)</f>
        <v>0</v>
      </c>
      <c r="Q581" s="5"/>
      <c r="R581" s="5"/>
      <c r="S581" s="5"/>
      <c r="T581" s="5"/>
      <c r="U581" s="5"/>
      <c r="V581" s="5"/>
      <c r="W581" s="5"/>
    </row>
    <row r="582" spans="1:23" x14ac:dyDescent="0.2">
      <c r="A582" s="5">
        <v>50</v>
      </c>
      <c r="B582" s="5">
        <v>0</v>
      </c>
      <c r="C582" s="5">
        <v>0</v>
      </c>
      <c r="D582" s="5">
        <v>1</v>
      </c>
      <c r="E582" s="5">
        <v>228</v>
      </c>
      <c r="F582" s="5">
        <f>ROUND(Source!AY574,O582)</f>
        <v>1204255.28</v>
      </c>
      <c r="G582" s="5" t="s">
        <v>438</v>
      </c>
      <c r="H582" s="5" t="s">
        <v>439</v>
      </c>
      <c r="I582" s="5"/>
      <c r="J582" s="5"/>
      <c r="K582" s="5">
        <v>228</v>
      </c>
      <c r="L582" s="5">
        <v>7</v>
      </c>
      <c r="M582" s="5">
        <v>3</v>
      </c>
      <c r="N582" s="5" t="s">
        <v>3</v>
      </c>
      <c r="O582" s="5">
        <v>2</v>
      </c>
      <c r="P582" s="5">
        <f>ROUND(Source!EQ574,O582)</f>
        <v>2557280.19</v>
      </c>
      <c r="Q582" s="5"/>
      <c r="R582" s="5"/>
      <c r="S582" s="5"/>
      <c r="T582" s="5"/>
      <c r="U582" s="5"/>
      <c r="V582" s="5"/>
      <c r="W582" s="5"/>
    </row>
    <row r="583" spans="1:23" x14ac:dyDescent="0.2">
      <c r="A583" s="5">
        <v>50</v>
      </c>
      <c r="B583" s="5">
        <v>0</v>
      </c>
      <c r="C583" s="5">
        <v>0</v>
      </c>
      <c r="D583" s="5">
        <v>1</v>
      </c>
      <c r="E583" s="5">
        <v>216</v>
      </c>
      <c r="F583" s="5">
        <f>ROUND(Source!AP574,O583)</f>
        <v>0</v>
      </c>
      <c r="G583" s="5" t="s">
        <v>440</v>
      </c>
      <c r="H583" s="5" t="s">
        <v>441</v>
      </c>
      <c r="I583" s="5"/>
      <c r="J583" s="5"/>
      <c r="K583" s="5">
        <v>216</v>
      </c>
      <c r="L583" s="5">
        <v>8</v>
      </c>
      <c r="M583" s="5">
        <v>3</v>
      </c>
      <c r="N583" s="5" t="s">
        <v>3</v>
      </c>
      <c r="O583" s="5">
        <v>2</v>
      </c>
      <c r="P583" s="5">
        <f>ROUND(Source!EH574,O583)</f>
        <v>0</v>
      </c>
      <c r="Q583" s="5"/>
      <c r="R583" s="5"/>
      <c r="S583" s="5"/>
      <c r="T583" s="5"/>
      <c r="U583" s="5"/>
      <c r="V583" s="5"/>
      <c r="W583" s="5"/>
    </row>
    <row r="584" spans="1:23" x14ac:dyDescent="0.2">
      <c r="A584" s="5">
        <v>50</v>
      </c>
      <c r="B584" s="5">
        <v>0</v>
      </c>
      <c r="C584" s="5">
        <v>0</v>
      </c>
      <c r="D584" s="5">
        <v>1</v>
      </c>
      <c r="E584" s="5">
        <v>223</v>
      </c>
      <c r="F584" s="5">
        <f>ROUND(Source!AQ574,O584)</f>
        <v>0</v>
      </c>
      <c r="G584" s="5" t="s">
        <v>442</v>
      </c>
      <c r="H584" s="5" t="s">
        <v>443</v>
      </c>
      <c r="I584" s="5"/>
      <c r="J584" s="5"/>
      <c r="K584" s="5">
        <v>223</v>
      </c>
      <c r="L584" s="5">
        <v>9</v>
      </c>
      <c r="M584" s="5">
        <v>3</v>
      </c>
      <c r="N584" s="5" t="s">
        <v>3</v>
      </c>
      <c r="O584" s="5">
        <v>2</v>
      </c>
      <c r="P584" s="5">
        <f>ROUND(Source!EI574,O584)</f>
        <v>0</v>
      </c>
      <c r="Q584" s="5"/>
      <c r="R584" s="5"/>
      <c r="S584" s="5"/>
      <c r="T584" s="5"/>
      <c r="U584" s="5"/>
      <c r="V584" s="5"/>
      <c r="W584" s="5"/>
    </row>
    <row r="585" spans="1:23" x14ac:dyDescent="0.2">
      <c r="A585" s="5">
        <v>50</v>
      </c>
      <c r="B585" s="5">
        <v>0</v>
      </c>
      <c r="C585" s="5">
        <v>0</v>
      </c>
      <c r="D585" s="5">
        <v>1</v>
      </c>
      <c r="E585" s="5">
        <v>229</v>
      </c>
      <c r="F585" s="5">
        <f>ROUND(Source!AZ574,O585)</f>
        <v>0</v>
      </c>
      <c r="G585" s="5" t="s">
        <v>444</v>
      </c>
      <c r="H585" s="5" t="s">
        <v>445</v>
      </c>
      <c r="I585" s="5"/>
      <c r="J585" s="5"/>
      <c r="K585" s="5">
        <v>229</v>
      </c>
      <c r="L585" s="5">
        <v>10</v>
      </c>
      <c r="M585" s="5">
        <v>3</v>
      </c>
      <c r="N585" s="5" t="s">
        <v>3</v>
      </c>
      <c r="O585" s="5">
        <v>2</v>
      </c>
      <c r="P585" s="5">
        <f>ROUND(Source!ER574,O585)</f>
        <v>0</v>
      </c>
      <c r="Q585" s="5"/>
      <c r="R585" s="5"/>
      <c r="S585" s="5"/>
      <c r="T585" s="5"/>
      <c r="U585" s="5"/>
      <c r="V585" s="5"/>
      <c r="W585" s="5"/>
    </row>
    <row r="586" spans="1:23" x14ac:dyDescent="0.2">
      <c r="A586" s="5">
        <v>50</v>
      </c>
      <c r="B586" s="5">
        <v>0</v>
      </c>
      <c r="C586" s="5">
        <v>0</v>
      </c>
      <c r="D586" s="5">
        <v>1</v>
      </c>
      <c r="E586" s="5">
        <v>203</v>
      </c>
      <c r="F586" s="5">
        <f>ROUND(Source!Q574,O586)</f>
        <v>17534</v>
      </c>
      <c r="G586" s="5" t="s">
        <v>446</v>
      </c>
      <c r="H586" s="5" t="s">
        <v>447</v>
      </c>
      <c r="I586" s="5"/>
      <c r="J586" s="5"/>
      <c r="K586" s="5">
        <v>203</v>
      </c>
      <c r="L586" s="5">
        <v>11</v>
      </c>
      <c r="M586" s="5">
        <v>3</v>
      </c>
      <c r="N586" s="5" t="s">
        <v>3</v>
      </c>
      <c r="O586" s="5">
        <v>2</v>
      </c>
      <c r="P586" s="5">
        <f>ROUND(Source!DI574,O586)</f>
        <v>118705.05</v>
      </c>
      <c r="Q586" s="5"/>
      <c r="R586" s="5"/>
      <c r="S586" s="5"/>
      <c r="T586" s="5"/>
      <c r="U586" s="5"/>
      <c r="V586" s="5"/>
      <c r="W586" s="5"/>
    </row>
    <row r="587" spans="1:23" x14ac:dyDescent="0.2">
      <c r="A587" s="5">
        <v>50</v>
      </c>
      <c r="B587" s="5">
        <v>0</v>
      </c>
      <c r="C587" s="5">
        <v>0</v>
      </c>
      <c r="D587" s="5">
        <v>1</v>
      </c>
      <c r="E587" s="5">
        <v>231</v>
      </c>
      <c r="F587" s="5">
        <f>ROUND(Source!BB574,O587)</f>
        <v>0</v>
      </c>
      <c r="G587" s="5" t="s">
        <v>448</v>
      </c>
      <c r="H587" s="5" t="s">
        <v>449</v>
      </c>
      <c r="I587" s="5"/>
      <c r="J587" s="5"/>
      <c r="K587" s="5">
        <v>231</v>
      </c>
      <c r="L587" s="5">
        <v>12</v>
      </c>
      <c r="M587" s="5">
        <v>3</v>
      </c>
      <c r="N587" s="5" t="s">
        <v>3</v>
      </c>
      <c r="O587" s="5">
        <v>2</v>
      </c>
      <c r="P587" s="5">
        <f>ROUND(Source!ET574,O587)</f>
        <v>0</v>
      </c>
      <c r="Q587" s="5"/>
      <c r="R587" s="5"/>
      <c r="S587" s="5"/>
      <c r="T587" s="5"/>
      <c r="U587" s="5"/>
      <c r="V587" s="5"/>
      <c r="W587" s="5"/>
    </row>
    <row r="588" spans="1:23" x14ac:dyDescent="0.2">
      <c r="A588" s="5">
        <v>50</v>
      </c>
      <c r="B588" s="5">
        <v>0</v>
      </c>
      <c r="C588" s="5">
        <v>0</v>
      </c>
      <c r="D588" s="5">
        <v>1</v>
      </c>
      <c r="E588" s="5">
        <v>204</v>
      </c>
      <c r="F588" s="5">
        <f>ROUND(Source!R574,O588)</f>
        <v>1755.84</v>
      </c>
      <c r="G588" s="5" t="s">
        <v>450</v>
      </c>
      <c r="H588" s="5" t="s">
        <v>451</v>
      </c>
      <c r="I588" s="5"/>
      <c r="J588" s="5"/>
      <c r="K588" s="5">
        <v>204</v>
      </c>
      <c r="L588" s="5">
        <v>13</v>
      </c>
      <c r="M588" s="5">
        <v>3</v>
      </c>
      <c r="N588" s="5" t="s">
        <v>3</v>
      </c>
      <c r="O588" s="5">
        <v>2</v>
      </c>
      <c r="P588" s="5">
        <f>ROUND(Source!DJ574,O588)</f>
        <v>11887.06</v>
      </c>
      <c r="Q588" s="5"/>
      <c r="R588" s="5"/>
      <c r="S588" s="5"/>
      <c r="T588" s="5"/>
      <c r="U588" s="5"/>
      <c r="V588" s="5"/>
      <c r="W588" s="5"/>
    </row>
    <row r="589" spans="1:23" x14ac:dyDescent="0.2">
      <c r="A589" s="5">
        <v>50</v>
      </c>
      <c r="B589" s="5">
        <v>0</v>
      </c>
      <c r="C589" s="5">
        <v>0</v>
      </c>
      <c r="D589" s="5">
        <v>1</v>
      </c>
      <c r="E589" s="5">
        <v>205</v>
      </c>
      <c r="F589" s="5">
        <f>ROUND(Source!S574,O589)</f>
        <v>28390.7</v>
      </c>
      <c r="G589" s="5" t="s">
        <v>452</v>
      </c>
      <c r="H589" s="5" t="s">
        <v>453</v>
      </c>
      <c r="I589" s="5"/>
      <c r="J589" s="5"/>
      <c r="K589" s="5">
        <v>205</v>
      </c>
      <c r="L589" s="5">
        <v>14</v>
      </c>
      <c r="M589" s="5">
        <v>3</v>
      </c>
      <c r="N589" s="5" t="s">
        <v>3</v>
      </c>
      <c r="O589" s="5">
        <v>2</v>
      </c>
      <c r="P589" s="5">
        <f>ROUND(Source!DK574,O589)</f>
        <v>192205.05</v>
      </c>
      <c r="Q589" s="5"/>
      <c r="R589" s="5"/>
      <c r="S589" s="5"/>
      <c r="T589" s="5"/>
      <c r="U589" s="5"/>
      <c r="V589" s="5"/>
      <c r="W589" s="5"/>
    </row>
    <row r="590" spans="1:23" x14ac:dyDescent="0.2">
      <c r="A590" s="5">
        <v>50</v>
      </c>
      <c r="B590" s="5">
        <v>0</v>
      </c>
      <c r="C590" s="5">
        <v>0</v>
      </c>
      <c r="D590" s="5">
        <v>1</v>
      </c>
      <c r="E590" s="5">
        <v>232</v>
      </c>
      <c r="F590" s="5">
        <f>ROUND(Source!BC574,O590)</f>
        <v>0</v>
      </c>
      <c r="G590" s="5" t="s">
        <v>454</v>
      </c>
      <c r="H590" s="5" t="s">
        <v>455</v>
      </c>
      <c r="I590" s="5"/>
      <c r="J590" s="5"/>
      <c r="K590" s="5">
        <v>232</v>
      </c>
      <c r="L590" s="5">
        <v>15</v>
      </c>
      <c r="M590" s="5">
        <v>3</v>
      </c>
      <c r="N590" s="5" t="s">
        <v>3</v>
      </c>
      <c r="O590" s="5">
        <v>2</v>
      </c>
      <c r="P590" s="5">
        <f>ROUND(Source!EU574,O590)</f>
        <v>0</v>
      </c>
      <c r="Q590" s="5"/>
      <c r="R590" s="5"/>
      <c r="S590" s="5"/>
      <c r="T590" s="5"/>
      <c r="U590" s="5"/>
      <c r="V590" s="5"/>
      <c r="W590" s="5"/>
    </row>
    <row r="591" spans="1:23" x14ac:dyDescent="0.2">
      <c r="A591" s="5">
        <v>50</v>
      </c>
      <c r="B591" s="5">
        <v>0</v>
      </c>
      <c r="C591" s="5">
        <v>0</v>
      </c>
      <c r="D591" s="5">
        <v>1</v>
      </c>
      <c r="E591" s="5">
        <v>214</v>
      </c>
      <c r="F591" s="5">
        <f>ROUND(Source!AS574,O591)</f>
        <v>21354.78</v>
      </c>
      <c r="G591" s="5" t="s">
        <v>456</v>
      </c>
      <c r="H591" s="5" t="s">
        <v>457</v>
      </c>
      <c r="I591" s="5"/>
      <c r="J591" s="5"/>
      <c r="K591" s="5">
        <v>214</v>
      </c>
      <c r="L591" s="5">
        <v>16</v>
      </c>
      <c r="M591" s="5">
        <v>3</v>
      </c>
      <c r="N591" s="5" t="s">
        <v>3</v>
      </c>
      <c r="O591" s="5">
        <v>2</v>
      </c>
      <c r="P591" s="5">
        <f>ROUND(Source!EK574,O591)</f>
        <v>165419.35999999999</v>
      </c>
      <c r="Q591" s="5"/>
      <c r="R591" s="5"/>
      <c r="S591" s="5"/>
      <c r="T591" s="5"/>
      <c r="U591" s="5"/>
      <c r="V591" s="5"/>
      <c r="W591" s="5"/>
    </row>
    <row r="592" spans="1:23" x14ac:dyDescent="0.2">
      <c r="A592" s="5">
        <v>50</v>
      </c>
      <c r="B592" s="5">
        <v>0</v>
      </c>
      <c r="C592" s="5">
        <v>0</v>
      </c>
      <c r="D592" s="5">
        <v>1</v>
      </c>
      <c r="E592" s="5">
        <v>215</v>
      </c>
      <c r="F592" s="5">
        <f>ROUND(Source!AT574,O592)</f>
        <v>1272547.95</v>
      </c>
      <c r="G592" s="5" t="s">
        <v>458</v>
      </c>
      <c r="H592" s="5" t="s">
        <v>459</v>
      </c>
      <c r="I592" s="5"/>
      <c r="J592" s="5"/>
      <c r="K592" s="5">
        <v>215</v>
      </c>
      <c r="L592" s="5">
        <v>17</v>
      </c>
      <c r="M592" s="5">
        <v>3</v>
      </c>
      <c r="N592" s="5" t="s">
        <v>3</v>
      </c>
      <c r="O592" s="5">
        <v>2</v>
      </c>
      <c r="P592" s="5">
        <f>ROUND(Source!EL574,O592)</f>
        <v>2998774.34</v>
      </c>
      <c r="Q592" s="5"/>
      <c r="R592" s="5"/>
      <c r="S592" s="5"/>
      <c r="T592" s="5"/>
      <c r="U592" s="5"/>
      <c r="V592" s="5"/>
      <c r="W592" s="5"/>
    </row>
    <row r="593" spans="1:23" x14ac:dyDescent="0.2">
      <c r="A593" s="5">
        <v>50</v>
      </c>
      <c r="B593" s="5">
        <v>0</v>
      </c>
      <c r="C593" s="5">
        <v>0</v>
      </c>
      <c r="D593" s="5">
        <v>1</v>
      </c>
      <c r="E593" s="5">
        <v>217</v>
      </c>
      <c r="F593" s="5">
        <f>ROUND(Source!AU574,O593)</f>
        <v>0</v>
      </c>
      <c r="G593" s="5" t="s">
        <v>460</v>
      </c>
      <c r="H593" s="5" t="s">
        <v>461</v>
      </c>
      <c r="I593" s="5"/>
      <c r="J593" s="5"/>
      <c r="K593" s="5">
        <v>217</v>
      </c>
      <c r="L593" s="5">
        <v>18</v>
      </c>
      <c r="M593" s="5">
        <v>3</v>
      </c>
      <c r="N593" s="5" t="s">
        <v>3</v>
      </c>
      <c r="O593" s="5">
        <v>2</v>
      </c>
      <c r="P593" s="5">
        <f>ROUND(Source!EM574,O593)</f>
        <v>0</v>
      </c>
      <c r="Q593" s="5"/>
      <c r="R593" s="5"/>
      <c r="S593" s="5"/>
      <c r="T593" s="5"/>
      <c r="U593" s="5"/>
      <c r="V593" s="5"/>
      <c r="W593" s="5"/>
    </row>
    <row r="594" spans="1:23" x14ac:dyDescent="0.2">
      <c r="A594" s="5">
        <v>50</v>
      </c>
      <c r="B594" s="5">
        <v>0</v>
      </c>
      <c r="C594" s="5">
        <v>0</v>
      </c>
      <c r="D594" s="5">
        <v>1</v>
      </c>
      <c r="E594" s="5">
        <v>230</v>
      </c>
      <c r="F594" s="5">
        <f>ROUND(Source!BA574,O594)</f>
        <v>0</v>
      </c>
      <c r="G594" s="5" t="s">
        <v>462</v>
      </c>
      <c r="H594" s="5" t="s">
        <v>463</v>
      </c>
      <c r="I594" s="5"/>
      <c r="J594" s="5"/>
      <c r="K594" s="5">
        <v>230</v>
      </c>
      <c r="L594" s="5">
        <v>19</v>
      </c>
      <c r="M594" s="5">
        <v>3</v>
      </c>
      <c r="N594" s="5" t="s">
        <v>3</v>
      </c>
      <c r="O594" s="5">
        <v>2</v>
      </c>
      <c r="P594" s="5">
        <f>ROUND(Source!ES574,O594)</f>
        <v>0</v>
      </c>
      <c r="Q594" s="5"/>
      <c r="R594" s="5"/>
      <c r="S594" s="5"/>
      <c r="T594" s="5"/>
      <c r="U594" s="5"/>
      <c r="V594" s="5"/>
      <c r="W594" s="5"/>
    </row>
    <row r="595" spans="1:23" x14ac:dyDescent="0.2">
      <c r="A595" s="5">
        <v>50</v>
      </c>
      <c r="B595" s="5">
        <v>0</v>
      </c>
      <c r="C595" s="5">
        <v>0</v>
      </c>
      <c r="D595" s="5">
        <v>1</v>
      </c>
      <c r="E595" s="5">
        <v>206</v>
      </c>
      <c r="F595" s="5">
        <f>ROUND(Source!T574,O595)</f>
        <v>0</v>
      </c>
      <c r="G595" s="5" t="s">
        <v>464</v>
      </c>
      <c r="H595" s="5" t="s">
        <v>465</v>
      </c>
      <c r="I595" s="5"/>
      <c r="J595" s="5"/>
      <c r="K595" s="5">
        <v>206</v>
      </c>
      <c r="L595" s="5">
        <v>20</v>
      </c>
      <c r="M595" s="5">
        <v>3</v>
      </c>
      <c r="N595" s="5" t="s">
        <v>3</v>
      </c>
      <c r="O595" s="5">
        <v>2</v>
      </c>
      <c r="P595" s="5">
        <f>ROUND(Source!DL574,O595)</f>
        <v>0</v>
      </c>
      <c r="Q595" s="5"/>
      <c r="R595" s="5"/>
      <c r="S595" s="5"/>
      <c r="T595" s="5"/>
      <c r="U595" s="5"/>
      <c r="V595" s="5"/>
      <c r="W595" s="5"/>
    </row>
    <row r="596" spans="1:23" x14ac:dyDescent="0.2">
      <c r="A596" s="5">
        <v>50</v>
      </c>
      <c r="B596" s="5">
        <v>0</v>
      </c>
      <c r="C596" s="5">
        <v>0</v>
      </c>
      <c r="D596" s="5">
        <v>1</v>
      </c>
      <c r="E596" s="5">
        <v>207</v>
      </c>
      <c r="F596" s="5">
        <f>Source!U574</f>
        <v>2642.0628420000003</v>
      </c>
      <c r="G596" s="5" t="s">
        <v>466</v>
      </c>
      <c r="H596" s="5" t="s">
        <v>467</v>
      </c>
      <c r="I596" s="5"/>
      <c r="J596" s="5"/>
      <c r="K596" s="5">
        <v>207</v>
      </c>
      <c r="L596" s="5">
        <v>21</v>
      </c>
      <c r="M596" s="5">
        <v>3</v>
      </c>
      <c r="N596" s="5" t="s">
        <v>3</v>
      </c>
      <c r="O596" s="5">
        <v>-1</v>
      </c>
      <c r="P596" s="5">
        <f>Source!DM574</f>
        <v>2642.0628420000003</v>
      </c>
      <c r="Q596" s="5"/>
      <c r="R596" s="5"/>
      <c r="S596" s="5"/>
      <c r="T596" s="5"/>
      <c r="U596" s="5"/>
      <c r="V596" s="5"/>
      <c r="W596" s="5"/>
    </row>
    <row r="597" spans="1:23" x14ac:dyDescent="0.2">
      <c r="A597" s="5">
        <v>50</v>
      </c>
      <c r="B597" s="5">
        <v>0</v>
      </c>
      <c r="C597" s="5">
        <v>0</v>
      </c>
      <c r="D597" s="5">
        <v>1</v>
      </c>
      <c r="E597" s="5">
        <v>208</v>
      </c>
      <c r="F597" s="5">
        <f>Source!V574</f>
        <v>152.89281</v>
      </c>
      <c r="G597" s="5" t="s">
        <v>468</v>
      </c>
      <c r="H597" s="5" t="s">
        <v>469</v>
      </c>
      <c r="I597" s="5"/>
      <c r="J597" s="5"/>
      <c r="K597" s="5">
        <v>208</v>
      </c>
      <c r="L597" s="5">
        <v>22</v>
      </c>
      <c r="M597" s="5">
        <v>3</v>
      </c>
      <c r="N597" s="5" t="s">
        <v>3</v>
      </c>
      <c r="O597" s="5">
        <v>-1</v>
      </c>
      <c r="P597" s="5">
        <f>Source!DN574</f>
        <v>152.89281</v>
      </c>
      <c r="Q597" s="5"/>
      <c r="R597" s="5"/>
      <c r="S597" s="5"/>
      <c r="T597" s="5"/>
      <c r="U597" s="5"/>
      <c r="V597" s="5"/>
      <c r="W597" s="5"/>
    </row>
    <row r="598" spans="1:23" x14ac:dyDescent="0.2">
      <c r="A598" s="5">
        <v>50</v>
      </c>
      <c r="B598" s="5">
        <v>0</v>
      </c>
      <c r="C598" s="5">
        <v>0</v>
      </c>
      <c r="D598" s="5">
        <v>1</v>
      </c>
      <c r="E598" s="5">
        <v>209</v>
      </c>
      <c r="F598" s="5">
        <f>ROUND(Source!W574,O598)</f>
        <v>0</v>
      </c>
      <c r="G598" s="5" t="s">
        <v>470</v>
      </c>
      <c r="H598" s="5" t="s">
        <v>471</v>
      </c>
      <c r="I598" s="5"/>
      <c r="J598" s="5"/>
      <c r="K598" s="5">
        <v>209</v>
      </c>
      <c r="L598" s="5">
        <v>23</v>
      </c>
      <c r="M598" s="5">
        <v>3</v>
      </c>
      <c r="N598" s="5" t="s">
        <v>3</v>
      </c>
      <c r="O598" s="5">
        <v>2</v>
      </c>
      <c r="P598" s="5">
        <f>ROUND(Source!DO574,O598)</f>
        <v>0</v>
      </c>
      <c r="Q598" s="5"/>
      <c r="R598" s="5"/>
      <c r="S598" s="5"/>
      <c r="T598" s="5"/>
      <c r="U598" s="5"/>
      <c r="V598" s="5"/>
      <c r="W598" s="5"/>
    </row>
    <row r="599" spans="1:23" x14ac:dyDescent="0.2">
      <c r="A599" s="5">
        <v>50</v>
      </c>
      <c r="B599" s="5">
        <v>0</v>
      </c>
      <c r="C599" s="5">
        <v>0</v>
      </c>
      <c r="D599" s="5">
        <v>1</v>
      </c>
      <c r="E599" s="5">
        <v>210</v>
      </c>
      <c r="F599" s="5">
        <f>ROUND(Source!X574,O599)</f>
        <v>25274.95</v>
      </c>
      <c r="G599" s="5" t="s">
        <v>472</v>
      </c>
      <c r="H599" s="5" t="s">
        <v>473</v>
      </c>
      <c r="I599" s="5"/>
      <c r="J599" s="5"/>
      <c r="K599" s="5">
        <v>210</v>
      </c>
      <c r="L599" s="5">
        <v>24</v>
      </c>
      <c r="M599" s="5">
        <v>3</v>
      </c>
      <c r="N599" s="5" t="s">
        <v>3</v>
      </c>
      <c r="O599" s="5">
        <v>2</v>
      </c>
      <c r="P599" s="5">
        <f>ROUND(Source!DP574,O599)</f>
        <v>171111.6</v>
      </c>
      <c r="Q599" s="5"/>
      <c r="R599" s="5"/>
      <c r="S599" s="5"/>
      <c r="T599" s="5"/>
      <c r="U599" s="5"/>
      <c r="V599" s="5"/>
      <c r="W599" s="5"/>
    </row>
    <row r="600" spans="1:23" x14ac:dyDescent="0.2">
      <c r="A600" s="5">
        <v>50</v>
      </c>
      <c r="B600" s="5">
        <v>0</v>
      </c>
      <c r="C600" s="5">
        <v>0</v>
      </c>
      <c r="D600" s="5">
        <v>1</v>
      </c>
      <c r="E600" s="5">
        <v>211</v>
      </c>
      <c r="F600" s="5">
        <f>ROUND(Source!Y574,O600)</f>
        <v>18447.8</v>
      </c>
      <c r="G600" s="5" t="s">
        <v>474</v>
      </c>
      <c r="H600" s="5" t="s">
        <v>475</v>
      </c>
      <c r="I600" s="5"/>
      <c r="J600" s="5"/>
      <c r="K600" s="5">
        <v>211</v>
      </c>
      <c r="L600" s="5">
        <v>25</v>
      </c>
      <c r="M600" s="5">
        <v>3</v>
      </c>
      <c r="N600" s="5" t="s">
        <v>3</v>
      </c>
      <c r="O600" s="5">
        <v>2</v>
      </c>
      <c r="P600" s="5">
        <f>ROUND(Source!DQ574,O600)</f>
        <v>124891.81</v>
      </c>
      <c r="Q600" s="5"/>
      <c r="R600" s="5"/>
      <c r="S600" s="5"/>
      <c r="T600" s="5"/>
      <c r="U600" s="5"/>
      <c r="V600" s="5"/>
      <c r="W600" s="5"/>
    </row>
    <row r="601" spans="1:23" x14ac:dyDescent="0.2">
      <c r="A601" s="5">
        <v>50</v>
      </c>
      <c r="B601" s="5">
        <v>0</v>
      </c>
      <c r="C601" s="5">
        <v>0</v>
      </c>
      <c r="D601" s="5">
        <v>1</v>
      </c>
      <c r="E601" s="5">
        <v>0</v>
      </c>
      <c r="F601" s="5">
        <f>ROUND(Source!AR574,O601)</f>
        <v>1293902.73</v>
      </c>
      <c r="G601" s="5" t="s">
        <v>476</v>
      </c>
      <c r="H601" s="5" t="s">
        <v>477</v>
      </c>
      <c r="I601" s="5"/>
      <c r="J601" s="5"/>
      <c r="K601" s="5">
        <v>224</v>
      </c>
      <c r="L601" s="5">
        <v>26</v>
      </c>
      <c r="M601" s="5">
        <v>3</v>
      </c>
      <c r="N601" s="5" t="s">
        <v>3</v>
      </c>
      <c r="O601" s="5">
        <v>2</v>
      </c>
      <c r="P601" s="5">
        <f>ROUND(Source!EJ574,O601)</f>
        <v>3164193.7</v>
      </c>
      <c r="Q601" s="5"/>
      <c r="R601" s="5"/>
      <c r="S601" s="5"/>
      <c r="T601" s="5"/>
      <c r="U601" s="5"/>
      <c r="V601" s="5"/>
      <c r="W601" s="5"/>
    </row>
    <row r="602" spans="1:23" x14ac:dyDescent="0.2">
      <c r="A602" s="5">
        <v>50</v>
      </c>
      <c r="B602" s="5">
        <v>1</v>
      </c>
      <c r="C602" s="5">
        <v>0</v>
      </c>
      <c r="D602" s="5">
        <v>2</v>
      </c>
      <c r="E602" s="5">
        <v>0</v>
      </c>
      <c r="F602" s="5">
        <f>ROUND(F601,O602)</f>
        <v>1293902.73</v>
      </c>
      <c r="G602" s="5" t="s">
        <v>806</v>
      </c>
      <c r="H602" s="5" t="s">
        <v>476</v>
      </c>
      <c r="I602" s="5"/>
      <c r="J602" s="5"/>
      <c r="K602" s="5">
        <v>212</v>
      </c>
      <c r="L602" s="5">
        <v>27</v>
      </c>
      <c r="M602" s="5">
        <v>0</v>
      </c>
      <c r="N602" s="5" t="s">
        <v>3</v>
      </c>
      <c r="O602" s="5">
        <v>2</v>
      </c>
      <c r="P602" s="5">
        <f>ROUND(P601,O602)</f>
        <v>3164193.7</v>
      </c>
      <c r="Q602" s="5"/>
      <c r="R602" s="5"/>
      <c r="S602" s="5"/>
      <c r="T602" s="5"/>
      <c r="U602" s="5"/>
      <c r="V602" s="5"/>
      <c r="W602" s="5"/>
    </row>
    <row r="603" spans="1:23" x14ac:dyDescent="0.2">
      <c r="A603" s="5">
        <v>50</v>
      </c>
      <c r="B603" s="5">
        <v>1</v>
      </c>
      <c r="C603" s="5">
        <v>0</v>
      </c>
      <c r="D603" s="5">
        <v>2</v>
      </c>
      <c r="E603" s="5">
        <v>0</v>
      </c>
      <c r="F603" s="5">
        <f>ROUND(F602*0.2,O603)</f>
        <v>258780.55</v>
      </c>
      <c r="G603" s="5" t="s">
        <v>807</v>
      </c>
      <c r="H603" s="5" t="s">
        <v>808</v>
      </c>
      <c r="I603" s="5"/>
      <c r="J603" s="5"/>
      <c r="K603" s="5">
        <v>212</v>
      </c>
      <c r="L603" s="5">
        <v>28</v>
      </c>
      <c r="M603" s="5">
        <v>0</v>
      </c>
      <c r="N603" s="5" t="s">
        <v>3</v>
      </c>
      <c r="O603" s="5">
        <v>2</v>
      </c>
      <c r="P603" s="5">
        <f>ROUND(P602*0.2,O603)</f>
        <v>632838.74</v>
      </c>
      <c r="Q603" s="5"/>
      <c r="R603" s="5"/>
      <c r="S603" s="5"/>
      <c r="T603" s="5"/>
      <c r="U603" s="5"/>
      <c r="V603" s="5"/>
      <c r="W603" s="5"/>
    </row>
    <row r="604" spans="1:23" x14ac:dyDescent="0.2">
      <c r="A604" s="5">
        <v>50</v>
      </c>
      <c r="B604" s="5">
        <v>1</v>
      </c>
      <c r="C604" s="5">
        <v>0</v>
      </c>
      <c r="D604" s="5">
        <v>2</v>
      </c>
      <c r="E604" s="5">
        <v>224</v>
      </c>
      <c r="F604" s="5">
        <f>ROUND(F602+F603,O604)</f>
        <v>1552683.28</v>
      </c>
      <c r="G604" s="5" t="s">
        <v>809</v>
      </c>
      <c r="H604" s="5" t="s">
        <v>810</v>
      </c>
      <c r="I604" s="5"/>
      <c r="J604" s="5"/>
      <c r="K604" s="5">
        <v>212</v>
      </c>
      <c r="L604" s="5">
        <v>29</v>
      </c>
      <c r="M604" s="5">
        <v>0</v>
      </c>
      <c r="N604" s="5" t="s">
        <v>3</v>
      </c>
      <c r="O604" s="5">
        <v>2</v>
      </c>
      <c r="P604" s="5">
        <f>ROUND(P602+P603,O604)</f>
        <v>3797032.44</v>
      </c>
      <c r="Q604" s="5"/>
      <c r="R604" s="5"/>
      <c r="S604" s="5"/>
      <c r="T604" s="5"/>
      <c r="U604" s="5"/>
      <c r="V604" s="5"/>
      <c r="W604" s="5"/>
    </row>
    <row r="607" spans="1:23" x14ac:dyDescent="0.2">
      <c r="A607">
        <v>70</v>
      </c>
      <c r="B607">
        <v>1</v>
      </c>
      <c r="D607">
        <v>1</v>
      </c>
      <c r="E607" t="s">
        <v>811</v>
      </c>
      <c r="F607" t="s">
        <v>812</v>
      </c>
      <c r="G607">
        <v>1</v>
      </c>
      <c r="H607">
        <v>0</v>
      </c>
      <c r="I607" t="s">
        <v>3</v>
      </c>
      <c r="J607">
        <v>1</v>
      </c>
      <c r="K607">
        <v>0</v>
      </c>
      <c r="L607" t="s">
        <v>3</v>
      </c>
      <c r="M607" t="s">
        <v>3</v>
      </c>
      <c r="N607">
        <v>0</v>
      </c>
      <c r="O607">
        <v>1</v>
      </c>
    </row>
    <row r="608" spans="1:23" x14ac:dyDescent="0.2">
      <c r="A608">
        <v>70</v>
      </c>
      <c r="B608">
        <v>1</v>
      </c>
      <c r="D608">
        <v>2</v>
      </c>
      <c r="E608" t="s">
        <v>813</v>
      </c>
      <c r="F608" t="s">
        <v>814</v>
      </c>
      <c r="G608">
        <v>0</v>
      </c>
      <c r="H608">
        <v>0</v>
      </c>
      <c r="I608" t="s">
        <v>3</v>
      </c>
      <c r="J608">
        <v>1</v>
      </c>
      <c r="K608">
        <v>0</v>
      </c>
      <c r="L608" t="s">
        <v>3</v>
      </c>
      <c r="M608" t="s">
        <v>3</v>
      </c>
      <c r="N608">
        <v>0</v>
      </c>
      <c r="O608">
        <v>0</v>
      </c>
    </row>
    <row r="609" spans="1:15" x14ac:dyDescent="0.2">
      <c r="A609">
        <v>70</v>
      </c>
      <c r="B609">
        <v>1</v>
      </c>
      <c r="D609">
        <v>3</v>
      </c>
      <c r="E609" t="s">
        <v>815</v>
      </c>
      <c r="F609" t="s">
        <v>816</v>
      </c>
      <c r="G609">
        <v>0</v>
      </c>
      <c r="H609">
        <v>0</v>
      </c>
      <c r="I609" t="s">
        <v>3</v>
      </c>
      <c r="J609">
        <v>1</v>
      </c>
      <c r="K609">
        <v>0</v>
      </c>
      <c r="L609" t="s">
        <v>3</v>
      </c>
      <c r="M609" t="s">
        <v>3</v>
      </c>
      <c r="N609">
        <v>0</v>
      </c>
      <c r="O609">
        <v>0</v>
      </c>
    </row>
    <row r="610" spans="1:15" x14ac:dyDescent="0.2">
      <c r="A610">
        <v>70</v>
      </c>
      <c r="B610">
        <v>1</v>
      </c>
      <c r="D610">
        <v>4</v>
      </c>
      <c r="E610" t="s">
        <v>817</v>
      </c>
      <c r="F610" t="s">
        <v>818</v>
      </c>
      <c r="G610">
        <v>0</v>
      </c>
      <c r="H610">
        <v>0</v>
      </c>
      <c r="I610" t="s">
        <v>819</v>
      </c>
      <c r="J610">
        <v>0</v>
      </c>
      <c r="K610">
        <v>0</v>
      </c>
      <c r="L610" t="s">
        <v>3</v>
      </c>
      <c r="M610" t="s">
        <v>3</v>
      </c>
      <c r="N610">
        <v>0</v>
      </c>
      <c r="O610">
        <v>0</v>
      </c>
    </row>
    <row r="611" spans="1:15" x14ac:dyDescent="0.2">
      <c r="A611">
        <v>70</v>
      </c>
      <c r="B611">
        <v>1</v>
      </c>
      <c r="D611">
        <v>5</v>
      </c>
      <c r="E611" t="s">
        <v>820</v>
      </c>
      <c r="F611" t="s">
        <v>821</v>
      </c>
      <c r="G611">
        <v>0</v>
      </c>
      <c r="H611">
        <v>0</v>
      </c>
      <c r="I611" t="s">
        <v>822</v>
      </c>
      <c r="J611">
        <v>0</v>
      </c>
      <c r="K611">
        <v>0</v>
      </c>
      <c r="L611" t="s">
        <v>3</v>
      </c>
      <c r="M611" t="s">
        <v>3</v>
      </c>
      <c r="N611">
        <v>0</v>
      </c>
      <c r="O611">
        <v>0</v>
      </c>
    </row>
    <row r="612" spans="1:15" x14ac:dyDescent="0.2">
      <c r="A612">
        <v>70</v>
      </c>
      <c r="B612">
        <v>1</v>
      </c>
      <c r="D612">
        <v>6</v>
      </c>
      <c r="E612" t="s">
        <v>823</v>
      </c>
      <c r="F612" t="s">
        <v>824</v>
      </c>
      <c r="G612">
        <v>0</v>
      </c>
      <c r="H612">
        <v>0</v>
      </c>
      <c r="I612" t="s">
        <v>825</v>
      </c>
      <c r="J612">
        <v>0</v>
      </c>
      <c r="K612">
        <v>0</v>
      </c>
      <c r="L612" t="s">
        <v>3</v>
      </c>
      <c r="M612" t="s">
        <v>3</v>
      </c>
      <c r="N612">
        <v>0</v>
      </c>
      <c r="O612">
        <v>0</v>
      </c>
    </row>
    <row r="613" spans="1:15" x14ac:dyDescent="0.2">
      <c r="A613">
        <v>70</v>
      </c>
      <c r="B613">
        <v>1</v>
      </c>
      <c r="D613">
        <v>7</v>
      </c>
      <c r="E613" t="s">
        <v>826</v>
      </c>
      <c r="F613" t="s">
        <v>827</v>
      </c>
      <c r="G613">
        <v>0</v>
      </c>
      <c r="H613">
        <v>0</v>
      </c>
      <c r="I613" t="s">
        <v>3</v>
      </c>
      <c r="J613">
        <v>0</v>
      </c>
      <c r="K613">
        <v>0</v>
      </c>
      <c r="L613" t="s">
        <v>3</v>
      </c>
      <c r="M613" t="s">
        <v>3</v>
      </c>
      <c r="N613">
        <v>0</v>
      </c>
      <c r="O613">
        <v>0</v>
      </c>
    </row>
    <row r="614" spans="1:15" x14ac:dyDescent="0.2">
      <c r="A614">
        <v>70</v>
      </c>
      <c r="B614">
        <v>1</v>
      </c>
      <c r="D614">
        <v>8</v>
      </c>
      <c r="E614" t="s">
        <v>828</v>
      </c>
      <c r="F614" t="s">
        <v>829</v>
      </c>
      <c r="G614">
        <v>0</v>
      </c>
      <c r="H614">
        <v>0</v>
      </c>
      <c r="I614" t="s">
        <v>830</v>
      </c>
      <c r="J614">
        <v>0</v>
      </c>
      <c r="K614">
        <v>0</v>
      </c>
      <c r="L614" t="s">
        <v>3</v>
      </c>
      <c r="M614" t="s">
        <v>3</v>
      </c>
      <c r="N614">
        <v>0</v>
      </c>
      <c r="O614">
        <v>0</v>
      </c>
    </row>
    <row r="615" spans="1:15" x14ac:dyDescent="0.2">
      <c r="A615">
        <v>70</v>
      </c>
      <c r="B615">
        <v>1</v>
      </c>
      <c r="D615">
        <v>9</v>
      </c>
      <c r="E615" t="s">
        <v>831</v>
      </c>
      <c r="F615" t="s">
        <v>832</v>
      </c>
      <c r="G615">
        <v>0</v>
      </c>
      <c r="H615">
        <v>0</v>
      </c>
      <c r="I615" t="s">
        <v>833</v>
      </c>
      <c r="J615">
        <v>0</v>
      </c>
      <c r="K615">
        <v>0</v>
      </c>
      <c r="L615" t="s">
        <v>3</v>
      </c>
      <c r="M615" t="s">
        <v>3</v>
      </c>
      <c r="N615">
        <v>0</v>
      </c>
      <c r="O615">
        <v>0</v>
      </c>
    </row>
    <row r="616" spans="1:15" x14ac:dyDescent="0.2">
      <c r="A616">
        <v>70</v>
      </c>
      <c r="B616">
        <v>1</v>
      </c>
      <c r="D616">
        <v>10</v>
      </c>
      <c r="E616" t="s">
        <v>834</v>
      </c>
      <c r="F616" t="s">
        <v>835</v>
      </c>
      <c r="G616">
        <v>0</v>
      </c>
      <c r="H616">
        <v>0</v>
      </c>
      <c r="I616" t="s">
        <v>836</v>
      </c>
      <c r="J616">
        <v>0</v>
      </c>
      <c r="K616">
        <v>0</v>
      </c>
      <c r="L616" t="s">
        <v>3</v>
      </c>
      <c r="M616" t="s">
        <v>3</v>
      </c>
      <c r="N616">
        <v>0</v>
      </c>
      <c r="O616">
        <v>0</v>
      </c>
    </row>
    <row r="617" spans="1:15" x14ac:dyDescent="0.2">
      <c r="A617">
        <v>70</v>
      </c>
      <c r="B617">
        <v>1</v>
      </c>
      <c r="D617">
        <v>11</v>
      </c>
      <c r="E617" t="s">
        <v>837</v>
      </c>
      <c r="F617" t="s">
        <v>838</v>
      </c>
      <c r="G617">
        <v>0</v>
      </c>
      <c r="H617">
        <v>0</v>
      </c>
      <c r="I617" t="s">
        <v>839</v>
      </c>
      <c r="J617">
        <v>0</v>
      </c>
      <c r="K617">
        <v>0</v>
      </c>
      <c r="L617" t="s">
        <v>3</v>
      </c>
      <c r="M617" t="s">
        <v>3</v>
      </c>
      <c r="N617">
        <v>0</v>
      </c>
      <c r="O617">
        <v>0</v>
      </c>
    </row>
    <row r="618" spans="1:15" x14ac:dyDescent="0.2">
      <c r="A618">
        <v>70</v>
      </c>
      <c r="B618">
        <v>1</v>
      </c>
      <c r="D618">
        <v>12</v>
      </c>
      <c r="E618" t="s">
        <v>840</v>
      </c>
      <c r="F618" t="s">
        <v>841</v>
      </c>
      <c r="G618">
        <v>0</v>
      </c>
      <c r="H618">
        <v>0</v>
      </c>
      <c r="I618" t="s">
        <v>3</v>
      </c>
      <c r="J618">
        <v>0</v>
      </c>
      <c r="K618">
        <v>0</v>
      </c>
      <c r="L618" t="s">
        <v>3</v>
      </c>
      <c r="M618" t="s">
        <v>3</v>
      </c>
      <c r="N618">
        <v>0</v>
      </c>
      <c r="O618">
        <v>0</v>
      </c>
    </row>
    <row r="619" spans="1:15" x14ac:dyDescent="0.2">
      <c r="A619">
        <v>70</v>
      </c>
      <c r="B619">
        <v>1</v>
      </c>
      <c r="D619">
        <v>1</v>
      </c>
      <c r="E619" t="s">
        <v>842</v>
      </c>
      <c r="F619" t="s">
        <v>843</v>
      </c>
      <c r="G619">
        <v>0.9</v>
      </c>
      <c r="H619">
        <v>1</v>
      </c>
      <c r="I619" t="s">
        <v>844</v>
      </c>
      <c r="J619">
        <v>0</v>
      </c>
      <c r="K619">
        <v>0</v>
      </c>
      <c r="L619" t="s">
        <v>3</v>
      </c>
      <c r="M619" t="s">
        <v>3</v>
      </c>
      <c r="N619">
        <v>0</v>
      </c>
      <c r="O619">
        <v>0.9</v>
      </c>
    </row>
    <row r="620" spans="1:15" x14ac:dyDescent="0.2">
      <c r="A620">
        <v>70</v>
      </c>
      <c r="B620">
        <v>1</v>
      </c>
      <c r="D620">
        <v>2</v>
      </c>
      <c r="E620" t="s">
        <v>845</v>
      </c>
      <c r="F620" t="s">
        <v>846</v>
      </c>
      <c r="G620">
        <v>0.85</v>
      </c>
      <c r="H620">
        <v>1</v>
      </c>
      <c r="I620" t="s">
        <v>847</v>
      </c>
      <c r="J620">
        <v>0</v>
      </c>
      <c r="K620">
        <v>0</v>
      </c>
      <c r="L620" t="s">
        <v>3</v>
      </c>
      <c r="M620" t="s">
        <v>3</v>
      </c>
      <c r="N620">
        <v>0</v>
      </c>
      <c r="O620">
        <v>0.85</v>
      </c>
    </row>
    <row r="621" spans="1:15" x14ac:dyDescent="0.2">
      <c r="A621">
        <v>70</v>
      </c>
      <c r="B621">
        <v>1</v>
      </c>
      <c r="D621">
        <v>3</v>
      </c>
      <c r="E621" t="s">
        <v>848</v>
      </c>
      <c r="F621" t="s">
        <v>849</v>
      </c>
      <c r="G621">
        <v>1</v>
      </c>
      <c r="H621">
        <v>0.85</v>
      </c>
      <c r="I621" t="s">
        <v>850</v>
      </c>
      <c r="J621">
        <v>0</v>
      </c>
      <c r="K621">
        <v>0</v>
      </c>
      <c r="L621" t="s">
        <v>3</v>
      </c>
      <c r="M621" t="s">
        <v>3</v>
      </c>
      <c r="N621">
        <v>0</v>
      </c>
      <c r="O621">
        <v>1</v>
      </c>
    </row>
    <row r="622" spans="1:15" x14ac:dyDescent="0.2">
      <c r="A622">
        <v>70</v>
      </c>
      <c r="B622">
        <v>1</v>
      </c>
      <c r="D622">
        <v>4</v>
      </c>
      <c r="E622" t="s">
        <v>851</v>
      </c>
      <c r="F622" t="s">
        <v>852</v>
      </c>
      <c r="G622">
        <v>1</v>
      </c>
      <c r="H622">
        <v>0</v>
      </c>
      <c r="I622" t="s">
        <v>3</v>
      </c>
      <c r="J622">
        <v>0</v>
      </c>
      <c r="K622">
        <v>0</v>
      </c>
      <c r="L622" t="s">
        <v>3</v>
      </c>
      <c r="M622" t="s">
        <v>3</v>
      </c>
      <c r="N622">
        <v>0</v>
      </c>
      <c r="O622">
        <v>1</v>
      </c>
    </row>
    <row r="623" spans="1:15" x14ac:dyDescent="0.2">
      <c r="A623">
        <v>70</v>
      </c>
      <c r="B623">
        <v>1</v>
      </c>
      <c r="D623">
        <v>5</v>
      </c>
      <c r="E623" t="s">
        <v>853</v>
      </c>
      <c r="F623" t="s">
        <v>854</v>
      </c>
      <c r="G623">
        <v>1</v>
      </c>
      <c r="H623">
        <v>0.8</v>
      </c>
      <c r="I623" t="s">
        <v>855</v>
      </c>
      <c r="J623">
        <v>0</v>
      </c>
      <c r="K623">
        <v>0</v>
      </c>
      <c r="L623" t="s">
        <v>3</v>
      </c>
      <c r="M623" t="s">
        <v>3</v>
      </c>
      <c r="N623">
        <v>0</v>
      </c>
      <c r="O623">
        <v>1</v>
      </c>
    </row>
    <row r="624" spans="1:15" x14ac:dyDescent="0.2">
      <c r="A624">
        <v>70</v>
      </c>
      <c r="B624">
        <v>1</v>
      </c>
      <c r="D624">
        <v>6</v>
      </c>
      <c r="E624" t="s">
        <v>856</v>
      </c>
      <c r="F624" t="s">
        <v>857</v>
      </c>
      <c r="G624">
        <v>1</v>
      </c>
      <c r="H624">
        <v>0</v>
      </c>
      <c r="I624" t="s">
        <v>3</v>
      </c>
      <c r="J624">
        <v>0</v>
      </c>
      <c r="K624">
        <v>0</v>
      </c>
      <c r="L624" t="s">
        <v>3</v>
      </c>
      <c r="M624" t="s">
        <v>3</v>
      </c>
      <c r="N624">
        <v>0</v>
      </c>
      <c r="O624">
        <v>0.85</v>
      </c>
    </row>
    <row r="625" spans="1:34" x14ac:dyDescent="0.2">
      <c r="A625">
        <v>70</v>
      </c>
      <c r="B625">
        <v>1</v>
      </c>
      <c r="D625">
        <v>7</v>
      </c>
      <c r="E625" t="s">
        <v>858</v>
      </c>
      <c r="F625" t="s">
        <v>859</v>
      </c>
      <c r="G625">
        <v>1</v>
      </c>
      <c r="H625">
        <v>0</v>
      </c>
      <c r="I625" t="s">
        <v>3</v>
      </c>
      <c r="J625">
        <v>0</v>
      </c>
      <c r="K625">
        <v>0</v>
      </c>
      <c r="L625" t="s">
        <v>3</v>
      </c>
      <c r="M625" t="s">
        <v>3</v>
      </c>
      <c r="N625">
        <v>0</v>
      </c>
      <c r="O625">
        <v>0.8</v>
      </c>
    </row>
    <row r="626" spans="1:34" x14ac:dyDescent="0.2">
      <c r="A626">
        <v>70</v>
      </c>
      <c r="B626">
        <v>1</v>
      </c>
      <c r="D626">
        <v>8</v>
      </c>
      <c r="E626" t="s">
        <v>860</v>
      </c>
      <c r="F626" t="s">
        <v>861</v>
      </c>
      <c r="G626">
        <v>0.7</v>
      </c>
      <c r="H626">
        <v>0</v>
      </c>
      <c r="I626" t="s">
        <v>3</v>
      </c>
      <c r="J626">
        <v>0</v>
      </c>
      <c r="K626">
        <v>0</v>
      </c>
      <c r="L626" t="s">
        <v>3</v>
      </c>
      <c r="M626" t="s">
        <v>3</v>
      </c>
      <c r="N626">
        <v>0</v>
      </c>
      <c r="O626">
        <v>0.94</v>
      </c>
    </row>
    <row r="627" spans="1:34" x14ac:dyDescent="0.2">
      <c r="A627">
        <v>70</v>
      </c>
      <c r="B627">
        <v>1</v>
      </c>
      <c r="D627">
        <v>9</v>
      </c>
      <c r="E627" t="s">
        <v>862</v>
      </c>
      <c r="F627" t="s">
        <v>863</v>
      </c>
      <c r="G627">
        <v>0.9</v>
      </c>
      <c r="H627">
        <v>0</v>
      </c>
      <c r="I627" t="s">
        <v>3</v>
      </c>
      <c r="J627">
        <v>0</v>
      </c>
      <c r="K627">
        <v>0</v>
      </c>
      <c r="L627" t="s">
        <v>3</v>
      </c>
      <c r="M627" t="s">
        <v>3</v>
      </c>
      <c r="N627">
        <v>0</v>
      </c>
      <c r="O627">
        <v>0.9</v>
      </c>
    </row>
    <row r="628" spans="1:34" x14ac:dyDescent="0.2">
      <c r="A628">
        <v>70</v>
      </c>
      <c r="B628">
        <v>1</v>
      </c>
      <c r="D628">
        <v>10</v>
      </c>
      <c r="E628" t="s">
        <v>864</v>
      </c>
      <c r="F628" t="s">
        <v>865</v>
      </c>
      <c r="G628">
        <v>0.6</v>
      </c>
      <c r="H628">
        <v>0</v>
      </c>
      <c r="I628" t="s">
        <v>3</v>
      </c>
      <c r="J628">
        <v>0</v>
      </c>
      <c r="K628">
        <v>0</v>
      </c>
      <c r="L628" t="s">
        <v>3</v>
      </c>
      <c r="M628" t="s">
        <v>3</v>
      </c>
      <c r="N628">
        <v>0</v>
      </c>
      <c r="O628">
        <v>0.6</v>
      </c>
    </row>
    <row r="629" spans="1:34" x14ac:dyDescent="0.2">
      <c r="A629">
        <v>70</v>
      </c>
      <c r="B629">
        <v>1</v>
      </c>
      <c r="D629">
        <v>11</v>
      </c>
      <c r="E629" t="s">
        <v>866</v>
      </c>
      <c r="F629" t="s">
        <v>867</v>
      </c>
      <c r="G629">
        <v>1.2</v>
      </c>
      <c r="H629">
        <v>0</v>
      </c>
      <c r="I629" t="s">
        <v>3</v>
      </c>
      <c r="J629">
        <v>0</v>
      </c>
      <c r="K629">
        <v>0</v>
      </c>
      <c r="L629" t="s">
        <v>3</v>
      </c>
      <c r="M629" t="s">
        <v>3</v>
      </c>
      <c r="N629">
        <v>0</v>
      </c>
      <c r="O629">
        <v>1.2</v>
      </c>
    </row>
    <row r="630" spans="1:34" x14ac:dyDescent="0.2">
      <c r="A630">
        <v>70</v>
      </c>
      <c r="B630">
        <v>1</v>
      </c>
      <c r="D630">
        <v>12</v>
      </c>
      <c r="E630" t="s">
        <v>868</v>
      </c>
      <c r="F630" t="s">
        <v>869</v>
      </c>
      <c r="G630">
        <v>0</v>
      </c>
      <c r="H630">
        <v>0</v>
      </c>
      <c r="I630" t="s">
        <v>3</v>
      </c>
      <c r="J630">
        <v>0</v>
      </c>
      <c r="K630">
        <v>0</v>
      </c>
      <c r="L630" t="s">
        <v>3</v>
      </c>
      <c r="M630" t="s">
        <v>3</v>
      </c>
      <c r="N630">
        <v>0</v>
      </c>
      <c r="O630">
        <v>0</v>
      </c>
    </row>
    <row r="631" spans="1:34" x14ac:dyDescent="0.2">
      <c r="A631">
        <v>70</v>
      </c>
      <c r="B631">
        <v>1</v>
      </c>
      <c r="D631">
        <v>13</v>
      </c>
      <c r="E631" t="s">
        <v>870</v>
      </c>
      <c r="F631" t="s">
        <v>871</v>
      </c>
      <c r="G631">
        <v>1</v>
      </c>
      <c r="H631">
        <v>0</v>
      </c>
      <c r="I631" t="s">
        <v>3</v>
      </c>
      <c r="J631">
        <v>0</v>
      </c>
      <c r="K631">
        <v>0</v>
      </c>
      <c r="L631" t="s">
        <v>3</v>
      </c>
      <c r="M631" t="s">
        <v>3</v>
      </c>
      <c r="N631">
        <v>0</v>
      </c>
      <c r="O631">
        <v>0.94</v>
      </c>
    </row>
    <row r="633" spans="1:34" x14ac:dyDescent="0.2">
      <c r="A633">
        <v>-1</v>
      </c>
    </row>
    <row r="635" spans="1:34" x14ac:dyDescent="0.2">
      <c r="A635" s="4">
        <v>75</v>
      </c>
      <c r="B635" s="4" t="s">
        <v>872</v>
      </c>
      <c r="C635" s="4">
        <v>2000</v>
      </c>
      <c r="D635" s="4">
        <v>4</v>
      </c>
      <c r="E635" s="4">
        <v>0</v>
      </c>
      <c r="F635" s="4">
        <v>0</v>
      </c>
      <c r="G635" s="4">
        <v>0</v>
      </c>
      <c r="H635" s="4">
        <v>1</v>
      </c>
      <c r="I635" s="4">
        <v>0</v>
      </c>
      <c r="J635" s="4">
        <v>1</v>
      </c>
      <c r="K635" s="4">
        <v>0</v>
      </c>
      <c r="L635" s="4">
        <v>0</v>
      </c>
      <c r="M635" s="4">
        <v>0</v>
      </c>
      <c r="N635" s="4">
        <v>39650536</v>
      </c>
      <c r="O635" s="4">
        <v>1</v>
      </c>
    </row>
    <row r="636" spans="1:34" x14ac:dyDescent="0.2">
      <c r="A636" s="6">
        <v>3</v>
      </c>
      <c r="B636" s="6" t="s">
        <v>873</v>
      </c>
      <c r="C636" s="6">
        <v>1</v>
      </c>
      <c r="D636" s="6">
        <v>1</v>
      </c>
      <c r="E636" s="6">
        <v>1</v>
      </c>
      <c r="F636" s="6">
        <v>1</v>
      </c>
      <c r="G636" s="6">
        <v>1</v>
      </c>
      <c r="H636" s="6">
        <v>1</v>
      </c>
      <c r="I636" s="6">
        <v>1</v>
      </c>
      <c r="J636" s="6">
        <v>2</v>
      </c>
      <c r="K636" s="6">
        <v>1</v>
      </c>
      <c r="L636" s="6">
        <v>1</v>
      </c>
      <c r="M636" s="6">
        <v>1</v>
      </c>
      <c r="N636" s="6">
        <v>1</v>
      </c>
      <c r="O636" s="6">
        <v>1</v>
      </c>
      <c r="P636" s="6">
        <v>1</v>
      </c>
      <c r="Q636" s="6">
        <v>1</v>
      </c>
      <c r="R636" s="6">
        <v>1</v>
      </c>
      <c r="S636" s="6" t="s">
        <v>3</v>
      </c>
      <c r="T636" s="6" t="s">
        <v>3</v>
      </c>
      <c r="U636" s="6" t="s">
        <v>3</v>
      </c>
      <c r="V636" s="6" t="s">
        <v>3</v>
      </c>
      <c r="W636" s="6" t="s">
        <v>3</v>
      </c>
      <c r="X636" s="6" t="s">
        <v>3</v>
      </c>
      <c r="Y636" s="6" t="s">
        <v>3</v>
      </c>
      <c r="Z636" s="6" t="s">
        <v>3</v>
      </c>
      <c r="AA636" s="6" t="s">
        <v>3</v>
      </c>
      <c r="AB636" s="6" t="s">
        <v>3</v>
      </c>
      <c r="AC636" s="6" t="s">
        <v>3</v>
      </c>
      <c r="AD636" s="6" t="s">
        <v>3</v>
      </c>
      <c r="AE636" s="6" t="s">
        <v>3</v>
      </c>
      <c r="AF636" s="6" t="s">
        <v>3</v>
      </c>
      <c r="AG636" s="6" t="s">
        <v>3</v>
      </c>
      <c r="AH636" s="6" t="s">
        <v>3</v>
      </c>
    </row>
    <row r="637" spans="1:34" x14ac:dyDescent="0.2">
      <c r="A637" s="4">
        <v>75</v>
      </c>
      <c r="B637" s="4" t="s">
        <v>874</v>
      </c>
      <c r="C637" s="4">
        <v>2018</v>
      </c>
      <c r="D637" s="4">
        <v>4</v>
      </c>
      <c r="E637" s="4">
        <v>0</v>
      </c>
      <c r="F637" s="4"/>
      <c r="G637" s="4">
        <v>0</v>
      </c>
      <c r="H637" s="4">
        <v>1</v>
      </c>
      <c r="I637" s="4">
        <v>0</v>
      </c>
      <c r="J637" s="4">
        <v>1</v>
      </c>
      <c r="K637" s="4">
        <v>0</v>
      </c>
      <c r="L637" s="4">
        <v>0</v>
      </c>
      <c r="M637" s="4">
        <v>1</v>
      </c>
      <c r="N637" s="4">
        <v>39650538</v>
      </c>
      <c r="O637" s="4">
        <v>2</v>
      </c>
    </row>
    <row r="638" spans="1:34" x14ac:dyDescent="0.2">
      <c r="A638" s="6">
        <v>3</v>
      </c>
      <c r="B638" s="6" t="s">
        <v>873</v>
      </c>
      <c r="C638" s="6">
        <v>6.77</v>
      </c>
      <c r="D638" s="6">
        <v>1</v>
      </c>
      <c r="E638" s="6">
        <v>1</v>
      </c>
      <c r="F638" s="6">
        <v>1</v>
      </c>
      <c r="G638" s="6">
        <v>1</v>
      </c>
      <c r="H638" s="6">
        <v>3.82</v>
      </c>
      <c r="I638" s="6">
        <v>1</v>
      </c>
      <c r="J638" s="6">
        <v>1</v>
      </c>
      <c r="K638" s="6">
        <v>19.579999999999998</v>
      </c>
      <c r="L638" s="6">
        <v>1</v>
      </c>
      <c r="M638" s="6">
        <v>6.77</v>
      </c>
      <c r="N638" s="6">
        <v>1</v>
      </c>
      <c r="O638" s="6">
        <v>3.82</v>
      </c>
      <c r="P638" s="6">
        <v>1</v>
      </c>
      <c r="Q638" s="6">
        <v>19.579999999999998</v>
      </c>
      <c r="R638" s="6">
        <v>1</v>
      </c>
      <c r="S638" s="6" t="s">
        <v>3</v>
      </c>
      <c r="T638" s="6" t="s">
        <v>3</v>
      </c>
      <c r="U638" s="6" t="s">
        <v>3</v>
      </c>
      <c r="V638" s="6" t="s">
        <v>3</v>
      </c>
      <c r="W638" s="6" t="s">
        <v>3</v>
      </c>
      <c r="X638" s="6" t="s">
        <v>3</v>
      </c>
      <c r="Y638" s="6" t="s">
        <v>3</v>
      </c>
      <c r="Z638" s="6" t="s">
        <v>3</v>
      </c>
      <c r="AA638" s="6" t="s">
        <v>3</v>
      </c>
      <c r="AB638" s="6" t="s">
        <v>3</v>
      </c>
      <c r="AC638" s="6" t="s">
        <v>3</v>
      </c>
      <c r="AD638" s="6" t="s">
        <v>3</v>
      </c>
      <c r="AE638" s="6" t="s">
        <v>3</v>
      </c>
      <c r="AF638" s="6" t="s">
        <v>3</v>
      </c>
      <c r="AG638" s="6" t="s">
        <v>3</v>
      </c>
      <c r="AH638" s="6" t="s">
        <v>3</v>
      </c>
    </row>
    <row r="642" spans="1:5" x14ac:dyDescent="0.2">
      <c r="A642">
        <v>65</v>
      </c>
      <c r="C642">
        <v>1</v>
      </c>
      <c r="D642">
        <v>0</v>
      </c>
      <c r="E64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875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  <c r="N1">
        <v>10</v>
      </c>
      <c r="O1">
        <v>1</v>
      </c>
      <c r="P1">
        <v>0</v>
      </c>
      <c r="Q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17301512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39650536</v>
      </c>
      <c r="E14" s="1">
        <v>39650538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(Source!F559)/1000</f>
        <v>21.354779999999998</v>
      </c>
      <c r="F16" s="8">
        <f>(Source!F560)/1000</f>
        <v>1272.5479499999999</v>
      </c>
      <c r="G16" s="8">
        <f>(Source!F551)/1000</f>
        <v>0</v>
      </c>
      <c r="H16" s="8">
        <f>(Source!F561)/1000+(Source!F562)/1000</f>
        <v>0</v>
      </c>
      <c r="I16" s="8">
        <f>E16+F16+G16+H16</f>
        <v>1293.9027299999998</v>
      </c>
      <c r="J16" s="8">
        <f>(Source!F557)/1000</f>
        <v>28.390700000000002</v>
      </c>
      <c r="T16" s="9">
        <f>(Source!P559)/1000</f>
        <v>165.41935999999998</v>
      </c>
      <c r="U16" s="9">
        <f>(Source!P560)/1000</f>
        <v>2998.7743399999999</v>
      </c>
      <c r="V16" s="9">
        <f>(Source!P551)/1000</f>
        <v>0</v>
      </c>
      <c r="W16" s="9">
        <f>(Source!P561)/1000+(Source!P562)/1000</f>
        <v>0</v>
      </c>
      <c r="X16" s="9">
        <f>T16+U16+V16+W16</f>
        <v>3164.1936999999998</v>
      </c>
      <c r="Y16" s="9">
        <f>(Source!P557)/1000</f>
        <v>192.20505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1250179.98</v>
      </c>
      <c r="AU16" s="8">
        <v>1204255.28</v>
      </c>
      <c r="AV16" s="8">
        <v>0</v>
      </c>
      <c r="AW16" s="8">
        <v>0</v>
      </c>
      <c r="AX16" s="8">
        <v>0</v>
      </c>
      <c r="AY16" s="8">
        <v>17534</v>
      </c>
      <c r="AZ16" s="8">
        <v>1755.84</v>
      </c>
      <c r="BA16" s="8">
        <v>28390.7</v>
      </c>
      <c r="BB16" s="8">
        <v>21354.78</v>
      </c>
      <c r="BC16" s="8">
        <v>1272547.95</v>
      </c>
      <c r="BD16" s="8">
        <v>0</v>
      </c>
      <c r="BE16" s="8">
        <v>0</v>
      </c>
      <c r="BF16" s="8">
        <v>2642.0628419999998</v>
      </c>
      <c r="BG16" s="8">
        <v>152.89280999999997</v>
      </c>
      <c r="BH16" s="8">
        <v>0</v>
      </c>
      <c r="BI16" s="8">
        <v>25274.95</v>
      </c>
      <c r="BJ16" s="8">
        <v>18447.8</v>
      </c>
      <c r="BK16" s="8">
        <v>1552683.28</v>
      </c>
      <c r="BR16" s="9">
        <v>2868190.29</v>
      </c>
      <c r="BS16" s="9">
        <v>2557280.19</v>
      </c>
      <c r="BT16" s="9">
        <v>0</v>
      </c>
      <c r="BU16" s="9">
        <v>0</v>
      </c>
      <c r="BV16" s="9">
        <v>0</v>
      </c>
      <c r="BW16" s="9">
        <v>118705.05</v>
      </c>
      <c r="BX16" s="9">
        <v>11887.06</v>
      </c>
      <c r="BY16" s="9">
        <v>192205.05</v>
      </c>
      <c r="BZ16" s="9">
        <v>165419.35999999999</v>
      </c>
      <c r="CA16" s="9">
        <v>2998774.34</v>
      </c>
      <c r="CB16" s="9">
        <v>0</v>
      </c>
      <c r="CC16" s="9">
        <v>0</v>
      </c>
      <c r="CD16" s="9">
        <v>2642.0628419999998</v>
      </c>
      <c r="CE16" s="9">
        <v>152.89280999999997</v>
      </c>
      <c r="CF16" s="9">
        <v>0</v>
      </c>
      <c r="CG16" s="9">
        <v>171111.6</v>
      </c>
      <c r="CH16" s="9">
        <v>124891.81</v>
      </c>
      <c r="CI16" s="9">
        <v>3797032.44</v>
      </c>
    </row>
    <row r="18" spans="1:40" x14ac:dyDescent="0.2">
      <c r="A18">
        <v>51</v>
      </c>
      <c r="E18" s="10">
        <f>SUMIF(A16:A17,3,E16:E17)</f>
        <v>21.354779999999998</v>
      </c>
      <c r="F18" s="10">
        <f>SUMIF(A16:A17,3,F16:F17)</f>
        <v>1272.5479499999999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1293.9027299999998</v>
      </c>
      <c r="J18" s="10">
        <f>SUMIF(A16:A17,3,J16:J17)</f>
        <v>28.390700000000002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165.41935999999998</v>
      </c>
      <c r="U18" s="3">
        <f>SUMIF(A16:A17,3,U16:U17)</f>
        <v>2998.7743399999999</v>
      </c>
      <c r="V18" s="3">
        <f>SUMIF(A16:A17,3,V16:V17)</f>
        <v>0</v>
      </c>
      <c r="W18" s="3">
        <f>SUMIF(A16:A17,3,W16:W17)</f>
        <v>0</v>
      </c>
      <c r="X18" s="3">
        <f>SUMIF(A16:A17,3,X16:X17)</f>
        <v>3164.1936999999998</v>
      </c>
      <c r="Y18" s="3">
        <f>SUMIF(A16:A17,3,Y16:Y17)</f>
        <v>192.20505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1250179.98</v>
      </c>
      <c r="G20" s="5" t="s">
        <v>426</v>
      </c>
      <c r="H20" s="5" t="s">
        <v>427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2868190.29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1204255.28</v>
      </c>
      <c r="G21" s="5" t="s">
        <v>428</v>
      </c>
      <c r="H21" s="5" t="s">
        <v>429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2557280.19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430</v>
      </c>
      <c r="H22" s="5" t="s">
        <v>431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1204255.28</v>
      </c>
      <c r="G23" s="5" t="s">
        <v>432</v>
      </c>
      <c r="H23" s="5" t="s">
        <v>433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2557280.19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1204255.28</v>
      </c>
      <c r="G24" s="5" t="s">
        <v>434</v>
      </c>
      <c r="H24" s="5" t="s">
        <v>435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2557280.19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436</v>
      </c>
      <c r="H25" s="5" t="s">
        <v>437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1204255.28</v>
      </c>
      <c r="G26" s="5" t="s">
        <v>438</v>
      </c>
      <c r="H26" s="5" t="s">
        <v>439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2557280.19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440</v>
      </c>
      <c r="H27" s="5" t="s">
        <v>441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442</v>
      </c>
      <c r="H28" s="5" t="s">
        <v>443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444</v>
      </c>
      <c r="H29" s="5" t="s">
        <v>445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17534</v>
      </c>
      <c r="G30" s="5" t="s">
        <v>446</v>
      </c>
      <c r="H30" s="5" t="s">
        <v>447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118705.05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448</v>
      </c>
      <c r="H31" s="5" t="s">
        <v>449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1755.84</v>
      </c>
      <c r="G32" s="5" t="s">
        <v>450</v>
      </c>
      <c r="H32" s="5" t="s">
        <v>451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11887.06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28390.7</v>
      </c>
      <c r="G33" s="5" t="s">
        <v>452</v>
      </c>
      <c r="H33" s="5" t="s">
        <v>453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192205.05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454</v>
      </c>
      <c r="H34" s="5" t="s">
        <v>455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21354.78</v>
      </c>
      <c r="G35" s="5" t="s">
        <v>456</v>
      </c>
      <c r="H35" s="5" t="s">
        <v>457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165419.35999999999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1272547.95</v>
      </c>
      <c r="G36" s="5" t="s">
        <v>458</v>
      </c>
      <c r="H36" s="5" t="s">
        <v>459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2998774.34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460</v>
      </c>
      <c r="H37" s="5" t="s">
        <v>461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462</v>
      </c>
      <c r="H38" s="5" t="s">
        <v>463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464</v>
      </c>
      <c r="H39" s="5" t="s">
        <v>465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2642.0628419999998</v>
      </c>
      <c r="G40" s="5" t="s">
        <v>466</v>
      </c>
      <c r="H40" s="5" t="s">
        <v>467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2642.0628419999998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152.89280999999997</v>
      </c>
      <c r="G41" s="5" t="s">
        <v>468</v>
      </c>
      <c r="H41" s="5" t="s">
        <v>469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152.89280999999997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470</v>
      </c>
      <c r="H42" s="5" t="s">
        <v>471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25274.95</v>
      </c>
      <c r="G43" s="5" t="s">
        <v>472</v>
      </c>
      <c r="H43" s="5" t="s">
        <v>473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171111.6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18447.8</v>
      </c>
      <c r="G44" s="5" t="s">
        <v>474</v>
      </c>
      <c r="H44" s="5" t="s">
        <v>475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124891.81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1293902.73</v>
      </c>
      <c r="G45" s="5" t="s">
        <v>476</v>
      </c>
      <c r="H45" s="5" t="s">
        <v>477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3164193.7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1293902.73</v>
      </c>
      <c r="G46" s="5" t="s">
        <v>806</v>
      </c>
      <c r="H46" s="5" t="s">
        <v>476</v>
      </c>
      <c r="I46" s="5"/>
      <c r="J46" s="5"/>
      <c r="K46" s="5">
        <v>212</v>
      </c>
      <c r="L46" s="5">
        <v>27</v>
      </c>
      <c r="M46" s="5">
        <v>0</v>
      </c>
      <c r="N46" s="5" t="s">
        <v>3</v>
      </c>
      <c r="O46" s="5">
        <v>2</v>
      </c>
      <c r="P46" s="5">
        <v>3164193.7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258780.55</v>
      </c>
      <c r="G47" s="5" t="s">
        <v>807</v>
      </c>
      <c r="H47" s="5" t="s">
        <v>808</v>
      </c>
      <c r="I47" s="5"/>
      <c r="J47" s="5"/>
      <c r="K47" s="5">
        <v>212</v>
      </c>
      <c r="L47" s="5">
        <v>28</v>
      </c>
      <c r="M47" s="5">
        <v>0</v>
      </c>
      <c r="N47" s="5" t="s">
        <v>3</v>
      </c>
      <c r="O47" s="5">
        <v>2</v>
      </c>
      <c r="P47" s="5">
        <v>632838.74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1552683.28</v>
      </c>
      <c r="G48" s="5" t="s">
        <v>809</v>
      </c>
      <c r="H48" s="5" t="s">
        <v>810</v>
      </c>
      <c r="I48" s="5"/>
      <c r="J48" s="5"/>
      <c r="K48" s="5">
        <v>212</v>
      </c>
      <c r="L48" s="5">
        <v>29</v>
      </c>
      <c r="M48" s="5">
        <v>0</v>
      </c>
      <c r="N48" s="5" t="s">
        <v>3</v>
      </c>
      <c r="O48" s="5">
        <v>2</v>
      </c>
      <c r="P48" s="5">
        <v>3797032.44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872</v>
      </c>
      <c r="C53" s="4">
        <v>2000</v>
      </c>
      <c r="D53" s="4">
        <v>4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39650536</v>
      </c>
      <c r="O53" s="4">
        <v>1</v>
      </c>
    </row>
    <row r="54" spans="1:34" x14ac:dyDescent="0.2">
      <c r="A54" s="6">
        <v>3</v>
      </c>
      <c r="B54" s="6" t="s">
        <v>873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6">
        <v>2</v>
      </c>
      <c r="K54" s="6">
        <v>1</v>
      </c>
      <c r="L54" s="6">
        <v>1</v>
      </c>
      <c r="M54" s="6">
        <v>1</v>
      </c>
      <c r="N54" s="6">
        <v>1</v>
      </c>
      <c r="O54" s="6">
        <v>1</v>
      </c>
      <c r="P54" s="6">
        <v>1</v>
      </c>
      <c r="Q54" s="6">
        <v>1</v>
      </c>
      <c r="R54" s="6">
        <v>1</v>
      </c>
      <c r="S54" s="6" t="s">
        <v>3</v>
      </c>
      <c r="T54" s="6" t="s">
        <v>3</v>
      </c>
      <c r="U54" s="6" t="s">
        <v>3</v>
      </c>
      <c r="V54" s="6" t="s">
        <v>3</v>
      </c>
      <c r="W54" s="6" t="s">
        <v>3</v>
      </c>
      <c r="X54" s="6" t="s">
        <v>3</v>
      </c>
      <c r="Y54" s="6" t="s">
        <v>3</v>
      </c>
      <c r="Z54" s="6" t="s">
        <v>3</v>
      </c>
      <c r="AA54" s="6" t="s">
        <v>3</v>
      </c>
      <c r="AB54" s="6" t="s">
        <v>3</v>
      </c>
      <c r="AC54" s="6" t="s">
        <v>3</v>
      </c>
      <c r="AD54" s="6" t="s">
        <v>3</v>
      </c>
      <c r="AE54" s="6" t="s">
        <v>3</v>
      </c>
      <c r="AF54" s="6" t="s">
        <v>3</v>
      </c>
      <c r="AG54" s="6" t="s">
        <v>3</v>
      </c>
      <c r="AH54" s="6" t="s">
        <v>3</v>
      </c>
    </row>
    <row r="55" spans="1:34" x14ac:dyDescent="0.2">
      <c r="A55" s="4">
        <v>75</v>
      </c>
      <c r="B55" s="4" t="s">
        <v>874</v>
      </c>
      <c r="C55" s="4">
        <v>2018</v>
      </c>
      <c r="D55" s="4">
        <v>4</v>
      </c>
      <c r="E55" s="4">
        <v>0</v>
      </c>
      <c r="F55" s="4"/>
      <c r="G55" s="4">
        <v>0</v>
      </c>
      <c r="H55" s="4">
        <v>1</v>
      </c>
      <c r="I55" s="4">
        <v>0</v>
      </c>
      <c r="J55" s="4">
        <v>1</v>
      </c>
      <c r="K55" s="4">
        <v>0</v>
      </c>
      <c r="L55" s="4">
        <v>0</v>
      </c>
      <c r="M55" s="4">
        <v>1</v>
      </c>
      <c r="N55" s="4">
        <v>39650538</v>
      </c>
      <c r="O55" s="4">
        <v>2</v>
      </c>
    </row>
    <row r="56" spans="1:34" x14ac:dyDescent="0.2">
      <c r="A56" s="6">
        <v>3</v>
      </c>
      <c r="B56" s="6" t="s">
        <v>873</v>
      </c>
      <c r="C56" s="6">
        <v>6.77</v>
      </c>
      <c r="D56" s="6">
        <v>1</v>
      </c>
      <c r="E56" s="6">
        <v>1</v>
      </c>
      <c r="F56" s="6">
        <v>1</v>
      </c>
      <c r="G56" s="6">
        <v>1</v>
      </c>
      <c r="H56" s="6">
        <v>3.82</v>
      </c>
      <c r="I56" s="6">
        <v>1</v>
      </c>
      <c r="J56" s="6">
        <v>1</v>
      </c>
      <c r="K56" s="6">
        <v>19.579999999999998</v>
      </c>
      <c r="L56" s="6">
        <v>1</v>
      </c>
      <c r="M56" s="6">
        <v>6.77</v>
      </c>
      <c r="N56" s="6">
        <v>1</v>
      </c>
      <c r="O56" s="6">
        <v>3.82</v>
      </c>
      <c r="P56" s="6">
        <v>1</v>
      </c>
      <c r="Q56" s="6">
        <v>19.579999999999998</v>
      </c>
      <c r="R56" s="6">
        <v>1</v>
      </c>
      <c r="S56" s="6" t="s">
        <v>3</v>
      </c>
      <c r="T56" s="6" t="s">
        <v>3</v>
      </c>
      <c r="U56" s="6" t="s">
        <v>3</v>
      </c>
      <c r="V56" s="6" t="s">
        <v>3</v>
      </c>
      <c r="W56" s="6" t="s">
        <v>3</v>
      </c>
      <c r="X56" s="6" t="s">
        <v>3</v>
      </c>
      <c r="Y56" s="6" t="s">
        <v>3</v>
      </c>
      <c r="Z56" s="6" t="s">
        <v>3</v>
      </c>
      <c r="AA56" s="6" t="s">
        <v>3</v>
      </c>
      <c r="AB56" s="6" t="s">
        <v>3</v>
      </c>
      <c r="AC56" s="6" t="s">
        <v>3</v>
      </c>
      <c r="AD56" s="6" t="s">
        <v>3</v>
      </c>
      <c r="AE56" s="6" t="s">
        <v>3</v>
      </c>
      <c r="AF56" s="6" t="s">
        <v>3</v>
      </c>
      <c r="AG56" s="6" t="s">
        <v>3</v>
      </c>
      <c r="AH56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3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39650536</v>
      </c>
      <c r="C1">
        <v>39652680</v>
      </c>
      <c r="D1">
        <v>37080781</v>
      </c>
      <c r="E1">
        <v>1</v>
      </c>
      <c r="F1">
        <v>1</v>
      </c>
      <c r="G1">
        <v>1</v>
      </c>
      <c r="H1">
        <v>1</v>
      </c>
      <c r="I1" t="s">
        <v>876</v>
      </c>
      <c r="J1" t="s">
        <v>3</v>
      </c>
      <c r="K1" t="s">
        <v>877</v>
      </c>
      <c r="L1">
        <v>1191</v>
      </c>
      <c r="N1">
        <v>1013</v>
      </c>
      <c r="O1" t="s">
        <v>878</v>
      </c>
      <c r="P1" t="s">
        <v>878</v>
      </c>
      <c r="Q1">
        <v>1</v>
      </c>
      <c r="W1">
        <v>0</v>
      </c>
      <c r="X1">
        <v>912892513</v>
      </c>
      <c r="Y1">
        <v>4.4550000000000001</v>
      </c>
      <c r="AA1">
        <v>0</v>
      </c>
      <c r="AB1">
        <v>0</v>
      </c>
      <c r="AC1">
        <v>0</v>
      </c>
      <c r="AD1">
        <v>9.92</v>
      </c>
      <c r="AE1">
        <v>0</v>
      </c>
      <c r="AF1">
        <v>0</v>
      </c>
      <c r="AG1">
        <v>0</v>
      </c>
      <c r="AH1">
        <v>9.92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3.3</v>
      </c>
      <c r="AU1" t="s">
        <v>19</v>
      </c>
      <c r="AV1">
        <v>1</v>
      </c>
      <c r="AW1">
        <v>2</v>
      </c>
      <c r="AX1">
        <v>39652681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4.4550000000000001</v>
      </c>
      <c r="CY1">
        <f>AD1</f>
        <v>9.92</v>
      </c>
      <c r="CZ1">
        <f>AH1</f>
        <v>9.92</v>
      </c>
      <c r="DA1">
        <f>AL1</f>
        <v>1</v>
      </c>
      <c r="DB1">
        <f>ROUND((ROUND(AT1*CZ1,2)*1.35),6)</f>
        <v>44.198999999999998</v>
      </c>
      <c r="DC1">
        <f>ROUND((ROUND(AT1*AG1,2)*1.35),6)</f>
        <v>0</v>
      </c>
    </row>
    <row r="2" spans="1:107" x14ac:dyDescent="0.2">
      <c r="A2">
        <f>ROW(Source!A28)</f>
        <v>28</v>
      </c>
      <c r="B2">
        <v>39650536</v>
      </c>
      <c r="C2">
        <v>39652680</v>
      </c>
      <c r="D2">
        <v>36800424</v>
      </c>
      <c r="E2">
        <v>1</v>
      </c>
      <c r="F2">
        <v>1</v>
      </c>
      <c r="G2">
        <v>1</v>
      </c>
      <c r="H2">
        <v>3</v>
      </c>
      <c r="I2" t="s">
        <v>879</v>
      </c>
      <c r="J2" t="s">
        <v>880</v>
      </c>
      <c r="K2" t="s">
        <v>881</v>
      </c>
      <c r="L2">
        <v>1346</v>
      </c>
      <c r="N2">
        <v>1009</v>
      </c>
      <c r="O2" t="s">
        <v>186</v>
      </c>
      <c r="P2" t="s">
        <v>186</v>
      </c>
      <c r="Q2">
        <v>1</v>
      </c>
      <c r="W2">
        <v>0</v>
      </c>
      <c r="X2">
        <v>1559187994</v>
      </c>
      <c r="Y2">
        <v>1.1999999999999999E-3</v>
      </c>
      <c r="AA2">
        <v>27.74</v>
      </c>
      <c r="AB2">
        <v>0</v>
      </c>
      <c r="AC2">
        <v>0</v>
      </c>
      <c r="AD2">
        <v>0</v>
      </c>
      <c r="AE2">
        <v>27.74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1.1999999999999999E-3</v>
      </c>
      <c r="AU2" t="s">
        <v>3</v>
      </c>
      <c r="AV2">
        <v>0</v>
      </c>
      <c r="AW2">
        <v>2</v>
      </c>
      <c r="AX2">
        <v>39652682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1.1999999999999999E-3</v>
      </c>
      <c r="CY2">
        <f t="shared" ref="CY2:CY7" si="0">AA2</f>
        <v>27.74</v>
      </c>
      <c r="CZ2">
        <f t="shared" ref="CZ2:CZ7" si="1">AE2</f>
        <v>27.74</v>
      </c>
      <c r="DA2">
        <f t="shared" ref="DA2:DA7" si="2">AI2</f>
        <v>1</v>
      </c>
      <c r="DB2">
        <f t="shared" ref="DB2:DB7" si="3">ROUND(ROUND(AT2*CZ2,2),6)</f>
        <v>0.03</v>
      </c>
      <c r="DC2">
        <f t="shared" ref="DC2:DC7" si="4">ROUND(ROUND(AT2*AG2,2),6)</f>
        <v>0</v>
      </c>
    </row>
    <row r="3" spans="1:107" x14ac:dyDescent="0.2">
      <c r="A3">
        <f>ROW(Source!A28)</f>
        <v>28</v>
      </c>
      <c r="B3">
        <v>39650536</v>
      </c>
      <c r="C3">
        <v>39652680</v>
      </c>
      <c r="D3">
        <v>36804578</v>
      </c>
      <c r="E3">
        <v>1</v>
      </c>
      <c r="F3">
        <v>1</v>
      </c>
      <c r="G3">
        <v>1</v>
      </c>
      <c r="H3">
        <v>3</v>
      </c>
      <c r="I3" t="s">
        <v>882</v>
      </c>
      <c r="J3" t="s">
        <v>883</v>
      </c>
      <c r="K3" t="s">
        <v>884</v>
      </c>
      <c r="L3">
        <v>1355</v>
      </c>
      <c r="N3">
        <v>1010</v>
      </c>
      <c r="O3" t="s">
        <v>265</v>
      </c>
      <c r="P3" t="s">
        <v>265</v>
      </c>
      <c r="Q3">
        <v>100</v>
      </c>
      <c r="W3">
        <v>0</v>
      </c>
      <c r="X3">
        <v>-66531260</v>
      </c>
      <c r="Y3">
        <v>0.03</v>
      </c>
      <c r="AA3">
        <v>83</v>
      </c>
      <c r="AB3">
        <v>0</v>
      </c>
      <c r="AC3">
        <v>0</v>
      </c>
      <c r="AD3">
        <v>0</v>
      </c>
      <c r="AE3">
        <v>83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0.03</v>
      </c>
      <c r="AU3" t="s">
        <v>3</v>
      </c>
      <c r="AV3">
        <v>0</v>
      </c>
      <c r="AW3">
        <v>2</v>
      </c>
      <c r="AX3">
        <v>39652683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0.03</v>
      </c>
      <c r="CY3">
        <f t="shared" si="0"/>
        <v>83</v>
      </c>
      <c r="CZ3">
        <f t="shared" si="1"/>
        <v>83</v>
      </c>
      <c r="DA3">
        <f t="shared" si="2"/>
        <v>1</v>
      </c>
      <c r="DB3">
        <f t="shared" si="3"/>
        <v>2.4900000000000002</v>
      </c>
      <c r="DC3">
        <f t="shared" si="4"/>
        <v>0</v>
      </c>
    </row>
    <row r="4" spans="1:107" x14ac:dyDescent="0.2">
      <c r="A4">
        <f>ROW(Source!A28)</f>
        <v>28</v>
      </c>
      <c r="B4">
        <v>39650536</v>
      </c>
      <c r="C4">
        <v>39652680</v>
      </c>
      <c r="D4">
        <v>36806488</v>
      </c>
      <c r="E4">
        <v>1</v>
      </c>
      <c r="F4">
        <v>1</v>
      </c>
      <c r="G4">
        <v>1</v>
      </c>
      <c r="H4">
        <v>3</v>
      </c>
      <c r="I4" t="s">
        <v>885</v>
      </c>
      <c r="J4" t="s">
        <v>886</v>
      </c>
      <c r="K4" t="s">
        <v>887</v>
      </c>
      <c r="L4">
        <v>1348</v>
      </c>
      <c r="N4">
        <v>1009</v>
      </c>
      <c r="O4" t="s">
        <v>888</v>
      </c>
      <c r="P4" t="s">
        <v>888</v>
      </c>
      <c r="Q4">
        <v>1000</v>
      </c>
      <c r="W4">
        <v>0</v>
      </c>
      <c r="X4">
        <v>-1421715385</v>
      </c>
      <c r="Y4">
        <v>2.0000000000000002E-5</v>
      </c>
      <c r="AA4">
        <v>729.98</v>
      </c>
      <c r="AB4">
        <v>0</v>
      </c>
      <c r="AC4">
        <v>0</v>
      </c>
      <c r="AD4">
        <v>0</v>
      </c>
      <c r="AE4">
        <v>729.98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2.0000000000000002E-5</v>
      </c>
      <c r="AU4" t="s">
        <v>3</v>
      </c>
      <c r="AV4">
        <v>0</v>
      </c>
      <c r="AW4">
        <v>2</v>
      </c>
      <c r="AX4">
        <v>39652684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2.0000000000000002E-5</v>
      </c>
      <c r="CY4">
        <f t="shared" si="0"/>
        <v>729.98</v>
      </c>
      <c r="CZ4">
        <f t="shared" si="1"/>
        <v>729.98</v>
      </c>
      <c r="DA4">
        <f t="shared" si="2"/>
        <v>1</v>
      </c>
      <c r="DB4">
        <f t="shared" si="3"/>
        <v>0.01</v>
      </c>
      <c r="DC4">
        <f t="shared" si="4"/>
        <v>0</v>
      </c>
    </row>
    <row r="5" spans="1:107" x14ac:dyDescent="0.2">
      <c r="A5">
        <f>ROW(Source!A28)</f>
        <v>28</v>
      </c>
      <c r="B5">
        <v>39650536</v>
      </c>
      <c r="C5">
        <v>39652680</v>
      </c>
      <c r="D5">
        <v>36829536</v>
      </c>
      <c r="E5">
        <v>1</v>
      </c>
      <c r="F5">
        <v>1</v>
      </c>
      <c r="G5">
        <v>1</v>
      </c>
      <c r="H5">
        <v>3</v>
      </c>
      <c r="I5" t="s">
        <v>889</v>
      </c>
      <c r="J5" t="s">
        <v>890</v>
      </c>
      <c r="K5" t="s">
        <v>891</v>
      </c>
      <c r="L5">
        <v>1346</v>
      </c>
      <c r="N5">
        <v>1009</v>
      </c>
      <c r="O5" t="s">
        <v>186</v>
      </c>
      <c r="P5" t="s">
        <v>186</v>
      </c>
      <c r="Q5">
        <v>1</v>
      </c>
      <c r="W5">
        <v>0</v>
      </c>
      <c r="X5">
        <v>-1726842289</v>
      </c>
      <c r="Y5">
        <v>1.2E-2</v>
      </c>
      <c r="AA5">
        <v>65.75</v>
      </c>
      <c r="AB5">
        <v>0</v>
      </c>
      <c r="AC5">
        <v>0</v>
      </c>
      <c r="AD5">
        <v>0</v>
      </c>
      <c r="AE5">
        <v>65.75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1.2E-2</v>
      </c>
      <c r="AU5" t="s">
        <v>3</v>
      </c>
      <c r="AV5">
        <v>0</v>
      </c>
      <c r="AW5">
        <v>2</v>
      </c>
      <c r="AX5">
        <v>39652685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1.2E-2</v>
      </c>
      <c r="CY5">
        <f t="shared" si="0"/>
        <v>65.75</v>
      </c>
      <c r="CZ5">
        <f t="shared" si="1"/>
        <v>65.75</v>
      </c>
      <c r="DA5">
        <f t="shared" si="2"/>
        <v>1</v>
      </c>
      <c r="DB5">
        <f t="shared" si="3"/>
        <v>0.79</v>
      </c>
      <c r="DC5">
        <f t="shared" si="4"/>
        <v>0</v>
      </c>
    </row>
    <row r="6" spans="1:107" x14ac:dyDescent="0.2">
      <c r="A6">
        <f>ROW(Source!A28)</f>
        <v>28</v>
      </c>
      <c r="B6">
        <v>39650536</v>
      </c>
      <c r="C6">
        <v>39652680</v>
      </c>
      <c r="D6">
        <v>36872516</v>
      </c>
      <c r="E6">
        <v>1</v>
      </c>
      <c r="F6">
        <v>1</v>
      </c>
      <c r="G6">
        <v>1</v>
      </c>
      <c r="H6">
        <v>3</v>
      </c>
      <c r="I6" t="s">
        <v>25</v>
      </c>
      <c r="J6" t="s">
        <v>28</v>
      </c>
      <c r="K6" t="s">
        <v>26</v>
      </c>
      <c r="L6">
        <v>1354</v>
      </c>
      <c r="N6">
        <v>1010</v>
      </c>
      <c r="O6" t="s">
        <v>27</v>
      </c>
      <c r="P6" t="s">
        <v>27</v>
      </c>
      <c r="Q6">
        <v>1</v>
      </c>
      <c r="W6">
        <v>0</v>
      </c>
      <c r="X6">
        <v>378709477</v>
      </c>
      <c r="Y6">
        <v>1</v>
      </c>
      <c r="AA6">
        <v>622.48</v>
      </c>
      <c r="AB6">
        <v>0</v>
      </c>
      <c r="AC6">
        <v>0</v>
      </c>
      <c r="AD6">
        <v>0</v>
      </c>
      <c r="AE6">
        <v>622.48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3</v>
      </c>
      <c r="AT6">
        <v>1</v>
      </c>
      <c r="AU6" t="s">
        <v>3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3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1</v>
      </c>
      <c r="CY6">
        <f t="shared" si="0"/>
        <v>622.48</v>
      </c>
      <c r="CZ6">
        <f t="shared" si="1"/>
        <v>622.48</v>
      </c>
      <c r="DA6">
        <f t="shared" si="2"/>
        <v>1</v>
      </c>
      <c r="DB6">
        <f t="shared" si="3"/>
        <v>622.48</v>
      </c>
      <c r="DC6">
        <f t="shared" si="4"/>
        <v>0</v>
      </c>
    </row>
    <row r="7" spans="1:107" x14ac:dyDescent="0.2">
      <c r="A7">
        <f>ROW(Source!A28)</f>
        <v>28</v>
      </c>
      <c r="B7">
        <v>39650536</v>
      </c>
      <c r="C7">
        <v>39652680</v>
      </c>
      <c r="D7">
        <v>36799065</v>
      </c>
      <c r="E7">
        <v>17</v>
      </c>
      <c r="F7">
        <v>1</v>
      </c>
      <c r="G7">
        <v>1</v>
      </c>
      <c r="H7">
        <v>3</v>
      </c>
      <c r="I7" t="s">
        <v>892</v>
      </c>
      <c r="J7" t="s">
        <v>3</v>
      </c>
      <c r="K7" t="s">
        <v>893</v>
      </c>
      <c r="L7">
        <v>1374</v>
      </c>
      <c r="N7">
        <v>1013</v>
      </c>
      <c r="O7" t="s">
        <v>894</v>
      </c>
      <c r="P7" t="s">
        <v>894</v>
      </c>
      <c r="Q7">
        <v>1</v>
      </c>
      <c r="W7">
        <v>0</v>
      </c>
      <c r="X7">
        <v>-1731369543</v>
      </c>
      <c r="Y7">
        <v>0.65</v>
      </c>
      <c r="AA7">
        <v>1</v>
      </c>
      <c r="AB7">
        <v>0</v>
      </c>
      <c r="AC7">
        <v>0</v>
      </c>
      <c r="AD7">
        <v>0</v>
      </c>
      <c r="AE7">
        <v>1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0.65</v>
      </c>
      <c r="AU7" t="s">
        <v>3</v>
      </c>
      <c r="AV7">
        <v>0</v>
      </c>
      <c r="AW7">
        <v>2</v>
      </c>
      <c r="AX7">
        <v>39652686</v>
      </c>
      <c r="AY7">
        <v>1</v>
      </c>
      <c r="AZ7">
        <v>0</v>
      </c>
      <c r="BA7">
        <v>6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0.65</v>
      </c>
      <c r="CY7">
        <f t="shared" si="0"/>
        <v>1</v>
      </c>
      <c r="CZ7">
        <f t="shared" si="1"/>
        <v>1</v>
      </c>
      <c r="DA7">
        <f t="shared" si="2"/>
        <v>1</v>
      </c>
      <c r="DB7">
        <f t="shared" si="3"/>
        <v>0.65</v>
      </c>
      <c r="DC7">
        <f t="shared" si="4"/>
        <v>0</v>
      </c>
    </row>
    <row r="8" spans="1:107" x14ac:dyDescent="0.2">
      <c r="A8">
        <f>ROW(Source!A29)</f>
        <v>29</v>
      </c>
      <c r="B8">
        <v>39650538</v>
      </c>
      <c r="C8">
        <v>39652680</v>
      </c>
      <c r="D8">
        <v>37080781</v>
      </c>
      <c r="E8">
        <v>1</v>
      </c>
      <c r="F8">
        <v>1</v>
      </c>
      <c r="G8">
        <v>1</v>
      </c>
      <c r="H8">
        <v>1</v>
      </c>
      <c r="I8" t="s">
        <v>876</v>
      </c>
      <c r="J8" t="s">
        <v>3</v>
      </c>
      <c r="K8" t="s">
        <v>877</v>
      </c>
      <c r="L8">
        <v>1191</v>
      </c>
      <c r="N8">
        <v>1013</v>
      </c>
      <c r="O8" t="s">
        <v>878</v>
      </c>
      <c r="P8" t="s">
        <v>878</v>
      </c>
      <c r="Q8">
        <v>1</v>
      </c>
      <c r="W8">
        <v>0</v>
      </c>
      <c r="X8">
        <v>912892513</v>
      </c>
      <c r="Y8">
        <v>4.4550000000000001</v>
      </c>
      <c r="AA8">
        <v>0</v>
      </c>
      <c r="AB8">
        <v>0</v>
      </c>
      <c r="AC8">
        <v>0</v>
      </c>
      <c r="AD8">
        <v>67.16</v>
      </c>
      <c r="AE8">
        <v>0</v>
      </c>
      <c r="AF8">
        <v>0</v>
      </c>
      <c r="AG8">
        <v>0</v>
      </c>
      <c r="AH8">
        <v>9.92</v>
      </c>
      <c r="AI8">
        <v>1</v>
      </c>
      <c r="AJ8">
        <v>1</v>
      </c>
      <c r="AK8">
        <v>1</v>
      </c>
      <c r="AL8">
        <v>6.77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3.3</v>
      </c>
      <c r="AU8" t="s">
        <v>19</v>
      </c>
      <c r="AV8">
        <v>1</v>
      </c>
      <c r="AW8">
        <v>2</v>
      </c>
      <c r="AX8">
        <v>39652681</v>
      </c>
      <c r="AY8">
        <v>1</v>
      </c>
      <c r="AZ8">
        <v>0</v>
      </c>
      <c r="BA8">
        <v>7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4.4550000000000001</v>
      </c>
      <c r="CY8">
        <f>AD8</f>
        <v>67.16</v>
      </c>
      <c r="CZ8">
        <f>AH8</f>
        <v>9.92</v>
      </c>
      <c r="DA8">
        <f>AL8</f>
        <v>6.77</v>
      </c>
      <c r="DB8">
        <f>ROUND((ROUND(AT8*CZ8,2)*1.35),6)</f>
        <v>44.198999999999998</v>
      </c>
      <c r="DC8">
        <f>ROUND((ROUND(AT8*AG8,2)*1.35),6)</f>
        <v>0</v>
      </c>
    </row>
    <row r="9" spans="1:107" x14ac:dyDescent="0.2">
      <c r="A9">
        <f>ROW(Source!A29)</f>
        <v>29</v>
      </c>
      <c r="B9">
        <v>39650538</v>
      </c>
      <c r="C9">
        <v>39652680</v>
      </c>
      <c r="D9">
        <v>36800424</v>
      </c>
      <c r="E9">
        <v>1</v>
      </c>
      <c r="F9">
        <v>1</v>
      </c>
      <c r="G9">
        <v>1</v>
      </c>
      <c r="H9">
        <v>3</v>
      </c>
      <c r="I9" t="s">
        <v>879</v>
      </c>
      <c r="J9" t="s">
        <v>880</v>
      </c>
      <c r="K9" t="s">
        <v>881</v>
      </c>
      <c r="L9">
        <v>1346</v>
      </c>
      <c r="N9">
        <v>1009</v>
      </c>
      <c r="O9" t="s">
        <v>186</v>
      </c>
      <c r="P9" t="s">
        <v>186</v>
      </c>
      <c r="Q9">
        <v>1</v>
      </c>
      <c r="W9">
        <v>0</v>
      </c>
      <c r="X9">
        <v>1559187994</v>
      </c>
      <c r="Y9">
        <v>1.1999999999999999E-3</v>
      </c>
      <c r="AA9">
        <v>187.8</v>
      </c>
      <c r="AB9">
        <v>0</v>
      </c>
      <c r="AC9">
        <v>0</v>
      </c>
      <c r="AD9">
        <v>0</v>
      </c>
      <c r="AE9">
        <v>27.74</v>
      </c>
      <c r="AF9">
        <v>0</v>
      </c>
      <c r="AG9">
        <v>0</v>
      </c>
      <c r="AH9">
        <v>0</v>
      </c>
      <c r="AI9">
        <v>6.77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1.1999999999999999E-3</v>
      </c>
      <c r="AU9" t="s">
        <v>3</v>
      </c>
      <c r="AV9">
        <v>0</v>
      </c>
      <c r="AW9">
        <v>2</v>
      </c>
      <c r="AX9">
        <v>39652682</v>
      </c>
      <c r="AY9">
        <v>1</v>
      </c>
      <c r="AZ9">
        <v>0</v>
      </c>
      <c r="BA9">
        <v>8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1.1999999999999999E-3</v>
      </c>
      <c r="CY9">
        <f t="shared" ref="CY9:CY14" si="5">AA9</f>
        <v>187.8</v>
      </c>
      <c r="CZ9">
        <f t="shared" ref="CZ9:CZ14" si="6">AE9</f>
        <v>27.74</v>
      </c>
      <c r="DA9">
        <f t="shared" ref="DA9:DA14" si="7">AI9</f>
        <v>6.77</v>
      </c>
      <c r="DB9">
        <f t="shared" ref="DB9:DB14" si="8">ROUND(ROUND(AT9*CZ9,2),6)</f>
        <v>0.03</v>
      </c>
      <c r="DC9">
        <f t="shared" ref="DC9:DC14" si="9">ROUND(ROUND(AT9*AG9,2),6)</f>
        <v>0</v>
      </c>
    </row>
    <row r="10" spans="1:107" x14ac:dyDescent="0.2">
      <c r="A10">
        <f>ROW(Source!A29)</f>
        <v>29</v>
      </c>
      <c r="B10">
        <v>39650538</v>
      </c>
      <c r="C10">
        <v>39652680</v>
      </c>
      <c r="D10">
        <v>36804578</v>
      </c>
      <c r="E10">
        <v>1</v>
      </c>
      <c r="F10">
        <v>1</v>
      </c>
      <c r="G10">
        <v>1</v>
      </c>
      <c r="H10">
        <v>3</v>
      </c>
      <c r="I10" t="s">
        <v>882</v>
      </c>
      <c r="J10" t="s">
        <v>883</v>
      </c>
      <c r="K10" t="s">
        <v>884</v>
      </c>
      <c r="L10">
        <v>1355</v>
      </c>
      <c r="N10">
        <v>1010</v>
      </c>
      <c r="O10" t="s">
        <v>265</v>
      </c>
      <c r="P10" t="s">
        <v>265</v>
      </c>
      <c r="Q10">
        <v>100</v>
      </c>
      <c r="W10">
        <v>0</v>
      </c>
      <c r="X10">
        <v>-66531260</v>
      </c>
      <c r="Y10">
        <v>0.03</v>
      </c>
      <c r="AA10">
        <v>561.91</v>
      </c>
      <c r="AB10">
        <v>0</v>
      </c>
      <c r="AC10">
        <v>0</v>
      </c>
      <c r="AD10">
        <v>0</v>
      </c>
      <c r="AE10">
        <v>83</v>
      </c>
      <c r="AF10">
        <v>0</v>
      </c>
      <c r="AG10">
        <v>0</v>
      </c>
      <c r="AH10">
        <v>0</v>
      </c>
      <c r="AI10">
        <v>6.77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0.03</v>
      </c>
      <c r="AU10" t="s">
        <v>3</v>
      </c>
      <c r="AV10">
        <v>0</v>
      </c>
      <c r="AW10">
        <v>2</v>
      </c>
      <c r="AX10">
        <v>39652683</v>
      </c>
      <c r="AY10">
        <v>1</v>
      </c>
      <c r="AZ10">
        <v>0</v>
      </c>
      <c r="BA10">
        <v>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0.03</v>
      </c>
      <c r="CY10">
        <f t="shared" si="5"/>
        <v>561.91</v>
      </c>
      <c r="CZ10">
        <f t="shared" si="6"/>
        <v>83</v>
      </c>
      <c r="DA10">
        <f t="shared" si="7"/>
        <v>6.77</v>
      </c>
      <c r="DB10">
        <f t="shared" si="8"/>
        <v>2.4900000000000002</v>
      </c>
      <c r="DC10">
        <f t="shared" si="9"/>
        <v>0</v>
      </c>
    </row>
    <row r="11" spans="1:107" x14ac:dyDescent="0.2">
      <c r="A11">
        <f>ROW(Source!A29)</f>
        <v>29</v>
      </c>
      <c r="B11">
        <v>39650538</v>
      </c>
      <c r="C11">
        <v>39652680</v>
      </c>
      <c r="D11">
        <v>36806488</v>
      </c>
      <c r="E11">
        <v>1</v>
      </c>
      <c r="F11">
        <v>1</v>
      </c>
      <c r="G11">
        <v>1</v>
      </c>
      <c r="H11">
        <v>3</v>
      </c>
      <c r="I11" t="s">
        <v>885</v>
      </c>
      <c r="J11" t="s">
        <v>886</v>
      </c>
      <c r="K11" t="s">
        <v>887</v>
      </c>
      <c r="L11">
        <v>1348</v>
      </c>
      <c r="N11">
        <v>1009</v>
      </c>
      <c r="O11" t="s">
        <v>888</v>
      </c>
      <c r="P11" t="s">
        <v>888</v>
      </c>
      <c r="Q11">
        <v>1000</v>
      </c>
      <c r="W11">
        <v>0</v>
      </c>
      <c r="X11">
        <v>-1421715385</v>
      </c>
      <c r="Y11">
        <v>2.0000000000000002E-5</v>
      </c>
      <c r="AA11">
        <v>4941.96</v>
      </c>
      <c r="AB11">
        <v>0</v>
      </c>
      <c r="AC11">
        <v>0</v>
      </c>
      <c r="AD11">
        <v>0</v>
      </c>
      <c r="AE11">
        <v>729.98</v>
      </c>
      <c r="AF11">
        <v>0</v>
      </c>
      <c r="AG11">
        <v>0</v>
      </c>
      <c r="AH11">
        <v>0</v>
      </c>
      <c r="AI11">
        <v>6.77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2.0000000000000002E-5</v>
      </c>
      <c r="AU11" t="s">
        <v>3</v>
      </c>
      <c r="AV11">
        <v>0</v>
      </c>
      <c r="AW11">
        <v>2</v>
      </c>
      <c r="AX11">
        <v>39652684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2.0000000000000002E-5</v>
      </c>
      <c r="CY11">
        <f t="shared" si="5"/>
        <v>4941.96</v>
      </c>
      <c r="CZ11">
        <f t="shared" si="6"/>
        <v>729.98</v>
      </c>
      <c r="DA11">
        <f t="shared" si="7"/>
        <v>6.77</v>
      </c>
      <c r="DB11">
        <f t="shared" si="8"/>
        <v>0.01</v>
      </c>
      <c r="DC11">
        <f t="shared" si="9"/>
        <v>0</v>
      </c>
    </row>
    <row r="12" spans="1:107" x14ac:dyDescent="0.2">
      <c r="A12">
        <f>ROW(Source!A29)</f>
        <v>29</v>
      </c>
      <c r="B12">
        <v>39650538</v>
      </c>
      <c r="C12">
        <v>39652680</v>
      </c>
      <c r="D12">
        <v>36829536</v>
      </c>
      <c r="E12">
        <v>1</v>
      </c>
      <c r="F12">
        <v>1</v>
      </c>
      <c r="G12">
        <v>1</v>
      </c>
      <c r="H12">
        <v>3</v>
      </c>
      <c r="I12" t="s">
        <v>889</v>
      </c>
      <c r="J12" t="s">
        <v>890</v>
      </c>
      <c r="K12" t="s">
        <v>891</v>
      </c>
      <c r="L12">
        <v>1346</v>
      </c>
      <c r="N12">
        <v>1009</v>
      </c>
      <c r="O12" t="s">
        <v>186</v>
      </c>
      <c r="P12" t="s">
        <v>186</v>
      </c>
      <c r="Q12">
        <v>1</v>
      </c>
      <c r="W12">
        <v>0</v>
      </c>
      <c r="X12">
        <v>-1726842289</v>
      </c>
      <c r="Y12">
        <v>1.2E-2</v>
      </c>
      <c r="AA12">
        <v>445.13</v>
      </c>
      <c r="AB12">
        <v>0</v>
      </c>
      <c r="AC12">
        <v>0</v>
      </c>
      <c r="AD12">
        <v>0</v>
      </c>
      <c r="AE12">
        <v>65.75</v>
      </c>
      <c r="AF12">
        <v>0</v>
      </c>
      <c r="AG12">
        <v>0</v>
      </c>
      <c r="AH12">
        <v>0</v>
      </c>
      <c r="AI12">
        <v>6.77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1.2E-2</v>
      </c>
      <c r="AU12" t="s">
        <v>3</v>
      </c>
      <c r="AV12">
        <v>0</v>
      </c>
      <c r="AW12">
        <v>2</v>
      </c>
      <c r="AX12">
        <v>39652685</v>
      </c>
      <c r="AY12">
        <v>1</v>
      </c>
      <c r="AZ12">
        <v>0</v>
      </c>
      <c r="BA12">
        <v>11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1.2E-2</v>
      </c>
      <c r="CY12">
        <f t="shared" si="5"/>
        <v>445.13</v>
      </c>
      <c r="CZ12">
        <f t="shared" si="6"/>
        <v>65.75</v>
      </c>
      <c r="DA12">
        <f t="shared" si="7"/>
        <v>6.77</v>
      </c>
      <c r="DB12">
        <f t="shared" si="8"/>
        <v>0.79</v>
      </c>
      <c r="DC12">
        <f t="shared" si="9"/>
        <v>0</v>
      </c>
    </row>
    <row r="13" spans="1:107" x14ac:dyDescent="0.2">
      <c r="A13">
        <f>ROW(Source!A29)</f>
        <v>29</v>
      </c>
      <c r="B13">
        <v>39650538</v>
      </c>
      <c r="C13">
        <v>39652680</v>
      </c>
      <c r="D13">
        <v>36872516</v>
      </c>
      <c r="E13">
        <v>1</v>
      </c>
      <c r="F13">
        <v>1</v>
      </c>
      <c r="G13">
        <v>1</v>
      </c>
      <c r="H13">
        <v>3</v>
      </c>
      <c r="I13" t="s">
        <v>25</v>
      </c>
      <c r="J13" t="s">
        <v>28</v>
      </c>
      <c r="K13" t="s">
        <v>26</v>
      </c>
      <c r="L13">
        <v>1354</v>
      </c>
      <c r="N13">
        <v>1010</v>
      </c>
      <c r="O13" t="s">
        <v>27</v>
      </c>
      <c r="P13" t="s">
        <v>27</v>
      </c>
      <c r="Q13">
        <v>1</v>
      </c>
      <c r="W13">
        <v>0</v>
      </c>
      <c r="X13">
        <v>378709477</v>
      </c>
      <c r="Y13">
        <v>1</v>
      </c>
      <c r="AA13">
        <v>4214.1899999999996</v>
      </c>
      <c r="AB13">
        <v>0</v>
      </c>
      <c r="AC13">
        <v>0</v>
      </c>
      <c r="AD13">
        <v>0</v>
      </c>
      <c r="AE13">
        <v>622.48</v>
      </c>
      <c r="AF13">
        <v>0</v>
      </c>
      <c r="AG13">
        <v>0</v>
      </c>
      <c r="AH13">
        <v>0</v>
      </c>
      <c r="AI13">
        <v>6.77</v>
      </c>
      <c r="AJ13">
        <v>1</v>
      </c>
      <c r="AK13">
        <v>1</v>
      </c>
      <c r="AL13">
        <v>1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3</v>
      </c>
      <c r="AT13">
        <v>1</v>
      </c>
      <c r="AU13" t="s">
        <v>3</v>
      </c>
      <c r="AV13">
        <v>0</v>
      </c>
      <c r="AW13">
        <v>1</v>
      </c>
      <c r="AX13">
        <v>-1</v>
      </c>
      <c r="AY13">
        <v>0</v>
      </c>
      <c r="AZ13">
        <v>0</v>
      </c>
      <c r="BA13" t="s">
        <v>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1</v>
      </c>
      <c r="CY13">
        <f t="shared" si="5"/>
        <v>4214.1899999999996</v>
      </c>
      <c r="CZ13">
        <f t="shared" si="6"/>
        <v>622.48</v>
      </c>
      <c r="DA13">
        <f t="shared" si="7"/>
        <v>6.77</v>
      </c>
      <c r="DB13">
        <f t="shared" si="8"/>
        <v>622.48</v>
      </c>
      <c r="DC13">
        <f t="shared" si="9"/>
        <v>0</v>
      </c>
    </row>
    <row r="14" spans="1:107" x14ac:dyDescent="0.2">
      <c r="A14">
        <f>ROW(Source!A29)</f>
        <v>29</v>
      </c>
      <c r="B14">
        <v>39650538</v>
      </c>
      <c r="C14">
        <v>39652680</v>
      </c>
      <c r="D14">
        <v>36799065</v>
      </c>
      <c r="E14">
        <v>17</v>
      </c>
      <c r="F14">
        <v>1</v>
      </c>
      <c r="G14">
        <v>1</v>
      </c>
      <c r="H14">
        <v>3</v>
      </c>
      <c r="I14" t="s">
        <v>892</v>
      </c>
      <c r="J14" t="s">
        <v>3</v>
      </c>
      <c r="K14" t="s">
        <v>893</v>
      </c>
      <c r="L14">
        <v>1374</v>
      </c>
      <c r="N14">
        <v>1013</v>
      </c>
      <c r="O14" t="s">
        <v>894</v>
      </c>
      <c r="P14" t="s">
        <v>894</v>
      </c>
      <c r="Q14">
        <v>1</v>
      </c>
      <c r="W14">
        <v>0</v>
      </c>
      <c r="X14">
        <v>-1731369543</v>
      </c>
      <c r="Y14">
        <v>0.65</v>
      </c>
      <c r="AA14">
        <v>1</v>
      </c>
      <c r="AB14">
        <v>0</v>
      </c>
      <c r="AC14">
        <v>0</v>
      </c>
      <c r="AD14">
        <v>0</v>
      </c>
      <c r="AE14">
        <v>1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0.65</v>
      </c>
      <c r="AU14" t="s">
        <v>3</v>
      </c>
      <c r="AV14">
        <v>0</v>
      </c>
      <c r="AW14">
        <v>2</v>
      </c>
      <c r="AX14">
        <v>39652686</v>
      </c>
      <c r="AY14">
        <v>1</v>
      </c>
      <c r="AZ14">
        <v>0</v>
      </c>
      <c r="BA14">
        <v>12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0.65</v>
      </c>
      <c r="CY14">
        <f t="shared" si="5"/>
        <v>1</v>
      </c>
      <c r="CZ14">
        <f t="shared" si="6"/>
        <v>1</v>
      </c>
      <c r="DA14">
        <f t="shared" si="7"/>
        <v>1</v>
      </c>
      <c r="DB14">
        <f t="shared" si="8"/>
        <v>0.65</v>
      </c>
      <c r="DC14">
        <f t="shared" si="9"/>
        <v>0</v>
      </c>
    </row>
    <row r="15" spans="1:107" x14ac:dyDescent="0.2">
      <c r="A15">
        <f>ROW(Source!A32)</f>
        <v>32</v>
      </c>
      <c r="B15">
        <v>39650536</v>
      </c>
      <c r="C15">
        <v>39652659</v>
      </c>
      <c r="D15">
        <v>37071037</v>
      </c>
      <c r="E15">
        <v>1</v>
      </c>
      <c r="F15">
        <v>1</v>
      </c>
      <c r="G15">
        <v>1</v>
      </c>
      <c r="H15">
        <v>1</v>
      </c>
      <c r="I15" t="s">
        <v>895</v>
      </c>
      <c r="J15" t="s">
        <v>3</v>
      </c>
      <c r="K15" t="s">
        <v>896</v>
      </c>
      <c r="L15">
        <v>1191</v>
      </c>
      <c r="N15">
        <v>1013</v>
      </c>
      <c r="O15" t="s">
        <v>878</v>
      </c>
      <c r="P15" t="s">
        <v>878</v>
      </c>
      <c r="Q15">
        <v>1</v>
      </c>
      <c r="W15">
        <v>0</v>
      </c>
      <c r="X15">
        <v>1069510174</v>
      </c>
      <c r="Y15">
        <v>100.035</v>
      </c>
      <c r="AA15">
        <v>0</v>
      </c>
      <c r="AB15">
        <v>0</v>
      </c>
      <c r="AC15">
        <v>0</v>
      </c>
      <c r="AD15">
        <v>9.6199999999999992</v>
      </c>
      <c r="AE15">
        <v>0</v>
      </c>
      <c r="AF15">
        <v>0</v>
      </c>
      <c r="AG15">
        <v>0</v>
      </c>
      <c r="AH15">
        <v>9.6199999999999992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74.099999999999994</v>
      </c>
      <c r="AU15" t="s">
        <v>19</v>
      </c>
      <c r="AV15">
        <v>1</v>
      </c>
      <c r="AW15">
        <v>2</v>
      </c>
      <c r="AX15">
        <v>39652660</v>
      </c>
      <c r="AY15">
        <v>1</v>
      </c>
      <c r="AZ15">
        <v>0</v>
      </c>
      <c r="BA15">
        <v>13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100.035</v>
      </c>
      <c r="CY15">
        <f>AD15</f>
        <v>9.6199999999999992</v>
      </c>
      <c r="CZ15">
        <f>AH15</f>
        <v>9.6199999999999992</v>
      </c>
      <c r="DA15">
        <f>AL15</f>
        <v>1</v>
      </c>
      <c r="DB15">
        <f>ROUND((ROUND(AT15*CZ15,2)*1.35),6)</f>
        <v>962.33399999999995</v>
      </c>
      <c r="DC15">
        <f>ROUND((ROUND(AT15*AG15,2)*1.35),6)</f>
        <v>0</v>
      </c>
    </row>
    <row r="16" spans="1:107" x14ac:dyDescent="0.2">
      <c r="A16">
        <f>ROW(Source!A32)</f>
        <v>32</v>
      </c>
      <c r="B16">
        <v>39650536</v>
      </c>
      <c r="C16">
        <v>39652659</v>
      </c>
      <c r="D16">
        <v>37064876</v>
      </c>
      <c r="E16">
        <v>1</v>
      </c>
      <c r="F16">
        <v>1</v>
      </c>
      <c r="G16">
        <v>1</v>
      </c>
      <c r="H16">
        <v>1</v>
      </c>
      <c r="I16" t="s">
        <v>897</v>
      </c>
      <c r="J16" t="s">
        <v>3</v>
      </c>
      <c r="K16" t="s">
        <v>898</v>
      </c>
      <c r="L16">
        <v>1191</v>
      </c>
      <c r="N16">
        <v>1013</v>
      </c>
      <c r="O16" t="s">
        <v>878</v>
      </c>
      <c r="P16" t="s">
        <v>878</v>
      </c>
      <c r="Q16">
        <v>1</v>
      </c>
      <c r="W16">
        <v>0</v>
      </c>
      <c r="X16">
        <v>-1417349443</v>
      </c>
      <c r="Y16">
        <v>3.71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3.71</v>
      </c>
      <c r="AU16" t="s">
        <v>3</v>
      </c>
      <c r="AV16">
        <v>2</v>
      </c>
      <c r="AW16">
        <v>2</v>
      </c>
      <c r="AX16">
        <v>39652661</v>
      </c>
      <c r="AY16">
        <v>1</v>
      </c>
      <c r="AZ16">
        <v>2048</v>
      </c>
      <c r="BA16">
        <v>14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3.71</v>
      </c>
      <c r="CY16">
        <f>AD16</f>
        <v>0</v>
      </c>
      <c r="CZ16">
        <f>AH16</f>
        <v>0</v>
      </c>
      <c r="DA16">
        <f>AL16</f>
        <v>1</v>
      </c>
      <c r="DB16">
        <f>ROUND(ROUND(AT16*CZ16,2),6)</f>
        <v>0</v>
      </c>
      <c r="DC16">
        <f>ROUND(ROUND(AT16*AG16,2),6)</f>
        <v>0</v>
      </c>
    </row>
    <row r="17" spans="1:107" x14ac:dyDescent="0.2">
      <c r="A17">
        <f>ROW(Source!A32)</f>
        <v>32</v>
      </c>
      <c r="B17">
        <v>39650536</v>
      </c>
      <c r="C17">
        <v>39652659</v>
      </c>
      <c r="D17">
        <v>36882383</v>
      </c>
      <c r="E17">
        <v>1</v>
      </c>
      <c r="F17">
        <v>1</v>
      </c>
      <c r="G17">
        <v>1</v>
      </c>
      <c r="H17">
        <v>2</v>
      </c>
      <c r="I17" t="s">
        <v>899</v>
      </c>
      <c r="J17" t="s">
        <v>900</v>
      </c>
      <c r="K17" t="s">
        <v>901</v>
      </c>
      <c r="L17">
        <v>1368</v>
      </c>
      <c r="N17">
        <v>1011</v>
      </c>
      <c r="O17" t="s">
        <v>902</v>
      </c>
      <c r="P17" t="s">
        <v>902</v>
      </c>
      <c r="Q17">
        <v>1</v>
      </c>
      <c r="W17">
        <v>0</v>
      </c>
      <c r="X17">
        <v>1225731627</v>
      </c>
      <c r="Y17">
        <v>5.0085000000000006</v>
      </c>
      <c r="AA17">
        <v>0</v>
      </c>
      <c r="AB17">
        <v>89.99</v>
      </c>
      <c r="AC17">
        <v>10.06</v>
      </c>
      <c r="AD17">
        <v>0</v>
      </c>
      <c r="AE17">
        <v>0</v>
      </c>
      <c r="AF17">
        <v>89.99</v>
      </c>
      <c r="AG17">
        <v>10.06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3.71</v>
      </c>
      <c r="AU17" t="s">
        <v>19</v>
      </c>
      <c r="AV17">
        <v>0</v>
      </c>
      <c r="AW17">
        <v>2</v>
      </c>
      <c r="AX17">
        <v>39652662</v>
      </c>
      <c r="AY17">
        <v>1</v>
      </c>
      <c r="AZ17">
        <v>0</v>
      </c>
      <c r="BA17">
        <v>15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5.0085000000000006</v>
      </c>
      <c r="CY17">
        <f>AB17</f>
        <v>89.99</v>
      </c>
      <c r="CZ17">
        <f>AF17</f>
        <v>89.99</v>
      </c>
      <c r="DA17">
        <f>AJ17</f>
        <v>1</v>
      </c>
      <c r="DB17">
        <f>ROUND((ROUND(AT17*CZ17,2)*1.35),6)</f>
        <v>450.71100000000001</v>
      </c>
      <c r="DC17">
        <f>ROUND((ROUND(AT17*AG17,2)*1.35),6)</f>
        <v>50.381999999999998</v>
      </c>
    </row>
    <row r="18" spans="1:107" x14ac:dyDescent="0.2">
      <c r="A18">
        <f>ROW(Source!A32)</f>
        <v>32</v>
      </c>
      <c r="B18">
        <v>39650536</v>
      </c>
      <c r="C18">
        <v>39652659</v>
      </c>
      <c r="D18">
        <v>36805396</v>
      </c>
      <c r="E18">
        <v>1</v>
      </c>
      <c r="F18">
        <v>1</v>
      </c>
      <c r="G18">
        <v>1</v>
      </c>
      <c r="H18">
        <v>3</v>
      </c>
      <c r="I18" t="s">
        <v>903</v>
      </c>
      <c r="J18" t="s">
        <v>904</v>
      </c>
      <c r="K18" t="s">
        <v>905</v>
      </c>
      <c r="L18">
        <v>1348</v>
      </c>
      <c r="N18">
        <v>1009</v>
      </c>
      <c r="O18" t="s">
        <v>888</v>
      </c>
      <c r="P18" t="s">
        <v>888</v>
      </c>
      <c r="Q18">
        <v>1000</v>
      </c>
      <c r="W18">
        <v>0</v>
      </c>
      <c r="X18">
        <v>1165150829</v>
      </c>
      <c r="Y18">
        <v>2.0000000000000002E-5</v>
      </c>
      <c r="AA18">
        <v>51381.1</v>
      </c>
      <c r="AB18">
        <v>0</v>
      </c>
      <c r="AC18">
        <v>0</v>
      </c>
      <c r="AD18">
        <v>0</v>
      </c>
      <c r="AE18">
        <v>51381.1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2.0000000000000002E-5</v>
      </c>
      <c r="AU18" t="s">
        <v>3</v>
      </c>
      <c r="AV18">
        <v>0</v>
      </c>
      <c r="AW18">
        <v>2</v>
      </c>
      <c r="AX18">
        <v>39652663</v>
      </c>
      <c r="AY18">
        <v>1</v>
      </c>
      <c r="AZ18">
        <v>0</v>
      </c>
      <c r="BA18">
        <v>16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2.0000000000000002E-5</v>
      </c>
      <c r="CY18">
        <f t="shared" ref="CY18:CY24" si="10">AA18</f>
        <v>51381.1</v>
      </c>
      <c r="CZ18">
        <f t="shared" ref="CZ18:CZ24" si="11">AE18</f>
        <v>51381.1</v>
      </c>
      <c r="DA18">
        <f t="shared" ref="DA18:DA24" si="12">AI18</f>
        <v>1</v>
      </c>
      <c r="DB18">
        <f t="shared" ref="DB18:DB24" si="13">ROUND(ROUND(AT18*CZ18,2),6)</f>
        <v>1.03</v>
      </c>
      <c r="DC18">
        <f t="shared" ref="DC18:DC24" si="14">ROUND(ROUND(AT18*AG18,2),6)</f>
        <v>0</v>
      </c>
    </row>
    <row r="19" spans="1:107" x14ac:dyDescent="0.2">
      <c r="A19">
        <f>ROW(Source!A32)</f>
        <v>32</v>
      </c>
      <c r="B19">
        <v>39650536</v>
      </c>
      <c r="C19">
        <v>39652659</v>
      </c>
      <c r="D19">
        <v>36805498</v>
      </c>
      <c r="E19">
        <v>1</v>
      </c>
      <c r="F19">
        <v>1</v>
      </c>
      <c r="G19">
        <v>1</v>
      </c>
      <c r="H19">
        <v>3</v>
      </c>
      <c r="I19" t="s">
        <v>906</v>
      </c>
      <c r="J19" t="s">
        <v>907</v>
      </c>
      <c r="K19" t="s">
        <v>908</v>
      </c>
      <c r="L19">
        <v>1346</v>
      </c>
      <c r="N19">
        <v>1009</v>
      </c>
      <c r="O19" t="s">
        <v>186</v>
      </c>
      <c r="P19" t="s">
        <v>186</v>
      </c>
      <c r="Q19">
        <v>1</v>
      </c>
      <c r="W19">
        <v>0</v>
      </c>
      <c r="X19">
        <v>-1012196365</v>
      </c>
      <c r="Y19">
        <v>1E-3</v>
      </c>
      <c r="AA19">
        <v>155</v>
      </c>
      <c r="AB19">
        <v>0</v>
      </c>
      <c r="AC19">
        <v>0</v>
      </c>
      <c r="AD19">
        <v>0</v>
      </c>
      <c r="AE19">
        <v>155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1E-3</v>
      </c>
      <c r="AU19" t="s">
        <v>3</v>
      </c>
      <c r="AV19">
        <v>0</v>
      </c>
      <c r="AW19">
        <v>2</v>
      </c>
      <c r="AX19">
        <v>39652664</v>
      </c>
      <c r="AY19">
        <v>1</v>
      </c>
      <c r="AZ19">
        <v>0</v>
      </c>
      <c r="BA19">
        <v>17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1E-3</v>
      </c>
      <c r="CY19">
        <f t="shared" si="10"/>
        <v>155</v>
      </c>
      <c r="CZ19">
        <f t="shared" si="11"/>
        <v>155</v>
      </c>
      <c r="DA19">
        <f t="shared" si="12"/>
        <v>1</v>
      </c>
      <c r="DB19">
        <f t="shared" si="13"/>
        <v>0.16</v>
      </c>
      <c r="DC19">
        <f t="shared" si="14"/>
        <v>0</v>
      </c>
    </row>
    <row r="20" spans="1:107" x14ac:dyDescent="0.2">
      <c r="A20">
        <f>ROW(Source!A32)</f>
        <v>32</v>
      </c>
      <c r="B20">
        <v>39650536</v>
      </c>
      <c r="C20">
        <v>39652659</v>
      </c>
      <c r="D20">
        <v>36829535</v>
      </c>
      <c r="E20">
        <v>1</v>
      </c>
      <c r="F20">
        <v>1</v>
      </c>
      <c r="G20">
        <v>1</v>
      </c>
      <c r="H20">
        <v>3</v>
      </c>
      <c r="I20" t="s">
        <v>909</v>
      </c>
      <c r="J20" t="s">
        <v>910</v>
      </c>
      <c r="K20" t="s">
        <v>911</v>
      </c>
      <c r="L20">
        <v>1346</v>
      </c>
      <c r="N20">
        <v>1009</v>
      </c>
      <c r="O20" t="s">
        <v>186</v>
      </c>
      <c r="P20" t="s">
        <v>186</v>
      </c>
      <c r="Q20">
        <v>1</v>
      </c>
      <c r="W20">
        <v>0</v>
      </c>
      <c r="X20">
        <v>1391681712</v>
      </c>
      <c r="Y20">
        <v>0.159</v>
      </c>
      <c r="AA20">
        <v>68.05</v>
      </c>
      <c r="AB20">
        <v>0</v>
      </c>
      <c r="AC20">
        <v>0</v>
      </c>
      <c r="AD20">
        <v>0</v>
      </c>
      <c r="AE20">
        <v>68.05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0.159</v>
      </c>
      <c r="AU20" t="s">
        <v>3</v>
      </c>
      <c r="AV20">
        <v>0</v>
      </c>
      <c r="AW20">
        <v>2</v>
      </c>
      <c r="AX20">
        <v>39652665</v>
      </c>
      <c r="AY20">
        <v>1</v>
      </c>
      <c r="AZ20">
        <v>0</v>
      </c>
      <c r="BA20">
        <v>18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0.159</v>
      </c>
      <c r="CY20">
        <f t="shared" si="10"/>
        <v>68.05</v>
      </c>
      <c r="CZ20">
        <f t="shared" si="11"/>
        <v>68.05</v>
      </c>
      <c r="DA20">
        <f t="shared" si="12"/>
        <v>1</v>
      </c>
      <c r="DB20">
        <f t="shared" si="13"/>
        <v>10.82</v>
      </c>
      <c r="DC20">
        <f t="shared" si="14"/>
        <v>0</v>
      </c>
    </row>
    <row r="21" spans="1:107" x14ac:dyDescent="0.2">
      <c r="A21">
        <f>ROW(Source!A32)</f>
        <v>32</v>
      </c>
      <c r="B21">
        <v>39650536</v>
      </c>
      <c r="C21">
        <v>39652659</v>
      </c>
      <c r="D21">
        <v>36853819</v>
      </c>
      <c r="E21">
        <v>1</v>
      </c>
      <c r="F21">
        <v>1</v>
      </c>
      <c r="G21">
        <v>1</v>
      </c>
      <c r="H21">
        <v>3</v>
      </c>
      <c r="I21" t="s">
        <v>912</v>
      </c>
      <c r="J21" t="s">
        <v>913</v>
      </c>
      <c r="K21" t="s">
        <v>914</v>
      </c>
      <c r="L21">
        <v>1355</v>
      </c>
      <c r="N21">
        <v>1010</v>
      </c>
      <c r="O21" t="s">
        <v>265</v>
      </c>
      <c r="P21" t="s">
        <v>265</v>
      </c>
      <c r="Q21">
        <v>100</v>
      </c>
      <c r="W21">
        <v>0</v>
      </c>
      <c r="X21">
        <v>-790444072</v>
      </c>
      <c r="Y21">
        <v>0.16</v>
      </c>
      <c r="AA21">
        <v>580</v>
      </c>
      <c r="AB21">
        <v>0</v>
      </c>
      <c r="AC21">
        <v>0</v>
      </c>
      <c r="AD21">
        <v>0</v>
      </c>
      <c r="AE21">
        <v>580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0.16</v>
      </c>
      <c r="AU21" t="s">
        <v>3</v>
      </c>
      <c r="AV21">
        <v>0</v>
      </c>
      <c r="AW21">
        <v>2</v>
      </c>
      <c r="AX21">
        <v>39652666</v>
      </c>
      <c r="AY21">
        <v>1</v>
      </c>
      <c r="AZ21">
        <v>0</v>
      </c>
      <c r="BA21">
        <v>19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0.16</v>
      </c>
      <c r="CY21">
        <f t="shared" si="10"/>
        <v>580</v>
      </c>
      <c r="CZ21">
        <f t="shared" si="11"/>
        <v>580</v>
      </c>
      <c r="DA21">
        <f t="shared" si="12"/>
        <v>1</v>
      </c>
      <c r="DB21">
        <f t="shared" si="13"/>
        <v>92.8</v>
      </c>
      <c r="DC21">
        <f t="shared" si="14"/>
        <v>0</v>
      </c>
    </row>
    <row r="22" spans="1:107" x14ac:dyDescent="0.2">
      <c r="A22">
        <f>ROW(Source!A32)</f>
        <v>32</v>
      </c>
      <c r="B22">
        <v>39650536</v>
      </c>
      <c r="C22">
        <v>39652659</v>
      </c>
      <c r="D22">
        <v>36870820</v>
      </c>
      <c r="E22">
        <v>1</v>
      </c>
      <c r="F22">
        <v>1</v>
      </c>
      <c r="G22">
        <v>1</v>
      </c>
      <c r="H22">
        <v>3</v>
      </c>
      <c r="I22" t="s">
        <v>915</v>
      </c>
      <c r="J22" t="s">
        <v>916</v>
      </c>
      <c r="K22" t="s">
        <v>917</v>
      </c>
      <c r="L22">
        <v>1355</v>
      </c>
      <c r="N22">
        <v>1010</v>
      </c>
      <c r="O22" t="s">
        <v>265</v>
      </c>
      <c r="P22" t="s">
        <v>265</v>
      </c>
      <c r="Q22">
        <v>100</v>
      </c>
      <c r="W22">
        <v>0</v>
      </c>
      <c r="X22">
        <v>1924823676</v>
      </c>
      <c r="Y22">
        <v>0.16</v>
      </c>
      <c r="AA22">
        <v>30.74</v>
      </c>
      <c r="AB22">
        <v>0</v>
      </c>
      <c r="AC22">
        <v>0</v>
      </c>
      <c r="AD22">
        <v>0</v>
      </c>
      <c r="AE22">
        <v>30.74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0.16</v>
      </c>
      <c r="AU22" t="s">
        <v>3</v>
      </c>
      <c r="AV22">
        <v>0</v>
      </c>
      <c r="AW22">
        <v>2</v>
      </c>
      <c r="AX22">
        <v>39652667</v>
      </c>
      <c r="AY22">
        <v>1</v>
      </c>
      <c r="AZ22">
        <v>0</v>
      </c>
      <c r="BA22">
        <v>20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0.16</v>
      </c>
      <c r="CY22">
        <f t="shared" si="10"/>
        <v>30.74</v>
      </c>
      <c r="CZ22">
        <f t="shared" si="11"/>
        <v>30.74</v>
      </c>
      <c r="DA22">
        <f t="shared" si="12"/>
        <v>1</v>
      </c>
      <c r="DB22">
        <f t="shared" si="13"/>
        <v>4.92</v>
      </c>
      <c r="DC22">
        <f t="shared" si="14"/>
        <v>0</v>
      </c>
    </row>
    <row r="23" spans="1:107" x14ac:dyDescent="0.2">
      <c r="A23">
        <f>ROW(Source!A32)</f>
        <v>32</v>
      </c>
      <c r="B23">
        <v>39650536</v>
      </c>
      <c r="C23">
        <v>39652659</v>
      </c>
      <c r="D23">
        <v>36872444</v>
      </c>
      <c r="E23">
        <v>1</v>
      </c>
      <c r="F23">
        <v>1</v>
      </c>
      <c r="G23">
        <v>1</v>
      </c>
      <c r="H23">
        <v>3</v>
      </c>
      <c r="I23" t="s">
        <v>35</v>
      </c>
      <c r="J23" t="s">
        <v>37</v>
      </c>
      <c r="K23" t="s">
        <v>36</v>
      </c>
      <c r="L23">
        <v>1354</v>
      </c>
      <c r="N23">
        <v>1010</v>
      </c>
      <c r="O23" t="s">
        <v>27</v>
      </c>
      <c r="P23" t="s">
        <v>27</v>
      </c>
      <c r="Q23">
        <v>1</v>
      </c>
      <c r="W23">
        <v>0</v>
      </c>
      <c r="X23">
        <v>-688371732</v>
      </c>
      <c r="Y23">
        <v>1</v>
      </c>
      <c r="AA23">
        <v>627.51</v>
      </c>
      <c r="AB23">
        <v>0</v>
      </c>
      <c r="AC23">
        <v>0</v>
      </c>
      <c r="AD23">
        <v>0</v>
      </c>
      <c r="AE23">
        <v>627.51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1</v>
      </c>
      <c r="CY23">
        <f t="shared" si="10"/>
        <v>627.51</v>
      </c>
      <c r="CZ23">
        <f t="shared" si="11"/>
        <v>627.51</v>
      </c>
      <c r="DA23">
        <f t="shared" si="12"/>
        <v>1</v>
      </c>
      <c r="DB23">
        <f t="shared" si="13"/>
        <v>627.51</v>
      </c>
      <c r="DC23">
        <f t="shared" si="14"/>
        <v>0</v>
      </c>
    </row>
    <row r="24" spans="1:107" x14ac:dyDescent="0.2">
      <c r="A24">
        <f>ROW(Source!A32)</f>
        <v>32</v>
      </c>
      <c r="B24">
        <v>39650536</v>
      </c>
      <c r="C24">
        <v>39652659</v>
      </c>
      <c r="D24">
        <v>36799065</v>
      </c>
      <c r="E24">
        <v>17</v>
      </c>
      <c r="F24">
        <v>1</v>
      </c>
      <c r="G24">
        <v>1</v>
      </c>
      <c r="H24">
        <v>3</v>
      </c>
      <c r="I24" t="s">
        <v>892</v>
      </c>
      <c r="J24" t="s">
        <v>3</v>
      </c>
      <c r="K24" t="s">
        <v>893</v>
      </c>
      <c r="L24">
        <v>1374</v>
      </c>
      <c r="N24">
        <v>1013</v>
      </c>
      <c r="O24" t="s">
        <v>894</v>
      </c>
      <c r="P24" t="s">
        <v>894</v>
      </c>
      <c r="Q24">
        <v>1</v>
      </c>
      <c r="W24">
        <v>0</v>
      </c>
      <c r="X24">
        <v>-1731369543</v>
      </c>
      <c r="Y24">
        <v>14.26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14.26</v>
      </c>
      <c r="AU24" t="s">
        <v>3</v>
      </c>
      <c r="AV24">
        <v>0</v>
      </c>
      <c r="AW24">
        <v>2</v>
      </c>
      <c r="AX24">
        <v>39652669</v>
      </c>
      <c r="AY24">
        <v>1</v>
      </c>
      <c r="AZ24">
        <v>0</v>
      </c>
      <c r="BA24">
        <v>22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14.26</v>
      </c>
      <c r="CY24">
        <f t="shared" si="10"/>
        <v>1</v>
      </c>
      <c r="CZ24">
        <f t="shared" si="11"/>
        <v>1</v>
      </c>
      <c r="DA24">
        <f t="shared" si="12"/>
        <v>1</v>
      </c>
      <c r="DB24">
        <f t="shared" si="13"/>
        <v>14.26</v>
      </c>
      <c r="DC24">
        <f t="shared" si="14"/>
        <v>0</v>
      </c>
    </row>
    <row r="25" spans="1:107" x14ac:dyDescent="0.2">
      <c r="A25">
        <f>ROW(Source!A33)</f>
        <v>33</v>
      </c>
      <c r="B25">
        <v>39650538</v>
      </c>
      <c r="C25">
        <v>39652659</v>
      </c>
      <c r="D25">
        <v>37071037</v>
      </c>
      <c r="E25">
        <v>1</v>
      </c>
      <c r="F25">
        <v>1</v>
      </c>
      <c r="G25">
        <v>1</v>
      </c>
      <c r="H25">
        <v>1</v>
      </c>
      <c r="I25" t="s">
        <v>895</v>
      </c>
      <c r="J25" t="s">
        <v>3</v>
      </c>
      <c r="K25" t="s">
        <v>896</v>
      </c>
      <c r="L25">
        <v>1191</v>
      </c>
      <c r="N25">
        <v>1013</v>
      </c>
      <c r="O25" t="s">
        <v>878</v>
      </c>
      <c r="P25" t="s">
        <v>878</v>
      </c>
      <c r="Q25">
        <v>1</v>
      </c>
      <c r="W25">
        <v>0</v>
      </c>
      <c r="X25">
        <v>1069510174</v>
      </c>
      <c r="Y25">
        <v>100.035</v>
      </c>
      <c r="AA25">
        <v>0</v>
      </c>
      <c r="AB25">
        <v>0</v>
      </c>
      <c r="AC25">
        <v>0</v>
      </c>
      <c r="AD25">
        <v>65.13</v>
      </c>
      <c r="AE25">
        <v>0</v>
      </c>
      <c r="AF25">
        <v>0</v>
      </c>
      <c r="AG25">
        <v>0</v>
      </c>
      <c r="AH25">
        <v>9.6199999999999992</v>
      </c>
      <c r="AI25">
        <v>1</v>
      </c>
      <c r="AJ25">
        <v>1</v>
      </c>
      <c r="AK25">
        <v>1</v>
      </c>
      <c r="AL25">
        <v>6.77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74.099999999999994</v>
      </c>
      <c r="AU25" t="s">
        <v>19</v>
      </c>
      <c r="AV25">
        <v>1</v>
      </c>
      <c r="AW25">
        <v>2</v>
      </c>
      <c r="AX25">
        <v>39652660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</f>
        <v>100.035</v>
      </c>
      <c r="CY25">
        <f>AD25</f>
        <v>65.13</v>
      </c>
      <c r="CZ25">
        <f>AH25</f>
        <v>9.6199999999999992</v>
      </c>
      <c r="DA25">
        <f>AL25</f>
        <v>6.77</v>
      </c>
      <c r="DB25">
        <f>ROUND((ROUND(AT25*CZ25,2)*1.35),6)</f>
        <v>962.33399999999995</v>
      </c>
      <c r="DC25">
        <f>ROUND((ROUND(AT25*AG25,2)*1.35),6)</f>
        <v>0</v>
      </c>
    </row>
    <row r="26" spans="1:107" x14ac:dyDescent="0.2">
      <c r="A26">
        <f>ROW(Source!A33)</f>
        <v>33</v>
      </c>
      <c r="B26">
        <v>39650538</v>
      </c>
      <c r="C26">
        <v>39652659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897</v>
      </c>
      <c r="J26" t="s">
        <v>3</v>
      </c>
      <c r="K26" t="s">
        <v>898</v>
      </c>
      <c r="L26">
        <v>1191</v>
      </c>
      <c r="N26">
        <v>1013</v>
      </c>
      <c r="O26" t="s">
        <v>878</v>
      </c>
      <c r="P26" t="s">
        <v>878</v>
      </c>
      <c r="Q26">
        <v>1</v>
      </c>
      <c r="W26">
        <v>0</v>
      </c>
      <c r="X26">
        <v>-1417349443</v>
      </c>
      <c r="Y26">
        <v>3.71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6.77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3.71</v>
      </c>
      <c r="AU26" t="s">
        <v>3</v>
      </c>
      <c r="AV26">
        <v>2</v>
      </c>
      <c r="AW26">
        <v>2</v>
      </c>
      <c r="AX26">
        <v>39652661</v>
      </c>
      <c r="AY26">
        <v>1</v>
      </c>
      <c r="AZ26">
        <v>2048</v>
      </c>
      <c r="BA26">
        <v>24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3.71</v>
      </c>
      <c r="CY26">
        <f>AD26</f>
        <v>0</v>
      </c>
      <c r="CZ26">
        <f>AH26</f>
        <v>0</v>
      </c>
      <c r="DA26">
        <f>AL26</f>
        <v>1</v>
      </c>
      <c r="DB26">
        <f>ROUND(ROUND(AT26*CZ26,2),6)</f>
        <v>0</v>
      </c>
      <c r="DC26">
        <f>ROUND(ROUND(AT26*AG26,2),6)</f>
        <v>0</v>
      </c>
    </row>
    <row r="27" spans="1:107" x14ac:dyDescent="0.2">
      <c r="A27">
        <f>ROW(Source!A33)</f>
        <v>33</v>
      </c>
      <c r="B27">
        <v>39650538</v>
      </c>
      <c r="C27">
        <v>39652659</v>
      </c>
      <c r="D27">
        <v>36882383</v>
      </c>
      <c r="E27">
        <v>1</v>
      </c>
      <c r="F27">
        <v>1</v>
      </c>
      <c r="G27">
        <v>1</v>
      </c>
      <c r="H27">
        <v>2</v>
      </c>
      <c r="I27" t="s">
        <v>899</v>
      </c>
      <c r="J27" t="s">
        <v>900</v>
      </c>
      <c r="K27" t="s">
        <v>901</v>
      </c>
      <c r="L27">
        <v>1368</v>
      </c>
      <c r="N27">
        <v>1011</v>
      </c>
      <c r="O27" t="s">
        <v>902</v>
      </c>
      <c r="P27" t="s">
        <v>902</v>
      </c>
      <c r="Q27">
        <v>1</v>
      </c>
      <c r="W27">
        <v>0</v>
      </c>
      <c r="X27">
        <v>1225731627</v>
      </c>
      <c r="Y27">
        <v>5.0085000000000006</v>
      </c>
      <c r="AA27">
        <v>0</v>
      </c>
      <c r="AB27">
        <v>609.23</v>
      </c>
      <c r="AC27">
        <v>10.06</v>
      </c>
      <c r="AD27">
        <v>0</v>
      </c>
      <c r="AE27">
        <v>0</v>
      </c>
      <c r="AF27">
        <v>89.99</v>
      </c>
      <c r="AG27">
        <v>10.06</v>
      </c>
      <c r="AH27">
        <v>0</v>
      </c>
      <c r="AI27">
        <v>1</v>
      </c>
      <c r="AJ27">
        <v>6.77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3.71</v>
      </c>
      <c r="AU27" t="s">
        <v>19</v>
      </c>
      <c r="AV27">
        <v>0</v>
      </c>
      <c r="AW27">
        <v>2</v>
      </c>
      <c r="AX27">
        <v>39652662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5.0085000000000006</v>
      </c>
      <c r="CY27">
        <f>AB27</f>
        <v>609.23</v>
      </c>
      <c r="CZ27">
        <f>AF27</f>
        <v>89.99</v>
      </c>
      <c r="DA27">
        <f>AJ27</f>
        <v>6.77</v>
      </c>
      <c r="DB27">
        <f>ROUND((ROUND(AT27*CZ27,2)*1.35),6)</f>
        <v>450.71100000000001</v>
      </c>
      <c r="DC27">
        <f>ROUND((ROUND(AT27*AG27,2)*1.35),6)</f>
        <v>50.381999999999998</v>
      </c>
    </row>
    <row r="28" spans="1:107" x14ac:dyDescent="0.2">
      <c r="A28">
        <f>ROW(Source!A33)</f>
        <v>33</v>
      </c>
      <c r="B28">
        <v>39650538</v>
      </c>
      <c r="C28">
        <v>39652659</v>
      </c>
      <c r="D28">
        <v>36805396</v>
      </c>
      <c r="E28">
        <v>1</v>
      </c>
      <c r="F28">
        <v>1</v>
      </c>
      <c r="G28">
        <v>1</v>
      </c>
      <c r="H28">
        <v>3</v>
      </c>
      <c r="I28" t="s">
        <v>903</v>
      </c>
      <c r="J28" t="s">
        <v>904</v>
      </c>
      <c r="K28" t="s">
        <v>905</v>
      </c>
      <c r="L28">
        <v>1348</v>
      </c>
      <c r="N28">
        <v>1009</v>
      </c>
      <c r="O28" t="s">
        <v>888</v>
      </c>
      <c r="P28" t="s">
        <v>888</v>
      </c>
      <c r="Q28">
        <v>1000</v>
      </c>
      <c r="W28">
        <v>0</v>
      </c>
      <c r="X28">
        <v>1165150829</v>
      </c>
      <c r="Y28">
        <v>2.0000000000000002E-5</v>
      </c>
      <c r="AA28">
        <v>347850.05</v>
      </c>
      <c r="AB28">
        <v>0</v>
      </c>
      <c r="AC28">
        <v>0</v>
      </c>
      <c r="AD28">
        <v>0</v>
      </c>
      <c r="AE28">
        <v>51381.1</v>
      </c>
      <c r="AF28">
        <v>0</v>
      </c>
      <c r="AG28">
        <v>0</v>
      </c>
      <c r="AH28">
        <v>0</v>
      </c>
      <c r="AI28">
        <v>6.77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2.0000000000000002E-5</v>
      </c>
      <c r="AU28" t="s">
        <v>3</v>
      </c>
      <c r="AV28">
        <v>0</v>
      </c>
      <c r="AW28">
        <v>2</v>
      </c>
      <c r="AX28">
        <v>39652663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2.0000000000000002E-5</v>
      </c>
      <c r="CY28">
        <f t="shared" ref="CY28:CY34" si="15">AA28</f>
        <v>347850.05</v>
      </c>
      <c r="CZ28">
        <f t="shared" ref="CZ28:CZ34" si="16">AE28</f>
        <v>51381.1</v>
      </c>
      <c r="DA28">
        <f t="shared" ref="DA28:DA34" si="17">AI28</f>
        <v>6.77</v>
      </c>
      <c r="DB28">
        <f t="shared" ref="DB28:DB34" si="18">ROUND(ROUND(AT28*CZ28,2),6)</f>
        <v>1.03</v>
      </c>
      <c r="DC28">
        <f t="shared" ref="DC28:DC34" si="19">ROUND(ROUND(AT28*AG28,2),6)</f>
        <v>0</v>
      </c>
    </row>
    <row r="29" spans="1:107" x14ac:dyDescent="0.2">
      <c r="A29">
        <f>ROW(Source!A33)</f>
        <v>33</v>
      </c>
      <c r="B29">
        <v>39650538</v>
      </c>
      <c r="C29">
        <v>39652659</v>
      </c>
      <c r="D29">
        <v>36805498</v>
      </c>
      <c r="E29">
        <v>1</v>
      </c>
      <c r="F29">
        <v>1</v>
      </c>
      <c r="G29">
        <v>1</v>
      </c>
      <c r="H29">
        <v>3</v>
      </c>
      <c r="I29" t="s">
        <v>906</v>
      </c>
      <c r="J29" t="s">
        <v>907</v>
      </c>
      <c r="K29" t="s">
        <v>908</v>
      </c>
      <c r="L29">
        <v>1346</v>
      </c>
      <c r="N29">
        <v>1009</v>
      </c>
      <c r="O29" t="s">
        <v>186</v>
      </c>
      <c r="P29" t="s">
        <v>186</v>
      </c>
      <c r="Q29">
        <v>1</v>
      </c>
      <c r="W29">
        <v>0</v>
      </c>
      <c r="X29">
        <v>-1012196365</v>
      </c>
      <c r="Y29">
        <v>1E-3</v>
      </c>
      <c r="AA29">
        <v>1049.3499999999999</v>
      </c>
      <c r="AB29">
        <v>0</v>
      </c>
      <c r="AC29">
        <v>0</v>
      </c>
      <c r="AD29">
        <v>0</v>
      </c>
      <c r="AE29">
        <v>155</v>
      </c>
      <c r="AF29">
        <v>0</v>
      </c>
      <c r="AG29">
        <v>0</v>
      </c>
      <c r="AH29">
        <v>0</v>
      </c>
      <c r="AI29">
        <v>6.77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1E-3</v>
      </c>
      <c r="AU29" t="s">
        <v>3</v>
      </c>
      <c r="AV29">
        <v>0</v>
      </c>
      <c r="AW29">
        <v>2</v>
      </c>
      <c r="AX29">
        <v>39652664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1E-3</v>
      </c>
      <c r="CY29">
        <f t="shared" si="15"/>
        <v>1049.3499999999999</v>
      </c>
      <c r="CZ29">
        <f t="shared" si="16"/>
        <v>155</v>
      </c>
      <c r="DA29">
        <f t="shared" si="17"/>
        <v>6.77</v>
      </c>
      <c r="DB29">
        <f t="shared" si="18"/>
        <v>0.16</v>
      </c>
      <c r="DC29">
        <f t="shared" si="19"/>
        <v>0</v>
      </c>
    </row>
    <row r="30" spans="1:107" x14ac:dyDescent="0.2">
      <c r="A30">
        <f>ROW(Source!A33)</f>
        <v>33</v>
      </c>
      <c r="B30">
        <v>39650538</v>
      </c>
      <c r="C30">
        <v>39652659</v>
      </c>
      <c r="D30">
        <v>36829535</v>
      </c>
      <c r="E30">
        <v>1</v>
      </c>
      <c r="F30">
        <v>1</v>
      </c>
      <c r="G30">
        <v>1</v>
      </c>
      <c r="H30">
        <v>3</v>
      </c>
      <c r="I30" t="s">
        <v>909</v>
      </c>
      <c r="J30" t="s">
        <v>910</v>
      </c>
      <c r="K30" t="s">
        <v>911</v>
      </c>
      <c r="L30">
        <v>1346</v>
      </c>
      <c r="N30">
        <v>1009</v>
      </c>
      <c r="O30" t="s">
        <v>186</v>
      </c>
      <c r="P30" t="s">
        <v>186</v>
      </c>
      <c r="Q30">
        <v>1</v>
      </c>
      <c r="W30">
        <v>0</v>
      </c>
      <c r="X30">
        <v>1391681712</v>
      </c>
      <c r="Y30">
        <v>0.159</v>
      </c>
      <c r="AA30">
        <v>460.7</v>
      </c>
      <c r="AB30">
        <v>0</v>
      </c>
      <c r="AC30">
        <v>0</v>
      </c>
      <c r="AD30">
        <v>0</v>
      </c>
      <c r="AE30">
        <v>68.05</v>
      </c>
      <c r="AF30">
        <v>0</v>
      </c>
      <c r="AG30">
        <v>0</v>
      </c>
      <c r="AH30">
        <v>0</v>
      </c>
      <c r="AI30">
        <v>6.77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0.159</v>
      </c>
      <c r="AU30" t="s">
        <v>3</v>
      </c>
      <c r="AV30">
        <v>0</v>
      </c>
      <c r="AW30">
        <v>2</v>
      </c>
      <c r="AX30">
        <v>39652665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0.159</v>
      </c>
      <c r="CY30">
        <f t="shared" si="15"/>
        <v>460.7</v>
      </c>
      <c r="CZ30">
        <f t="shared" si="16"/>
        <v>68.05</v>
      </c>
      <c r="DA30">
        <f t="shared" si="17"/>
        <v>6.77</v>
      </c>
      <c r="DB30">
        <f t="shared" si="18"/>
        <v>10.82</v>
      </c>
      <c r="DC30">
        <f t="shared" si="19"/>
        <v>0</v>
      </c>
    </row>
    <row r="31" spans="1:107" x14ac:dyDescent="0.2">
      <c r="A31">
        <f>ROW(Source!A33)</f>
        <v>33</v>
      </c>
      <c r="B31">
        <v>39650538</v>
      </c>
      <c r="C31">
        <v>39652659</v>
      </c>
      <c r="D31">
        <v>36853819</v>
      </c>
      <c r="E31">
        <v>1</v>
      </c>
      <c r="F31">
        <v>1</v>
      </c>
      <c r="G31">
        <v>1</v>
      </c>
      <c r="H31">
        <v>3</v>
      </c>
      <c r="I31" t="s">
        <v>912</v>
      </c>
      <c r="J31" t="s">
        <v>913</v>
      </c>
      <c r="K31" t="s">
        <v>914</v>
      </c>
      <c r="L31">
        <v>1355</v>
      </c>
      <c r="N31">
        <v>1010</v>
      </c>
      <c r="O31" t="s">
        <v>265</v>
      </c>
      <c r="P31" t="s">
        <v>265</v>
      </c>
      <c r="Q31">
        <v>100</v>
      </c>
      <c r="W31">
        <v>0</v>
      </c>
      <c r="X31">
        <v>-790444072</v>
      </c>
      <c r="Y31">
        <v>0.16</v>
      </c>
      <c r="AA31">
        <v>3926.6</v>
      </c>
      <c r="AB31">
        <v>0</v>
      </c>
      <c r="AC31">
        <v>0</v>
      </c>
      <c r="AD31">
        <v>0</v>
      </c>
      <c r="AE31">
        <v>580</v>
      </c>
      <c r="AF31">
        <v>0</v>
      </c>
      <c r="AG31">
        <v>0</v>
      </c>
      <c r="AH31">
        <v>0</v>
      </c>
      <c r="AI31">
        <v>6.77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0.16</v>
      </c>
      <c r="AU31" t="s">
        <v>3</v>
      </c>
      <c r="AV31">
        <v>0</v>
      </c>
      <c r="AW31">
        <v>2</v>
      </c>
      <c r="AX31">
        <v>39652666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0.16</v>
      </c>
      <c r="CY31">
        <f t="shared" si="15"/>
        <v>3926.6</v>
      </c>
      <c r="CZ31">
        <f t="shared" si="16"/>
        <v>580</v>
      </c>
      <c r="DA31">
        <f t="shared" si="17"/>
        <v>6.77</v>
      </c>
      <c r="DB31">
        <f t="shared" si="18"/>
        <v>92.8</v>
      </c>
      <c r="DC31">
        <f t="shared" si="19"/>
        <v>0</v>
      </c>
    </row>
    <row r="32" spans="1:107" x14ac:dyDescent="0.2">
      <c r="A32">
        <f>ROW(Source!A33)</f>
        <v>33</v>
      </c>
      <c r="B32">
        <v>39650538</v>
      </c>
      <c r="C32">
        <v>39652659</v>
      </c>
      <c r="D32">
        <v>36870820</v>
      </c>
      <c r="E32">
        <v>1</v>
      </c>
      <c r="F32">
        <v>1</v>
      </c>
      <c r="G32">
        <v>1</v>
      </c>
      <c r="H32">
        <v>3</v>
      </c>
      <c r="I32" t="s">
        <v>915</v>
      </c>
      <c r="J32" t="s">
        <v>916</v>
      </c>
      <c r="K32" t="s">
        <v>917</v>
      </c>
      <c r="L32">
        <v>1355</v>
      </c>
      <c r="N32">
        <v>1010</v>
      </c>
      <c r="O32" t="s">
        <v>265</v>
      </c>
      <c r="P32" t="s">
        <v>265</v>
      </c>
      <c r="Q32">
        <v>100</v>
      </c>
      <c r="W32">
        <v>0</v>
      </c>
      <c r="X32">
        <v>1924823676</v>
      </c>
      <c r="Y32">
        <v>0.16</v>
      </c>
      <c r="AA32">
        <v>208.11</v>
      </c>
      <c r="AB32">
        <v>0</v>
      </c>
      <c r="AC32">
        <v>0</v>
      </c>
      <c r="AD32">
        <v>0</v>
      </c>
      <c r="AE32">
        <v>30.74</v>
      </c>
      <c r="AF32">
        <v>0</v>
      </c>
      <c r="AG32">
        <v>0</v>
      </c>
      <c r="AH32">
        <v>0</v>
      </c>
      <c r="AI32">
        <v>6.77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0.16</v>
      </c>
      <c r="AU32" t="s">
        <v>3</v>
      </c>
      <c r="AV32">
        <v>0</v>
      </c>
      <c r="AW32">
        <v>2</v>
      </c>
      <c r="AX32">
        <v>39652667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0.16</v>
      </c>
      <c r="CY32">
        <f t="shared" si="15"/>
        <v>208.11</v>
      </c>
      <c r="CZ32">
        <f t="shared" si="16"/>
        <v>30.74</v>
      </c>
      <c r="DA32">
        <f t="shared" si="17"/>
        <v>6.77</v>
      </c>
      <c r="DB32">
        <f t="shared" si="18"/>
        <v>4.92</v>
      </c>
      <c r="DC32">
        <f t="shared" si="19"/>
        <v>0</v>
      </c>
    </row>
    <row r="33" spans="1:107" x14ac:dyDescent="0.2">
      <c r="A33">
        <f>ROW(Source!A33)</f>
        <v>33</v>
      </c>
      <c r="B33">
        <v>39650538</v>
      </c>
      <c r="C33">
        <v>39652659</v>
      </c>
      <c r="D33">
        <v>36872444</v>
      </c>
      <c r="E33">
        <v>1</v>
      </c>
      <c r="F33">
        <v>1</v>
      </c>
      <c r="G33">
        <v>1</v>
      </c>
      <c r="H33">
        <v>3</v>
      </c>
      <c r="I33" t="s">
        <v>35</v>
      </c>
      <c r="J33" t="s">
        <v>37</v>
      </c>
      <c r="K33" t="s">
        <v>36</v>
      </c>
      <c r="L33">
        <v>1354</v>
      </c>
      <c r="N33">
        <v>1010</v>
      </c>
      <c r="O33" t="s">
        <v>27</v>
      </c>
      <c r="P33" t="s">
        <v>27</v>
      </c>
      <c r="Q33">
        <v>1</v>
      </c>
      <c r="W33">
        <v>0</v>
      </c>
      <c r="X33">
        <v>-688371732</v>
      </c>
      <c r="Y33">
        <v>1</v>
      </c>
      <c r="AA33">
        <v>4248.24</v>
      </c>
      <c r="AB33">
        <v>0</v>
      </c>
      <c r="AC33">
        <v>0</v>
      </c>
      <c r="AD33">
        <v>0</v>
      </c>
      <c r="AE33">
        <v>627.51</v>
      </c>
      <c r="AF33">
        <v>0</v>
      </c>
      <c r="AG33">
        <v>0</v>
      </c>
      <c r="AH33">
        <v>0</v>
      </c>
      <c r="AI33">
        <v>6.77</v>
      </c>
      <c r="AJ33">
        <v>1</v>
      </c>
      <c r="AK33">
        <v>1</v>
      </c>
      <c r="AL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3</v>
      </c>
      <c r="AT33">
        <v>1</v>
      </c>
      <c r="AU33" t="s">
        <v>3</v>
      </c>
      <c r="AV33">
        <v>0</v>
      </c>
      <c r="AW33">
        <v>1</v>
      </c>
      <c r="AX33">
        <v>-1</v>
      </c>
      <c r="AY33">
        <v>0</v>
      </c>
      <c r="AZ33">
        <v>0</v>
      </c>
      <c r="BA33" t="s">
        <v>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</v>
      </c>
      <c r="CY33">
        <f t="shared" si="15"/>
        <v>4248.24</v>
      </c>
      <c r="CZ33">
        <f t="shared" si="16"/>
        <v>627.51</v>
      </c>
      <c r="DA33">
        <f t="shared" si="17"/>
        <v>6.77</v>
      </c>
      <c r="DB33">
        <f t="shared" si="18"/>
        <v>627.51</v>
      </c>
      <c r="DC33">
        <f t="shared" si="19"/>
        <v>0</v>
      </c>
    </row>
    <row r="34" spans="1:107" x14ac:dyDescent="0.2">
      <c r="A34">
        <f>ROW(Source!A33)</f>
        <v>33</v>
      </c>
      <c r="B34">
        <v>39650538</v>
      </c>
      <c r="C34">
        <v>39652659</v>
      </c>
      <c r="D34">
        <v>36799065</v>
      </c>
      <c r="E34">
        <v>17</v>
      </c>
      <c r="F34">
        <v>1</v>
      </c>
      <c r="G34">
        <v>1</v>
      </c>
      <c r="H34">
        <v>3</v>
      </c>
      <c r="I34" t="s">
        <v>892</v>
      </c>
      <c r="J34" t="s">
        <v>3</v>
      </c>
      <c r="K34" t="s">
        <v>893</v>
      </c>
      <c r="L34">
        <v>1374</v>
      </c>
      <c r="N34">
        <v>1013</v>
      </c>
      <c r="O34" t="s">
        <v>894</v>
      </c>
      <c r="P34" t="s">
        <v>894</v>
      </c>
      <c r="Q34">
        <v>1</v>
      </c>
      <c r="W34">
        <v>0</v>
      </c>
      <c r="X34">
        <v>-1731369543</v>
      </c>
      <c r="Y34">
        <v>14.26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14.26</v>
      </c>
      <c r="AU34" t="s">
        <v>3</v>
      </c>
      <c r="AV34">
        <v>0</v>
      </c>
      <c r="AW34">
        <v>2</v>
      </c>
      <c r="AX34">
        <v>39652669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14.26</v>
      </c>
      <c r="CY34">
        <f t="shared" si="15"/>
        <v>1</v>
      </c>
      <c r="CZ34">
        <f t="shared" si="16"/>
        <v>1</v>
      </c>
      <c r="DA34">
        <f t="shared" si="17"/>
        <v>1</v>
      </c>
      <c r="DB34">
        <f t="shared" si="18"/>
        <v>14.26</v>
      </c>
      <c r="DC34">
        <f t="shared" si="19"/>
        <v>0</v>
      </c>
    </row>
    <row r="35" spans="1:107" x14ac:dyDescent="0.2">
      <c r="A35">
        <f>ROW(Source!A36)</f>
        <v>36</v>
      </c>
      <c r="B35">
        <v>39650536</v>
      </c>
      <c r="C35">
        <v>39652691</v>
      </c>
      <c r="D35">
        <v>37070244</v>
      </c>
      <c r="E35">
        <v>1</v>
      </c>
      <c r="F35">
        <v>1</v>
      </c>
      <c r="G35">
        <v>1</v>
      </c>
      <c r="H35">
        <v>1</v>
      </c>
      <c r="I35" t="s">
        <v>918</v>
      </c>
      <c r="J35" t="s">
        <v>3</v>
      </c>
      <c r="K35" t="s">
        <v>919</v>
      </c>
      <c r="L35">
        <v>1191</v>
      </c>
      <c r="N35">
        <v>1013</v>
      </c>
      <c r="O35" t="s">
        <v>878</v>
      </c>
      <c r="P35" t="s">
        <v>878</v>
      </c>
      <c r="Q35">
        <v>1</v>
      </c>
      <c r="W35">
        <v>0</v>
      </c>
      <c r="X35">
        <v>1627947075</v>
      </c>
      <c r="Y35">
        <v>2.214</v>
      </c>
      <c r="AA35">
        <v>0</v>
      </c>
      <c r="AB35">
        <v>0</v>
      </c>
      <c r="AC35">
        <v>0</v>
      </c>
      <c r="AD35">
        <v>10.35</v>
      </c>
      <c r="AE35">
        <v>0</v>
      </c>
      <c r="AF35">
        <v>0</v>
      </c>
      <c r="AG35">
        <v>0</v>
      </c>
      <c r="AH35">
        <v>10.35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1.64</v>
      </c>
      <c r="AU35" t="s">
        <v>19</v>
      </c>
      <c r="AV35">
        <v>1</v>
      </c>
      <c r="AW35">
        <v>2</v>
      </c>
      <c r="AX35">
        <v>39652692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Y35*Source!I36</f>
        <v>0.22140000000000001</v>
      </c>
      <c r="CY35">
        <f>AD35</f>
        <v>10.35</v>
      </c>
      <c r="CZ35">
        <f>AH35</f>
        <v>10.35</v>
      </c>
      <c r="DA35">
        <f>AL35</f>
        <v>1</v>
      </c>
      <c r="DB35">
        <f>ROUND((ROUND(AT35*CZ35,2)*1.35),6)</f>
        <v>22.909500000000001</v>
      </c>
      <c r="DC35">
        <f>ROUND((ROUND(AT35*AG35,2)*1.35),6)</f>
        <v>0</v>
      </c>
    </row>
    <row r="36" spans="1:107" x14ac:dyDescent="0.2">
      <c r="A36">
        <f>ROW(Source!A36)</f>
        <v>36</v>
      </c>
      <c r="B36">
        <v>39650536</v>
      </c>
      <c r="C36">
        <v>39652691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897</v>
      </c>
      <c r="J36" t="s">
        <v>3</v>
      </c>
      <c r="K36" t="s">
        <v>898</v>
      </c>
      <c r="L36">
        <v>1191</v>
      </c>
      <c r="N36">
        <v>1013</v>
      </c>
      <c r="O36" t="s">
        <v>878</v>
      </c>
      <c r="P36" t="s">
        <v>878</v>
      </c>
      <c r="Q36">
        <v>1</v>
      </c>
      <c r="W36">
        <v>0</v>
      </c>
      <c r="X36">
        <v>-1417349443</v>
      </c>
      <c r="Y36">
        <v>7.0000000000000007E-2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7.0000000000000007E-2</v>
      </c>
      <c r="AU36" t="s">
        <v>3</v>
      </c>
      <c r="AV36">
        <v>2</v>
      </c>
      <c r="AW36">
        <v>2</v>
      </c>
      <c r="AX36">
        <v>39652693</v>
      </c>
      <c r="AY36">
        <v>1</v>
      </c>
      <c r="AZ36">
        <v>2048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Y36*Source!I36</f>
        <v>7.000000000000001E-3</v>
      </c>
      <c r="CY36">
        <f>AD36</f>
        <v>0</v>
      </c>
      <c r="CZ36">
        <f>AH36</f>
        <v>0</v>
      </c>
      <c r="DA36">
        <f>AL36</f>
        <v>1</v>
      </c>
      <c r="DB36">
        <f>ROUND(ROUND(AT36*CZ36,2),6)</f>
        <v>0</v>
      </c>
      <c r="DC36">
        <f>ROUND(ROUND(AT36*AG36,2),6)</f>
        <v>0</v>
      </c>
    </row>
    <row r="37" spans="1:107" x14ac:dyDescent="0.2">
      <c r="A37">
        <f>ROW(Source!A36)</f>
        <v>36</v>
      </c>
      <c r="B37">
        <v>39650536</v>
      </c>
      <c r="C37">
        <v>39652691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899</v>
      </c>
      <c r="J37" t="s">
        <v>900</v>
      </c>
      <c r="K37" t="s">
        <v>901</v>
      </c>
      <c r="L37">
        <v>1368</v>
      </c>
      <c r="N37">
        <v>1011</v>
      </c>
      <c r="O37" t="s">
        <v>902</v>
      </c>
      <c r="P37" t="s">
        <v>902</v>
      </c>
      <c r="Q37">
        <v>1</v>
      </c>
      <c r="W37">
        <v>0</v>
      </c>
      <c r="X37">
        <v>1225731627</v>
      </c>
      <c r="Y37">
        <v>9.4500000000000015E-2</v>
      </c>
      <c r="AA37">
        <v>0</v>
      </c>
      <c r="AB37">
        <v>89.99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7.0000000000000007E-2</v>
      </c>
      <c r="AU37" t="s">
        <v>19</v>
      </c>
      <c r="AV37">
        <v>0</v>
      </c>
      <c r="AW37">
        <v>2</v>
      </c>
      <c r="AX37">
        <v>39652694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9.4500000000000018E-3</v>
      </c>
      <c r="CY37">
        <f>AB37</f>
        <v>89.99</v>
      </c>
      <c r="CZ37">
        <f>AF37</f>
        <v>89.99</v>
      </c>
      <c r="DA37">
        <f>AJ37</f>
        <v>1</v>
      </c>
      <c r="DB37">
        <f>ROUND((ROUND(AT37*CZ37,2)*1.35),6)</f>
        <v>8.5050000000000008</v>
      </c>
      <c r="DC37">
        <f>ROUND((ROUND(AT37*AG37,2)*1.35),6)</f>
        <v>0.94499999999999995</v>
      </c>
    </row>
    <row r="38" spans="1:107" x14ac:dyDescent="0.2">
      <c r="A38">
        <f>ROW(Source!A36)</f>
        <v>36</v>
      </c>
      <c r="B38">
        <v>39650536</v>
      </c>
      <c r="C38">
        <v>39652691</v>
      </c>
      <c r="D38">
        <v>36872724</v>
      </c>
      <c r="E38">
        <v>1</v>
      </c>
      <c r="F38">
        <v>1</v>
      </c>
      <c r="G38">
        <v>1</v>
      </c>
      <c r="H38">
        <v>3</v>
      </c>
      <c r="I38" t="s">
        <v>46</v>
      </c>
      <c r="J38" t="s">
        <v>48</v>
      </c>
      <c r="K38" t="s">
        <v>47</v>
      </c>
      <c r="L38">
        <v>1354</v>
      </c>
      <c r="N38">
        <v>1010</v>
      </c>
      <c r="O38" t="s">
        <v>27</v>
      </c>
      <c r="P38" t="s">
        <v>27</v>
      </c>
      <c r="Q38">
        <v>1</v>
      </c>
      <c r="W38">
        <v>0</v>
      </c>
      <c r="X38">
        <v>1736319385</v>
      </c>
      <c r="Y38">
        <v>10</v>
      </c>
      <c r="AA38">
        <v>153.02000000000001</v>
      </c>
      <c r="AB38">
        <v>0</v>
      </c>
      <c r="AC38">
        <v>0</v>
      </c>
      <c r="AD38">
        <v>0</v>
      </c>
      <c r="AE38">
        <v>153.02000000000001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3</v>
      </c>
      <c r="AT38">
        <v>10</v>
      </c>
      <c r="AU38" t="s">
        <v>3</v>
      </c>
      <c r="AV38">
        <v>0</v>
      </c>
      <c r="AW38">
        <v>1</v>
      </c>
      <c r="AX38">
        <v>-1</v>
      </c>
      <c r="AY38">
        <v>0</v>
      </c>
      <c r="AZ38">
        <v>0</v>
      </c>
      <c r="BA38" t="s">
        <v>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1</v>
      </c>
      <c r="CY38">
        <f>AA38</f>
        <v>153.02000000000001</v>
      </c>
      <c r="CZ38">
        <f>AE38</f>
        <v>153.02000000000001</v>
      </c>
      <c r="DA38">
        <f>AI38</f>
        <v>1</v>
      </c>
      <c r="DB38">
        <f>ROUND(ROUND(AT38*CZ38,2),6)</f>
        <v>1530.2</v>
      </c>
      <c r="DC38">
        <f>ROUND(ROUND(AT38*AG38,2),6)</f>
        <v>0</v>
      </c>
    </row>
    <row r="39" spans="1:107" x14ac:dyDescent="0.2">
      <c r="A39">
        <f>ROW(Source!A36)</f>
        <v>36</v>
      </c>
      <c r="B39">
        <v>39650536</v>
      </c>
      <c r="C39">
        <v>39652691</v>
      </c>
      <c r="D39">
        <v>36799065</v>
      </c>
      <c r="E39">
        <v>17</v>
      </c>
      <c r="F39">
        <v>1</v>
      </c>
      <c r="G39">
        <v>1</v>
      </c>
      <c r="H39">
        <v>3</v>
      </c>
      <c r="I39" t="s">
        <v>892</v>
      </c>
      <c r="J39" t="s">
        <v>3</v>
      </c>
      <c r="K39" t="s">
        <v>893</v>
      </c>
      <c r="L39">
        <v>1374</v>
      </c>
      <c r="N39">
        <v>1013</v>
      </c>
      <c r="O39" t="s">
        <v>894</v>
      </c>
      <c r="P39" t="s">
        <v>894</v>
      </c>
      <c r="Q39">
        <v>1</v>
      </c>
      <c r="W39">
        <v>0</v>
      </c>
      <c r="X39">
        <v>-1731369543</v>
      </c>
      <c r="Y39">
        <v>0.34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0.34</v>
      </c>
      <c r="AU39" t="s">
        <v>3</v>
      </c>
      <c r="AV39">
        <v>0</v>
      </c>
      <c r="AW39">
        <v>2</v>
      </c>
      <c r="AX39">
        <v>39652695</v>
      </c>
      <c r="AY39">
        <v>1</v>
      </c>
      <c r="AZ39">
        <v>0</v>
      </c>
      <c r="BA39">
        <v>36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3.4000000000000002E-2</v>
      </c>
      <c r="CY39">
        <f>AA39</f>
        <v>1</v>
      </c>
      <c r="CZ39">
        <f>AE39</f>
        <v>1</v>
      </c>
      <c r="DA39">
        <f>AI39</f>
        <v>1</v>
      </c>
      <c r="DB39">
        <f>ROUND(ROUND(AT39*CZ39,2),6)</f>
        <v>0.34</v>
      </c>
      <c r="DC39">
        <f>ROUND(ROUND(AT39*AG39,2),6)</f>
        <v>0</v>
      </c>
    </row>
    <row r="40" spans="1:107" x14ac:dyDescent="0.2">
      <c r="A40">
        <f>ROW(Source!A37)</f>
        <v>37</v>
      </c>
      <c r="B40">
        <v>39650538</v>
      </c>
      <c r="C40">
        <v>39652691</v>
      </c>
      <c r="D40">
        <v>37070244</v>
      </c>
      <c r="E40">
        <v>1</v>
      </c>
      <c r="F40">
        <v>1</v>
      </c>
      <c r="G40">
        <v>1</v>
      </c>
      <c r="H40">
        <v>1</v>
      </c>
      <c r="I40" t="s">
        <v>918</v>
      </c>
      <c r="J40" t="s">
        <v>3</v>
      </c>
      <c r="K40" t="s">
        <v>919</v>
      </c>
      <c r="L40">
        <v>1191</v>
      </c>
      <c r="N40">
        <v>1013</v>
      </c>
      <c r="O40" t="s">
        <v>878</v>
      </c>
      <c r="P40" t="s">
        <v>878</v>
      </c>
      <c r="Q40">
        <v>1</v>
      </c>
      <c r="W40">
        <v>0</v>
      </c>
      <c r="X40">
        <v>1627947075</v>
      </c>
      <c r="Y40">
        <v>2.214</v>
      </c>
      <c r="AA40">
        <v>0</v>
      </c>
      <c r="AB40">
        <v>0</v>
      </c>
      <c r="AC40">
        <v>0</v>
      </c>
      <c r="AD40">
        <v>70.069999999999993</v>
      </c>
      <c r="AE40">
        <v>0</v>
      </c>
      <c r="AF40">
        <v>0</v>
      </c>
      <c r="AG40">
        <v>0</v>
      </c>
      <c r="AH40">
        <v>10.35</v>
      </c>
      <c r="AI40">
        <v>1</v>
      </c>
      <c r="AJ40">
        <v>1</v>
      </c>
      <c r="AK40">
        <v>1</v>
      </c>
      <c r="AL40">
        <v>6.77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1.64</v>
      </c>
      <c r="AU40" t="s">
        <v>19</v>
      </c>
      <c r="AV40">
        <v>1</v>
      </c>
      <c r="AW40">
        <v>2</v>
      </c>
      <c r="AX40">
        <v>39652692</v>
      </c>
      <c r="AY40">
        <v>1</v>
      </c>
      <c r="AZ40">
        <v>0</v>
      </c>
      <c r="BA40">
        <v>37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0.22140000000000001</v>
      </c>
      <c r="CY40">
        <f>AD40</f>
        <v>70.069999999999993</v>
      </c>
      <c r="CZ40">
        <f>AH40</f>
        <v>10.35</v>
      </c>
      <c r="DA40">
        <f>AL40</f>
        <v>6.77</v>
      </c>
      <c r="DB40">
        <f>ROUND((ROUND(AT40*CZ40,2)*1.35),6)</f>
        <v>22.909500000000001</v>
      </c>
      <c r="DC40">
        <f>ROUND((ROUND(AT40*AG40,2)*1.35),6)</f>
        <v>0</v>
      </c>
    </row>
    <row r="41" spans="1:107" x14ac:dyDescent="0.2">
      <c r="A41">
        <f>ROW(Source!A37)</f>
        <v>37</v>
      </c>
      <c r="B41">
        <v>39650538</v>
      </c>
      <c r="C41">
        <v>39652691</v>
      </c>
      <c r="D41">
        <v>37064876</v>
      </c>
      <c r="E41">
        <v>1</v>
      </c>
      <c r="F41">
        <v>1</v>
      </c>
      <c r="G41">
        <v>1</v>
      </c>
      <c r="H41">
        <v>1</v>
      </c>
      <c r="I41" t="s">
        <v>897</v>
      </c>
      <c r="J41" t="s">
        <v>3</v>
      </c>
      <c r="K41" t="s">
        <v>898</v>
      </c>
      <c r="L41">
        <v>1191</v>
      </c>
      <c r="N41">
        <v>1013</v>
      </c>
      <c r="O41" t="s">
        <v>878</v>
      </c>
      <c r="P41" t="s">
        <v>878</v>
      </c>
      <c r="Q41">
        <v>1</v>
      </c>
      <c r="W41">
        <v>0</v>
      </c>
      <c r="X41">
        <v>-1417349443</v>
      </c>
      <c r="Y41">
        <v>7.0000000000000007E-2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6.77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7.0000000000000007E-2</v>
      </c>
      <c r="AU41" t="s">
        <v>3</v>
      </c>
      <c r="AV41">
        <v>2</v>
      </c>
      <c r="AW41">
        <v>2</v>
      </c>
      <c r="AX41">
        <v>39652693</v>
      </c>
      <c r="AY41">
        <v>1</v>
      </c>
      <c r="AZ41">
        <v>2048</v>
      </c>
      <c r="BA41">
        <v>38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7.000000000000001E-3</v>
      </c>
      <c r="CY41">
        <f>AD41</f>
        <v>0</v>
      </c>
      <c r="CZ41">
        <f>AH41</f>
        <v>0</v>
      </c>
      <c r="DA41">
        <f>AL41</f>
        <v>1</v>
      </c>
      <c r="DB41">
        <f>ROUND(ROUND(AT41*CZ41,2),6)</f>
        <v>0</v>
      </c>
      <c r="DC41">
        <f>ROUND(ROUND(AT41*AG41,2),6)</f>
        <v>0</v>
      </c>
    </row>
    <row r="42" spans="1:107" x14ac:dyDescent="0.2">
      <c r="A42">
        <f>ROW(Source!A37)</f>
        <v>37</v>
      </c>
      <c r="B42">
        <v>39650538</v>
      </c>
      <c r="C42">
        <v>39652691</v>
      </c>
      <c r="D42">
        <v>36882383</v>
      </c>
      <c r="E42">
        <v>1</v>
      </c>
      <c r="F42">
        <v>1</v>
      </c>
      <c r="G42">
        <v>1</v>
      </c>
      <c r="H42">
        <v>2</v>
      </c>
      <c r="I42" t="s">
        <v>899</v>
      </c>
      <c r="J42" t="s">
        <v>900</v>
      </c>
      <c r="K42" t="s">
        <v>901</v>
      </c>
      <c r="L42">
        <v>1368</v>
      </c>
      <c r="N42">
        <v>1011</v>
      </c>
      <c r="O42" t="s">
        <v>902</v>
      </c>
      <c r="P42" t="s">
        <v>902</v>
      </c>
      <c r="Q42">
        <v>1</v>
      </c>
      <c r="W42">
        <v>0</v>
      </c>
      <c r="X42">
        <v>1225731627</v>
      </c>
      <c r="Y42">
        <v>9.4500000000000015E-2</v>
      </c>
      <c r="AA42">
        <v>0</v>
      </c>
      <c r="AB42">
        <v>609.23</v>
      </c>
      <c r="AC42">
        <v>10.06</v>
      </c>
      <c r="AD42">
        <v>0</v>
      </c>
      <c r="AE42">
        <v>0</v>
      </c>
      <c r="AF42">
        <v>89.99</v>
      </c>
      <c r="AG42">
        <v>10.06</v>
      </c>
      <c r="AH42">
        <v>0</v>
      </c>
      <c r="AI42">
        <v>1</v>
      </c>
      <c r="AJ42">
        <v>6.77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7.0000000000000007E-2</v>
      </c>
      <c r="AU42" t="s">
        <v>19</v>
      </c>
      <c r="AV42">
        <v>0</v>
      </c>
      <c r="AW42">
        <v>2</v>
      </c>
      <c r="AX42">
        <v>39652694</v>
      </c>
      <c r="AY42">
        <v>1</v>
      </c>
      <c r="AZ42">
        <v>0</v>
      </c>
      <c r="BA42">
        <v>39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9.4500000000000018E-3</v>
      </c>
      <c r="CY42">
        <f>AB42</f>
        <v>609.23</v>
      </c>
      <c r="CZ42">
        <f>AF42</f>
        <v>89.99</v>
      </c>
      <c r="DA42">
        <f>AJ42</f>
        <v>6.77</v>
      </c>
      <c r="DB42">
        <f>ROUND((ROUND(AT42*CZ42,2)*1.35),6)</f>
        <v>8.5050000000000008</v>
      </c>
      <c r="DC42">
        <f>ROUND((ROUND(AT42*AG42,2)*1.35),6)</f>
        <v>0.94499999999999995</v>
      </c>
    </row>
    <row r="43" spans="1:107" x14ac:dyDescent="0.2">
      <c r="A43">
        <f>ROW(Source!A37)</f>
        <v>37</v>
      </c>
      <c r="B43">
        <v>39650538</v>
      </c>
      <c r="C43">
        <v>39652691</v>
      </c>
      <c r="D43">
        <v>36872724</v>
      </c>
      <c r="E43">
        <v>1</v>
      </c>
      <c r="F43">
        <v>1</v>
      </c>
      <c r="G43">
        <v>1</v>
      </c>
      <c r="H43">
        <v>3</v>
      </c>
      <c r="I43" t="s">
        <v>46</v>
      </c>
      <c r="J43" t="s">
        <v>48</v>
      </c>
      <c r="K43" t="s">
        <v>47</v>
      </c>
      <c r="L43">
        <v>1354</v>
      </c>
      <c r="N43">
        <v>1010</v>
      </c>
      <c r="O43" t="s">
        <v>27</v>
      </c>
      <c r="P43" t="s">
        <v>27</v>
      </c>
      <c r="Q43">
        <v>1</v>
      </c>
      <c r="W43">
        <v>0</v>
      </c>
      <c r="X43">
        <v>1736319385</v>
      </c>
      <c r="Y43">
        <v>10</v>
      </c>
      <c r="AA43">
        <v>1035.95</v>
      </c>
      <c r="AB43">
        <v>0</v>
      </c>
      <c r="AC43">
        <v>0</v>
      </c>
      <c r="AD43">
        <v>0</v>
      </c>
      <c r="AE43">
        <v>153.02000000000001</v>
      </c>
      <c r="AF43">
        <v>0</v>
      </c>
      <c r="AG43">
        <v>0</v>
      </c>
      <c r="AH43">
        <v>0</v>
      </c>
      <c r="AI43">
        <v>6.77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10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Y43*Source!I37</f>
        <v>1</v>
      </c>
      <c r="CY43">
        <f>AA43</f>
        <v>1035.95</v>
      </c>
      <c r="CZ43">
        <f>AE43</f>
        <v>153.02000000000001</v>
      </c>
      <c r="DA43">
        <f>AI43</f>
        <v>6.77</v>
      </c>
      <c r="DB43">
        <f>ROUND(ROUND(AT43*CZ43,2),6)</f>
        <v>1530.2</v>
      </c>
      <c r="DC43">
        <f>ROUND(ROUND(AT43*AG43,2),6)</f>
        <v>0</v>
      </c>
    </row>
    <row r="44" spans="1:107" x14ac:dyDescent="0.2">
      <c r="A44">
        <f>ROW(Source!A37)</f>
        <v>37</v>
      </c>
      <c r="B44">
        <v>39650538</v>
      </c>
      <c r="C44">
        <v>39652691</v>
      </c>
      <c r="D44">
        <v>36799065</v>
      </c>
      <c r="E44">
        <v>17</v>
      </c>
      <c r="F44">
        <v>1</v>
      </c>
      <c r="G44">
        <v>1</v>
      </c>
      <c r="H44">
        <v>3</v>
      </c>
      <c r="I44" t="s">
        <v>892</v>
      </c>
      <c r="J44" t="s">
        <v>3</v>
      </c>
      <c r="K44" t="s">
        <v>893</v>
      </c>
      <c r="L44">
        <v>1374</v>
      </c>
      <c r="N44">
        <v>1013</v>
      </c>
      <c r="O44" t="s">
        <v>894</v>
      </c>
      <c r="P44" t="s">
        <v>894</v>
      </c>
      <c r="Q44">
        <v>1</v>
      </c>
      <c r="W44">
        <v>0</v>
      </c>
      <c r="X44">
        <v>-1731369543</v>
      </c>
      <c r="Y44">
        <v>0.34</v>
      </c>
      <c r="AA44">
        <v>1</v>
      </c>
      <c r="AB44">
        <v>0</v>
      </c>
      <c r="AC44">
        <v>0</v>
      </c>
      <c r="AD44">
        <v>0</v>
      </c>
      <c r="AE44">
        <v>1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0.34</v>
      </c>
      <c r="AU44" t="s">
        <v>3</v>
      </c>
      <c r="AV44">
        <v>0</v>
      </c>
      <c r="AW44">
        <v>2</v>
      </c>
      <c r="AX44">
        <v>39652695</v>
      </c>
      <c r="AY44">
        <v>1</v>
      </c>
      <c r="AZ44">
        <v>0</v>
      </c>
      <c r="BA44">
        <v>40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Y44*Source!I37</f>
        <v>3.4000000000000002E-2</v>
      </c>
      <c r="CY44">
        <f>AA44</f>
        <v>1</v>
      </c>
      <c r="CZ44">
        <f>AE44</f>
        <v>1</v>
      </c>
      <c r="DA44">
        <f>AI44</f>
        <v>1</v>
      </c>
      <c r="DB44">
        <f>ROUND(ROUND(AT44*CZ44,2),6)</f>
        <v>0.34</v>
      </c>
      <c r="DC44">
        <f>ROUND(ROUND(AT44*AG44,2),6)</f>
        <v>0</v>
      </c>
    </row>
    <row r="45" spans="1:107" x14ac:dyDescent="0.2">
      <c r="A45">
        <f>ROW(Source!A40)</f>
        <v>40</v>
      </c>
      <c r="B45">
        <v>39650536</v>
      </c>
      <c r="C45">
        <v>39650867</v>
      </c>
      <c r="D45">
        <v>37070244</v>
      </c>
      <c r="E45">
        <v>1</v>
      </c>
      <c r="F45">
        <v>1</v>
      </c>
      <c r="G45">
        <v>1</v>
      </c>
      <c r="H45">
        <v>1</v>
      </c>
      <c r="I45" t="s">
        <v>918</v>
      </c>
      <c r="J45" t="s">
        <v>3</v>
      </c>
      <c r="K45" t="s">
        <v>919</v>
      </c>
      <c r="L45">
        <v>1191</v>
      </c>
      <c r="N45">
        <v>1013</v>
      </c>
      <c r="O45" t="s">
        <v>878</v>
      </c>
      <c r="P45" t="s">
        <v>878</v>
      </c>
      <c r="Q45">
        <v>1</v>
      </c>
      <c r="W45">
        <v>0</v>
      </c>
      <c r="X45">
        <v>1627947075</v>
      </c>
      <c r="Y45">
        <v>3.24</v>
      </c>
      <c r="AA45">
        <v>0</v>
      </c>
      <c r="AB45">
        <v>0</v>
      </c>
      <c r="AC45">
        <v>0</v>
      </c>
      <c r="AD45">
        <v>10.35</v>
      </c>
      <c r="AE45">
        <v>0</v>
      </c>
      <c r="AF45">
        <v>0</v>
      </c>
      <c r="AG45">
        <v>0</v>
      </c>
      <c r="AH45">
        <v>10.35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2.4</v>
      </c>
      <c r="AU45" t="s">
        <v>19</v>
      </c>
      <c r="AV45">
        <v>1</v>
      </c>
      <c r="AW45">
        <v>2</v>
      </c>
      <c r="AX45">
        <v>39650875</v>
      </c>
      <c r="AY45">
        <v>1</v>
      </c>
      <c r="AZ45">
        <v>0</v>
      </c>
      <c r="BA45">
        <v>41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6.48</v>
      </c>
      <c r="CY45">
        <f>AD45</f>
        <v>10.35</v>
      </c>
      <c r="CZ45">
        <f>AH45</f>
        <v>10.35</v>
      </c>
      <c r="DA45">
        <f>AL45</f>
        <v>1</v>
      </c>
      <c r="DB45">
        <f>ROUND((ROUND(AT45*CZ45,2)*1.35),6)</f>
        <v>33.533999999999999</v>
      </c>
      <c r="DC45">
        <f>ROUND((ROUND(AT45*AG45,2)*1.35),6)</f>
        <v>0</v>
      </c>
    </row>
    <row r="46" spans="1:107" x14ac:dyDescent="0.2">
      <c r="A46">
        <f>ROW(Source!A40)</f>
        <v>40</v>
      </c>
      <c r="B46">
        <v>39650536</v>
      </c>
      <c r="C46">
        <v>39650867</v>
      </c>
      <c r="D46">
        <v>36800424</v>
      </c>
      <c r="E46">
        <v>1</v>
      </c>
      <c r="F46">
        <v>1</v>
      </c>
      <c r="G46">
        <v>1</v>
      </c>
      <c r="H46">
        <v>3</v>
      </c>
      <c r="I46" t="s">
        <v>879</v>
      </c>
      <c r="J46" t="s">
        <v>880</v>
      </c>
      <c r="K46" t="s">
        <v>881</v>
      </c>
      <c r="L46">
        <v>1346</v>
      </c>
      <c r="N46">
        <v>1009</v>
      </c>
      <c r="O46" t="s">
        <v>186</v>
      </c>
      <c r="P46" t="s">
        <v>186</v>
      </c>
      <c r="Q46">
        <v>1</v>
      </c>
      <c r="W46">
        <v>0</v>
      </c>
      <c r="X46">
        <v>1559187994</v>
      </c>
      <c r="Y46">
        <v>1.6000000000000001E-3</v>
      </c>
      <c r="AA46">
        <v>27.74</v>
      </c>
      <c r="AB46">
        <v>0</v>
      </c>
      <c r="AC46">
        <v>0</v>
      </c>
      <c r="AD46">
        <v>0</v>
      </c>
      <c r="AE46">
        <v>27.74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1.6000000000000001E-3</v>
      </c>
      <c r="AU46" t="s">
        <v>3</v>
      </c>
      <c r="AV46">
        <v>0</v>
      </c>
      <c r="AW46">
        <v>2</v>
      </c>
      <c r="AX46">
        <v>39650876</v>
      </c>
      <c r="AY46">
        <v>1</v>
      </c>
      <c r="AZ46">
        <v>0</v>
      </c>
      <c r="BA46">
        <v>42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3.2000000000000002E-3</v>
      </c>
      <c r="CY46">
        <f t="shared" ref="CY46:CY51" si="20">AA46</f>
        <v>27.74</v>
      </c>
      <c r="CZ46">
        <f t="shared" ref="CZ46:CZ51" si="21">AE46</f>
        <v>27.74</v>
      </c>
      <c r="DA46">
        <f t="shared" ref="DA46:DA51" si="22">AI46</f>
        <v>1</v>
      </c>
      <c r="DB46">
        <f t="shared" ref="DB46:DB51" si="23">ROUND(ROUND(AT46*CZ46,2),6)</f>
        <v>0.04</v>
      </c>
      <c r="DC46">
        <f t="shared" ref="DC46:DC51" si="24">ROUND(ROUND(AT46*AG46,2),6)</f>
        <v>0</v>
      </c>
    </row>
    <row r="47" spans="1:107" x14ac:dyDescent="0.2">
      <c r="A47">
        <f>ROW(Source!A40)</f>
        <v>40</v>
      </c>
      <c r="B47">
        <v>39650536</v>
      </c>
      <c r="C47">
        <v>39650867</v>
      </c>
      <c r="D47">
        <v>36804578</v>
      </c>
      <c r="E47">
        <v>1</v>
      </c>
      <c r="F47">
        <v>1</v>
      </c>
      <c r="G47">
        <v>1</v>
      </c>
      <c r="H47">
        <v>3</v>
      </c>
      <c r="I47" t="s">
        <v>882</v>
      </c>
      <c r="J47" t="s">
        <v>883</v>
      </c>
      <c r="K47" t="s">
        <v>884</v>
      </c>
      <c r="L47">
        <v>1355</v>
      </c>
      <c r="N47">
        <v>1010</v>
      </c>
      <c r="O47" t="s">
        <v>265</v>
      </c>
      <c r="P47" t="s">
        <v>265</v>
      </c>
      <c r="Q47">
        <v>100</v>
      </c>
      <c r="W47">
        <v>0</v>
      </c>
      <c r="X47">
        <v>-66531260</v>
      </c>
      <c r="Y47">
        <v>0.03</v>
      </c>
      <c r="AA47">
        <v>83</v>
      </c>
      <c r="AB47">
        <v>0</v>
      </c>
      <c r="AC47">
        <v>0</v>
      </c>
      <c r="AD47">
        <v>0</v>
      </c>
      <c r="AE47">
        <v>83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0.03</v>
      </c>
      <c r="AU47" t="s">
        <v>3</v>
      </c>
      <c r="AV47">
        <v>0</v>
      </c>
      <c r="AW47">
        <v>2</v>
      </c>
      <c r="AX47">
        <v>39650877</v>
      </c>
      <c r="AY47">
        <v>1</v>
      </c>
      <c r="AZ47">
        <v>0</v>
      </c>
      <c r="BA47">
        <v>43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0.06</v>
      </c>
      <c r="CY47">
        <f t="shared" si="20"/>
        <v>83</v>
      </c>
      <c r="CZ47">
        <f t="shared" si="21"/>
        <v>83</v>
      </c>
      <c r="DA47">
        <f t="shared" si="22"/>
        <v>1</v>
      </c>
      <c r="DB47">
        <f t="shared" si="23"/>
        <v>2.4900000000000002</v>
      </c>
      <c r="DC47">
        <f t="shared" si="24"/>
        <v>0</v>
      </c>
    </row>
    <row r="48" spans="1:107" x14ac:dyDescent="0.2">
      <c r="A48">
        <f>ROW(Source!A40)</f>
        <v>40</v>
      </c>
      <c r="B48">
        <v>39650536</v>
      </c>
      <c r="C48">
        <v>39650867</v>
      </c>
      <c r="D48">
        <v>36806488</v>
      </c>
      <c r="E48">
        <v>1</v>
      </c>
      <c r="F48">
        <v>1</v>
      </c>
      <c r="G48">
        <v>1</v>
      </c>
      <c r="H48">
        <v>3</v>
      </c>
      <c r="I48" t="s">
        <v>885</v>
      </c>
      <c r="J48" t="s">
        <v>886</v>
      </c>
      <c r="K48" t="s">
        <v>887</v>
      </c>
      <c r="L48">
        <v>1348</v>
      </c>
      <c r="N48">
        <v>1009</v>
      </c>
      <c r="O48" t="s">
        <v>888</v>
      </c>
      <c r="P48" t="s">
        <v>888</v>
      </c>
      <c r="Q48">
        <v>1000</v>
      </c>
      <c r="W48">
        <v>0</v>
      </c>
      <c r="X48">
        <v>-1421715385</v>
      </c>
      <c r="Y48">
        <v>2.0000000000000002E-5</v>
      </c>
      <c r="AA48">
        <v>729.98</v>
      </c>
      <c r="AB48">
        <v>0</v>
      </c>
      <c r="AC48">
        <v>0</v>
      </c>
      <c r="AD48">
        <v>0</v>
      </c>
      <c r="AE48">
        <v>729.98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2.0000000000000002E-5</v>
      </c>
      <c r="AU48" t="s">
        <v>3</v>
      </c>
      <c r="AV48">
        <v>0</v>
      </c>
      <c r="AW48">
        <v>2</v>
      </c>
      <c r="AX48">
        <v>39650878</v>
      </c>
      <c r="AY48">
        <v>1</v>
      </c>
      <c r="AZ48">
        <v>0</v>
      </c>
      <c r="BA48">
        <v>44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4.0000000000000003E-5</v>
      </c>
      <c r="CY48">
        <f t="shared" si="20"/>
        <v>729.98</v>
      </c>
      <c r="CZ48">
        <f t="shared" si="21"/>
        <v>729.98</v>
      </c>
      <c r="DA48">
        <f t="shared" si="22"/>
        <v>1</v>
      </c>
      <c r="DB48">
        <f t="shared" si="23"/>
        <v>0.01</v>
      </c>
      <c r="DC48">
        <f t="shared" si="24"/>
        <v>0</v>
      </c>
    </row>
    <row r="49" spans="1:107" x14ac:dyDescent="0.2">
      <c r="A49">
        <f>ROW(Source!A40)</f>
        <v>40</v>
      </c>
      <c r="B49">
        <v>39650536</v>
      </c>
      <c r="C49">
        <v>39650867</v>
      </c>
      <c r="D49">
        <v>36829536</v>
      </c>
      <c r="E49">
        <v>1</v>
      </c>
      <c r="F49">
        <v>1</v>
      </c>
      <c r="G49">
        <v>1</v>
      </c>
      <c r="H49">
        <v>3</v>
      </c>
      <c r="I49" t="s">
        <v>889</v>
      </c>
      <c r="J49" t="s">
        <v>890</v>
      </c>
      <c r="K49" t="s">
        <v>891</v>
      </c>
      <c r="L49">
        <v>1346</v>
      </c>
      <c r="N49">
        <v>1009</v>
      </c>
      <c r="O49" t="s">
        <v>186</v>
      </c>
      <c r="P49" t="s">
        <v>186</v>
      </c>
      <c r="Q49">
        <v>1</v>
      </c>
      <c r="W49">
        <v>0</v>
      </c>
      <c r="X49">
        <v>-1726842289</v>
      </c>
      <c r="Y49">
        <v>1.6E-2</v>
      </c>
      <c r="AA49">
        <v>65.75</v>
      </c>
      <c r="AB49">
        <v>0</v>
      </c>
      <c r="AC49">
        <v>0</v>
      </c>
      <c r="AD49">
        <v>0</v>
      </c>
      <c r="AE49">
        <v>65.75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1.6E-2</v>
      </c>
      <c r="AU49" t="s">
        <v>3</v>
      </c>
      <c r="AV49">
        <v>0</v>
      </c>
      <c r="AW49">
        <v>2</v>
      </c>
      <c r="AX49">
        <v>39650879</v>
      </c>
      <c r="AY49">
        <v>1</v>
      </c>
      <c r="AZ49">
        <v>0</v>
      </c>
      <c r="BA49">
        <v>45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3.2000000000000001E-2</v>
      </c>
      <c r="CY49">
        <f t="shared" si="20"/>
        <v>65.75</v>
      </c>
      <c r="CZ49">
        <f t="shared" si="21"/>
        <v>65.75</v>
      </c>
      <c r="DA49">
        <f t="shared" si="22"/>
        <v>1</v>
      </c>
      <c r="DB49">
        <f t="shared" si="23"/>
        <v>1.05</v>
      </c>
      <c r="DC49">
        <f t="shared" si="24"/>
        <v>0</v>
      </c>
    </row>
    <row r="50" spans="1:107" x14ac:dyDescent="0.2">
      <c r="A50">
        <f>ROW(Source!A40)</f>
        <v>40</v>
      </c>
      <c r="B50">
        <v>39650536</v>
      </c>
      <c r="C50">
        <v>39650867</v>
      </c>
      <c r="D50">
        <v>36872673</v>
      </c>
      <c r="E50">
        <v>1</v>
      </c>
      <c r="F50">
        <v>1</v>
      </c>
      <c r="G50">
        <v>1</v>
      </c>
      <c r="H50">
        <v>3</v>
      </c>
      <c r="I50" t="s">
        <v>54</v>
      </c>
      <c r="J50" t="s">
        <v>56</v>
      </c>
      <c r="K50" t="s">
        <v>55</v>
      </c>
      <c r="L50">
        <v>1354</v>
      </c>
      <c r="N50">
        <v>1010</v>
      </c>
      <c r="O50" t="s">
        <v>27</v>
      </c>
      <c r="P50" t="s">
        <v>27</v>
      </c>
      <c r="Q50">
        <v>1</v>
      </c>
      <c r="W50">
        <v>0</v>
      </c>
      <c r="X50">
        <v>-768053661</v>
      </c>
      <c r="Y50">
        <v>1</v>
      </c>
      <c r="AA50">
        <v>692.04</v>
      </c>
      <c r="AB50">
        <v>0</v>
      </c>
      <c r="AC50">
        <v>0</v>
      </c>
      <c r="AD50">
        <v>0</v>
      </c>
      <c r="AE50">
        <v>692.04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1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Y50*Source!I40</f>
        <v>2</v>
      </c>
      <c r="CY50">
        <f t="shared" si="20"/>
        <v>692.04</v>
      </c>
      <c r="CZ50">
        <f t="shared" si="21"/>
        <v>692.04</v>
      </c>
      <c r="DA50">
        <f t="shared" si="22"/>
        <v>1</v>
      </c>
      <c r="DB50">
        <f t="shared" si="23"/>
        <v>692.04</v>
      </c>
      <c r="DC50">
        <f t="shared" si="24"/>
        <v>0</v>
      </c>
    </row>
    <row r="51" spans="1:107" x14ac:dyDescent="0.2">
      <c r="A51">
        <f>ROW(Source!A40)</f>
        <v>40</v>
      </c>
      <c r="B51">
        <v>39650536</v>
      </c>
      <c r="C51">
        <v>39650867</v>
      </c>
      <c r="D51">
        <v>36799065</v>
      </c>
      <c r="E51">
        <v>17</v>
      </c>
      <c r="F51">
        <v>1</v>
      </c>
      <c r="G51">
        <v>1</v>
      </c>
      <c r="H51">
        <v>3</v>
      </c>
      <c r="I51" t="s">
        <v>892</v>
      </c>
      <c r="J51" t="s">
        <v>3</v>
      </c>
      <c r="K51" t="s">
        <v>893</v>
      </c>
      <c r="L51">
        <v>1374</v>
      </c>
      <c r="N51">
        <v>1013</v>
      </c>
      <c r="O51" t="s">
        <v>894</v>
      </c>
      <c r="P51" t="s">
        <v>894</v>
      </c>
      <c r="Q51">
        <v>1</v>
      </c>
      <c r="W51">
        <v>0</v>
      </c>
      <c r="X51">
        <v>-1731369543</v>
      </c>
      <c r="Y51">
        <v>0.5</v>
      </c>
      <c r="AA51">
        <v>1</v>
      </c>
      <c r="AB51">
        <v>0</v>
      </c>
      <c r="AC51">
        <v>0</v>
      </c>
      <c r="AD51">
        <v>0</v>
      </c>
      <c r="AE51">
        <v>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0.5</v>
      </c>
      <c r="AU51" t="s">
        <v>3</v>
      </c>
      <c r="AV51">
        <v>0</v>
      </c>
      <c r="AW51">
        <v>2</v>
      </c>
      <c r="AX51">
        <v>39650880</v>
      </c>
      <c r="AY51">
        <v>1</v>
      </c>
      <c r="AZ51">
        <v>0</v>
      </c>
      <c r="BA51">
        <v>46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1</v>
      </c>
      <c r="CY51">
        <f t="shared" si="20"/>
        <v>1</v>
      </c>
      <c r="CZ51">
        <f t="shared" si="21"/>
        <v>1</v>
      </c>
      <c r="DA51">
        <f t="shared" si="22"/>
        <v>1</v>
      </c>
      <c r="DB51">
        <f t="shared" si="23"/>
        <v>0.5</v>
      </c>
      <c r="DC51">
        <f t="shared" si="24"/>
        <v>0</v>
      </c>
    </row>
    <row r="52" spans="1:107" x14ac:dyDescent="0.2">
      <c r="A52">
        <f>ROW(Source!A41)</f>
        <v>41</v>
      </c>
      <c r="B52">
        <v>39650538</v>
      </c>
      <c r="C52">
        <v>39650867</v>
      </c>
      <c r="D52">
        <v>37070244</v>
      </c>
      <c r="E52">
        <v>1</v>
      </c>
      <c r="F52">
        <v>1</v>
      </c>
      <c r="G52">
        <v>1</v>
      </c>
      <c r="H52">
        <v>1</v>
      </c>
      <c r="I52" t="s">
        <v>918</v>
      </c>
      <c r="J52" t="s">
        <v>3</v>
      </c>
      <c r="K52" t="s">
        <v>919</v>
      </c>
      <c r="L52">
        <v>1191</v>
      </c>
      <c r="N52">
        <v>1013</v>
      </c>
      <c r="O52" t="s">
        <v>878</v>
      </c>
      <c r="P52" t="s">
        <v>878</v>
      </c>
      <c r="Q52">
        <v>1</v>
      </c>
      <c r="W52">
        <v>0</v>
      </c>
      <c r="X52">
        <v>1627947075</v>
      </c>
      <c r="Y52">
        <v>3.24</v>
      </c>
      <c r="AA52">
        <v>0</v>
      </c>
      <c r="AB52">
        <v>0</v>
      </c>
      <c r="AC52">
        <v>0</v>
      </c>
      <c r="AD52">
        <v>70.069999999999993</v>
      </c>
      <c r="AE52">
        <v>0</v>
      </c>
      <c r="AF52">
        <v>0</v>
      </c>
      <c r="AG52">
        <v>0</v>
      </c>
      <c r="AH52">
        <v>10.35</v>
      </c>
      <c r="AI52">
        <v>1</v>
      </c>
      <c r="AJ52">
        <v>1</v>
      </c>
      <c r="AK52">
        <v>1</v>
      </c>
      <c r="AL52">
        <v>6.77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2.4</v>
      </c>
      <c r="AU52" t="s">
        <v>19</v>
      </c>
      <c r="AV52">
        <v>1</v>
      </c>
      <c r="AW52">
        <v>2</v>
      </c>
      <c r="AX52">
        <v>39650875</v>
      </c>
      <c r="AY52">
        <v>1</v>
      </c>
      <c r="AZ52">
        <v>0</v>
      </c>
      <c r="BA52">
        <v>47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Y52*Source!I41</f>
        <v>6.48</v>
      </c>
      <c r="CY52">
        <f>AD52</f>
        <v>70.069999999999993</v>
      </c>
      <c r="CZ52">
        <f>AH52</f>
        <v>10.35</v>
      </c>
      <c r="DA52">
        <f>AL52</f>
        <v>6.77</v>
      </c>
      <c r="DB52">
        <f>ROUND((ROUND(AT52*CZ52,2)*1.35),6)</f>
        <v>33.533999999999999</v>
      </c>
      <c r="DC52">
        <f>ROUND((ROUND(AT52*AG52,2)*1.35),6)</f>
        <v>0</v>
      </c>
    </row>
    <row r="53" spans="1:107" x14ac:dyDescent="0.2">
      <c r="A53">
        <f>ROW(Source!A41)</f>
        <v>41</v>
      </c>
      <c r="B53">
        <v>39650538</v>
      </c>
      <c r="C53">
        <v>39650867</v>
      </c>
      <c r="D53">
        <v>36800424</v>
      </c>
      <c r="E53">
        <v>1</v>
      </c>
      <c r="F53">
        <v>1</v>
      </c>
      <c r="G53">
        <v>1</v>
      </c>
      <c r="H53">
        <v>3</v>
      </c>
      <c r="I53" t="s">
        <v>879</v>
      </c>
      <c r="J53" t="s">
        <v>880</v>
      </c>
      <c r="K53" t="s">
        <v>881</v>
      </c>
      <c r="L53">
        <v>1346</v>
      </c>
      <c r="N53">
        <v>1009</v>
      </c>
      <c r="O53" t="s">
        <v>186</v>
      </c>
      <c r="P53" t="s">
        <v>186</v>
      </c>
      <c r="Q53">
        <v>1</v>
      </c>
      <c r="W53">
        <v>0</v>
      </c>
      <c r="X53">
        <v>1559187994</v>
      </c>
      <c r="Y53">
        <v>1.6000000000000001E-3</v>
      </c>
      <c r="AA53">
        <v>187.8</v>
      </c>
      <c r="AB53">
        <v>0</v>
      </c>
      <c r="AC53">
        <v>0</v>
      </c>
      <c r="AD53">
        <v>0</v>
      </c>
      <c r="AE53">
        <v>27.74</v>
      </c>
      <c r="AF53">
        <v>0</v>
      </c>
      <c r="AG53">
        <v>0</v>
      </c>
      <c r="AH53">
        <v>0</v>
      </c>
      <c r="AI53">
        <v>6.77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1.6000000000000001E-3</v>
      </c>
      <c r="AU53" t="s">
        <v>3</v>
      </c>
      <c r="AV53">
        <v>0</v>
      </c>
      <c r="AW53">
        <v>2</v>
      </c>
      <c r="AX53">
        <v>39650876</v>
      </c>
      <c r="AY53">
        <v>1</v>
      </c>
      <c r="AZ53">
        <v>0</v>
      </c>
      <c r="BA53">
        <v>48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Y53*Source!I41</f>
        <v>3.2000000000000002E-3</v>
      </c>
      <c r="CY53">
        <f t="shared" ref="CY53:CY58" si="25">AA53</f>
        <v>187.8</v>
      </c>
      <c r="CZ53">
        <f t="shared" ref="CZ53:CZ58" si="26">AE53</f>
        <v>27.74</v>
      </c>
      <c r="DA53">
        <f t="shared" ref="DA53:DA58" si="27">AI53</f>
        <v>6.77</v>
      </c>
      <c r="DB53">
        <f t="shared" ref="DB53:DB58" si="28">ROUND(ROUND(AT53*CZ53,2),6)</f>
        <v>0.04</v>
      </c>
      <c r="DC53">
        <f t="shared" ref="DC53:DC58" si="29">ROUND(ROUND(AT53*AG53,2),6)</f>
        <v>0</v>
      </c>
    </row>
    <row r="54" spans="1:107" x14ac:dyDescent="0.2">
      <c r="A54">
        <f>ROW(Source!A41)</f>
        <v>41</v>
      </c>
      <c r="B54">
        <v>39650538</v>
      </c>
      <c r="C54">
        <v>39650867</v>
      </c>
      <c r="D54">
        <v>36804578</v>
      </c>
      <c r="E54">
        <v>1</v>
      </c>
      <c r="F54">
        <v>1</v>
      </c>
      <c r="G54">
        <v>1</v>
      </c>
      <c r="H54">
        <v>3</v>
      </c>
      <c r="I54" t="s">
        <v>882</v>
      </c>
      <c r="J54" t="s">
        <v>883</v>
      </c>
      <c r="K54" t="s">
        <v>884</v>
      </c>
      <c r="L54">
        <v>1355</v>
      </c>
      <c r="N54">
        <v>1010</v>
      </c>
      <c r="O54" t="s">
        <v>265</v>
      </c>
      <c r="P54" t="s">
        <v>265</v>
      </c>
      <c r="Q54">
        <v>100</v>
      </c>
      <c r="W54">
        <v>0</v>
      </c>
      <c r="X54">
        <v>-66531260</v>
      </c>
      <c r="Y54">
        <v>0.03</v>
      </c>
      <c r="AA54">
        <v>561.91</v>
      </c>
      <c r="AB54">
        <v>0</v>
      </c>
      <c r="AC54">
        <v>0</v>
      </c>
      <c r="AD54">
        <v>0</v>
      </c>
      <c r="AE54">
        <v>83</v>
      </c>
      <c r="AF54">
        <v>0</v>
      </c>
      <c r="AG54">
        <v>0</v>
      </c>
      <c r="AH54">
        <v>0</v>
      </c>
      <c r="AI54">
        <v>6.77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0.03</v>
      </c>
      <c r="AU54" t="s">
        <v>3</v>
      </c>
      <c r="AV54">
        <v>0</v>
      </c>
      <c r="AW54">
        <v>2</v>
      </c>
      <c r="AX54">
        <v>39650877</v>
      </c>
      <c r="AY54">
        <v>1</v>
      </c>
      <c r="AZ54">
        <v>0</v>
      </c>
      <c r="BA54">
        <v>49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Y54*Source!I41</f>
        <v>0.06</v>
      </c>
      <c r="CY54">
        <f t="shared" si="25"/>
        <v>561.91</v>
      </c>
      <c r="CZ54">
        <f t="shared" si="26"/>
        <v>83</v>
      </c>
      <c r="DA54">
        <f t="shared" si="27"/>
        <v>6.77</v>
      </c>
      <c r="DB54">
        <f t="shared" si="28"/>
        <v>2.4900000000000002</v>
      </c>
      <c r="DC54">
        <f t="shared" si="29"/>
        <v>0</v>
      </c>
    </row>
    <row r="55" spans="1:107" x14ac:dyDescent="0.2">
      <c r="A55">
        <f>ROW(Source!A41)</f>
        <v>41</v>
      </c>
      <c r="B55">
        <v>39650538</v>
      </c>
      <c r="C55">
        <v>39650867</v>
      </c>
      <c r="D55">
        <v>36806488</v>
      </c>
      <c r="E55">
        <v>1</v>
      </c>
      <c r="F55">
        <v>1</v>
      </c>
      <c r="G55">
        <v>1</v>
      </c>
      <c r="H55">
        <v>3</v>
      </c>
      <c r="I55" t="s">
        <v>885</v>
      </c>
      <c r="J55" t="s">
        <v>886</v>
      </c>
      <c r="K55" t="s">
        <v>887</v>
      </c>
      <c r="L55">
        <v>1348</v>
      </c>
      <c r="N55">
        <v>1009</v>
      </c>
      <c r="O55" t="s">
        <v>888</v>
      </c>
      <c r="P55" t="s">
        <v>888</v>
      </c>
      <c r="Q55">
        <v>1000</v>
      </c>
      <c r="W55">
        <v>0</v>
      </c>
      <c r="X55">
        <v>-1421715385</v>
      </c>
      <c r="Y55">
        <v>2.0000000000000002E-5</v>
      </c>
      <c r="AA55">
        <v>4941.96</v>
      </c>
      <c r="AB55">
        <v>0</v>
      </c>
      <c r="AC55">
        <v>0</v>
      </c>
      <c r="AD55">
        <v>0</v>
      </c>
      <c r="AE55">
        <v>729.98</v>
      </c>
      <c r="AF55">
        <v>0</v>
      </c>
      <c r="AG55">
        <v>0</v>
      </c>
      <c r="AH55">
        <v>0</v>
      </c>
      <c r="AI55">
        <v>6.77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2.0000000000000002E-5</v>
      </c>
      <c r="AU55" t="s">
        <v>3</v>
      </c>
      <c r="AV55">
        <v>0</v>
      </c>
      <c r="AW55">
        <v>2</v>
      </c>
      <c r="AX55">
        <v>39650878</v>
      </c>
      <c r="AY55">
        <v>1</v>
      </c>
      <c r="AZ55">
        <v>0</v>
      </c>
      <c r="BA55">
        <v>50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Y55*Source!I41</f>
        <v>4.0000000000000003E-5</v>
      </c>
      <c r="CY55">
        <f t="shared" si="25"/>
        <v>4941.96</v>
      </c>
      <c r="CZ55">
        <f t="shared" si="26"/>
        <v>729.98</v>
      </c>
      <c r="DA55">
        <f t="shared" si="27"/>
        <v>6.77</v>
      </c>
      <c r="DB55">
        <f t="shared" si="28"/>
        <v>0.01</v>
      </c>
      <c r="DC55">
        <f t="shared" si="29"/>
        <v>0</v>
      </c>
    </row>
    <row r="56" spans="1:107" x14ac:dyDescent="0.2">
      <c r="A56">
        <f>ROW(Source!A41)</f>
        <v>41</v>
      </c>
      <c r="B56">
        <v>39650538</v>
      </c>
      <c r="C56">
        <v>39650867</v>
      </c>
      <c r="D56">
        <v>36829536</v>
      </c>
      <c r="E56">
        <v>1</v>
      </c>
      <c r="F56">
        <v>1</v>
      </c>
      <c r="G56">
        <v>1</v>
      </c>
      <c r="H56">
        <v>3</v>
      </c>
      <c r="I56" t="s">
        <v>889</v>
      </c>
      <c r="J56" t="s">
        <v>890</v>
      </c>
      <c r="K56" t="s">
        <v>891</v>
      </c>
      <c r="L56">
        <v>1346</v>
      </c>
      <c r="N56">
        <v>1009</v>
      </c>
      <c r="O56" t="s">
        <v>186</v>
      </c>
      <c r="P56" t="s">
        <v>186</v>
      </c>
      <c r="Q56">
        <v>1</v>
      </c>
      <c r="W56">
        <v>0</v>
      </c>
      <c r="X56">
        <v>-1726842289</v>
      </c>
      <c r="Y56">
        <v>1.6E-2</v>
      </c>
      <c r="AA56">
        <v>445.13</v>
      </c>
      <c r="AB56">
        <v>0</v>
      </c>
      <c r="AC56">
        <v>0</v>
      </c>
      <c r="AD56">
        <v>0</v>
      </c>
      <c r="AE56">
        <v>65.75</v>
      </c>
      <c r="AF56">
        <v>0</v>
      </c>
      <c r="AG56">
        <v>0</v>
      </c>
      <c r="AH56">
        <v>0</v>
      </c>
      <c r="AI56">
        <v>6.77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1.6E-2</v>
      </c>
      <c r="AU56" t="s">
        <v>3</v>
      </c>
      <c r="AV56">
        <v>0</v>
      </c>
      <c r="AW56">
        <v>2</v>
      </c>
      <c r="AX56">
        <v>39650879</v>
      </c>
      <c r="AY56">
        <v>1</v>
      </c>
      <c r="AZ56">
        <v>0</v>
      </c>
      <c r="BA56">
        <v>51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Y56*Source!I41</f>
        <v>3.2000000000000001E-2</v>
      </c>
      <c r="CY56">
        <f t="shared" si="25"/>
        <v>445.13</v>
      </c>
      <c r="CZ56">
        <f t="shared" si="26"/>
        <v>65.75</v>
      </c>
      <c r="DA56">
        <f t="shared" si="27"/>
        <v>6.77</v>
      </c>
      <c r="DB56">
        <f t="shared" si="28"/>
        <v>1.05</v>
      </c>
      <c r="DC56">
        <f t="shared" si="29"/>
        <v>0</v>
      </c>
    </row>
    <row r="57" spans="1:107" x14ac:dyDescent="0.2">
      <c r="A57">
        <f>ROW(Source!A41)</f>
        <v>41</v>
      </c>
      <c r="B57">
        <v>39650538</v>
      </c>
      <c r="C57">
        <v>39650867</v>
      </c>
      <c r="D57">
        <v>36872673</v>
      </c>
      <c r="E57">
        <v>1</v>
      </c>
      <c r="F57">
        <v>1</v>
      </c>
      <c r="G57">
        <v>1</v>
      </c>
      <c r="H57">
        <v>3</v>
      </c>
      <c r="I57" t="s">
        <v>54</v>
      </c>
      <c r="J57" t="s">
        <v>56</v>
      </c>
      <c r="K57" t="s">
        <v>55</v>
      </c>
      <c r="L57">
        <v>1354</v>
      </c>
      <c r="N57">
        <v>1010</v>
      </c>
      <c r="O57" t="s">
        <v>27</v>
      </c>
      <c r="P57" t="s">
        <v>27</v>
      </c>
      <c r="Q57">
        <v>1</v>
      </c>
      <c r="W57">
        <v>0</v>
      </c>
      <c r="X57">
        <v>-768053661</v>
      </c>
      <c r="Y57">
        <v>1</v>
      </c>
      <c r="AA57">
        <v>4685.1099999999997</v>
      </c>
      <c r="AB57">
        <v>0</v>
      </c>
      <c r="AC57">
        <v>0</v>
      </c>
      <c r="AD57">
        <v>0</v>
      </c>
      <c r="AE57">
        <v>692.04</v>
      </c>
      <c r="AF57">
        <v>0</v>
      </c>
      <c r="AG57">
        <v>0</v>
      </c>
      <c r="AH57">
        <v>0</v>
      </c>
      <c r="AI57">
        <v>6.77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1</v>
      </c>
      <c r="AU57" t="s">
        <v>3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Y57*Source!I41</f>
        <v>2</v>
      </c>
      <c r="CY57">
        <f t="shared" si="25"/>
        <v>4685.1099999999997</v>
      </c>
      <c r="CZ57">
        <f t="shared" si="26"/>
        <v>692.04</v>
      </c>
      <c r="DA57">
        <f t="shared" si="27"/>
        <v>6.77</v>
      </c>
      <c r="DB57">
        <f t="shared" si="28"/>
        <v>692.04</v>
      </c>
      <c r="DC57">
        <f t="shared" si="29"/>
        <v>0</v>
      </c>
    </row>
    <row r="58" spans="1:107" x14ac:dyDescent="0.2">
      <c r="A58">
        <f>ROW(Source!A41)</f>
        <v>41</v>
      </c>
      <c r="B58">
        <v>39650538</v>
      </c>
      <c r="C58">
        <v>39650867</v>
      </c>
      <c r="D58">
        <v>36799065</v>
      </c>
      <c r="E58">
        <v>17</v>
      </c>
      <c r="F58">
        <v>1</v>
      </c>
      <c r="G58">
        <v>1</v>
      </c>
      <c r="H58">
        <v>3</v>
      </c>
      <c r="I58" t="s">
        <v>892</v>
      </c>
      <c r="J58" t="s">
        <v>3</v>
      </c>
      <c r="K58" t="s">
        <v>893</v>
      </c>
      <c r="L58">
        <v>1374</v>
      </c>
      <c r="N58">
        <v>1013</v>
      </c>
      <c r="O58" t="s">
        <v>894</v>
      </c>
      <c r="P58" t="s">
        <v>894</v>
      </c>
      <c r="Q58">
        <v>1</v>
      </c>
      <c r="W58">
        <v>0</v>
      </c>
      <c r="X58">
        <v>-1731369543</v>
      </c>
      <c r="Y58">
        <v>0.5</v>
      </c>
      <c r="AA58">
        <v>1</v>
      </c>
      <c r="AB58">
        <v>0</v>
      </c>
      <c r="AC58">
        <v>0</v>
      </c>
      <c r="AD58">
        <v>0</v>
      </c>
      <c r="AE58">
        <v>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0.5</v>
      </c>
      <c r="AU58" t="s">
        <v>3</v>
      </c>
      <c r="AV58">
        <v>0</v>
      </c>
      <c r="AW58">
        <v>2</v>
      </c>
      <c r="AX58">
        <v>39650880</v>
      </c>
      <c r="AY58">
        <v>1</v>
      </c>
      <c r="AZ58">
        <v>0</v>
      </c>
      <c r="BA58">
        <v>52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Y58*Source!I41</f>
        <v>1</v>
      </c>
      <c r="CY58">
        <f t="shared" si="25"/>
        <v>1</v>
      </c>
      <c r="CZ58">
        <f t="shared" si="26"/>
        <v>1</v>
      </c>
      <c r="DA58">
        <f t="shared" si="27"/>
        <v>1</v>
      </c>
      <c r="DB58">
        <f t="shared" si="28"/>
        <v>0.5</v>
      </c>
      <c r="DC58">
        <f t="shared" si="29"/>
        <v>0</v>
      </c>
    </row>
    <row r="59" spans="1:107" x14ac:dyDescent="0.2">
      <c r="A59">
        <f>ROW(Source!A44)</f>
        <v>44</v>
      </c>
      <c r="B59">
        <v>39650536</v>
      </c>
      <c r="C59">
        <v>39650882</v>
      </c>
      <c r="D59">
        <v>37113247</v>
      </c>
      <c r="E59">
        <v>1</v>
      </c>
      <c r="F59">
        <v>1</v>
      </c>
      <c r="G59">
        <v>1</v>
      </c>
      <c r="H59">
        <v>1</v>
      </c>
      <c r="I59" t="s">
        <v>920</v>
      </c>
      <c r="J59" t="s">
        <v>3</v>
      </c>
      <c r="K59" t="s">
        <v>921</v>
      </c>
      <c r="L59">
        <v>1191</v>
      </c>
      <c r="N59">
        <v>1013</v>
      </c>
      <c r="O59" t="s">
        <v>878</v>
      </c>
      <c r="P59" t="s">
        <v>878</v>
      </c>
      <c r="Q59">
        <v>1</v>
      </c>
      <c r="W59">
        <v>0</v>
      </c>
      <c r="X59">
        <v>1446053411</v>
      </c>
      <c r="Y59">
        <v>13.635</v>
      </c>
      <c r="AA59">
        <v>0</v>
      </c>
      <c r="AB59">
        <v>0</v>
      </c>
      <c r="AC59">
        <v>0</v>
      </c>
      <c r="AD59">
        <v>11.09</v>
      </c>
      <c r="AE59">
        <v>0</v>
      </c>
      <c r="AF59">
        <v>0</v>
      </c>
      <c r="AG59">
        <v>0</v>
      </c>
      <c r="AH59">
        <v>11.09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10.1</v>
      </c>
      <c r="AU59" t="s">
        <v>19</v>
      </c>
      <c r="AV59">
        <v>1</v>
      </c>
      <c r="AW59">
        <v>2</v>
      </c>
      <c r="AX59">
        <v>39650900</v>
      </c>
      <c r="AY59">
        <v>1</v>
      </c>
      <c r="AZ59">
        <v>0</v>
      </c>
      <c r="BA59">
        <v>53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Y59*Source!I44</f>
        <v>81.81</v>
      </c>
      <c r="CY59">
        <f>AD59</f>
        <v>11.09</v>
      </c>
      <c r="CZ59">
        <f>AH59</f>
        <v>11.09</v>
      </c>
      <c r="DA59">
        <f>AL59</f>
        <v>1</v>
      </c>
      <c r="DB59">
        <f>ROUND((ROUND(AT59*CZ59,2)*1.35),6)</f>
        <v>151.21350000000001</v>
      </c>
      <c r="DC59">
        <f>ROUND((ROUND(AT59*AG59,2)*1.35),6)</f>
        <v>0</v>
      </c>
    </row>
    <row r="60" spans="1:107" x14ac:dyDescent="0.2">
      <c r="A60">
        <f>ROW(Source!A44)</f>
        <v>44</v>
      </c>
      <c r="B60">
        <v>39650536</v>
      </c>
      <c r="C60">
        <v>39650882</v>
      </c>
      <c r="D60">
        <v>37064876</v>
      </c>
      <c r="E60">
        <v>1</v>
      </c>
      <c r="F60">
        <v>1</v>
      </c>
      <c r="G60">
        <v>1</v>
      </c>
      <c r="H60">
        <v>1</v>
      </c>
      <c r="I60" t="s">
        <v>897</v>
      </c>
      <c r="J60" t="s">
        <v>3</v>
      </c>
      <c r="K60" t="s">
        <v>898</v>
      </c>
      <c r="L60">
        <v>1191</v>
      </c>
      <c r="N60">
        <v>1013</v>
      </c>
      <c r="O60" t="s">
        <v>878</v>
      </c>
      <c r="P60" t="s">
        <v>878</v>
      </c>
      <c r="Q60">
        <v>1</v>
      </c>
      <c r="W60">
        <v>0</v>
      </c>
      <c r="X60">
        <v>-1417349443</v>
      </c>
      <c r="Y60">
        <v>0.44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0.44</v>
      </c>
      <c r="AU60" t="s">
        <v>3</v>
      </c>
      <c r="AV60">
        <v>2</v>
      </c>
      <c r="AW60">
        <v>2</v>
      </c>
      <c r="AX60">
        <v>39650901</v>
      </c>
      <c r="AY60">
        <v>1</v>
      </c>
      <c r="AZ60">
        <v>2048</v>
      </c>
      <c r="BA60">
        <v>54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Y60*Source!I44</f>
        <v>2.64</v>
      </c>
      <c r="CY60">
        <f>AD60</f>
        <v>0</v>
      </c>
      <c r="CZ60">
        <f>AH60</f>
        <v>0</v>
      </c>
      <c r="DA60">
        <f>AL60</f>
        <v>1</v>
      </c>
      <c r="DB60">
        <f>ROUND(ROUND(AT60*CZ60,2),6)</f>
        <v>0</v>
      </c>
      <c r="DC60">
        <f>ROUND(ROUND(AT60*AG60,2),6)</f>
        <v>0</v>
      </c>
    </row>
    <row r="61" spans="1:107" x14ac:dyDescent="0.2">
      <c r="A61">
        <f>ROW(Source!A44)</f>
        <v>44</v>
      </c>
      <c r="B61">
        <v>39650536</v>
      </c>
      <c r="C61">
        <v>39650882</v>
      </c>
      <c r="D61">
        <v>36882383</v>
      </c>
      <c r="E61">
        <v>1</v>
      </c>
      <c r="F61">
        <v>1</v>
      </c>
      <c r="G61">
        <v>1</v>
      </c>
      <c r="H61">
        <v>2</v>
      </c>
      <c r="I61" t="s">
        <v>899</v>
      </c>
      <c r="J61" t="s">
        <v>900</v>
      </c>
      <c r="K61" t="s">
        <v>901</v>
      </c>
      <c r="L61">
        <v>1368</v>
      </c>
      <c r="N61">
        <v>1011</v>
      </c>
      <c r="O61" t="s">
        <v>902</v>
      </c>
      <c r="P61" t="s">
        <v>902</v>
      </c>
      <c r="Q61">
        <v>1</v>
      </c>
      <c r="W61">
        <v>0</v>
      </c>
      <c r="X61">
        <v>1225731627</v>
      </c>
      <c r="Y61">
        <v>0.59400000000000008</v>
      </c>
      <c r="AA61">
        <v>0</v>
      </c>
      <c r="AB61">
        <v>89.99</v>
      </c>
      <c r="AC61">
        <v>10.06</v>
      </c>
      <c r="AD61">
        <v>0</v>
      </c>
      <c r="AE61">
        <v>0</v>
      </c>
      <c r="AF61">
        <v>89.99</v>
      </c>
      <c r="AG61">
        <v>10.06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0.44</v>
      </c>
      <c r="AU61" t="s">
        <v>19</v>
      </c>
      <c r="AV61">
        <v>0</v>
      </c>
      <c r="AW61">
        <v>2</v>
      </c>
      <c r="AX61">
        <v>39650902</v>
      </c>
      <c r="AY61">
        <v>1</v>
      </c>
      <c r="AZ61">
        <v>0</v>
      </c>
      <c r="BA61">
        <v>55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Y61*Source!I44</f>
        <v>3.5640000000000005</v>
      </c>
      <c r="CY61">
        <f>AB61</f>
        <v>89.99</v>
      </c>
      <c r="CZ61">
        <f>AF61</f>
        <v>89.99</v>
      </c>
      <c r="DA61">
        <f>AJ61</f>
        <v>1</v>
      </c>
      <c r="DB61">
        <f>ROUND((ROUND(AT61*CZ61,2)*1.35),6)</f>
        <v>53.46</v>
      </c>
      <c r="DC61">
        <f>ROUND((ROUND(AT61*AG61,2)*1.35),6)</f>
        <v>5.9805000000000001</v>
      </c>
    </row>
    <row r="62" spans="1:107" x14ac:dyDescent="0.2">
      <c r="A62">
        <f>ROW(Source!A44)</f>
        <v>44</v>
      </c>
      <c r="B62">
        <v>39650536</v>
      </c>
      <c r="C62">
        <v>39650882</v>
      </c>
      <c r="D62">
        <v>36800424</v>
      </c>
      <c r="E62">
        <v>1</v>
      </c>
      <c r="F62">
        <v>1</v>
      </c>
      <c r="G62">
        <v>1</v>
      </c>
      <c r="H62">
        <v>3</v>
      </c>
      <c r="I62" t="s">
        <v>879</v>
      </c>
      <c r="J62" t="s">
        <v>880</v>
      </c>
      <c r="K62" t="s">
        <v>881</v>
      </c>
      <c r="L62">
        <v>1346</v>
      </c>
      <c r="N62">
        <v>1009</v>
      </c>
      <c r="O62" t="s">
        <v>186</v>
      </c>
      <c r="P62" t="s">
        <v>186</v>
      </c>
      <c r="Q62">
        <v>1</v>
      </c>
      <c r="W62">
        <v>0</v>
      </c>
      <c r="X62">
        <v>1559187994</v>
      </c>
      <c r="Y62">
        <v>0.01</v>
      </c>
      <c r="AA62">
        <v>27.74</v>
      </c>
      <c r="AB62">
        <v>0</v>
      </c>
      <c r="AC62">
        <v>0</v>
      </c>
      <c r="AD62">
        <v>0</v>
      </c>
      <c r="AE62">
        <v>27.74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0.01</v>
      </c>
      <c r="AU62" t="s">
        <v>3</v>
      </c>
      <c r="AV62">
        <v>0</v>
      </c>
      <c r="AW62">
        <v>2</v>
      </c>
      <c r="AX62">
        <v>39650903</v>
      </c>
      <c r="AY62">
        <v>1</v>
      </c>
      <c r="AZ62">
        <v>0</v>
      </c>
      <c r="BA62">
        <v>56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Y62*Source!I44</f>
        <v>0.06</v>
      </c>
      <c r="CY62">
        <f t="shared" ref="CY62:CY77" si="30">AA62</f>
        <v>27.74</v>
      </c>
      <c r="CZ62">
        <f t="shared" ref="CZ62:CZ77" si="31">AE62</f>
        <v>27.74</v>
      </c>
      <c r="DA62">
        <f t="shared" ref="DA62:DA77" si="32">AI62</f>
        <v>1</v>
      </c>
      <c r="DB62">
        <f t="shared" ref="DB62:DB77" si="33">ROUND(ROUND(AT62*CZ62,2),6)</f>
        <v>0.28000000000000003</v>
      </c>
      <c r="DC62">
        <f t="shared" ref="DC62:DC77" si="34">ROUND(ROUND(AT62*AG62,2),6)</f>
        <v>0</v>
      </c>
    </row>
    <row r="63" spans="1:107" x14ac:dyDescent="0.2">
      <c r="A63">
        <f>ROW(Source!A44)</f>
        <v>44</v>
      </c>
      <c r="B63">
        <v>39650536</v>
      </c>
      <c r="C63">
        <v>39650882</v>
      </c>
      <c r="D63">
        <v>36802095</v>
      </c>
      <c r="E63">
        <v>1</v>
      </c>
      <c r="F63">
        <v>1</v>
      </c>
      <c r="G63">
        <v>1</v>
      </c>
      <c r="H63">
        <v>3</v>
      </c>
      <c r="I63" t="s">
        <v>922</v>
      </c>
      <c r="J63" t="s">
        <v>923</v>
      </c>
      <c r="K63" t="s">
        <v>924</v>
      </c>
      <c r="L63">
        <v>1346</v>
      </c>
      <c r="N63">
        <v>1009</v>
      </c>
      <c r="O63" t="s">
        <v>186</v>
      </c>
      <c r="P63" t="s">
        <v>186</v>
      </c>
      <c r="Q63">
        <v>1</v>
      </c>
      <c r="W63">
        <v>0</v>
      </c>
      <c r="X63">
        <v>-2124370092</v>
      </c>
      <c r="Y63">
        <v>0.02</v>
      </c>
      <c r="AA63">
        <v>91.29</v>
      </c>
      <c r="AB63">
        <v>0</v>
      </c>
      <c r="AC63">
        <v>0</v>
      </c>
      <c r="AD63">
        <v>0</v>
      </c>
      <c r="AE63">
        <v>91.29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0.02</v>
      </c>
      <c r="AU63" t="s">
        <v>3</v>
      </c>
      <c r="AV63">
        <v>0</v>
      </c>
      <c r="AW63">
        <v>2</v>
      </c>
      <c r="AX63">
        <v>39650904</v>
      </c>
      <c r="AY63">
        <v>1</v>
      </c>
      <c r="AZ63">
        <v>0</v>
      </c>
      <c r="BA63">
        <v>57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Y63*Source!I44</f>
        <v>0.12</v>
      </c>
      <c r="CY63">
        <f t="shared" si="30"/>
        <v>91.29</v>
      </c>
      <c r="CZ63">
        <f t="shared" si="31"/>
        <v>91.29</v>
      </c>
      <c r="DA63">
        <f t="shared" si="32"/>
        <v>1</v>
      </c>
      <c r="DB63">
        <f t="shared" si="33"/>
        <v>1.83</v>
      </c>
      <c r="DC63">
        <f t="shared" si="34"/>
        <v>0</v>
      </c>
    </row>
    <row r="64" spans="1:107" x14ac:dyDescent="0.2">
      <c r="A64">
        <f>ROW(Source!A44)</f>
        <v>44</v>
      </c>
      <c r="B64">
        <v>39650536</v>
      </c>
      <c r="C64">
        <v>39650882</v>
      </c>
      <c r="D64">
        <v>36804448</v>
      </c>
      <c r="E64">
        <v>1</v>
      </c>
      <c r="F64">
        <v>1</v>
      </c>
      <c r="G64">
        <v>1</v>
      </c>
      <c r="H64">
        <v>3</v>
      </c>
      <c r="I64" t="s">
        <v>925</v>
      </c>
      <c r="J64" t="s">
        <v>926</v>
      </c>
      <c r="K64" t="s">
        <v>927</v>
      </c>
      <c r="L64">
        <v>1346</v>
      </c>
      <c r="N64">
        <v>1009</v>
      </c>
      <c r="O64" t="s">
        <v>186</v>
      </c>
      <c r="P64" t="s">
        <v>186</v>
      </c>
      <c r="Q64">
        <v>1</v>
      </c>
      <c r="W64">
        <v>0</v>
      </c>
      <c r="X64">
        <v>103900845</v>
      </c>
      <c r="Y64">
        <v>0.3</v>
      </c>
      <c r="AA64">
        <v>9.0399999999999991</v>
      </c>
      <c r="AB64">
        <v>0</v>
      </c>
      <c r="AC64">
        <v>0</v>
      </c>
      <c r="AD64">
        <v>0</v>
      </c>
      <c r="AE64">
        <v>9.0399999999999991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0.3</v>
      </c>
      <c r="AU64" t="s">
        <v>3</v>
      </c>
      <c r="AV64">
        <v>0</v>
      </c>
      <c r="AW64">
        <v>2</v>
      </c>
      <c r="AX64">
        <v>39650905</v>
      </c>
      <c r="AY64">
        <v>1</v>
      </c>
      <c r="AZ64">
        <v>0</v>
      </c>
      <c r="BA64">
        <v>58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Y64*Source!I44</f>
        <v>1.7999999999999998</v>
      </c>
      <c r="CY64">
        <f t="shared" si="30"/>
        <v>9.0399999999999991</v>
      </c>
      <c r="CZ64">
        <f t="shared" si="31"/>
        <v>9.0399999999999991</v>
      </c>
      <c r="DA64">
        <f t="shared" si="32"/>
        <v>1</v>
      </c>
      <c r="DB64">
        <f t="shared" si="33"/>
        <v>2.71</v>
      </c>
      <c r="DC64">
        <f t="shared" si="34"/>
        <v>0</v>
      </c>
    </row>
    <row r="65" spans="1:107" x14ac:dyDescent="0.2">
      <c r="A65">
        <f>ROW(Source!A44)</f>
        <v>44</v>
      </c>
      <c r="B65">
        <v>39650536</v>
      </c>
      <c r="C65">
        <v>39650882</v>
      </c>
      <c r="D65">
        <v>36804578</v>
      </c>
      <c r="E65">
        <v>1</v>
      </c>
      <c r="F65">
        <v>1</v>
      </c>
      <c r="G65">
        <v>1</v>
      </c>
      <c r="H65">
        <v>3</v>
      </c>
      <c r="I65" t="s">
        <v>882</v>
      </c>
      <c r="J65" t="s">
        <v>883</v>
      </c>
      <c r="K65" t="s">
        <v>884</v>
      </c>
      <c r="L65">
        <v>1355</v>
      </c>
      <c r="N65">
        <v>1010</v>
      </c>
      <c r="O65" t="s">
        <v>265</v>
      </c>
      <c r="P65" t="s">
        <v>265</v>
      </c>
      <c r="Q65">
        <v>100</v>
      </c>
      <c r="W65">
        <v>0</v>
      </c>
      <c r="X65">
        <v>-66531260</v>
      </c>
      <c r="Y65">
        <v>0.1</v>
      </c>
      <c r="AA65">
        <v>83</v>
      </c>
      <c r="AB65">
        <v>0</v>
      </c>
      <c r="AC65">
        <v>0</v>
      </c>
      <c r="AD65">
        <v>0</v>
      </c>
      <c r="AE65">
        <v>83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0.1</v>
      </c>
      <c r="AU65" t="s">
        <v>3</v>
      </c>
      <c r="AV65">
        <v>0</v>
      </c>
      <c r="AW65">
        <v>2</v>
      </c>
      <c r="AX65">
        <v>39650906</v>
      </c>
      <c r="AY65">
        <v>1</v>
      </c>
      <c r="AZ65">
        <v>0</v>
      </c>
      <c r="BA65">
        <v>59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Y65*Source!I44</f>
        <v>0.60000000000000009</v>
      </c>
      <c r="CY65">
        <f t="shared" si="30"/>
        <v>83</v>
      </c>
      <c r="CZ65">
        <f t="shared" si="31"/>
        <v>83</v>
      </c>
      <c r="DA65">
        <f t="shared" si="32"/>
        <v>1</v>
      </c>
      <c r="DB65">
        <f t="shared" si="33"/>
        <v>8.3000000000000007</v>
      </c>
      <c r="DC65">
        <f t="shared" si="34"/>
        <v>0</v>
      </c>
    </row>
    <row r="66" spans="1:107" x14ac:dyDescent="0.2">
      <c r="A66">
        <f>ROW(Source!A44)</f>
        <v>44</v>
      </c>
      <c r="B66">
        <v>39650536</v>
      </c>
      <c r="C66">
        <v>39650882</v>
      </c>
      <c r="D66">
        <v>36806488</v>
      </c>
      <c r="E66">
        <v>1</v>
      </c>
      <c r="F66">
        <v>1</v>
      </c>
      <c r="G66">
        <v>1</v>
      </c>
      <c r="H66">
        <v>3</v>
      </c>
      <c r="I66" t="s">
        <v>885</v>
      </c>
      <c r="J66" t="s">
        <v>886</v>
      </c>
      <c r="K66" t="s">
        <v>887</v>
      </c>
      <c r="L66">
        <v>1348</v>
      </c>
      <c r="N66">
        <v>1009</v>
      </c>
      <c r="O66" t="s">
        <v>888</v>
      </c>
      <c r="P66" t="s">
        <v>888</v>
      </c>
      <c r="Q66">
        <v>1000</v>
      </c>
      <c r="W66">
        <v>0</v>
      </c>
      <c r="X66">
        <v>-1421715385</v>
      </c>
      <c r="Y66">
        <v>2.9999999999999997E-4</v>
      </c>
      <c r="AA66">
        <v>729.98</v>
      </c>
      <c r="AB66">
        <v>0</v>
      </c>
      <c r="AC66">
        <v>0</v>
      </c>
      <c r="AD66">
        <v>0</v>
      </c>
      <c r="AE66">
        <v>729.98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2.9999999999999997E-4</v>
      </c>
      <c r="AU66" t="s">
        <v>3</v>
      </c>
      <c r="AV66">
        <v>0</v>
      </c>
      <c r="AW66">
        <v>2</v>
      </c>
      <c r="AX66">
        <v>39650907</v>
      </c>
      <c r="AY66">
        <v>1</v>
      </c>
      <c r="AZ66">
        <v>0</v>
      </c>
      <c r="BA66">
        <v>60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Y66*Source!I44</f>
        <v>1.8E-3</v>
      </c>
      <c r="CY66">
        <f t="shared" si="30"/>
        <v>729.98</v>
      </c>
      <c r="CZ66">
        <f t="shared" si="31"/>
        <v>729.98</v>
      </c>
      <c r="DA66">
        <f t="shared" si="32"/>
        <v>1</v>
      </c>
      <c r="DB66">
        <f t="shared" si="33"/>
        <v>0.22</v>
      </c>
      <c r="DC66">
        <f t="shared" si="34"/>
        <v>0</v>
      </c>
    </row>
    <row r="67" spans="1:107" x14ac:dyDescent="0.2">
      <c r="A67">
        <f>ROW(Source!A44)</f>
        <v>44</v>
      </c>
      <c r="B67">
        <v>39650536</v>
      </c>
      <c r="C67">
        <v>39650882</v>
      </c>
      <c r="D67">
        <v>36829216</v>
      </c>
      <c r="E67">
        <v>1</v>
      </c>
      <c r="F67">
        <v>1</v>
      </c>
      <c r="G67">
        <v>1</v>
      </c>
      <c r="H67">
        <v>3</v>
      </c>
      <c r="I67" t="s">
        <v>928</v>
      </c>
      <c r="J67" t="s">
        <v>929</v>
      </c>
      <c r="K67" t="s">
        <v>930</v>
      </c>
      <c r="L67">
        <v>1348</v>
      </c>
      <c r="N67">
        <v>1009</v>
      </c>
      <c r="O67" t="s">
        <v>888</v>
      </c>
      <c r="P67" t="s">
        <v>888</v>
      </c>
      <c r="Q67">
        <v>1000</v>
      </c>
      <c r="W67">
        <v>0</v>
      </c>
      <c r="X67">
        <v>-62883330</v>
      </c>
      <c r="Y67">
        <v>1E-4</v>
      </c>
      <c r="AA67">
        <v>37517</v>
      </c>
      <c r="AB67">
        <v>0</v>
      </c>
      <c r="AC67">
        <v>0</v>
      </c>
      <c r="AD67">
        <v>0</v>
      </c>
      <c r="AE67">
        <v>37517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1E-4</v>
      </c>
      <c r="AU67" t="s">
        <v>3</v>
      </c>
      <c r="AV67">
        <v>0</v>
      </c>
      <c r="AW67">
        <v>2</v>
      </c>
      <c r="AX67">
        <v>39650908</v>
      </c>
      <c r="AY67">
        <v>1</v>
      </c>
      <c r="AZ67">
        <v>0</v>
      </c>
      <c r="BA67">
        <v>61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Y67*Source!I44</f>
        <v>6.0000000000000006E-4</v>
      </c>
      <c r="CY67">
        <f t="shared" si="30"/>
        <v>37517</v>
      </c>
      <c r="CZ67">
        <f t="shared" si="31"/>
        <v>37517</v>
      </c>
      <c r="DA67">
        <f t="shared" si="32"/>
        <v>1</v>
      </c>
      <c r="DB67">
        <f t="shared" si="33"/>
        <v>3.75</v>
      </c>
      <c r="DC67">
        <f t="shared" si="34"/>
        <v>0</v>
      </c>
    </row>
    <row r="68" spans="1:107" x14ac:dyDescent="0.2">
      <c r="A68">
        <f>ROW(Source!A44)</f>
        <v>44</v>
      </c>
      <c r="B68">
        <v>39650536</v>
      </c>
      <c r="C68">
        <v>39650882</v>
      </c>
      <c r="D68">
        <v>36829536</v>
      </c>
      <c r="E68">
        <v>1</v>
      </c>
      <c r="F68">
        <v>1</v>
      </c>
      <c r="G68">
        <v>1</v>
      </c>
      <c r="H68">
        <v>3</v>
      </c>
      <c r="I68" t="s">
        <v>889</v>
      </c>
      <c r="J68" t="s">
        <v>890</v>
      </c>
      <c r="K68" t="s">
        <v>891</v>
      </c>
      <c r="L68">
        <v>1346</v>
      </c>
      <c r="N68">
        <v>1009</v>
      </c>
      <c r="O68" t="s">
        <v>186</v>
      </c>
      <c r="P68" t="s">
        <v>186</v>
      </c>
      <c r="Q68">
        <v>1</v>
      </c>
      <c r="W68">
        <v>0</v>
      </c>
      <c r="X68">
        <v>-1726842289</v>
      </c>
      <c r="Y68">
        <v>0.06</v>
      </c>
      <c r="AA68">
        <v>65.75</v>
      </c>
      <c r="AB68">
        <v>0</v>
      </c>
      <c r="AC68">
        <v>0</v>
      </c>
      <c r="AD68">
        <v>0</v>
      </c>
      <c r="AE68">
        <v>65.75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0.06</v>
      </c>
      <c r="AU68" t="s">
        <v>3</v>
      </c>
      <c r="AV68">
        <v>0</v>
      </c>
      <c r="AW68">
        <v>2</v>
      </c>
      <c r="AX68">
        <v>39650909</v>
      </c>
      <c r="AY68">
        <v>1</v>
      </c>
      <c r="AZ68">
        <v>0</v>
      </c>
      <c r="BA68">
        <v>62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Y68*Source!I44</f>
        <v>0.36</v>
      </c>
      <c r="CY68">
        <f t="shared" si="30"/>
        <v>65.75</v>
      </c>
      <c r="CZ68">
        <f t="shared" si="31"/>
        <v>65.75</v>
      </c>
      <c r="DA68">
        <f t="shared" si="32"/>
        <v>1</v>
      </c>
      <c r="DB68">
        <f t="shared" si="33"/>
        <v>3.95</v>
      </c>
      <c r="DC68">
        <f t="shared" si="34"/>
        <v>0</v>
      </c>
    </row>
    <row r="69" spans="1:107" x14ac:dyDescent="0.2">
      <c r="A69">
        <f>ROW(Source!A44)</f>
        <v>44</v>
      </c>
      <c r="B69">
        <v>39650536</v>
      </c>
      <c r="C69">
        <v>39650882</v>
      </c>
      <c r="D69">
        <v>36837792</v>
      </c>
      <c r="E69">
        <v>1</v>
      </c>
      <c r="F69">
        <v>1</v>
      </c>
      <c r="G69">
        <v>1</v>
      </c>
      <c r="H69">
        <v>3</v>
      </c>
      <c r="I69" t="s">
        <v>931</v>
      </c>
      <c r="J69" t="s">
        <v>932</v>
      </c>
      <c r="K69" t="s">
        <v>933</v>
      </c>
      <c r="L69">
        <v>1348</v>
      </c>
      <c r="N69">
        <v>1009</v>
      </c>
      <c r="O69" t="s">
        <v>888</v>
      </c>
      <c r="P69" t="s">
        <v>888</v>
      </c>
      <c r="Q69">
        <v>1000</v>
      </c>
      <c r="W69">
        <v>0</v>
      </c>
      <c r="X69">
        <v>108915477</v>
      </c>
      <c r="Y69">
        <v>2.0000000000000002E-5</v>
      </c>
      <c r="AA69">
        <v>15481</v>
      </c>
      <c r="AB69">
        <v>0</v>
      </c>
      <c r="AC69">
        <v>0</v>
      </c>
      <c r="AD69">
        <v>0</v>
      </c>
      <c r="AE69">
        <v>15481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2.0000000000000002E-5</v>
      </c>
      <c r="AU69" t="s">
        <v>3</v>
      </c>
      <c r="AV69">
        <v>0</v>
      </c>
      <c r="AW69">
        <v>2</v>
      </c>
      <c r="AX69">
        <v>39650910</v>
      </c>
      <c r="AY69">
        <v>1</v>
      </c>
      <c r="AZ69">
        <v>0</v>
      </c>
      <c r="BA69">
        <v>63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Y69*Source!I44</f>
        <v>1.2000000000000002E-4</v>
      </c>
      <c r="CY69">
        <f t="shared" si="30"/>
        <v>15481</v>
      </c>
      <c r="CZ69">
        <f t="shared" si="31"/>
        <v>15481</v>
      </c>
      <c r="DA69">
        <f t="shared" si="32"/>
        <v>1</v>
      </c>
      <c r="DB69">
        <f t="shared" si="33"/>
        <v>0.31</v>
      </c>
      <c r="DC69">
        <f t="shared" si="34"/>
        <v>0</v>
      </c>
    </row>
    <row r="70" spans="1:107" x14ac:dyDescent="0.2">
      <c r="A70">
        <f>ROW(Source!A44)</f>
        <v>44</v>
      </c>
      <c r="B70">
        <v>39650536</v>
      </c>
      <c r="C70">
        <v>39650882</v>
      </c>
      <c r="D70">
        <v>36838470</v>
      </c>
      <c r="E70">
        <v>1</v>
      </c>
      <c r="F70">
        <v>1</v>
      </c>
      <c r="G70">
        <v>1</v>
      </c>
      <c r="H70">
        <v>3</v>
      </c>
      <c r="I70" t="s">
        <v>934</v>
      </c>
      <c r="J70" t="s">
        <v>935</v>
      </c>
      <c r="K70" t="s">
        <v>936</v>
      </c>
      <c r="L70">
        <v>1346</v>
      </c>
      <c r="N70">
        <v>1009</v>
      </c>
      <c r="O70" t="s">
        <v>186</v>
      </c>
      <c r="P70" t="s">
        <v>186</v>
      </c>
      <c r="Q70">
        <v>1</v>
      </c>
      <c r="W70">
        <v>0</v>
      </c>
      <c r="X70">
        <v>-1274984028</v>
      </c>
      <c r="Y70">
        <v>0.03</v>
      </c>
      <c r="AA70">
        <v>35.630000000000003</v>
      </c>
      <c r="AB70">
        <v>0</v>
      </c>
      <c r="AC70">
        <v>0</v>
      </c>
      <c r="AD70">
        <v>0</v>
      </c>
      <c r="AE70">
        <v>35.630000000000003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0.03</v>
      </c>
      <c r="AU70" t="s">
        <v>3</v>
      </c>
      <c r="AV70">
        <v>0</v>
      </c>
      <c r="AW70">
        <v>2</v>
      </c>
      <c r="AX70">
        <v>39650911</v>
      </c>
      <c r="AY70">
        <v>1</v>
      </c>
      <c r="AZ70">
        <v>0</v>
      </c>
      <c r="BA70">
        <v>64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Y70*Source!I44</f>
        <v>0.18</v>
      </c>
      <c r="CY70">
        <f t="shared" si="30"/>
        <v>35.630000000000003</v>
      </c>
      <c r="CZ70">
        <f t="shared" si="31"/>
        <v>35.630000000000003</v>
      </c>
      <c r="DA70">
        <f t="shared" si="32"/>
        <v>1</v>
      </c>
      <c r="DB70">
        <f t="shared" si="33"/>
        <v>1.07</v>
      </c>
      <c r="DC70">
        <f t="shared" si="34"/>
        <v>0</v>
      </c>
    </row>
    <row r="71" spans="1:107" x14ac:dyDescent="0.2">
      <c r="A71">
        <f>ROW(Source!A44)</f>
        <v>44</v>
      </c>
      <c r="B71">
        <v>39650536</v>
      </c>
      <c r="C71">
        <v>39650882</v>
      </c>
      <c r="D71">
        <v>36853818</v>
      </c>
      <c r="E71">
        <v>1</v>
      </c>
      <c r="F71">
        <v>1</v>
      </c>
      <c r="G71">
        <v>1</v>
      </c>
      <c r="H71">
        <v>3</v>
      </c>
      <c r="I71" t="s">
        <v>937</v>
      </c>
      <c r="J71" t="s">
        <v>938</v>
      </c>
      <c r="K71" t="s">
        <v>939</v>
      </c>
      <c r="L71">
        <v>1355</v>
      </c>
      <c r="N71">
        <v>1010</v>
      </c>
      <c r="O71" t="s">
        <v>265</v>
      </c>
      <c r="P71" t="s">
        <v>265</v>
      </c>
      <c r="Q71">
        <v>100</v>
      </c>
      <c r="W71">
        <v>0</v>
      </c>
      <c r="X71">
        <v>-720208681</v>
      </c>
      <c r="Y71">
        <v>0.1</v>
      </c>
      <c r="AA71">
        <v>203</v>
      </c>
      <c r="AB71">
        <v>0</v>
      </c>
      <c r="AC71">
        <v>0</v>
      </c>
      <c r="AD71">
        <v>0</v>
      </c>
      <c r="AE71">
        <v>203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0.1</v>
      </c>
      <c r="AU71" t="s">
        <v>3</v>
      </c>
      <c r="AV71">
        <v>0</v>
      </c>
      <c r="AW71">
        <v>2</v>
      </c>
      <c r="AX71">
        <v>39650912</v>
      </c>
      <c r="AY71">
        <v>1</v>
      </c>
      <c r="AZ71">
        <v>0</v>
      </c>
      <c r="BA71">
        <v>65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Y71*Source!I44</f>
        <v>0.60000000000000009</v>
      </c>
      <c r="CY71">
        <f t="shared" si="30"/>
        <v>203</v>
      </c>
      <c r="CZ71">
        <f t="shared" si="31"/>
        <v>203</v>
      </c>
      <c r="DA71">
        <f t="shared" si="32"/>
        <v>1</v>
      </c>
      <c r="DB71">
        <f t="shared" si="33"/>
        <v>20.3</v>
      </c>
      <c r="DC71">
        <f t="shared" si="34"/>
        <v>0</v>
      </c>
    </row>
    <row r="72" spans="1:107" x14ac:dyDescent="0.2">
      <c r="A72">
        <f>ROW(Source!A44)</f>
        <v>44</v>
      </c>
      <c r="B72">
        <v>39650536</v>
      </c>
      <c r="C72">
        <v>39650882</v>
      </c>
      <c r="D72">
        <v>36860566</v>
      </c>
      <c r="E72">
        <v>1</v>
      </c>
      <c r="F72">
        <v>1</v>
      </c>
      <c r="G72">
        <v>1</v>
      </c>
      <c r="H72">
        <v>3</v>
      </c>
      <c r="I72" t="s">
        <v>940</v>
      </c>
      <c r="J72" t="s">
        <v>941</v>
      </c>
      <c r="K72" t="s">
        <v>942</v>
      </c>
      <c r="L72">
        <v>1346</v>
      </c>
      <c r="N72">
        <v>1009</v>
      </c>
      <c r="O72" t="s">
        <v>186</v>
      </c>
      <c r="P72" t="s">
        <v>186</v>
      </c>
      <c r="Q72">
        <v>1</v>
      </c>
      <c r="W72">
        <v>0</v>
      </c>
      <c r="X72">
        <v>768311580</v>
      </c>
      <c r="Y72">
        <v>0.02</v>
      </c>
      <c r="AA72">
        <v>15.37</v>
      </c>
      <c r="AB72">
        <v>0</v>
      </c>
      <c r="AC72">
        <v>0</v>
      </c>
      <c r="AD72">
        <v>0</v>
      </c>
      <c r="AE72">
        <v>15.37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0.02</v>
      </c>
      <c r="AU72" t="s">
        <v>3</v>
      </c>
      <c r="AV72">
        <v>0</v>
      </c>
      <c r="AW72">
        <v>2</v>
      </c>
      <c r="AX72">
        <v>39650913</v>
      </c>
      <c r="AY72">
        <v>1</v>
      </c>
      <c r="AZ72">
        <v>0</v>
      </c>
      <c r="BA72">
        <v>66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Y72*Source!I44</f>
        <v>0.12</v>
      </c>
      <c r="CY72">
        <f t="shared" si="30"/>
        <v>15.37</v>
      </c>
      <c r="CZ72">
        <f t="shared" si="31"/>
        <v>15.37</v>
      </c>
      <c r="DA72">
        <f t="shared" si="32"/>
        <v>1</v>
      </c>
      <c r="DB72">
        <f t="shared" si="33"/>
        <v>0.31</v>
      </c>
      <c r="DC72">
        <f t="shared" si="34"/>
        <v>0</v>
      </c>
    </row>
    <row r="73" spans="1:107" x14ac:dyDescent="0.2">
      <c r="A73">
        <f>ROW(Source!A44)</f>
        <v>44</v>
      </c>
      <c r="B73">
        <v>39650536</v>
      </c>
      <c r="C73">
        <v>39650882</v>
      </c>
      <c r="D73">
        <v>36867796</v>
      </c>
      <c r="E73">
        <v>1</v>
      </c>
      <c r="F73">
        <v>1</v>
      </c>
      <c r="G73">
        <v>1</v>
      </c>
      <c r="H73">
        <v>3</v>
      </c>
      <c r="I73" t="s">
        <v>943</v>
      </c>
      <c r="J73" t="s">
        <v>944</v>
      </c>
      <c r="K73" t="s">
        <v>945</v>
      </c>
      <c r="L73">
        <v>1346</v>
      </c>
      <c r="N73">
        <v>1009</v>
      </c>
      <c r="O73" t="s">
        <v>186</v>
      </c>
      <c r="P73" t="s">
        <v>186</v>
      </c>
      <c r="Q73">
        <v>1</v>
      </c>
      <c r="W73">
        <v>0</v>
      </c>
      <c r="X73">
        <v>65989290</v>
      </c>
      <c r="Y73">
        <v>0.08</v>
      </c>
      <c r="AA73">
        <v>38.340000000000003</v>
      </c>
      <c r="AB73">
        <v>0</v>
      </c>
      <c r="AC73">
        <v>0</v>
      </c>
      <c r="AD73">
        <v>0</v>
      </c>
      <c r="AE73">
        <v>38.340000000000003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0.08</v>
      </c>
      <c r="AU73" t="s">
        <v>3</v>
      </c>
      <c r="AV73">
        <v>0</v>
      </c>
      <c r="AW73">
        <v>2</v>
      </c>
      <c r="AX73">
        <v>39650914</v>
      </c>
      <c r="AY73">
        <v>1</v>
      </c>
      <c r="AZ73">
        <v>0</v>
      </c>
      <c r="BA73">
        <v>67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Y73*Source!I44</f>
        <v>0.48</v>
      </c>
      <c r="CY73">
        <f t="shared" si="30"/>
        <v>38.340000000000003</v>
      </c>
      <c r="CZ73">
        <f t="shared" si="31"/>
        <v>38.340000000000003</v>
      </c>
      <c r="DA73">
        <f t="shared" si="32"/>
        <v>1</v>
      </c>
      <c r="DB73">
        <f t="shared" si="33"/>
        <v>3.07</v>
      </c>
      <c r="DC73">
        <f t="shared" si="34"/>
        <v>0</v>
      </c>
    </row>
    <row r="74" spans="1:107" x14ac:dyDescent="0.2">
      <c r="A74">
        <f>ROW(Source!A44)</f>
        <v>44</v>
      </c>
      <c r="B74">
        <v>39650536</v>
      </c>
      <c r="C74">
        <v>39650882</v>
      </c>
      <c r="D74">
        <v>36871809</v>
      </c>
      <c r="E74">
        <v>1</v>
      </c>
      <c r="F74">
        <v>1</v>
      </c>
      <c r="G74">
        <v>1</v>
      </c>
      <c r="H74">
        <v>3</v>
      </c>
      <c r="I74" t="s">
        <v>62</v>
      </c>
      <c r="J74" t="s">
        <v>64</v>
      </c>
      <c r="K74" t="s">
        <v>63</v>
      </c>
      <c r="L74">
        <v>1354</v>
      </c>
      <c r="N74">
        <v>1010</v>
      </c>
      <c r="O74" t="s">
        <v>27</v>
      </c>
      <c r="P74" t="s">
        <v>27</v>
      </c>
      <c r="Q74">
        <v>1</v>
      </c>
      <c r="W74">
        <v>0</v>
      </c>
      <c r="X74">
        <v>-1991861021</v>
      </c>
      <c r="Y74">
        <v>0.33333299999999999</v>
      </c>
      <c r="AA74">
        <v>282.83999999999997</v>
      </c>
      <c r="AB74">
        <v>0</v>
      </c>
      <c r="AC74">
        <v>0</v>
      </c>
      <c r="AD74">
        <v>0</v>
      </c>
      <c r="AE74">
        <v>282.83999999999997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0.33333299999999999</v>
      </c>
      <c r="AU74" t="s">
        <v>3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Y74*Source!I44</f>
        <v>1.9999979999999999</v>
      </c>
      <c r="CY74">
        <f t="shared" si="30"/>
        <v>282.83999999999997</v>
      </c>
      <c r="CZ74">
        <f t="shared" si="31"/>
        <v>282.83999999999997</v>
      </c>
      <c r="DA74">
        <f t="shared" si="32"/>
        <v>1</v>
      </c>
      <c r="DB74">
        <f t="shared" si="33"/>
        <v>94.28</v>
      </c>
      <c r="DC74">
        <f t="shared" si="34"/>
        <v>0</v>
      </c>
    </row>
    <row r="75" spans="1:107" x14ac:dyDescent="0.2">
      <c r="A75">
        <f>ROW(Source!A44)</f>
        <v>44</v>
      </c>
      <c r="B75">
        <v>39650536</v>
      </c>
      <c r="C75">
        <v>39650882</v>
      </c>
      <c r="D75">
        <v>36872520</v>
      </c>
      <c r="E75">
        <v>1</v>
      </c>
      <c r="F75">
        <v>1</v>
      </c>
      <c r="G75">
        <v>1</v>
      </c>
      <c r="H75">
        <v>3</v>
      </c>
      <c r="I75" t="s">
        <v>66</v>
      </c>
      <c r="J75" t="s">
        <v>68</v>
      </c>
      <c r="K75" t="s">
        <v>67</v>
      </c>
      <c r="L75">
        <v>1354</v>
      </c>
      <c r="N75">
        <v>1010</v>
      </c>
      <c r="O75" t="s">
        <v>27</v>
      </c>
      <c r="P75" t="s">
        <v>27</v>
      </c>
      <c r="Q75">
        <v>1</v>
      </c>
      <c r="W75">
        <v>0</v>
      </c>
      <c r="X75">
        <v>-360596410</v>
      </c>
      <c r="Y75">
        <v>0.33333299999999999</v>
      </c>
      <c r="AA75">
        <v>386.3</v>
      </c>
      <c r="AB75">
        <v>0</v>
      </c>
      <c r="AC75">
        <v>0</v>
      </c>
      <c r="AD75">
        <v>0</v>
      </c>
      <c r="AE75">
        <v>386.3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0.33333299999999999</v>
      </c>
      <c r="AU75" t="s">
        <v>3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Y75*Source!I44</f>
        <v>1.9999979999999999</v>
      </c>
      <c r="CY75">
        <f t="shared" si="30"/>
        <v>386.3</v>
      </c>
      <c r="CZ75">
        <f t="shared" si="31"/>
        <v>386.3</v>
      </c>
      <c r="DA75">
        <f t="shared" si="32"/>
        <v>1</v>
      </c>
      <c r="DB75">
        <f t="shared" si="33"/>
        <v>128.77000000000001</v>
      </c>
      <c r="DC75">
        <f t="shared" si="34"/>
        <v>0</v>
      </c>
    </row>
    <row r="76" spans="1:107" x14ac:dyDescent="0.2">
      <c r="A76">
        <f>ROW(Source!A44)</f>
        <v>44</v>
      </c>
      <c r="B76">
        <v>39650536</v>
      </c>
      <c r="C76">
        <v>39650882</v>
      </c>
      <c r="D76">
        <v>36876155</v>
      </c>
      <c r="E76">
        <v>1</v>
      </c>
      <c r="F76">
        <v>1</v>
      </c>
      <c r="G76">
        <v>1</v>
      </c>
      <c r="H76">
        <v>3</v>
      </c>
      <c r="I76" t="s">
        <v>70</v>
      </c>
      <c r="J76" t="s">
        <v>72</v>
      </c>
      <c r="K76" t="s">
        <v>71</v>
      </c>
      <c r="L76">
        <v>1354</v>
      </c>
      <c r="N76">
        <v>1010</v>
      </c>
      <c r="O76" t="s">
        <v>27</v>
      </c>
      <c r="P76" t="s">
        <v>27</v>
      </c>
      <c r="Q76">
        <v>1</v>
      </c>
      <c r="W76">
        <v>0</v>
      </c>
      <c r="X76">
        <v>-2104607400</v>
      </c>
      <c r="Y76">
        <v>0.33333299999999999</v>
      </c>
      <c r="AA76">
        <v>873.53</v>
      </c>
      <c r="AB76">
        <v>0</v>
      </c>
      <c r="AC76">
        <v>0</v>
      </c>
      <c r="AD76">
        <v>0</v>
      </c>
      <c r="AE76">
        <v>873.53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0.33333299999999999</v>
      </c>
      <c r="AU76" t="s">
        <v>3</v>
      </c>
      <c r="AV76">
        <v>0</v>
      </c>
      <c r="AW76">
        <v>1</v>
      </c>
      <c r="AX76">
        <v>-1</v>
      </c>
      <c r="AY76">
        <v>0</v>
      </c>
      <c r="AZ76">
        <v>0</v>
      </c>
      <c r="BA76" t="s">
        <v>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Y76*Source!I44</f>
        <v>1.9999979999999999</v>
      </c>
      <c r="CY76">
        <f t="shared" si="30"/>
        <v>873.53</v>
      </c>
      <c r="CZ76">
        <f t="shared" si="31"/>
        <v>873.53</v>
      </c>
      <c r="DA76">
        <f t="shared" si="32"/>
        <v>1</v>
      </c>
      <c r="DB76">
        <f t="shared" si="33"/>
        <v>291.18</v>
      </c>
      <c r="DC76">
        <f t="shared" si="34"/>
        <v>0</v>
      </c>
    </row>
    <row r="77" spans="1:107" x14ac:dyDescent="0.2">
      <c r="A77">
        <f>ROW(Source!A44)</f>
        <v>44</v>
      </c>
      <c r="B77">
        <v>39650536</v>
      </c>
      <c r="C77">
        <v>39650882</v>
      </c>
      <c r="D77">
        <v>36799065</v>
      </c>
      <c r="E77">
        <v>17</v>
      </c>
      <c r="F77">
        <v>1</v>
      </c>
      <c r="G77">
        <v>1</v>
      </c>
      <c r="H77">
        <v>3</v>
      </c>
      <c r="I77" t="s">
        <v>892</v>
      </c>
      <c r="J77" t="s">
        <v>3</v>
      </c>
      <c r="K77" t="s">
        <v>893</v>
      </c>
      <c r="L77">
        <v>1374</v>
      </c>
      <c r="N77">
        <v>1013</v>
      </c>
      <c r="O77" t="s">
        <v>894</v>
      </c>
      <c r="P77" t="s">
        <v>894</v>
      </c>
      <c r="Q77">
        <v>1</v>
      </c>
      <c r="W77">
        <v>0</v>
      </c>
      <c r="X77">
        <v>-1731369543</v>
      </c>
      <c r="Y77">
        <v>2.2400000000000002</v>
      </c>
      <c r="AA77">
        <v>1</v>
      </c>
      <c r="AB77">
        <v>0</v>
      </c>
      <c r="AC77">
        <v>0</v>
      </c>
      <c r="AD77">
        <v>0</v>
      </c>
      <c r="AE77">
        <v>1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2.2400000000000002</v>
      </c>
      <c r="AU77" t="s">
        <v>3</v>
      </c>
      <c r="AV77">
        <v>0</v>
      </c>
      <c r="AW77">
        <v>2</v>
      </c>
      <c r="AX77">
        <v>39650916</v>
      </c>
      <c r="AY77">
        <v>1</v>
      </c>
      <c r="AZ77">
        <v>0</v>
      </c>
      <c r="BA77">
        <v>69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Y77*Source!I44</f>
        <v>13.440000000000001</v>
      </c>
      <c r="CY77">
        <f t="shared" si="30"/>
        <v>1</v>
      </c>
      <c r="CZ77">
        <f t="shared" si="31"/>
        <v>1</v>
      </c>
      <c r="DA77">
        <f t="shared" si="32"/>
        <v>1</v>
      </c>
      <c r="DB77">
        <f t="shared" si="33"/>
        <v>2.2400000000000002</v>
      </c>
      <c r="DC77">
        <f t="shared" si="34"/>
        <v>0</v>
      </c>
    </row>
    <row r="78" spans="1:107" x14ac:dyDescent="0.2">
      <c r="A78">
        <f>ROW(Source!A45)</f>
        <v>45</v>
      </c>
      <c r="B78">
        <v>39650538</v>
      </c>
      <c r="C78">
        <v>39650882</v>
      </c>
      <c r="D78">
        <v>37113247</v>
      </c>
      <c r="E78">
        <v>1</v>
      </c>
      <c r="F78">
        <v>1</v>
      </c>
      <c r="G78">
        <v>1</v>
      </c>
      <c r="H78">
        <v>1</v>
      </c>
      <c r="I78" t="s">
        <v>920</v>
      </c>
      <c r="J78" t="s">
        <v>3</v>
      </c>
      <c r="K78" t="s">
        <v>921</v>
      </c>
      <c r="L78">
        <v>1191</v>
      </c>
      <c r="N78">
        <v>1013</v>
      </c>
      <c r="O78" t="s">
        <v>878</v>
      </c>
      <c r="P78" t="s">
        <v>878</v>
      </c>
      <c r="Q78">
        <v>1</v>
      </c>
      <c r="W78">
        <v>0</v>
      </c>
      <c r="X78">
        <v>1446053411</v>
      </c>
      <c r="Y78">
        <v>13.635</v>
      </c>
      <c r="AA78">
        <v>0</v>
      </c>
      <c r="AB78">
        <v>0</v>
      </c>
      <c r="AC78">
        <v>0</v>
      </c>
      <c r="AD78">
        <v>75.08</v>
      </c>
      <c r="AE78">
        <v>0</v>
      </c>
      <c r="AF78">
        <v>0</v>
      </c>
      <c r="AG78">
        <v>0</v>
      </c>
      <c r="AH78">
        <v>11.09</v>
      </c>
      <c r="AI78">
        <v>1</v>
      </c>
      <c r="AJ78">
        <v>1</v>
      </c>
      <c r="AK78">
        <v>1</v>
      </c>
      <c r="AL78">
        <v>6.77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10.1</v>
      </c>
      <c r="AU78" t="s">
        <v>19</v>
      </c>
      <c r="AV78">
        <v>1</v>
      </c>
      <c r="AW78">
        <v>2</v>
      </c>
      <c r="AX78">
        <v>39650900</v>
      </c>
      <c r="AY78">
        <v>1</v>
      </c>
      <c r="AZ78">
        <v>0</v>
      </c>
      <c r="BA78">
        <v>70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Y78*Source!I45</f>
        <v>81.81</v>
      </c>
      <c r="CY78">
        <f>AD78</f>
        <v>75.08</v>
      </c>
      <c r="CZ78">
        <f>AH78</f>
        <v>11.09</v>
      </c>
      <c r="DA78">
        <f>AL78</f>
        <v>6.77</v>
      </c>
      <c r="DB78">
        <f>ROUND((ROUND(AT78*CZ78,2)*1.35),6)</f>
        <v>151.21350000000001</v>
      </c>
      <c r="DC78">
        <f>ROUND((ROUND(AT78*AG78,2)*1.35),6)</f>
        <v>0</v>
      </c>
    </row>
    <row r="79" spans="1:107" x14ac:dyDescent="0.2">
      <c r="A79">
        <f>ROW(Source!A45)</f>
        <v>45</v>
      </c>
      <c r="B79">
        <v>39650538</v>
      </c>
      <c r="C79">
        <v>39650882</v>
      </c>
      <c r="D79">
        <v>37064876</v>
      </c>
      <c r="E79">
        <v>1</v>
      </c>
      <c r="F79">
        <v>1</v>
      </c>
      <c r="G79">
        <v>1</v>
      </c>
      <c r="H79">
        <v>1</v>
      </c>
      <c r="I79" t="s">
        <v>897</v>
      </c>
      <c r="J79" t="s">
        <v>3</v>
      </c>
      <c r="K79" t="s">
        <v>898</v>
      </c>
      <c r="L79">
        <v>1191</v>
      </c>
      <c r="N79">
        <v>1013</v>
      </c>
      <c r="O79" t="s">
        <v>878</v>
      </c>
      <c r="P79" t="s">
        <v>878</v>
      </c>
      <c r="Q79">
        <v>1</v>
      </c>
      <c r="W79">
        <v>0</v>
      </c>
      <c r="X79">
        <v>-1417349443</v>
      </c>
      <c r="Y79">
        <v>0.44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6.77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0.44</v>
      </c>
      <c r="AU79" t="s">
        <v>3</v>
      </c>
      <c r="AV79">
        <v>2</v>
      </c>
      <c r="AW79">
        <v>2</v>
      </c>
      <c r="AX79">
        <v>39650901</v>
      </c>
      <c r="AY79">
        <v>1</v>
      </c>
      <c r="AZ79">
        <v>2048</v>
      </c>
      <c r="BA79">
        <v>71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Y79*Source!I45</f>
        <v>2.64</v>
      </c>
      <c r="CY79">
        <f>AD79</f>
        <v>0</v>
      </c>
      <c r="CZ79">
        <f>AH79</f>
        <v>0</v>
      </c>
      <c r="DA79">
        <f>AL79</f>
        <v>1</v>
      </c>
      <c r="DB79">
        <f>ROUND(ROUND(AT79*CZ79,2),6)</f>
        <v>0</v>
      </c>
      <c r="DC79">
        <f>ROUND(ROUND(AT79*AG79,2),6)</f>
        <v>0</v>
      </c>
    </row>
    <row r="80" spans="1:107" x14ac:dyDescent="0.2">
      <c r="A80">
        <f>ROW(Source!A45)</f>
        <v>45</v>
      </c>
      <c r="B80">
        <v>39650538</v>
      </c>
      <c r="C80">
        <v>39650882</v>
      </c>
      <c r="D80">
        <v>36882383</v>
      </c>
      <c r="E80">
        <v>1</v>
      </c>
      <c r="F80">
        <v>1</v>
      </c>
      <c r="G80">
        <v>1</v>
      </c>
      <c r="H80">
        <v>2</v>
      </c>
      <c r="I80" t="s">
        <v>899</v>
      </c>
      <c r="J80" t="s">
        <v>900</v>
      </c>
      <c r="K80" t="s">
        <v>901</v>
      </c>
      <c r="L80">
        <v>1368</v>
      </c>
      <c r="N80">
        <v>1011</v>
      </c>
      <c r="O80" t="s">
        <v>902</v>
      </c>
      <c r="P80" t="s">
        <v>902</v>
      </c>
      <c r="Q80">
        <v>1</v>
      </c>
      <c r="W80">
        <v>0</v>
      </c>
      <c r="X80">
        <v>1225731627</v>
      </c>
      <c r="Y80">
        <v>0.59400000000000008</v>
      </c>
      <c r="AA80">
        <v>0</v>
      </c>
      <c r="AB80">
        <v>609.23</v>
      </c>
      <c r="AC80">
        <v>10.06</v>
      </c>
      <c r="AD80">
        <v>0</v>
      </c>
      <c r="AE80">
        <v>0</v>
      </c>
      <c r="AF80">
        <v>89.99</v>
      </c>
      <c r="AG80">
        <v>10.06</v>
      </c>
      <c r="AH80">
        <v>0</v>
      </c>
      <c r="AI80">
        <v>1</v>
      </c>
      <c r="AJ80">
        <v>6.77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0.44</v>
      </c>
      <c r="AU80" t="s">
        <v>19</v>
      </c>
      <c r="AV80">
        <v>0</v>
      </c>
      <c r="AW80">
        <v>2</v>
      </c>
      <c r="AX80">
        <v>39650902</v>
      </c>
      <c r="AY80">
        <v>1</v>
      </c>
      <c r="AZ80">
        <v>0</v>
      </c>
      <c r="BA80">
        <v>72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Y80*Source!I45</f>
        <v>3.5640000000000005</v>
      </c>
      <c r="CY80">
        <f>AB80</f>
        <v>609.23</v>
      </c>
      <c r="CZ80">
        <f>AF80</f>
        <v>89.99</v>
      </c>
      <c r="DA80">
        <f>AJ80</f>
        <v>6.77</v>
      </c>
      <c r="DB80">
        <f>ROUND((ROUND(AT80*CZ80,2)*1.35),6)</f>
        <v>53.46</v>
      </c>
      <c r="DC80">
        <f>ROUND((ROUND(AT80*AG80,2)*1.35),6)</f>
        <v>5.9805000000000001</v>
      </c>
    </row>
    <row r="81" spans="1:107" x14ac:dyDescent="0.2">
      <c r="A81">
        <f>ROW(Source!A45)</f>
        <v>45</v>
      </c>
      <c r="B81">
        <v>39650538</v>
      </c>
      <c r="C81">
        <v>39650882</v>
      </c>
      <c r="D81">
        <v>36800424</v>
      </c>
      <c r="E81">
        <v>1</v>
      </c>
      <c r="F81">
        <v>1</v>
      </c>
      <c r="G81">
        <v>1</v>
      </c>
      <c r="H81">
        <v>3</v>
      </c>
      <c r="I81" t="s">
        <v>879</v>
      </c>
      <c r="J81" t="s">
        <v>880</v>
      </c>
      <c r="K81" t="s">
        <v>881</v>
      </c>
      <c r="L81">
        <v>1346</v>
      </c>
      <c r="N81">
        <v>1009</v>
      </c>
      <c r="O81" t="s">
        <v>186</v>
      </c>
      <c r="P81" t="s">
        <v>186</v>
      </c>
      <c r="Q81">
        <v>1</v>
      </c>
      <c r="W81">
        <v>0</v>
      </c>
      <c r="X81">
        <v>1559187994</v>
      </c>
      <c r="Y81">
        <v>0.01</v>
      </c>
      <c r="AA81">
        <v>187.8</v>
      </c>
      <c r="AB81">
        <v>0</v>
      </c>
      <c r="AC81">
        <v>0</v>
      </c>
      <c r="AD81">
        <v>0</v>
      </c>
      <c r="AE81">
        <v>27.74</v>
      </c>
      <c r="AF81">
        <v>0</v>
      </c>
      <c r="AG81">
        <v>0</v>
      </c>
      <c r="AH81">
        <v>0</v>
      </c>
      <c r="AI81">
        <v>6.77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0.01</v>
      </c>
      <c r="AU81" t="s">
        <v>3</v>
      </c>
      <c r="AV81">
        <v>0</v>
      </c>
      <c r="AW81">
        <v>2</v>
      </c>
      <c r="AX81">
        <v>39650903</v>
      </c>
      <c r="AY81">
        <v>1</v>
      </c>
      <c r="AZ81">
        <v>0</v>
      </c>
      <c r="BA81">
        <v>73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Y81*Source!I45</f>
        <v>0.06</v>
      </c>
      <c r="CY81">
        <f t="shared" ref="CY81:CY96" si="35">AA81</f>
        <v>187.8</v>
      </c>
      <c r="CZ81">
        <f t="shared" ref="CZ81:CZ96" si="36">AE81</f>
        <v>27.74</v>
      </c>
      <c r="DA81">
        <f t="shared" ref="DA81:DA96" si="37">AI81</f>
        <v>6.77</v>
      </c>
      <c r="DB81">
        <f t="shared" ref="DB81:DB96" si="38">ROUND(ROUND(AT81*CZ81,2),6)</f>
        <v>0.28000000000000003</v>
      </c>
      <c r="DC81">
        <f t="shared" ref="DC81:DC96" si="39">ROUND(ROUND(AT81*AG81,2),6)</f>
        <v>0</v>
      </c>
    </row>
    <row r="82" spans="1:107" x14ac:dyDescent="0.2">
      <c r="A82">
        <f>ROW(Source!A45)</f>
        <v>45</v>
      </c>
      <c r="B82">
        <v>39650538</v>
      </c>
      <c r="C82">
        <v>39650882</v>
      </c>
      <c r="D82">
        <v>36802095</v>
      </c>
      <c r="E82">
        <v>1</v>
      </c>
      <c r="F82">
        <v>1</v>
      </c>
      <c r="G82">
        <v>1</v>
      </c>
      <c r="H82">
        <v>3</v>
      </c>
      <c r="I82" t="s">
        <v>922</v>
      </c>
      <c r="J82" t="s">
        <v>923</v>
      </c>
      <c r="K82" t="s">
        <v>924</v>
      </c>
      <c r="L82">
        <v>1346</v>
      </c>
      <c r="N82">
        <v>1009</v>
      </c>
      <c r="O82" t="s">
        <v>186</v>
      </c>
      <c r="P82" t="s">
        <v>186</v>
      </c>
      <c r="Q82">
        <v>1</v>
      </c>
      <c r="W82">
        <v>0</v>
      </c>
      <c r="X82">
        <v>-2124370092</v>
      </c>
      <c r="Y82">
        <v>0.02</v>
      </c>
      <c r="AA82">
        <v>618.03</v>
      </c>
      <c r="AB82">
        <v>0</v>
      </c>
      <c r="AC82">
        <v>0</v>
      </c>
      <c r="AD82">
        <v>0</v>
      </c>
      <c r="AE82">
        <v>91.29</v>
      </c>
      <c r="AF82">
        <v>0</v>
      </c>
      <c r="AG82">
        <v>0</v>
      </c>
      <c r="AH82">
        <v>0</v>
      </c>
      <c r="AI82">
        <v>6.77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0.02</v>
      </c>
      <c r="AU82" t="s">
        <v>3</v>
      </c>
      <c r="AV82">
        <v>0</v>
      </c>
      <c r="AW82">
        <v>2</v>
      </c>
      <c r="AX82">
        <v>39650904</v>
      </c>
      <c r="AY82">
        <v>1</v>
      </c>
      <c r="AZ82">
        <v>0</v>
      </c>
      <c r="BA82">
        <v>74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Y82*Source!I45</f>
        <v>0.12</v>
      </c>
      <c r="CY82">
        <f t="shared" si="35"/>
        <v>618.03</v>
      </c>
      <c r="CZ82">
        <f t="shared" si="36"/>
        <v>91.29</v>
      </c>
      <c r="DA82">
        <f t="shared" si="37"/>
        <v>6.77</v>
      </c>
      <c r="DB82">
        <f t="shared" si="38"/>
        <v>1.83</v>
      </c>
      <c r="DC82">
        <f t="shared" si="39"/>
        <v>0</v>
      </c>
    </row>
    <row r="83" spans="1:107" x14ac:dyDescent="0.2">
      <c r="A83">
        <f>ROW(Source!A45)</f>
        <v>45</v>
      </c>
      <c r="B83">
        <v>39650538</v>
      </c>
      <c r="C83">
        <v>39650882</v>
      </c>
      <c r="D83">
        <v>36804448</v>
      </c>
      <c r="E83">
        <v>1</v>
      </c>
      <c r="F83">
        <v>1</v>
      </c>
      <c r="G83">
        <v>1</v>
      </c>
      <c r="H83">
        <v>3</v>
      </c>
      <c r="I83" t="s">
        <v>925</v>
      </c>
      <c r="J83" t="s">
        <v>926</v>
      </c>
      <c r="K83" t="s">
        <v>927</v>
      </c>
      <c r="L83">
        <v>1346</v>
      </c>
      <c r="N83">
        <v>1009</v>
      </c>
      <c r="O83" t="s">
        <v>186</v>
      </c>
      <c r="P83" t="s">
        <v>186</v>
      </c>
      <c r="Q83">
        <v>1</v>
      </c>
      <c r="W83">
        <v>0</v>
      </c>
      <c r="X83">
        <v>103900845</v>
      </c>
      <c r="Y83">
        <v>0.3</v>
      </c>
      <c r="AA83">
        <v>61.2</v>
      </c>
      <c r="AB83">
        <v>0</v>
      </c>
      <c r="AC83">
        <v>0</v>
      </c>
      <c r="AD83">
        <v>0</v>
      </c>
      <c r="AE83">
        <v>9.0399999999999991</v>
      </c>
      <c r="AF83">
        <v>0</v>
      </c>
      <c r="AG83">
        <v>0</v>
      </c>
      <c r="AH83">
        <v>0</v>
      </c>
      <c r="AI83">
        <v>6.77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0.3</v>
      </c>
      <c r="AU83" t="s">
        <v>3</v>
      </c>
      <c r="AV83">
        <v>0</v>
      </c>
      <c r="AW83">
        <v>2</v>
      </c>
      <c r="AX83">
        <v>39650905</v>
      </c>
      <c r="AY83">
        <v>1</v>
      </c>
      <c r="AZ83">
        <v>0</v>
      </c>
      <c r="BA83">
        <v>75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Y83*Source!I45</f>
        <v>1.7999999999999998</v>
      </c>
      <c r="CY83">
        <f t="shared" si="35"/>
        <v>61.2</v>
      </c>
      <c r="CZ83">
        <f t="shared" si="36"/>
        <v>9.0399999999999991</v>
      </c>
      <c r="DA83">
        <f t="shared" si="37"/>
        <v>6.77</v>
      </c>
      <c r="DB83">
        <f t="shared" si="38"/>
        <v>2.71</v>
      </c>
      <c r="DC83">
        <f t="shared" si="39"/>
        <v>0</v>
      </c>
    </row>
    <row r="84" spans="1:107" x14ac:dyDescent="0.2">
      <c r="A84">
        <f>ROW(Source!A45)</f>
        <v>45</v>
      </c>
      <c r="B84">
        <v>39650538</v>
      </c>
      <c r="C84">
        <v>39650882</v>
      </c>
      <c r="D84">
        <v>36804578</v>
      </c>
      <c r="E84">
        <v>1</v>
      </c>
      <c r="F84">
        <v>1</v>
      </c>
      <c r="G84">
        <v>1</v>
      </c>
      <c r="H84">
        <v>3</v>
      </c>
      <c r="I84" t="s">
        <v>882</v>
      </c>
      <c r="J84" t="s">
        <v>883</v>
      </c>
      <c r="K84" t="s">
        <v>884</v>
      </c>
      <c r="L84">
        <v>1355</v>
      </c>
      <c r="N84">
        <v>1010</v>
      </c>
      <c r="O84" t="s">
        <v>265</v>
      </c>
      <c r="P84" t="s">
        <v>265</v>
      </c>
      <c r="Q84">
        <v>100</v>
      </c>
      <c r="W84">
        <v>0</v>
      </c>
      <c r="X84">
        <v>-66531260</v>
      </c>
      <c r="Y84">
        <v>0.1</v>
      </c>
      <c r="AA84">
        <v>561.91</v>
      </c>
      <c r="AB84">
        <v>0</v>
      </c>
      <c r="AC84">
        <v>0</v>
      </c>
      <c r="AD84">
        <v>0</v>
      </c>
      <c r="AE84">
        <v>83</v>
      </c>
      <c r="AF84">
        <v>0</v>
      </c>
      <c r="AG84">
        <v>0</v>
      </c>
      <c r="AH84">
        <v>0</v>
      </c>
      <c r="AI84">
        <v>6.77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0.1</v>
      </c>
      <c r="AU84" t="s">
        <v>3</v>
      </c>
      <c r="AV84">
        <v>0</v>
      </c>
      <c r="AW84">
        <v>2</v>
      </c>
      <c r="AX84">
        <v>39650906</v>
      </c>
      <c r="AY84">
        <v>1</v>
      </c>
      <c r="AZ84">
        <v>0</v>
      </c>
      <c r="BA84">
        <v>76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Y84*Source!I45</f>
        <v>0.60000000000000009</v>
      </c>
      <c r="CY84">
        <f t="shared" si="35"/>
        <v>561.91</v>
      </c>
      <c r="CZ84">
        <f t="shared" si="36"/>
        <v>83</v>
      </c>
      <c r="DA84">
        <f t="shared" si="37"/>
        <v>6.77</v>
      </c>
      <c r="DB84">
        <f t="shared" si="38"/>
        <v>8.3000000000000007</v>
      </c>
      <c r="DC84">
        <f t="shared" si="39"/>
        <v>0</v>
      </c>
    </row>
    <row r="85" spans="1:107" x14ac:dyDescent="0.2">
      <c r="A85">
        <f>ROW(Source!A45)</f>
        <v>45</v>
      </c>
      <c r="B85">
        <v>39650538</v>
      </c>
      <c r="C85">
        <v>39650882</v>
      </c>
      <c r="D85">
        <v>36806488</v>
      </c>
      <c r="E85">
        <v>1</v>
      </c>
      <c r="F85">
        <v>1</v>
      </c>
      <c r="G85">
        <v>1</v>
      </c>
      <c r="H85">
        <v>3</v>
      </c>
      <c r="I85" t="s">
        <v>885</v>
      </c>
      <c r="J85" t="s">
        <v>886</v>
      </c>
      <c r="K85" t="s">
        <v>887</v>
      </c>
      <c r="L85">
        <v>1348</v>
      </c>
      <c r="N85">
        <v>1009</v>
      </c>
      <c r="O85" t="s">
        <v>888</v>
      </c>
      <c r="P85" t="s">
        <v>888</v>
      </c>
      <c r="Q85">
        <v>1000</v>
      </c>
      <c r="W85">
        <v>0</v>
      </c>
      <c r="X85">
        <v>-1421715385</v>
      </c>
      <c r="Y85">
        <v>2.9999999999999997E-4</v>
      </c>
      <c r="AA85">
        <v>4941.96</v>
      </c>
      <c r="AB85">
        <v>0</v>
      </c>
      <c r="AC85">
        <v>0</v>
      </c>
      <c r="AD85">
        <v>0</v>
      </c>
      <c r="AE85">
        <v>729.98</v>
      </c>
      <c r="AF85">
        <v>0</v>
      </c>
      <c r="AG85">
        <v>0</v>
      </c>
      <c r="AH85">
        <v>0</v>
      </c>
      <c r="AI85">
        <v>6.77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2.9999999999999997E-4</v>
      </c>
      <c r="AU85" t="s">
        <v>3</v>
      </c>
      <c r="AV85">
        <v>0</v>
      </c>
      <c r="AW85">
        <v>2</v>
      </c>
      <c r="AX85">
        <v>39650907</v>
      </c>
      <c r="AY85">
        <v>1</v>
      </c>
      <c r="AZ85">
        <v>0</v>
      </c>
      <c r="BA85">
        <v>77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Y85*Source!I45</f>
        <v>1.8E-3</v>
      </c>
      <c r="CY85">
        <f t="shared" si="35"/>
        <v>4941.96</v>
      </c>
      <c r="CZ85">
        <f t="shared" si="36"/>
        <v>729.98</v>
      </c>
      <c r="DA85">
        <f t="shared" si="37"/>
        <v>6.77</v>
      </c>
      <c r="DB85">
        <f t="shared" si="38"/>
        <v>0.22</v>
      </c>
      <c r="DC85">
        <f t="shared" si="39"/>
        <v>0</v>
      </c>
    </row>
    <row r="86" spans="1:107" x14ac:dyDescent="0.2">
      <c r="A86">
        <f>ROW(Source!A45)</f>
        <v>45</v>
      </c>
      <c r="B86">
        <v>39650538</v>
      </c>
      <c r="C86">
        <v>39650882</v>
      </c>
      <c r="D86">
        <v>36829216</v>
      </c>
      <c r="E86">
        <v>1</v>
      </c>
      <c r="F86">
        <v>1</v>
      </c>
      <c r="G86">
        <v>1</v>
      </c>
      <c r="H86">
        <v>3</v>
      </c>
      <c r="I86" t="s">
        <v>928</v>
      </c>
      <c r="J86" t="s">
        <v>929</v>
      </c>
      <c r="K86" t="s">
        <v>930</v>
      </c>
      <c r="L86">
        <v>1348</v>
      </c>
      <c r="N86">
        <v>1009</v>
      </c>
      <c r="O86" t="s">
        <v>888</v>
      </c>
      <c r="P86" t="s">
        <v>888</v>
      </c>
      <c r="Q86">
        <v>1000</v>
      </c>
      <c r="W86">
        <v>0</v>
      </c>
      <c r="X86">
        <v>-62883330</v>
      </c>
      <c r="Y86">
        <v>1E-4</v>
      </c>
      <c r="AA86">
        <v>253990.09</v>
      </c>
      <c r="AB86">
        <v>0</v>
      </c>
      <c r="AC86">
        <v>0</v>
      </c>
      <c r="AD86">
        <v>0</v>
      </c>
      <c r="AE86">
        <v>37517</v>
      </c>
      <c r="AF86">
        <v>0</v>
      </c>
      <c r="AG86">
        <v>0</v>
      </c>
      <c r="AH86">
        <v>0</v>
      </c>
      <c r="AI86">
        <v>6.77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1E-4</v>
      </c>
      <c r="AU86" t="s">
        <v>3</v>
      </c>
      <c r="AV86">
        <v>0</v>
      </c>
      <c r="AW86">
        <v>2</v>
      </c>
      <c r="AX86">
        <v>39650908</v>
      </c>
      <c r="AY86">
        <v>1</v>
      </c>
      <c r="AZ86">
        <v>0</v>
      </c>
      <c r="BA86">
        <v>78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Y86*Source!I45</f>
        <v>6.0000000000000006E-4</v>
      </c>
      <c r="CY86">
        <f t="shared" si="35"/>
        <v>253990.09</v>
      </c>
      <c r="CZ86">
        <f t="shared" si="36"/>
        <v>37517</v>
      </c>
      <c r="DA86">
        <f t="shared" si="37"/>
        <v>6.77</v>
      </c>
      <c r="DB86">
        <f t="shared" si="38"/>
        <v>3.75</v>
      </c>
      <c r="DC86">
        <f t="shared" si="39"/>
        <v>0</v>
      </c>
    </row>
    <row r="87" spans="1:107" x14ac:dyDescent="0.2">
      <c r="A87">
        <f>ROW(Source!A45)</f>
        <v>45</v>
      </c>
      <c r="B87">
        <v>39650538</v>
      </c>
      <c r="C87">
        <v>39650882</v>
      </c>
      <c r="D87">
        <v>36829536</v>
      </c>
      <c r="E87">
        <v>1</v>
      </c>
      <c r="F87">
        <v>1</v>
      </c>
      <c r="G87">
        <v>1</v>
      </c>
      <c r="H87">
        <v>3</v>
      </c>
      <c r="I87" t="s">
        <v>889</v>
      </c>
      <c r="J87" t="s">
        <v>890</v>
      </c>
      <c r="K87" t="s">
        <v>891</v>
      </c>
      <c r="L87">
        <v>1346</v>
      </c>
      <c r="N87">
        <v>1009</v>
      </c>
      <c r="O87" t="s">
        <v>186</v>
      </c>
      <c r="P87" t="s">
        <v>186</v>
      </c>
      <c r="Q87">
        <v>1</v>
      </c>
      <c r="W87">
        <v>0</v>
      </c>
      <c r="X87">
        <v>-1726842289</v>
      </c>
      <c r="Y87">
        <v>0.06</v>
      </c>
      <c r="AA87">
        <v>445.13</v>
      </c>
      <c r="AB87">
        <v>0</v>
      </c>
      <c r="AC87">
        <v>0</v>
      </c>
      <c r="AD87">
        <v>0</v>
      </c>
      <c r="AE87">
        <v>65.75</v>
      </c>
      <c r="AF87">
        <v>0</v>
      </c>
      <c r="AG87">
        <v>0</v>
      </c>
      <c r="AH87">
        <v>0</v>
      </c>
      <c r="AI87">
        <v>6.77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0.06</v>
      </c>
      <c r="AU87" t="s">
        <v>3</v>
      </c>
      <c r="AV87">
        <v>0</v>
      </c>
      <c r="AW87">
        <v>2</v>
      </c>
      <c r="AX87">
        <v>39650909</v>
      </c>
      <c r="AY87">
        <v>1</v>
      </c>
      <c r="AZ87">
        <v>0</v>
      </c>
      <c r="BA87">
        <v>79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Y87*Source!I45</f>
        <v>0.36</v>
      </c>
      <c r="CY87">
        <f t="shared" si="35"/>
        <v>445.13</v>
      </c>
      <c r="CZ87">
        <f t="shared" si="36"/>
        <v>65.75</v>
      </c>
      <c r="DA87">
        <f t="shared" si="37"/>
        <v>6.77</v>
      </c>
      <c r="DB87">
        <f t="shared" si="38"/>
        <v>3.95</v>
      </c>
      <c r="DC87">
        <f t="shared" si="39"/>
        <v>0</v>
      </c>
    </row>
    <row r="88" spans="1:107" x14ac:dyDescent="0.2">
      <c r="A88">
        <f>ROW(Source!A45)</f>
        <v>45</v>
      </c>
      <c r="B88">
        <v>39650538</v>
      </c>
      <c r="C88">
        <v>39650882</v>
      </c>
      <c r="D88">
        <v>36837792</v>
      </c>
      <c r="E88">
        <v>1</v>
      </c>
      <c r="F88">
        <v>1</v>
      </c>
      <c r="G88">
        <v>1</v>
      </c>
      <c r="H88">
        <v>3</v>
      </c>
      <c r="I88" t="s">
        <v>931</v>
      </c>
      <c r="J88" t="s">
        <v>932</v>
      </c>
      <c r="K88" t="s">
        <v>933</v>
      </c>
      <c r="L88">
        <v>1348</v>
      </c>
      <c r="N88">
        <v>1009</v>
      </c>
      <c r="O88" t="s">
        <v>888</v>
      </c>
      <c r="P88" t="s">
        <v>888</v>
      </c>
      <c r="Q88">
        <v>1000</v>
      </c>
      <c r="W88">
        <v>0</v>
      </c>
      <c r="X88">
        <v>108915477</v>
      </c>
      <c r="Y88">
        <v>2.0000000000000002E-5</v>
      </c>
      <c r="AA88">
        <v>104806.37</v>
      </c>
      <c r="AB88">
        <v>0</v>
      </c>
      <c r="AC88">
        <v>0</v>
      </c>
      <c r="AD88">
        <v>0</v>
      </c>
      <c r="AE88">
        <v>15481</v>
      </c>
      <c r="AF88">
        <v>0</v>
      </c>
      <c r="AG88">
        <v>0</v>
      </c>
      <c r="AH88">
        <v>0</v>
      </c>
      <c r="AI88">
        <v>6.77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2.0000000000000002E-5</v>
      </c>
      <c r="AU88" t="s">
        <v>3</v>
      </c>
      <c r="AV88">
        <v>0</v>
      </c>
      <c r="AW88">
        <v>2</v>
      </c>
      <c r="AX88">
        <v>39650910</v>
      </c>
      <c r="AY88">
        <v>1</v>
      </c>
      <c r="AZ88">
        <v>0</v>
      </c>
      <c r="BA88">
        <v>80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Y88*Source!I45</f>
        <v>1.2000000000000002E-4</v>
      </c>
      <c r="CY88">
        <f t="shared" si="35"/>
        <v>104806.37</v>
      </c>
      <c r="CZ88">
        <f t="shared" si="36"/>
        <v>15481</v>
      </c>
      <c r="DA88">
        <f t="shared" si="37"/>
        <v>6.77</v>
      </c>
      <c r="DB88">
        <f t="shared" si="38"/>
        <v>0.31</v>
      </c>
      <c r="DC88">
        <f t="shared" si="39"/>
        <v>0</v>
      </c>
    </row>
    <row r="89" spans="1:107" x14ac:dyDescent="0.2">
      <c r="A89">
        <f>ROW(Source!A45)</f>
        <v>45</v>
      </c>
      <c r="B89">
        <v>39650538</v>
      </c>
      <c r="C89">
        <v>39650882</v>
      </c>
      <c r="D89">
        <v>36838470</v>
      </c>
      <c r="E89">
        <v>1</v>
      </c>
      <c r="F89">
        <v>1</v>
      </c>
      <c r="G89">
        <v>1</v>
      </c>
      <c r="H89">
        <v>3</v>
      </c>
      <c r="I89" t="s">
        <v>934</v>
      </c>
      <c r="J89" t="s">
        <v>935</v>
      </c>
      <c r="K89" t="s">
        <v>936</v>
      </c>
      <c r="L89">
        <v>1346</v>
      </c>
      <c r="N89">
        <v>1009</v>
      </c>
      <c r="O89" t="s">
        <v>186</v>
      </c>
      <c r="P89" t="s">
        <v>186</v>
      </c>
      <c r="Q89">
        <v>1</v>
      </c>
      <c r="W89">
        <v>0</v>
      </c>
      <c r="X89">
        <v>-1274984028</v>
      </c>
      <c r="Y89">
        <v>0.03</v>
      </c>
      <c r="AA89">
        <v>241.22</v>
      </c>
      <c r="AB89">
        <v>0</v>
      </c>
      <c r="AC89">
        <v>0</v>
      </c>
      <c r="AD89">
        <v>0</v>
      </c>
      <c r="AE89">
        <v>35.630000000000003</v>
      </c>
      <c r="AF89">
        <v>0</v>
      </c>
      <c r="AG89">
        <v>0</v>
      </c>
      <c r="AH89">
        <v>0</v>
      </c>
      <c r="AI89">
        <v>6.77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0.03</v>
      </c>
      <c r="AU89" t="s">
        <v>3</v>
      </c>
      <c r="AV89">
        <v>0</v>
      </c>
      <c r="AW89">
        <v>2</v>
      </c>
      <c r="AX89">
        <v>39650911</v>
      </c>
      <c r="AY89">
        <v>1</v>
      </c>
      <c r="AZ89">
        <v>0</v>
      </c>
      <c r="BA89">
        <v>81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Y89*Source!I45</f>
        <v>0.18</v>
      </c>
      <c r="CY89">
        <f t="shared" si="35"/>
        <v>241.22</v>
      </c>
      <c r="CZ89">
        <f t="shared" si="36"/>
        <v>35.630000000000003</v>
      </c>
      <c r="DA89">
        <f t="shared" si="37"/>
        <v>6.77</v>
      </c>
      <c r="DB89">
        <f t="shared" si="38"/>
        <v>1.07</v>
      </c>
      <c r="DC89">
        <f t="shared" si="39"/>
        <v>0</v>
      </c>
    </row>
    <row r="90" spans="1:107" x14ac:dyDescent="0.2">
      <c r="A90">
        <f>ROW(Source!A45)</f>
        <v>45</v>
      </c>
      <c r="B90">
        <v>39650538</v>
      </c>
      <c r="C90">
        <v>39650882</v>
      </c>
      <c r="D90">
        <v>36853818</v>
      </c>
      <c r="E90">
        <v>1</v>
      </c>
      <c r="F90">
        <v>1</v>
      </c>
      <c r="G90">
        <v>1</v>
      </c>
      <c r="H90">
        <v>3</v>
      </c>
      <c r="I90" t="s">
        <v>937</v>
      </c>
      <c r="J90" t="s">
        <v>938</v>
      </c>
      <c r="K90" t="s">
        <v>939</v>
      </c>
      <c r="L90">
        <v>1355</v>
      </c>
      <c r="N90">
        <v>1010</v>
      </c>
      <c r="O90" t="s">
        <v>265</v>
      </c>
      <c r="P90" t="s">
        <v>265</v>
      </c>
      <c r="Q90">
        <v>100</v>
      </c>
      <c r="W90">
        <v>0</v>
      </c>
      <c r="X90">
        <v>-720208681</v>
      </c>
      <c r="Y90">
        <v>0.1</v>
      </c>
      <c r="AA90">
        <v>1374.31</v>
      </c>
      <c r="AB90">
        <v>0</v>
      </c>
      <c r="AC90">
        <v>0</v>
      </c>
      <c r="AD90">
        <v>0</v>
      </c>
      <c r="AE90">
        <v>203</v>
      </c>
      <c r="AF90">
        <v>0</v>
      </c>
      <c r="AG90">
        <v>0</v>
      </c>
      <c r="AH90">
        <v>0</v>
      </c>
      <c r="AI90">
        <v>6.77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0.1</v>
      </c>
      <c r="AU90" t="s">
        <v>3</v>
      </c>
      <c r="AV90">
        <v>0</v>
      </c>
      <c r="AW90">
        <v>2</v>
      </c>
      <c r="AX90">
        <v>39650912</v>
      </c>
      <c r="AY90">
        <v>1</v>
      </c>
      <c r="AZ90">
        <v>0</v>
      </c>
      <c r="BA90">
        <v>82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Y90*Source!I45</f>
        <v>0.60000000000000009</v>
      </c>
      <c r="CY90">
        <f t="shared" si="35"/>
        <v>1374.31</v>
      </c>
      <c r="CZ90">
        <f t="shared" si="36"/>
        <v>203</v>
      </c>
      <c r="DA90">
        <f t="shared" si="37"/>
        <v>6.77</v>
      </c>
      <c r="DB90">
        <f t="shared" si="38"/>
        <v>20.3</v>
      </c>
      <c r="DC90">
        <f t="shared" si="39"/>
        <v>0</v>
      </c>
    </row>
    <row r="91" spans="1:107" x14ac:dyDescent="0.2">
      <c r="A91">
        <f>ROW(Source!A45)</f>
        <v>45</v>
      </c>
      <c r="B91">
        <v>39650538</v>
      </c>
      <c r="C91">
        <v>39650882</v>
      </c>
      <c r="D91">
        <v>36860566</v>
      </c>
      <c r="E91">
        <v>1</v>
      </c>
      <c r="F91">
        <v>1</v>
      </c>
      <c r="G91">
        <v>1</v>
      </c>
      <c r="H91">
        <v>3</v>
      </c>
      <c r="I91" t="s">
        <v>940</v>
      </c>
      <c r="J91" t="s">
        <v>941</v>
      </c>
      <c r="K91" t="s">
        <v>942</v>
      </c>
      <c r="L91">
        <v>1346</v>
      </c>
      <c r="N91">
        <v>1009</v>
      </c>
      <c r="O91" t="s">
        <v>186</v>
      </c>
      <c r="P91" t="s">
        <v>186</v>
      </c>
      <c r="Q91">
        <v>1</v>
      </c>
      <c r="W91">
        <v>0</v>
      </c>
      <c r="X91">
        <v>768311580</v>
      </c>
      <c r="Y91">
        <v>0.02</v>
      </c>
      <c r="AA91">
        <v>104.05</v>
      </c>
      <c r="AB91">
        <v>0</v>
      </c>
      <c r="AC91">
        <v>0</v>
      </c>
      <c r="AD91">
        <v>0</v>
      </c>
      <c r="AE91">
        <v>15.37</v>
      </c>
      <c r="AF91">
        <v>0</v>
      </c>
      <c r="AG91">
        <v>0</v>
      </c>
      <c r="AH91">
        <v>0</v>
      </c>
      <c r="AI91">
        <v>6.77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0.02</v>
      </c>
      <c r="AU91" t="s">
        <v>3</v>
      </c>
      <c r="AV91">
        <v>0</v>
      </c>
      <c r="AW91">
        <v>2</v>
      </c>
      <c r="AX91">
        <v>39650913</v>
      </c>
      <c r="AY91">
        <v>1</v>
      </c>
      <c r="AZ91">
        <v>0</v>
      </c>
      <c r="BA91">
        <v>83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Y91*Source!I45</f>
        <v>0.12</v>
      </c>
      <c r="CY91">
        <f t="shared" si="35"/>
        <v>104.05</v>
      </c>
      <c r="CZ91">
        <f t="shared" si="36"/>
        <v>15.37</v>
      </c>
      <c r="DA91">
        <f t="shared" si="37"/>
        <v>6.77</v>
      </c>
      <c r="DB91">
        <f t="shared" si="38"/>
        <v>0.31</v>
      </c>
      <c r="DC91">
        <f t="shared" si="39"/>
        <v>0</v>
      </c>
    </row>
    <row r="92" spans="1:107" x14ac:dyDescent="0.2">
      <c r="A92">
        <f>ROW(Source!A45)</f>
        <v>45</v>
      </c>
      <c r="B92">
        <v>39650538</v>
      </c>
      <c r="C92">
        <v>39650882</v>
      </c>
      <c r="D92">
        <v>36867796</v>
      </c>
      <c r="E92">
        <v>1</v>
      </c>
      <c r="F92">
        <v>1</v>
      </c>
      <c r="G92">
        <v>1</v>
      </c>
      <c r="H92">
        <v>3</v>
      </c>
      <c r="I92" t="s">
        <v>943</v>
      </c>
      <c r="J92" t="s">
        <v>944</v>
      </c>
      <c r="K92" t="s">
        <v>945</v>
      </c>
      <c r="L92">
        <v>1346</v>
      </c>
      <c r="N92">
        <v>1009</v>
      </c>
      <c r="O92" t="s">
        <v>186</v>
      </c>
      <c r="P92" t="s">
        <v>186</v>
      </c>
      <c r="Q92">
        <v>1</v>
      </c>
      <c r="W92">
        <v>0</v>
      </c>
      <c r="X92">
        <v>65989290</v>
      </c>
      <c r="Y92">
        <v>0.08</v>
      </c>
      <c r="AA92">
        <v>259.56</v>
      </c>
      <c r="AB92">
        <v>0</v>
      </c>
      <c r="AC92">
        <v>0</v>
      </c>
      <c r="AD92">
        <v>0</v>
      </c>
      <c r="AE92">
        <v>38.340000000000003</v>
      </c>
      <c r="AF92">
        <v>0</v>
      </c>
      <c r="AG92">
        <v>0</v>
      </c>
      <c r="AH92">
        <v>0</v>
      </c>
      <c r="AI92">
        <v>6.77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0.08</v>
      </c>
      <c r="AU92" t="s">
        <v>3</v>
      </c>
      <c r="AV92">
        <v>0</v>
      </c>
      <c r="AW92">
        <v>2</v>
      </c>
      <c r="AX92">
        <v>39650914</v>
      </c>
      <c r="AY92">
        <v>1</v>
      </c>
      <c r="AZ92">
        <v>0</v>
      </c>
      <c r="BA92">
        <v>84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Y92*Source!I45</f>
        <v>0.48</v>
      </c>
      <c r="CY92">
        <f t="shared" si="35"/>
        <v>259.56</v>
      </c>
      <c r="CZ92">
        <f t="shared" si="36"/>
        <v>38.340000000000003</v>
      </c>
      <c r="DA92">
        <f t="shared" si="37"/>
        <v>6.77</v>
      </c>
      <c r="DB92">
        <f t="shared" si="38"/>
        <v>3.07</v>
      </c>
      <c r="DC92">
        <f t="shared" si="39"/>
        <v>0</v>
      </c>
    </row>
    <row r="93" spans="1:107" x14ac:dyDescent="0.2">
      <c r="A93">
        <f>ROW(Source!A45)</f>
        <v>45</v>
      </c>
      <c r="B93">
        <v>39650538</v>
      </c>
      <c r="C93">
        <v>39650882</v>
      </c>
      <c r="D93">
        <v>36871809</v>
      </c>
      <c r="E93">
        <v>1</v>
      </c>
      <c r="F93">
        <v>1</v>
      </c>
      <c r="G93">
        <v>1</v>
      </c>
      <c r="H93">
        <v>3</v>
      </c>
      <c r="I93" t="s">
        <v>62</v>
      </c>
      <c r="J93" t="s">
        <v>64</v>
      </c>
      <c r="K93" t="s">
        <v>63</v>
      </c>
      <c r="L93">
        <v>1354</v>
      </c>
      <c r="N93">
        <v>1010</v>
      </c>
      <c r="O93" t="s">
        <v>27</v>
      </c>
      <c r="P93" t="s">
        <v>27</v>
      </c>
      <c r="Q93">
        <v>1</v>
      </c>
      <c r="W93">
        <v>0</v>
      </c>
      <c r="X93">
        <v>-1991861021</v>
      </c>
      <c r="Y93">
        <v>0.33333299999999999</v>
      </c>
      <c r="AA93">
        <v>1914.83</v>
      </c>
      <c r="AB93">
        <v>0</v>
      </c>
      <c r="AC93">
        <v>0</v>
      </c>
      <c r="AD93">
        <v>0</v>
      </c>
      <c r="AE93">
        <v>282.83999999999997</v>
      </c>
      <c r="AF93">
        <v>0</v>
      </c>
      <c r="AG93">
        <v>0</v>
      </c>
      <c r="AH93">
        <v>0</v>
      </c>
      <c r="AI93">
        <v>6.77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0.33333299999999999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Y93*Source!I45</f>
        <v>1.9999979999999999</v>
      </c>
      <c r="CY93">
        <f t="shared" si="35"/>
        <v>1914.83</v>
      </c>
      <c r="CZ93">
        <f t="shared" si="36"/>
        <v>282.83999999999997</v>
      </c>
      <c r="DA93">
        <f t="shared" si="37"/>
        <v>6.77</v>
      </c>
      <c r="DB93">
        <f t="shared" si="38"/>
        <v>94.28</v>
      </c>
      <c r="DC93">
        <f t="shared" si="39"/>
        <v>0</v>
      </c>
    </row>
    <row r="94" spans="1:107" x14ac:dyDescent="0.2">
      <c r="A94">
        <f>ROW(Source!A45)</f>
        <v>45</v>
      </c>
      <c r="B94">
        <v>39650538</v>
      </c>
      <c r="C94">
        <v>39650882</v>
      </c>
      <c r="D94">
        <v>36872520</v>
      </c>
      <c r="E94">
        <v>1</v>
      </c>
      <c r="F94">
        <v>1</v>
      </c>
      <c r="G94">
        <v>1</v>
      </c>
      <c r="H94">
        <v>3</v>
      </c>
      <c r="I94" t="s">
        <v>66</v>
      </c>
      <c r="J94" t="s">
        <v>68</v>
      </c>
      <c r="K94" t="s">
        <v>67</v>
      </c>
      <c r="L94">
        <v>1354</v>
      </c>
      <c r="N94">
        <v>1010</v>
      </c>
      <c r="O94" t="s">
        <v>27</v>
      </c>
      <c r="P94" t="s">
        <v>27</v>
      </c>
      <c r="Q94">
        <v>1</v>
      </c>
      <c r="W94">
        <v>0</v>
      </c>
      <c r="X94">
        <v>-360596410</v>
      </c>
      <c r="Y94">
        <v>0.33333299999999999</v>
      </c>
      <c r="AA94">
        <v>2615.25</v>
      </c>
      <c r="AB94">
        <v>0</v>
      </c>
      <c r="AC94">
        <v>0</v>
      </c>
      <c r="AD94">
        <v>0</v>
      </c>
      <c r="AE94">
        <v>386.3</v>
      </c>
      <c r="AF94">
        <v>0</v>
      </c>
      <c r="AG94">
        <v>0</v>
      </c>
      <c r="AH94">
        <v>0</v>
      </c>
      <c r="AI94">
        <v>6.77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0.33333299999999999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Y94*Source!I45</f>
        <v>1.9999979999999999</v>
      </c>
      <c r="CY94">
        <f t="shared" si="35"/>
        <v>2615.25</v>
      </c>
      <c r="CZ94">
        <f t="shared" si="36"/>
        <v>386.3</v>
      </c>
      <c r="DA94">
        <f t="shared" si="37"/>
        <v>6.77</v>
      </c>
      <c r="DB94">
        <f t="shared" si="38"/>
        <v>128.77000000000001</v>
      </c>
      <c r="DC94">
        <f t="shared" si="39"/>
        <v>0</v>
      </c>
    </row>
    <row r="95" spans="1:107" x14ac:dyDescent="0.2">
      <c r="A95">
        <f>ROW(Source!A45)</f>
        <v>45</v>
      </c>
      <c r="B95">
        <v>39650538</v>
      </c>
      <c r="C95">
        <v>39650882</v>
      </c>
      <c r="D95">
        <v>36876155</v>
      </c>
      <c r="E95">
        <v>1</v>
      </c>
      <c r="F95">
        <v>1</v>
      </c>
      <c r="G95">
        <v>1</v>
      </c>
      <c r="H95">
        <v>3</v>
      </c>
      <c r="I95" t="s">
        <v>70</v>
      </c>
      <c r="J95" t="s">
        <v>72</v>
      </c>
      <c r="K95" t="s">
        <v>71</v>
      </c>
      <c r="L95">
        <v>1354</v>
      </c>
      <c r="N95">
        <v>1010</v>
      </c>
      <c r="O95" t="s">
        <v>27</v>
      </c>
      <c r="P95" t="s">
        <v>27</v>
      </c>
      <c r="Q95">
        <v>1</v>
      </c>
      <c r="W95">
        <v>0</v>
      </c>
      <c r="X95">
        <v>-2104607400</v>
      </c>
      <c r="Y95">
        <v>0.33333299999999999</v>
      </c>
      <c r="AA95">
        <v>5913.8</v>
      </c>
      <c r="AB95">
        <v>0</v>
      </c>
      <c r="AC95">
        <v>0</v>
      </c>
      <c r="AD95">
        <v>0</v>
      </c>
      <c r="AE95">
        <v>873.53</v>
      </c>
      <c r="AF95">
        <v>0</v>
      </c>
      <c r="AG95">
        <v>0</v>
      </c>
      <c r="AH95">
        <v>0</v>
      </c>
      <c r="AI95">
        <v>6.77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3</v>
      </c>
      <c r="AT95">
        <v>0.33333299999999999</v>
      </c>
      <c r="AU95" t="s">
        <v>3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Y95*Source!I45</f>
        <v>1.9999979999999999</v>
      </c>
      <c r="CY95">
        <f t="shared" si="35"/>
        <v>5913.8</v>
      </c>
      <c r="CZ95">
        <f t="shared" si="36"/>
        <v>873.53</v>
      </c>
      <c r="DA95">
        <f t="shared" si="37"/>
        <v>6.77</v>
      </c>
      <c r="DB95">
        <f t="shared" si="38"/>
        <v>291.18</v>
      </c>
      <c r="DC95">
        <f t="shared" si="39"/>
        <v>0</v>
      </c>
    </row>
    <row r="96" spans="1:107" x14ac:dyDescent="0.2">
      <c r="A96">
        <f>ROW(Source!A45)</f>
        <v>45</v>
      </c>
      <c r="B96">
        <v>39650538</v>
      </c>
      <c r="C96">
        <v>39650882</v>
      </c>
      <c r="D96">
        <v>36799065</v>
      </c>
      <c r="E96">
        <v>17</v>
      </c>
      <c r="F96">
        <v>1</v>
      </c>
      <c r="G96">
        <v>1</v>
      </c>
      <c r="H96">
        <v>3</v>
      </c>
      <c r="I96" t="s">
        <v>892</v>
      </c>
      <c r="J96" t="s">
        <v>3</v>
      </c>
      <c r="K96" t="s">
        <v>893</v>
      </c>
      <c r="L96">
        <v>1374</v>
      </c>
      <c r="N96">
        <v>1013</v>
      </c>
      <c r="O96" t="s">
        <v>894</v>
      </c>
      <c r="P96" t="s">
        <v>894</v>
      </c>
      <c r="Q96">
        <v>1</v>
      </c>
      <c r="W96">
        <v>0</v>
      </c>
      <c r="X96">
        <v>-1731369543</v>
      </c>
      <c r="Y96">
        <v>2.2400000000000002</v>
      </c>
      <c r="AA96">
        <v>1</v>
      </c>
      <c r="AB96">
        <v>0</v>
      </c>
      <c r="AC96">
        <v>0</v>
      </c>
      <c r="AD96">
        <v>0</v>
      </c>
      <c r="AE96">
        <v>1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2.2400000000000002</v>
      </c>
      <c r="AU96" t="s">
        <v>3</v>
      </c>
      <c r="AV96">
        <v>0</v>
      </c>
      <c r="AW96">
        <v>2</v>
      </c>
      <c r="AX96">
        <v>39650916</v>
      </c>
      <c r="AY96">
        <v>1</v>
      </c>
      <c r="AZ96">
        <v>0</v>
      </c>
      <c r="BA96">
        <v>86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Y96*Source!I45</f>
        <v>13.440000000000001</v>
      </c>
      <c r="CY96">
        <f t="shared" si="35"/>
        <v>1</v>
      </c>
      <c r="CZ96">
        <f t="shared" si="36"/>
        <v>1</v>
      </c>
      <c r="DA96">
        <f t="shared" si="37"/>
        <v>1</v>
      </c>
      <c r="DB96">
        <f t="shared" si="38"/>
        <v>2.2400000000000002</v>
      </c>
      <c r="DC96">
        <f t="shared" si="39"/>
        <v>0</v>
      </c>
    </row>
    <row r="97" spans="1:107" x14ac:dyDescent="0.2">
      <c r="A97">
        <f>ROW(Source!A52)</f>
        <v>52</v>
      </c>
      <c r="B97">
        <v>39650536</v>
      </c>
      <c r="C97">
        <v>39650918</v>
      </c>
      <c r="D97">
        <v>37071037</v>
      </c>
      <c r="E97">
        <v>1</v>
      </c>
      <c r="F97">
        <v>1</v>
      </c>
      <c r="G97">
        <v>1</v>
      </c>
      <c r="H97">
        <v>1</v>
      </c>
      <c r="I97" t="s">
        <v>895</v>
      </c>
      <c r="J97" t="s">
        <v>3</v>
      </c>
      <c r="K97" t="s">
        <v>896</v>
      </c>
      <c r="L97">
        <v>1191</v>
      </c>
      <c r="N97">
        <v>1013</v>
      </c>
      <c r="O97" t="s">
        <v>878</v>
      </c>
      <c r="P97" t="s">
        <v>878</v>
      </c>
      <c r="Q97">
        <v>1</v>
      </c>
      <c r="W97">
        <v>0</v>
      </c>
      <c r="X97">
        <v>1069510174</v>
      </c>
      <c r="Y97">
        <v>2.7810000000000001</v>
      </c>
      <c r="AA97">
        <v>0</v>
      </c>
      <c r="AB97">
        <v>0</v>
      </c>
      <c r="AC97">
        <v>0</v>
      </c>
      <c r="AD97">
        <v>9.6199999999999992</v>
      </c>
      <c r="AE97">
        <v>0</v>
      </c>
      <c r="AF97">
        <v>0</v>
      </c>
      <c r="AG97">
        <v>0</v>
      </c>
      <c r="AH97">
        <v>9.6199999999999992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2.06</v>
      </c>
      <c r="AU97" t="s">
        <v>19</v>
      </c>
      <c r="AV97">
        <v>1</v>
      </c>
      <c r="AW97">
        <v>2</v>
      </c>
      <c r="AX97">
        <v>39650926</v>
      </c>
      <c r="AY97">
        <v>1</v>
      </c>
      <c r="AZ97">
        <v>0</v>
      </c>
      <c r="BA97">
        <v>87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Y97*Source!I52</f>
        <v>16.686</v>
      </c>
      <c r="CY97">
        <f>AD97</f>
        <v>9.6199999999999992</v>
      </c>
      <c r="CZ97">
        <f>AH97</f>
        <v>9.6199999999999992</v>
      </c>
      <c r="DA97">
        <f>AL97</f>
        <v>1</v>
      </c>
      <c r="DB97">
        <f>ROUND((ROUND(AT97*CZ97,2)*1.35),6)</f>
        <v>26.757000000000001</v>
      </c>
      <c r="DC97">
        <f>ROUND((ROUND(AT97*AG97,2)*1.35),6)</f>
        <v>0</v>
      </c>
    </row>
    <row r="98" spans="1:107" x14ac:dyDescent="0.2">
      <c r="A98">
        <f>ROW(Source!A52)</f>
        <v>52</v>
      </c>
      <c r="B98">
        <v>39650536</v>
      </c>
      <c r="C98">
        <v>39650918</v>
      </c>
      <c r="D98">
        <v>36800208</v>
      </c>
      <c r="E98">
        <v>1</v>
      </c>
      <c r="F98">
        <v>1</v>
      </c>
      <c r="G98">
        <v>1</v>
      </c>
      <c r="H98">
        <v>3</v>
      </c>
      <c r="I98" t="s">
        <v>946</v>
      </c>
      <c r="J98" t="s">
        <v>947</v>
      </c>
      <c r="K98" t="s">
        <v>948</v>
      </c>
      <c r="L98">
        <v>1348</v>
      </c>
      <c r="N98">
        <v>1009</v>
      </c>
      <c r="O98" t="s">
        <v>888</v>
      </c>
      <c r="P98" t="s">
        <v>888</v>
      </c>
      <c r="Q98">
        <v>1000</v>
      </c>
      <c r="W98">
        <v>0</v>
      </c>
      <c r="X98">
        <v>-800655761</v>
      </c>
      <c r="Y98">
        <v>1E-3</v>
      </c>
      <c r="AA98">
        <v>6720</v>
      </c>
      <c r="AB98">
        <v>0</v>
      </c>
      <c r="AC98">
        <v>0</v>
      </c>
      <c r="AD98">
        <v>0</v>
      </c>
      <c r="AE98">
        <v>6720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1E-3</v>
      </c>
      <c r="AU98" t="s">
        <v>3</v>
      </c>
      <c r="AV98">
        <v>0</v>
      </c>
      <c r="AW98">
        <v>2</v>
      </c>
      <c r="AX98">
        <v>39650927</v>
      </c>
      <c r="AY98">
        <v>1</v>
      </c>
      <c r="AZ98">
        <v>0</v>
      </c>
      <c r="BA98">
        <v>88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Y98*Source!I52</f>
        <v>6.0000000000000001E-3</v>
      </c>
      <c r="CY98">
        <f t="shared" ref="CY98:CY104" si="40">AA98</f>
        <v>6720</v>
      </c>
      <c r="CZ98">
        <f t="shared" ref="CZ98:CZ104" si="41">AE98</f>
        <v>6720</v>
      </c>
      <c r="DA98">
        <f t="shared" ref="DA98:DA104" si="42">AI98</f>
        <v>1</v>
      </c>
      <c r="DB98">
        <f t="shared" ref="DB98:DB104" si="43">ROUND(ROUND(AT98*CZ98,2),6)</f>
        <v>6.72</v>
      </c>
      <c r="DC98">
        <f t="shared" ref="DC98:DC104" si="44">ROUND(ROUND(AT98*AG98,2),6)</f>
        <v>0</v>
      </c>
    </row>
    <row r="99" spans="1:107" x14ac:dyDescent="0.2">
      <c r="A99">
        <f>ROW(Source!A52)</f>
        <v>52</v>
      </c>
      <c r="B99">
        <v>39650536</v>
      </c>
      <c r="C99">
        <v>39650918</v>
      </c>
      <c r="D99">
        <v>36800459</v>
      </c>
      <c r="E99">
        <v>1</v>
      </c>
      <c r="F99">
        <v>1</v>
      </c>
      <c r="G99">
        <v>1</v>
      </c>
      <c r="H99">
        <v>3</v>
      </c>
      <c r="I99" t="s">
        <v>949</v>
      </c>
      <c r="J99" t="s">
        <v>950</v>
      </c>
      <c r="K99" t="s">
        <v>951</v>
      </c>
      <c r="L99">
        <v>1348</v>
      </c>
      <c r="N99">
        <v>1009</v>
      </c>
      <c r="O99" t="s">
        <v>888</v>
      </c>
      <c r="P99" t="s">
        <v>888</v>
      </c>
      <c r="Q99">
        <v>1000</v>
      </c>
      <c r="W99">
        <v>0</v>
      </c>
      <c r="X99">
        <v>-651806142</v>
      </c>
      <c r="Y99">
        <v>1.1E-4</v>
      </c>
      <c r="AA99">
        <v>5850</v>
      </c>
      <c r="AB99">
        <v>0</v>
      </c>
      <c r="AC99">
        <v>0</v>
      </c>
      <c r="AD99">
        <v>0</v>
      </c>
      <c r="AE99">
        <v>5850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1.1E-4</v>
      </c>
      <c r="AU99" t="s">
        <v>3</v>
      </c>
      <c r="AV99">
        <v>0</v>
      </c>
      <c r="AW99">
        <v>2</v>
      </c>
      <c r="AX99">
        <v>39650928</v>
      </c>
      <c r="AY99">
        <v>1</v>
      </c>
      <c r="AZ99">
        <v>0</v>
      </c>
      <c r="BA99">
        <v>89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Y99*Source!I52</f>
        <v>6.6E-4</v>
      </c>
      <c r="CY99">
        <f t="shared" si="40"/>
        <v>5850</v>
      </c>
      <c r="CZ99">
        <f t="shared" si="41"/>
        <v>5850</v>
      </c>
      <c r="DA99">
        <f t="shared" si="42"/>
        <v>1</v>
      </c>
      <c r="DB99">
        <f t="shared" si="43"/>
        <v>0.64</v>
      </c>
      <c r="DC99">
        <f t="shared" si="44"/>
        <v>0</v>
      </c>
    </row>
    <row r="100" spans="1:107" x14ac:dyDescent="0.2">
      <c r="A100">
        <f>ROW(Source!A52)</f>
        <v>52</v>
      </c>
      <c r="B100">
        <v>39650536</v>
      </c>
      <c r="C100">
        <v>39650918</v>
      </c>
      <c r="D100">
        <v>36801796</v>
      </c>
      <c r="E100">
        <v>1</v>
      </c>
      <c r="F100">
        <v>1</v>
      </c>
      <c r="G100">
        <v>1</v>
      </c>
      <c r="H100">
        <v>3</v>
      </c>
      <c r="I100" t="s">
        <v>952</v>
      </c>
      <c r="J100" t="s">
        <v>953</v>
      </c>
      <c r="K100" t="s">
        <v>954</v>
      </c>
      <c r="L100">
        <v>1346</v>
      </c>
      <c r="N100">
        <v>1009</v>
      </c>
      <c r="O100" t="s">
        <v>186</v>
      </c>
      <c r="P100" t="s">
        <v>186</v>
      </c>
      <c r="Q100">
        <v>1</v>
      </c>
      <c r="W100">
        <v>0</v>
      </c>
      <c r="X100">
        <v>-1475054620</v>
      </c>
      <c r="Y100">
        <v>2.8</v>
      </c>
      <c r="AA100">
        <v>4.16</v>
      </c>
      <c r="AB100">
        <v>0</v>
      </c>
      <c r="AC100">
        <v>0</v>
      </c>
      <c r="AD100">
        <v>0</v>
      </c>
      <c r="AE100">
        <v>4.16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2.8</v>
      </c>
      <c r="AU100" t="s">
        <v>3</v>
      </c>
      <c r="AV100">
        <v>0</v>
      </c>
      <c r="AW100">
        <v>2</v>
      </c>
      <c r="AX100">
        <v>39650929</v>
      </c>
      <c r="AY100">
        <v>1</v>
      </c>
      <c r="AZ100">
        <v>0</v>
      </c>
      <c r="BA100">
        <v>90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Y100*Source!I52</f>
        <v>16.799999999999997</v>
      </c>
      <c r="CY100">
        <f t="shared" si="40"/>
        <v>4.16</v>
      </c>
      <c r="CZ100">
        <f t="shared" si="41"/>
        <v>4.16</v>
      </c>
      <c r="DA100">
        <f t="shared" si="42"/>
        <v>1</v>
      </c>
      <c r="DB100">
        <f t="shared" si="43"/>
        <v>11.65</v>
      </c>
      <c r="DC100">
        <f t="shared" si="44"/>
        <v>0</v>
      </c>
    </row>
    <row r="101" spans="1:107" x14ac:dyDescent="0.2">
      <c r="A101">
        <f>ROW(Source!A52)</f>
        <v>52</v>
      </c>
      <c r="B101">
        <v>39650536</v>
      </c>
      <c r="C101">
        <v>39650918</v>
      </c>
      <c r="D101">
        <v>36828215</v>
      </c>
      <c r="E101">
        <v>1</v>
      </c>
      <c r="F101">
        <v>1</v>
      </c>
      <c r="G101">
        <v>1</v>
      </c>
      <c r="H101">
        <v>3</v>
      </c>
      <c r="I101" t="s">
        <v>955</v>
      </c>
      <c r="J101" t="s">
        <v>956</v>
      </c>
      <c r="K101" t="s">
        <v>957</v>
      </c>
      <c r="L101">
        <v>1348</v>
      </c>
      <c r="N101">
        <v>1009</v>
      </c>
      <c r="O101" t="s">
        <v>888</v>
      </c>
      <c r="P101" t="s">
        <v>888</v>
      </c>
      <c r="Q101">
        <v>1000</v>
      </c>
      <c r="W101">
        <v>0</v>
      </c>
      <c r="X101">
        <v>1393047216</v>
      </c>
      <c r="Y101">
        <v>3.0000000000000001E-5</v>
      </c>
      <c r="AA101">
        <v>41210</v>
      </c>
      <c r="AB101">
        <v>0</v>
      </c>
      <c r="AC101">
        <v>0</v>
      </c>
      <c r="AD101">
        <v>0</v>
      </c>
      <c r="AE101">
        <v>41210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3.0000000000000001E-5</v>
      </c>
      <c r="AU101" t="s">
        <v>3</v>
      </c>
      <c r="AV101">
        <v>0</v>
      </c>
      <c r="AW101">
        <v>2</v>
      </c>
      <c r="AX101">
        <v>39650930</v>
      </c>
      <c r="AY101">
        <v>1</v>
      </c>
      <c r="AZ101">
        <v>0</v>
      </c>
      <c r="BA101">
        <v>91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1.8000000000000001E-4</v>
      </c>
      <c r="CY101">
        <f t="shared" si="40"/>
        <v>41210</v>
      </c>
      <c r="CZ101">
        <f t="shared" si="41"/>
        <v>41210</v>
      </c>
      <c r="DA101">
        <f t="shared" si="42"/>
        <v>1</v>
      </c>
      <c r="DB101">
        <f t="shared" si="43"/>
        <v>1.24</v>
      </c>
      <c r="DC101">
        <f t="shared" si="44"/>
        <v>0</v>
      </c>
    </row>
    <row r="102" spans="1:107" x14ac:dyDescent="0.2">
      <c r="A102">
        <f>ROW(Source!A52)</f>
        <v>52</v>
      </c>
      <c r="B102">
        <v>39650536</v>
      </c>
      <c r="C102">
        <v>39650918</v>
      </c>
      <c r="D102">
        <v>36876048</v>
      </c>
      <c r="E102">
        <v>1</v>
      </c>
      <c r="F102">
        <v>1</v>
      </c>
      <c r="G102">
        <v>1</v>
      </c>
      <c r="H102">
        <v>3</v>
      </c>
      <c r="I102" t="s">
        <v>84</v>
      </c>
      <c r="J102" t="s">
        <v>86</v>
      </c>
      <c r="K102" t="s">
        <v>85</v>
      </c>
      <c r="L102">
        <v>1354</v>
      </c>
      <c r="N102">
        <v>1010</v>
      </c>
      <c r="O102" t="s">
        <v>27</v>
      </c>
      <c r="P102" t="s">
        <v>27</v>
      </c>
      <c r="Q102">
        <v>1</v>
      </c>
      <c r="W102">
        <v>0</v>
      </c>
      <c r="X102">
        <v>-1695533700</v>
      </c>
      <c r="Y102">
        <v>0.33333299999999999</v>
      </c>
      <c r="AA102">
        <v>70.45</v>
      </c>
      <c r="AB102">
        <v>0</v>
      </c>
      <c r="AC102">
        <v>0</v>
      </c>
      <c r="AD102">
        <v>0</v>
      </c>
      <c r="AE102">
        <v>70.45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3</v>
      </c>
      <c r="AT102">
        <v>0.33333299999999999</v>
      </c>
      <c r="AU102" t="s">
        <v>3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Y102*Source!I52</f>
        <v>1.9999979999999999</v>
      </c>
      <c r="CY102">
        <f t="shared" si="40"/>
        <v>70.45</v>
      </c>
      <c r="CZ102">
        <f t="shared" si="41"/>
        <v>70.45</v>
      </c>
      <c r="DA102">
        <f t="shared" si="42"/>
        <v>1</v>
      </c>
      <c r="DB102">
        <f t="shared" si="43"/>
        <v>23.48</v>
      </c>
      <c r="DC102">
        <f t="shared" si="44"/>
        <v>0</v>
      </c>
    </row>
    <row r="103" spans="1:107" x14ac:dyDescent="0.2">
      <c r="A103">
        <f>ROW(Source!A52)</f>
        <v>52</v>
      </c>
      <c r="B103">
        <v>39650536</v>
      </c>
      <c r="C103">
        <v>39650918</v>
      </c>
      <c r="D103">
        <v>36876051</v>
      </c>
      <c r="E103">
        <v>1</v>
      </c>
      <c r="F103">
        <v>1</v>
      </c>
      <c r="G103">
        <v>1</v>
      </c>
      <c r="H103">
        <v>3</v>
      </c>
      <c r="I103" t="s">
        <v>80</v>
      </c>
      <c r="J103" t="s">
        <v>82</v>
      </c>
      <c r="K103" t="s">
        <v>81</v>
      </c>
      <c r="L103">
        <v>1354</v>
      </c>
      <c r="N103">
        <v>1010</v>
      </c>
      <c r="O103" t="s">
        <v>27</v>
      </c>
      <c r="P103" t="s">
        <v>27</v>
      </c>
      <c r="Q103">
        <v>1</v>
      </c>
      <c r="W103">
        <v>0</v>
      </c>
      <c r="X103">
        <v>-1868730208</v>
      </c>
      <c r="Y103">
        <v>0.66666700000000001</v>
      </c>
      <c r="AA103">
        <v>230.51</v>
      </c>
      <c r="AB103">
        <v>0</v>
      </c>
      <c r="AC103">
        <v>0</v>
      </c>
      <c r="AD103">
        <v>0</v>
      </c>
      <c r="AE103">
        <v>230.51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3</v>
      </c>
      <c r="AT103">
        <v>0.66666700000000001</v>
      </c>
      <c r="AU103" t="s">
        <v>3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Y103*Source!I52</f>
        <v>4.0000020000000003</v>
      </c>
      <c r="CY103">
        <f t="shared" si="40"/>
        <v>230.51</v>
      </c>
      <c r="CZ103">
        <f t="shared" si="41"/>
        <v>230.51</v>
      </c>
      <c r="DA103">
        <f t="shared" si="42"/>
        <v>1</v>
      </c>
      <c r="DB103">
        <f t="shared" si="43"/>
        <v>153.66999999999999</v>
      </c>
      <c r="DC103">
        <f t="shared" si="44"/>
        <v>0</v>
      </c>
    </row>
    <row r="104" spans="1:107" x14ac:dyDescent="0.2">
      <c r="A104">
        <f>ROW(Source!A52)</f>
        <v>52</v>
      </c>
      <c r="B104">
        <v>39650536</v>
      </c>
      <c r="C104">
        <v>39650918</v>
      </c>
      <c r="D104">
        <v>36799065</v>
      </c>
      <c r="E104">
        <v>17</v>
      </c>
      <c r="F104">
        <v>1</v>
      </c>
      <c r="G104">
        <v>1</v>
      </c>
      <c r="H104">
        <v>3</v>
      </c>
      <c r="I104" t="s">
        <v>892</v>
      </c>
      <c r="J104" t="s">
        <v>3</v>
      </c>
      <c r="K104" t="s">
        <v>893</v>
      </c>
      <c r="L104">
        <v>1374</v>
      </c>
      <c r="N104">
        <v>1013</v>
      </c>
      <c r="O104" t="s">
        <v>894</v>
      </c>
      <c r="P104" t="s">
        <v>894</v>
      </c>
      <c r="Q104">
        <v>1</v>
      </c>
      <c r="W104">
        <v>0</v>
      </c>
      <c r="X104">
        <v>-1731369543</v>
      </c>
      <c r="Y104">
        <v>0.4</v>
      </c>
      <c r="AA104">
        <v>1</v>
      </c>
      <c r="AB104">
        <v>0</v>
      </c>
      <c r="AC104">
        <v>0</v>
      </c>
      <c r="AD104">
        <v>0</v>
      </c>
      <c r="AE104">
        <v>1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0.4</v>
      </c>
      <c r="AU104" t="s">
        <v>3</v>
      </c>
      <c r="AV104">
        <v>0</v>
      </c>
      <c r="AW104">
        <v>2</v>
      </c>
      <c r="AX104">
        <v>39650931</v>
      </c>
      <c r="AY104">
        <v>1</v>
      </c>
      <c r="AZ104">
        <v>0</v>
      </c>
      <c r="BA104">
        <v>92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Y104*Source!I52</f>
        <v>2.4000000000000004</v>
      </c>
      <c r="CY104">
        <f t="shared" si="40"/>
        <v>1</v>
      </c>
      <c r="CZ104">
        <f t="shared" si="41"/>
        <v>1</v>
      </c>
      <c r="DA104">
        <f t="shared" si="42"/>
        <v>1</v>
      </c>
      <c r="DB104">
        <f t="shared" si="43"/>
        <v>0.4</v>
      </c>
      <c r="DC104">
        <f t="shared" si="44"/>
        <v>0</v>
      </c>
    </row>
    <row r="105" spans="1:107" x14ac:dyDescent="0.2">
      <c r="A105">
        <f>ROW(Source!A53)</f>
        <v>53</v>
      </c>
      <c r="B105">
        <v>39650538</v>
      </c>
      <c r="C105">
        <v>39650918</v>
      </c>
      <c r="D105">
        <v>37071037</v>
      </c>
      <c r="E105">
        <v>1</v>
      </c>
      <c r="F105">
        <v>1</v>
      </c>
      <c r="G105">
        <v>1</v>
      </c>
      <c r="H105">
        <v>1</v>
      </c>
      <c r="I105" t="s">
        <v>895</v>
      </c>
      <c r="J105" t="s">
        <v>3</v>
      </c>
      <c r="K105" t="s">
        <v>896</v>
      </c>
      <c r="L105">
        <v>1191</v>
      </c>
      <c r="N105">
        <v>1013</v>
      </c>
      <c r="O105" t="s">
        <v>878</v>
      </c>
      <c r="P105" t="s">
        <v>878</v>
      </c>
      <c r="Q105">
        <v>1</v>
      </c>
      <c r="W105">
        <v>0</v>
      </c>
      <c r="X105">
        <v>1069510174</v>
      </c>
      <c r="Y105">
        <v>2.7810000000000001</v>
      </c>
      <c r="AA105">
        <v>0</v>
      </c>
      <c r="AB105">
        <v>0</v>
      </c>
      <c r="AC105">
        <v>0</v>
      </c>
      <c r="AD105">
        <v>65.13</v>
      </c>
      <c r="AE105">
        <v>0</v>
      </c>
      <c r="AF105">
        <v>0</v>
      </c>
      <c r="AG105">
        <v>0</v>
      </c>
      <c r="AH105">
        <v>9.6199999999999992</v>
      </c>
      <c r="AI105">
        <v>1</v>
      </c>
      <c r="AJ105">
        <v>1</v>
      </c>
      <c r="AK105">
        <v>1</v>
      </c>
      <c r="AL105">
        <v>6.77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2.06</v>
      </c>
      <c r="AU105" t="s">
        <v>19</v>
      </c>
      <c r="AV105">
        <v>1</v>
      </c>
      <c r="AW105">
        <v>2</v>
      </c>
      <c r="AX105">
        <v>39650926</v>
      </c>
      <c r="AY105">
        <v>1</v>
      </c>
      <c r="AZ105">
        <v>0</v>
      </c>
      <c r="BA105">
        <v>93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Y105*Source!I53</f>
        <v>16.686</v>
      </c>
      <c r="CY105">
        <f>AD105</f>
        <v>65.13</v>
      </c>
      <c r="CZ105">
        <f>AH105</f>
        <v>9.6199999999999992</v>
      </c>
      <c r="DA105">
        <f>AL105</f>
        <v>6.77</v>
      </c>
      <c r="DB105">
        <f>ROUND((ROUND(AT105*CZ105,2)*1.35),6)</f>
        <v>26.757000000000001</v>
      </c>
      <c r="DC105">
        <f>ROUND((ROUND(AT105*AG105,2)*1.35),6)</f>
        <v>0</v>
      </c>
    </row>
    <row r="106" spans="1:107" x14ac:dyDescent="0.2">
      <c r="A106">
        <f>ROW(Source!A53)</f>
        <v>53</v>
      </c>
      <c r="B106">
        <v>39650538</v>
      </c>
      <c r="C106">
        <v>39650918</v>
      </c>
      <c r="D106">
        <v>36800208</v>
      </c>
      <c r="E106">
        <v>1</v>
      </c>
      <c r="F106">
        <v>1</v>
      </c>
      <c r="G106">
        <v>1</v>
      </c>
      <c r="H106">
        <v>3</v>
      </c>
      <c r="I106" t="s">
        <v>946</v>
      </c>
      <c r="J106" t="s">
        <v>947</v>
      </c>
      <c r="K106" t="s">
        <v>948</v>
      </c>
      <c r="L106">
        <v>1348</v>
      </c>
      <c r="N106">
        <v>1009</v>
      </c>
      <c r="O106" t="s">
        <v>888</v>
      </c>
      <c r="P106" t="s">
        <v>888</v>
      </c>
      <c r="Q106">
        <v>1000</v>
      </c>
      <c r="W106">
        <v>0</v>
      </c>
      <c r="X106">
        <v>-800655761</v>
      </c>
      <c r="Y106">
        <v>1E-3</v>
      </c>
      <c r="AA106">
        <v>45494.400000000001</v>
      </c>
      <c r="AB106">
        <v>0</v>
      </c>
      <c r="AC106">
        <v>0</v>
      </c>
      <c r="AD106">
        <v>0</v>
      </c>
      <c r="AE106">
        <v>6720</v>
      </c>
      <c r="AF106">
        <v>0</v>
      </c>
      <c r="AG106">
        <v>0</v>
      </c>
      <c r="AH106">
        <v>0</v>
      </c>
      <c r="AI106">
        <v>6.77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1E-3</v>
      </c>
      <c r="AU106" t="s">
        <v>3</v>
      </c>
      <c r="AV106">
        <v>0</v>
      </c>
      <c r="AW106">
        <v>2</v>
      </c>
      <c r="AX106">
        <v>39650927</v>
      </c>
      <c r="AY106">
        <v>1</v>
      </c>
      <c r="AZ106">
        <v>0</v>
      </c>
      <c r="BA106">
        <v>94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Y106*Source!I53</f>
        <v>6.0000000000000001E-3</v>
      </c>
      <c r="CY106">
        <f t="shared" ref="CY106:CY112" si="45">AA106</f>
        <v>45494.400000000001</v>
      </c>
      <c r="CZ106">
        <f t="shared" ref="CZ106:CZ112" si="46">AE106</f>
        <v>6720</v>
      </c>
      <c r="DA106">
        <f t="shared" ref="DA106:DA112" si="47">AI106</f>
        <v>6.77</v>
      </c>
      <c r="DB106">
        <f t="shared" ref="DB106:DB112" si="48">ROUND(ROUND(AT106*CZ106,2),6)</f>
        <v>6.72</v>
      </c>
      <c r="DC106">
        <f t="shared" ref="DC106:DC112" si="49">ROUND(ROUND(AT106*AG106,2),6)</f>
        <v>0</v>
      </c>
    </row>
    <row r="107" spans="1:107" x14ac:dyDescent="0.2">
      <c r="A107">
        <f>ROW(Source!A53)</f>
        <v>53</v>
      </c>
      <c r="B107">
        <v>39650538</v>
      </c>
      <c r="C107">
        <v>39650918</v>
      </c>
      <c r="D107">
        <v>36800459</v>
      </c>
      <c r="E107">
        <v>1</v>
      </c>
      <c r="F107">
        <v>1</v>
      </c>
      <c r="G107">
        <v>1</v>
      </c>
      <c r="H107">
        <v>3</v>
      </c>
      <c r="I107" t="s">
        <v>949</v>
      </c>
      <c r="J107" t="s">
        <v>950</v>
      </c>
      <c r="K107" t="s">
        <v>951</v>
      </c>
      <c r="L107">
        <v>1348</v>
      </c>
      <c r="N107">
        <v>1009</v>
      </c>
      <c r="O107" t="s">
        <v>888</v>
      </c>
      <c r="P107" t="s">
        <v>888</v>
      </c>
      <c r="Q107">
        <v>1000</v>
      </c>
      <c r="W107">
        <v>0</v>
      </c>
      <c r="X107">
        <v>-651806142</v>
      </c>
      <c r="Y107">
        <v>1.1E-4</v>
      </c>
      <c r="AA107">
        <v>39604.5</v>
      </c>
      <c r="AB107">
        <v>0</v>
      </c>
      <c r="AC107">
        <v>0</v>
      </c>
      <c r="AD107">
        <v>0</v>
      </c>
      <c r="AE107">
        <v>5850</v>
      </c>
      <c r="AF107">
        <v>0</v>
      </c>
      <c r="AG107">
        <v>0</v>
      </c>
      <c r="AH107">
        <v>0</v>
      </c>
      <c r="AI107">
        <v>6.77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1.1E-4</v>
      </c>
      <c r="AU107" t="s">
        <v>3</v>
      </c>
      <c r="AV107">
        <v>0</v>
      </c>
      <c r="AW107">
        <v>2</v>
      </c>
      <c r="AX107">
        <v>39650928</v>
      </c>
      <c r="AY107">
        <v>1</v>
      </c>
      <c r="AZ107">
        <v>0</v>
      </c>
      <c r="BA107">
        <v>95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Y107*Source!I53</f>
        <v>6.6E-4</v>
      </c>
      <c r="CY107">
        <f t="shared" si="45"/>
        <v>39604.5</v>
      </c>
      <c r="CZ107">
        <f t="shared" si="46"/>
        <v>5850</v>
      </c>
      <c r="DA107">
        <f t="shared" si="47"/>
        <v>6.77</v>
      </c>
      <c r="DB107">
        <f t="shared" si="48"/>
        <v>0.64</v>
      </c>
      <c r="DC107">
        <f t="shared" si="49"/>
        <v>0</v>
      </c>
    </row>
    <row r="108" spans="1:107" x14ac:dyDescent="0.2">
      <c r="A108">
        <f>ROW(Source!A53)</f>
        <v>53</v>
      </c>
      <c r="B108">
        <v>39650538</v>
      </c>
      <c r="C108">
        <v>39650918</v>
      </c>
      <c r="D108">
        <v>36801796</v>
      </c>
      <c r="E108">
        <v>1</v>
      </c>
      <c r="F108">
        <v>1</v>
      </c>
      <c r="G108">
        <v>1</v>
      </c>
      <c r="H108">
        <v>3</v>
      </c>
      <c r="I108" t="s">
        <v>952</v>
      </c>
      <c r="J108" t="s">
        <v>953</v>
      </c>
      <c r="K108" t="s">
        <v>954</v>
      </c>
      <c r="L108">
        <v>1346</v>
      </c>
      <c r="N108">
        <v>1009</v>
      </c>
      <c r="O108" t="s">
        <v>186</v>
      </c>
      <c r="P108" t="s">
        <v>186</v>
      </c>
      <c r="Q108">
        <v>1</v>
      </c>
      <c r="W108">
        <v>0</v>
      </c>
      <c r="X108">
        <v>-1475054620</v>
      </c>
      <c r="Y108">
        <v>2.8</v>
      </c>
      <c r="AA108">
        <v>28.16</v>
      </c>
      <c r="AB108">
        <v>0</v>
      </c>
      <c r="AC108">
        <v>0</v>
      </c>
      <c r="AD108">
        <v>0</v>
      </c>
      <c r="AE108">
        <v>4.16</v>
      </c>
      <c r="AF108">
        <v>0</v>
      </c>
      <c r="AG108">
        <v>0</v>
      </c>
      <c r="AH108">
        <v>0</v>
      </c>
      <c r="AI108">
        <v>6.77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2.8</v>
      </c>
      <c r="AU108" t="s">
        <v>3</v>
      </c>
      <c r="AV108">
        <v>0</v>
      </c>
      <c r="AW108">
        <v>2</v>
      </c>
      <c r="AX108">
        <v>39650929</v>
      </c>
      <c r="AY108">
        <v>1</v>
      </c>
      <c r="AZ108">
        <v>0</v>
      </c>
      <c r="BA108">
        <v>96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Y108*Source!I53</f>
        <v>16.799999999999997</v>
      </c>
      <c r="CY108">
        <f t="shared" si="45"/>
        <v>28.16</v>
      </c>
      <c r="CZ108">
        <f t="shared" si="46"/>
        <v>4.16</v>
      </c>
      <c r="DA108">
        <f t="shared" si="47"/>
        <v>6.77</v>
      </c>
      <c r="DB108">
        <f t="shared" si="48"/>
        <v>11.65</v>
      </c>
      <c r="DC108">
        <f t="shared" si="49"/>
        <v>0</v>
      </c>
    </row>
    <row r="109" spans="1:107" x14ac:dyDescent="0.2">
      <c r="A109">
        <f>ROW(Source!A53)</f>
        <v>53</v>
      </c>
      <c r="B109">
        <v>39650538</v>
      </c>
      <c r="C109">
        <v>39650918</v>
      </c>
      <c r="D109">
        <v>36828215</v>
      </c>
      <c r="E109">
        <v>1</v>
      </c>
      <c r="F109">
        <v>1</v>
      </c>
      <c r="G109">
        <v>1</v>
      </c>
      <c r="H109">
        <v>3</v>
      </c>
      <c r="I109" t="s">
        <v>955</v>
      </c>
      <c r="J109" t="s">
        <v>956</v>
      </c>
      <c r="K109" t="s">
        <v>957</v>
      </c>
      <c r="L109">
        <v>1348</v>
      </c>
      <c r="N109">
        <v>1009</v>
      </c>
      <c r="O109" t="s">
        <v>888</v>
      </c>
      <c r="P109" t="s">
        <v>888</v>
      </c>
      <c r="Q109">
        <v>1000</v>
      </c>
      <c r="W109">
        <v>0</v>
      </c>
      <c r="X109">
        <v>1393047216</v>
      </c>
      <c r="Y109">
        <v>3.0000000000000001E-5</v>
      </c>
      <c r="AA109">
        <v>278991.7</v>
      </c>
      <c r="AB109">
        <v>0</v>
      </c>
      <c r="AC109">
        <v>0</v>
      </c>
      <c r="AD109">
        <v>0</v>
      </c>
      <c r="AE109">
        <v>41210</v>
      </c>
      <c r="AF109">
        <v>0</v>
      </c>
      <c r="AG109">
        <v>0</v>
      </c>
      <c r="AH109">
        <v>0</v>
      </c>
      <c r="AI109">
        <v>6.77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3.0000000000000001E-5</v>
      </c>
      <c r="AU109" t="s">
        <v>3</v>
      </c>
      <c r="AV109">
        <v>0</v>
      </c>
      <c r="AW109">
        <v>2</v>
      </c>
      <c r="AX109">
        <v>39650930</v>
      </c>
      <c r="AY109">
        <v>1</v>
      </c>
      <c r="AZ109">
        <v>0</v>
      </c>
      <c r="BA109">
        <v>97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Y109*Source!I53</f>
        <v>1.8000000000000001E-4</v>
      </c>
      <c r="CY109">
        <f t="shared" si="45"/>
        <v>278991.7</v>
      </c>
      <c r="CZ109">
        <f t="shared" si="46"/>
        <v>41210</v>
      </c>
      <c r="DA109">
        <f t="shared" si="47"/>
        <v>6.77</v>
      </c>
      <c r="DB109">
        <f t="shared" si="48"/>
        <v>1.24</v>
      </c>
      <c r="DC109">
        <f t="shared" si="49"/>
        <v>0</v>
      </c>
    </row>
    <row r="110" spans="1:107" x14ac:dyDescent="0.2">
      <c r="A110">
        <f>ROW(Source!A53)</f>
        <v>53</v>
      </c>
      <c r="B110">
        <v>39650538</v>
      </c>
      <c r="C110">
        <v>39650918</v>
      </c>
      <c r="D110">
        <v>36876048</v>
      </c>
      <c r="E110">
        <v>1</v>
      </c>
      <c r="F110">
        <v>1</v>
      </c>
      <c r="G110">
        <v>1</v>
      </c>
      <c r="H110">
        <v>3</v>
      </c>
      <c r="I110" t="s">
        <v>84</v>
      </c>
      <c r="J110" t="s">
        <v>86</v>
      </c>
      <c r="K110" t="s">
        <v>85</v>
      </c>
      <c r="L110">
        <v>1354</v>
      </c>
      <c r="N110">
        <v>1010</v>
      </c>
      <c r="O110" t="s">
        <v>27</v>
      </c>
      <c r="P110" t="s">
        <v>27</v>
      </c>
      <c r="Q110">
        <v>1</v>
      </c>
      <c r="W110">
        <v>0</v>
      </c>
      <c r="X110">
        <v>-1695533700</v>
      </c>
      <c r="Y110">
        <v>0.33333299999999999</v>
      </c>
      <c r="AA110">
        <v>476.95</v>
      </c>
      <c r="AB110">
        <v>0</v>
      </c>
      <c r="AC110">
        <v>0</v>
      </c>
      <c r="AD110">
        <v>0</v>
      </c>
      <c r="AE110">
        <v>70.45</v>
      </c>
      <c r="AF110">
        <v>0</v>
      </c>
      <c r="AG110">
        <v>0</v>
      </c>
      <c r="AH110">
        <v>0</v>
      </c>
      <c r="AI110">
        <v>6.77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0.33333299999999999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Y110*Source!I53</f>
        <v>1.9999979999999999</v>
      </c>
      <c r="CY110">
        <f t="shared" si="45"/>
        <v>476.95</v>
      </c>
      <c r="CZ110">
        <f t="shared" si="46"/>
        <v>70.45</v>
      </c>
      <c r="DA110">
        <f t="shared" si="47"/>
        <v>6.77</v>
      </c>
      <c r="DB110">
        <f t="shared" si="48"/>
        <v>23.48</v>
      </c>
      <c r="DC110">
        <f t="shared" si="49"/>
        <v>0</v>
      </c>
    </row>
    <row r="111" spans="1:107" x14ac:dyDescent="0.2">
      <c r="A111">
        <f>ROW(Source!A53)</f>
        <v>53</v>
      </c>
      <c r="B111">
        <v>39650538</v>
      </c>
      <c r="C111">
        <v>39650918</v>
      </c>
      <c r="D111">
        <v>36876051</v>
      </c>
      <c r="E111">
        <v>1</v>
      </c>
      <c r="F111">
        <v>1</v>
      </c>
      <c r="G111">
        <v>1</v>
      </c>
      <c r="H111">
        <v>3</v>
      </c>
      <c r="I111" t="s">
        <v>80</v>
      </c>
      <c r="J111" t="s">
        <v>82</v>
      </c>
      <c r="K111" t="s">
        <v>81</v>
      </c>
      <c r="L111">
        <v>1354</v>
      </c>
      <c r="N111">
        <v>1010</v>
      </c>
      <c r="O111" t="s">
        <v>27</v>
      </c>
      <c r="P111" t="s">
        <v>27</v>
      </c>
      <c r="Q111">
        <v>1</v>
      </c>
      <c r="W111">
        <v>0</v>
      </c>
      <c r="X111">
        <v>-1868730208</v>
      </c>
      <c r="Y111">
        <v>0.66666700000000001</v>
      </c>
      <c r="AA111">
        <v>1560.55</v>
      </c>
      <c r="AB111">
        <v>0</v>
      </c>
      <c r="AC111">
        <v>0</v>
      </c>
      <c r="AD111">
        <v>0</v>
      </c>
      <c r="AE111">
        <v>230.51</v>
      </c>
      <c r="AF111">
        <v>0</v>
      </c>
      <c r="AG111">
        <v>0</v>
      </c>
      <c r="AH111">
        <v>0</v>
      </c>
      <c r="AI111">
        <v>6.77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3</v>
      </c>
      <c r="AT111">
        <v>0.66666700000000001</v>
      </c>
      <c r="AU111" t="s">
        <v>3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Y111*Source!I53</f>
        <v>4.0000020000000003</v>
      </c>
      <c r="CY111">
        <f t="shared" si="45"/>
        <v>1560.55</v>
      </c>
      <c r="CZ111">
        <f t="shared" si="46"/>
        <v>230.51</v>
      </c>
      <c r="DA111">
        <f t="shared" si="47"/>
        <v>6.77</v>
      </c>
      <c r="DB111">
        <f t="shared" si="48"/>
        <v>153.66999999999999</v>
      </c>
      <c r="DC111">
        <f t="shared" si="49"/>
        <v>0</v>
      </c>
    </row>
    <row r="112" spans="1:107" x14ac:dyDescent="0.2">
      <c r="A112">
        <f>ROW(Source!A53)</f>
        <v>53</v>
      </c>
      <c r="B112">
        <v>39650538</v>
      </c>
      <c r="C112">
        <v>39650918</v>
      </c>
      <c r="D112">
        <v>36799065</v>
      </c>
      <c r="E112">
        <v>17</v>
      </c>
      <c r="F112">
        <v>1</v>
      </c>
      <c r="G112">
        <v>1</v>
      </c>
      <c r="H112">
        <v>3</v>
      </c>
      <c r="I112" t="s">
        <v>892</v>
      </c>
      <c r="J112" t="s">
        <v>3</v>
      </c>
      <c r="K112" t="s">
        <v>893</v>
      </c>
      <c r="L112">
        <v>1374</v>
      </c>
      <c r="N112">
        <v>1013</v>
      </c>
      <c r="O112" t="s">
        <v>894</v>
      </c>
      <c r="P112" t="s">
        <v>894</v>
      </c>
      <c r="Q112">
        <v>1</v>
      </c>
      <c r="W112">
        <v>0</v>
      </c>
      <c r="X112">
        <v>-1731369543</v>
      </c>
      <c r="Y112">
        <v>0.4</v>
      </c>
      <c r="AA112">
        <v>1</v>
      </c>
      <c r="AB112">
        <v>0</v>
      </c>
      <c r="AC112">
        <v>0</v>
      </c>
      <c r="AD112">
        <v>0</v>
      </c>
      <c r="AE112">
        <v>1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0.4</v>
      </c>
      <c r="AU112" t="s">
        <v>3</v>
      </c>
      <c r="AV112">
        <v>0</v>
      </c>
      <c r="AW112">
        <v>2</v>
      </c>
      <c r="AX112">
        <v>39650931</v>
      </c>
      <c r="AY112">
        <v>1</v>
      </c>
      <c r="AZ112">
        <v>0</v>
      </c>
      <c r="BA112">
        <v>98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Y112*Source!I53</f>
        <v>2.4000000000000004</v>
      </c>
      <c r="CY112">
        <f t="shared" si="45"/>
        <v>1</v>
      </c>
      <c r="CZ112">
        <f t="shared" si="46"/>
        <v>1</v>
      </c>
      <c r="DA112">
        <f t="shared" si="47"/>
        <v>1</v>
      </c>
      <c r="DB112">
        <f t="shared" si="48"/>
        <v>0.4</v>
      </c>
      <c r="DC112">
        <f t="shared" si="49"/>
        <v>0</v>
      </c>
    </row>
    <row r="113" spans="1:107" x14ac:dyDescent="0.2">
      <c r="A113">
        <f>ROW(Source!A58)</f>
        <v>58</v>
      </c>
      <c r="B113">
        <v>39650536</v>
      </c>
      <c r="C113">
        <v>39652709</v>
      </c>
      <c r="D113">
        <v>37071037</v>
      </c>
      <c r="E113">
        <v>1</v>
      </c>
      <c r="F113">
        <v>1</v>
      </c>
      <c r="G113">
        <v>1</v>
      </c>
      <c r="H113">
        <v>1</v>
      </c>
      <c r="I113" t="s">
        <v>895</v>
      </c>
      <c r="J113" t="s">
        <v>3</v>
      </c>
      <c r="K113" t="s">
        <v>896</v>
      </c>
      <c r="L113">
        <v>1191</v>
      </c>
      <c r="N113">
        <v>1013</v>
      </c>
      <c r="O113" t="s">
        <v>878</v>
      </c>
      <c r="P113" t="s">
        <v>878</v>
      </c>
      <c r="Q113">
        <v>1</v>
      </c>
      <c r="W113">
        <v>0</v>
      </c>
      <c r="X113">
        <v>1069510174</v>
      </c>
      <c r="Y113">
        <v>8.7480000000000011</v>
      </c>
      <c r="AA113">
        <v>0</v>
      </c>
      <c r="AB113">
        <v>0</v>
      </c>
      <c r="AC113">
        <v>0</v>
      </c>
      <c r="AD113">
        <v>9.6199999999999992</v>
      </c>
      <c r="AE113">
        <v>0</v>
      </c>
      <c r="AF113">
        <v>0</v>
      </c>
      <c r="AG113">
        <v>0</v>
      </c>
      <c r="AH113">
        <v>9.6199999999999992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6.48</v>
      </c>
      <c r="AU113" t="s">
        <v>19</v>
      </c>
      <c r="AV113">
        <v>1</v>
      </c>
      <c r="AW113">
        <v>2</v>
      </c>
      <c r="AX113">
        <v>39652710</v>
      </c>
      <c r="AY113">
        <v>1</v>
      </c>
      <c r="AZ113">
        <v>0</v>
      </c>
      <c r="BA113">
        <v>99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Y113*Source!I58</f>
        <v>8.7480000000000011</v>
      </c>
      <c r="CY113">
        <f>AD113</f>
        <v>9.6199999999999992</v>
      </c>
      <c r="CZ113">
        <f>AH113</f>
        <v>9.6199999999999992</v>
      </c>
      <c r="DA113">
        <f>AL113</f>
        <v>1</v>
      </c>
      <c r="DB113">
        <f>ROUND((ROUND(AT113*CZ113,2)*1.35),6)</f>
        <v>84.159000000000006</v>
      </c>
      <c r="DC113">
        <f>ROUND((ROUND(AT113*AG113,2)*1.35),6)</f>
        <v>0</v>
      </c>
    </row>
    <row r="114" spans="1:107" x14ac:dyDescent="0.2">
      <c r="A114">
        <f>ROW(Source!A58)</f>
        <v>58</v>
      </c>
      <c r="B114">
        <v>39650536</v>
      </c>
      <c r="C114">
        <v>39652709</v>
      </c>
      <c r="D114">
        <v>36800424</v>
      </c>
      <c r="E114">
        <v>1</v>
      </c>
      <c r="F114">
        <v>1</v>
      </c>
      <c r="G114">
        <v>1</v>
      </c>
      <c r="H114">
        <v>3</v>
      </c>
      <c r="I114" t="s">
        <v>879</v>
      </c>
      <c r="J114" t="s">
        <v>880</v>
      </c>
      <c r="K114" t="s">
        <v>881</v>
      </c>
      <c r="L114">
        <v>1346</v>
      </c>
      <c r="N114">
        <v>1009</v>
      </c>
      <c r="O114" t="s">
        <v>186</v>
      </c>
      <c r="P114" t="s">
        <v>186</v>
      </c>
      <c r="Q114">
        <v>1</v>
      </c>
      <c r="W114">
        <v>0</v>
      </c>
      <c r="X114">
        <v>1559187994</v>
      </c>
      <c r="Y114">
        <v>5.9999999999999995E-4</v>
      </c>
      <c r="AA114">
        <v>27.74</v>
      </c>
      <c r="AB114">
        <v>0</v>
      </c>
      <c r="AC114">
        <v>0</v>
      </c>
      <c r="AD114">
        <v>0</v>
      </c>
      <c r="AE114">
        <v>27.74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5.9999999999999995E-4</v>
      </c>
      <c r="AU114" t="s">
        <v>3</v>
      </c>
      <c r="AV114">
        <v>0</v>
      </c>
      <c r="AW114">
        <v>2</v>
      </c>
      <c r="AX114">
        <v>39652711</v>
      </c>
      <c r="AY114">
        <v>1</v>
      </c>
      <c r="AZ114">
        <v>0</v>
      </c>
      <c r="BA114">
        <v>100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Y114*Source!I58</f>
        <v>5.9999999999999995E-4</v>
      </c>
      <c r="CY114">
        <f t="shared" ref="CY114:CY119" si="50">AA114</f>
        <v>27.74</v>
      </c>
      <c r="CZ114">
        <f t="shared" ref="CZ114:CZ119" si="51">AE114</f>
        <v>27.74</v>
      </c>
      <c r="DA114">
        <f t="shared" ref="DA114:DA119" si="52">AI114</f>
        <v>1</v>
      </c>
      <c r="DB114">
        <f t="shared" ref="DB114:DB119" si="53">ROUND(ROUND(AT114*CZ114,2),6)</f>
        <v>0.02</v>
      </c>
      <c r="DC114">
        <f t="shared" ref="DC114:DC119" si="54">ROUND(ROUND(AT114*AG114,2),6)</f>
        <v>0</v>
      </c>
    </row>
    <row r="115" spans="1:107" x14ac:dyDescent="0.2">
      <c r="A115">
        <f>ROW(Source!A58)</f>
        <v>58</v>
      </c>
      <c r="B115">
        <v>39650536</v>
      </c>
      <c r="C115">
        <v>39652709</v>
      </c>
      <c r="D115">
        <v>36804578</v>
      </c>
      <c r="E115">
        <v>1</v>
      </c>
      <c r="F115">
        <v>1</v>
      </c>
      <c r="G115">
        <v>1</v>
      </c>
      <c r="H115">
        <v>3</v>
      </c>
      <c r="I115" t="s">
        <v>882</v>
      </c>
      <c r="J115" t="s">
        <v>883</v>
      </c>
      <c r="K115" t="s">
        <v>884</v>
      </c>
      <c r="L115">
        <v>1355</v>
      </c>
      <c r="N115">
        <v>1010</v>
      </c>
      <c r="O115" t="s">
        <v>265</v>
      </c>
      <c r="P115" t="s">
        <v>265</v>
      </c>
      <c r="Q115">
        <v>100</v>
      </c>
      <c r="W115">
        <v>0</v>
      </c>
      <c r="X115">
        <v>-66531260</v>
      </c>
      <c r="Y115">
        <v>0.08</v>
      </c>
      <c r="AA115">
        <v>83</v>
      </c>
      <c r="AB115">
        <v>0</v>
      </c>
      <c r="AC115">
        <v>0</v>
      </c>
      <c r="AD115">
        <v>0</v>
      </c>
      <c r="AE115">
        <v>83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0.08</v>
      </c>
      <c r="AU115" t="s">
        <v>3</v>
      </c>
      <c r="AV115">
        <v>0</v>
      </c>
      <c r="AW115">
        <v>2</v>
      </c>
      <c r="AX115">
        <v>39652712</v>
      </c>
      <c r="AY115">
        <v>1</v>
      </c>
      <c r="AZ115">
        <v>0</v>
      </c>
      <c r="BA115">
        <v>101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Y115*Source!I58</f>
        <v>0.08</v>
      </c>
      <c r="CY115">
        <f t="shared" si="50"/>
        <v>83</v>
      </c>
      <c r="CZ115">
        <f t="shared" si="51"/>
        <v>83</v>
      </c>
      <c r="DA115">
        <f t="shared" si="52"/>
        <v>1</v>
      </c>
      <c r="DB115">
        <f t="shared" si="53"/>
        <v>6.64</v>
      </c>
      <c r="DC115">
        <f t="shared" si="54"/>
        <v>0</v>
      </c>
    </row>
    <row r="116" spans="1:107" x14ac:dyDescent="0.2">
      <c r="A116">
        <f>ROW(Source!A58)</f>
        <v>58</v>
      </c>
      <c r="B116">
        <v>39650536</v>
      </c>
      <c r="C116">
        <v>39652709</v>
      </c>
      <c r="D116">
        <v>36806488</v>
      </c>
      <c r="E116">
        <v>1</v>
      </c>
      <c r="F116">
        <v>1</v>
      </c>
      <c r="G116">
        <v>1</v>
      </c>
      <c r="H116">
        <v>3</v>
      </c>
      <c r="I116" t="s">
        <v>885</v>
      </c>
      <c r="J116" t="s">
        <v>886</v>
      </c>
      <c r="K116" t="s">
        <v>887</v>
      </c>
      <c r="L116">
        <v>1348</v>
      </c>
      <c r="N116">
        <v>1009</v>
      </c>
      <c r="O116" t="s">
        <v>888</v>
      </c>
      <c r="P116" t="s">
        <v>888</v>
      </c>
      <c r="Q116">
        <v>1000</v>
      </c>
      <c r="W116">
        <v>0</v>
      </c>
      <c r="X116">
        <v>-1421715385</v>
      </c>
      <c r="Y116">
        <v>4.0000000000000003E-5</v>
      </c>
      <c r="AA116">
        <v>729.98</v>
      </c>
      <c r="AB116">
        <v>0</v>
      </c>
      <c r="AC116">
        <v>0</v>
      </c>
      <c r="AD116">
        <v>0</v>
      </c>
      <c r="AE116">
        <v>729.98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4.0000000000000003E-5</v>
      </c>
      <c r="AU116" t="s">
        <v>3</v>
      </c>
      <c r="AV116">
        <v>0</v>
      </c>
      <c r="AW116">
        <v>2</v>
      </c>
      <c r="AX116">
        <v>39652713</v>
      </c>
      <c r="AY116">
        <v>1</v>
      </c>
      <c r="AZ116">
        <v>0</v>
      </c>
      <c r="BA116">
        <v>102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Y116*Source!I58</f>
        <v>4.0000000000000003E-5</v>
      </c>
      <c r="CY116">
        <f t="shared" si="50"/>
        <v>729.98</v>
      </c>
      <c r="CZ116">
        <f t="shared" si="51"/>
        <v>729.98</v>
      </c>
      <c r="DA116">
        <f t="shared" si="52"/>
        <v>1</v>
      </c>
      <c r="DB116">
        <f t="shared" si="53"/>
        <v>0.03</v>
      </c>
      <c r="DC116">
        <f t="shared" si="54"/>
        <v>0</v>
      </c>
    </row>
    <row r="117" spans="1:107" x14ac:dyDescent="0.2">
      <c r="A117">
        <f>ROW(Source!A58)</f>
        <v>58</v>
      </c>
      <c r="B117">
        <v>39650536</v>
      </c>
      <c r="C117">
        <v>39652709</v>
      </c>
      <c r="D117">
        <v>36829536</v>
      </c>
      <c r="E117">
        <v>1</v>
      </c>
      <c r="F117">
        <v>1</v>
      </c>
      <c r="G117">
        <v>1</v>
      </c>
      <c r="H117">
        <v>3</v>
      </c>
      <c r="I117" t="s">
        <v>889</v>
      </c>
      <c r="J117" t="s">
        <v>890</v>
      </c>
      <c r="K117" t="s">
        <v>891</v>
      </c>
      <c r="L117">
        <v>1346</v>
      </c>
      <c r="N117">
        <v>1009</v>
      </c>
      <c r="O117" t="s">
        <v>186</v>
      </c>
      <c r="P117" t="s">
        <v>186</v>
      </c>
      <c r="Q117">
        <v>1</v>
      </c>
      <c r="W117">
        <v>0</v>
      </c>
      <c r="X117">
        <v>-1726842289</v>
      </c>
      <c r="Y117">
        <v>6.0000000000000001E-3</v>
      </c>
      <c r="AA117">
        <v>65.75</v>
      </c>
      <c r="AB117">
        <v>0</v>
      </c>
      <c r="AC117">
        <v>0</v>
      </c>
      <c r="AD117">
        <v>0</v>
      </c>
      <c r="AE117">
        <v>65.75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6.0000000000000001E-3</v>
      </c>
      <c r="AU117" t="s">
        <v>3</v>
      </c>
      <c r="AV117">
        <v>0</v>
      </c>
      <c r="AW117">
        <v>2</v>
      </c>
      <c r="AX117">
        <v>39652714</v>
      </c>
      <c r="AY117">
        <v>1</v>
      </c>
      <c r="AZ117">
        <v>0</v>
      </c>
      <c r="BA117">
        <v>103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Y117*Source!I58</f>
        <v>6.0000000000000001E-3</v>
      </c>
      <c r="CY117">
        <f t="shared" si="50"/>
        <v>65.75</v>
      </c>
      <c r="CZ117">
        <f t="shared" si="51"/>
        <v>65.75</v>
      </c>
      <c r="DA117">
        <f t="shared" si="52"/>
        <v>1</v>
      </c>
      <c r="DB117">
        <f t="shared" si="53"/>
        <v>0.39</v>
      </c>
      <c r="DC117">
        <f t="shared" si="54"/>
        <v>0</v>
      </c>
    </row>
    <row r="118" spans="1:107" x14ac:dyDescent="0.2">
      <c r="A118">
        <f>ROW(Source!A58)</f>
        <v>58</v>
      </c>
      <c r="B118">
        <v>39650536</v>
      </c>
      <c r="C118">
        <v>39652709</v>
      </c>
      <c r="D118">
        <v>36872871</v>
      </c>
      <c r="E118">
        <v>1</v>
      </c>
      <c r="F118">
        <v>1</v>
      </c>
      <c r="G118">
        <v>1</v>
      </c>
      <c r="H118">
        <v>3</v>
      </c>
      <c r="I118" t="s">
        <v>93</v>
      </c>
      <c r="J118" t="s">
        <v>96</v>
      </c>
      <c r="K118" t="s">
        <v>94</v>
      </c>
      <c r="L118">
        <v>1358</v>
      </c>
      <c r="N118">
        <v>1010</v>
      </c>
      <c r="O118" t="s">
        <v>95</v>
      </c>
      <c r="P118" t="s">
        <v>95</v>
      </c>
      <c r="Q118">
        <v>10</v>
      </c>
      <c r="W118">
        <v>0</v>
      </c>
      <c r="X118">
        <v>377222393</v>
      </c>
      <c r="Y118">
        <v>0.1</v>
      </c>
      <c r="AA118">
        <v>1886.6</v>
      </c>
      <c r="AB118">
        <v>0</v>
      </c>
      <c r="AC118">
        <v>0</v>
      </c>
      <c r="AD118">
        <v>0</v>
      </c>
      <c r="AE118">
        <v>1886.6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0.1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Y118*Source!I58</f>
        <v>0.1</v>
      </c>
      <c r="CY118">
        <f t="shared" si="50"/>
        <v>1886.6</v>
      </c>
      <c r="CZ118">
        <f t="shared" si="51"/>
        <v>1886.6</v>
      </c>
      <c r="DA118">
        <f t="shared" si="52"/>
        <v>1</v>
      </c>
      <c r="DB118">
        <f t="shared" si="53"/>
        <v>188.66</v>
      </c>
      <c r="DC118">
        <f t="shared" si="54"/>
        <v>0</v>
      </c>
    </row>
    <row r="119" spans="1:107" x14ac:dyDescent="0.2">
      <c r="A119">
        <f>ROW(Source!A58)</f>
        <v>58</v>
      </c>
      <c r="B119">
        <v>39650536</v>
      </c>
      <c r="C119">
        <v>39652709</v>
      </c>
      <c r="D119">
        <v>36799065</v>
      </c>
      <c r="E119">
        <v>17</v>
      </c>
      <c r="F119">
        <v>1</v>
      </c>
      <c r="G119">
        <v>1</v>
      </c>
      <c r="H119">
        <v>3</v>
      </c>
      <c r="I119" t="s">
        <v>892</v>
      </c>
      <c r="J119" t="s">
        <v>3</v>
      </c>
      <c r="K119" t="s">
        <v>893</v>
      </c>
      <c r="L119">
        <v>1374</v>
      </c>
      <c r="N119">
        <v>1013</v>
      </c>
      <c r="O119" t="s">
        <v>894</v>
      </c>
      <c r="P119" t="s">
        <v>894</v>
      </c>
      <c r="Q119">
        <v>1</v>
      </c>
      <c r="W119">
        <v>0</v>
      </c>
      <c r="X119">
        <v>-1731369543</v>
      </c>
      <c r="Y119">
        <v>1.25</v>
      </c>
      <c r="AA119">
        <v>1</v>
      </c>
      <c r="AB119">
        <v>0</v>
      </c>
      <c r="AC119">
        <v>0</v>
      </c>
      <c r="AD119">
        <v>0</v>
      </c>
      <c r="AE119">
        <v>1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1.25</v>
      </c>
      <c r="AU119" t="s">
        <v>3</v>
      </c>
      <c r="AV119">
        <v>0</v>
      </c>
      <c r="AW119">
        <v>2</v>
      </c>
      <c r="AX119">
        <v>39652715</v>
      </c>
      <c r="AY119">
        <v>1</v>
      </c>
      <c r="AZ119">
        <v>0</v>
      </c>
      <c r="BA119">
        <v>104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Y119*Source!I58</f>
        <v>1.25</v>
      </c>
      <c r="CY119">
        <f t="shared" si="50"/>
        <v>1</v>
      </c>
      <c r="CZ119">
        <f t="shared" si="51"/>
        <v>1</v>
      </c>
      <c r="DA119">
        <f t="shared" si="52"/>
        <v>1</v>
      </c>
      <c r="DB119">
        <f t="shared" si="53"/>
        <v>1.25</v>
      </c>
      <c r="DC119">
        <f t="shared" si="54"/>
        <v>0</v>
      </c>
    </row>
    <row r="120" spans="1:107" x14ac:dyDescent="0.2">
      <c r="A120">
        <f>ROW(Source!A59)</f>
        <v>59</v>
      </c>
      <c r="B120">
        <v>39650538</v>
      </c>
      <c r="C120">
        <v>39652709</v>
      </c>
      <c r="D120">
        <v>37071037</v>
      </c>
      <c r="E120">
        <v>1</v>
      </c>
      <c r="F120">
        <v>1</v>
      </c>
      <c r="G120">
        <v>1</v>
      </c>
      <c r="H120">
        <v>1</v>
      </c>
      <c r="I120" t="s">
        <v>895</v>
      </c>
      <c r="J120" t="s">
        <v>3</v>
      </c>
      <c r="K120" t="s">
        <v>896</v>
      </c>
      <c r="L120">
        <v>1191</v>
      </c>
      <c r="N120">
        <v>1013</v>
      </c>
      <c r="O120" t="s">
        <v>878</v>
      </c>
      <c r="P120" t="s">
        <v>878</v>
      </c>
      <c r="Q120">
        <v>1</v>
      </c>
      <c r="W120">
        <v>0</v>
      </c>
      <c r="X120">
        <v>1069510174</v>
      </c>
      <c r="Y120">
        <v>8.7480000000000011</v>
      </c>
      <c r="AA120">
        <v>0</v>
      </c>
      <c r="AB120">
        <v>0</v>
      </c>
      <c r="AC120">
        <v>0</v>
      </c>
      <c r="AD120">
        <v>65.13</v>
      </c>
      <c r="AE120">
        <v>0</v>
      </c>
      <c r="AF120">
        <v>0</v>
      </c>
      <c r="AG120">
        <v>0</v>
      </c>
      <c r="AH120">
        <v>9.6199999999999992</v>
      </c>
      <c r="AI120">
        <v>1</v>
      </c>
      <c r="AJ120">
        <v>1</v>
      </c>
      <c r="AK120">
        <v>1</v>
      </c>
      <c r="AL120">
        <v>6.77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6.48</v>
      </c>
      <c r="AU120" t="s">
        <v>19</v>
      </c>
      <c r="AV120">
        <v>1</v>
      </c>
      <c r="AW120">
        <v>2</v>
      </c>
      <c r="AX120">
        <v>39652710</v>
      </c>
      <c r="AY120">
        <v>1</v>
      </c>
      <c r="AZ120">
        <v>0</v>
      </c>
      <c r="BA120">
        <v>105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Y120*Source!I59</f>
        <v>8.7480000000000011</v>
      </c>
      <c r="CY120">
        <f>AD120</f>
        <v>65.13</v>
      </c>
      <c r="CZ120">
        <f>AH120</f>
        <v>9.6199999999999992</v>
      </c>
      <c r="DA120">
        <f>AL120</f>
        <v>6.77</v>
      </c>
      <c r="DB120">
        <f>ROUND((ROUND(AT120*CZ120,2)*1.35),6)</f>
        <v>84.159000000000006</v>
      </c>
      <c r="DC120">
        <f>ROUND((ROUND(AT120*AG120,2)*1.35),6)</f>
        <v>0</v>
      </c>
    </row>
    <row r="121" spans="1:107" x14ac:dyDescent="0.2">
      <c r="A121">
        <f>ROW(Source!A59)</f>
        <v>59</v>
      </c>
      <c r="B121">
        <v>39650538</v>
      </c>
      <c r="C121">
        <v>39652709</v>
      </c>
      <c r="D121">
        <v>36800424</v>
      </c>
      <c r="E121">
        <v>1</v>
      </c>
      <c r="F121">
        <v>1</v>
      </c>
      <c r="G121">
        <v>1</v>
      </c>
      <c r="H121">
        <v>3</v>
      </c>
      <c r="I121" t="s">
        <v>879</v>
      </c>
      <c r="J121" t="s">
        <v>880</v>
      </c>
      <c r="K121" t="s">
        <v>881</v>
      </c>
      <c r="L121">
        <v>1346</v>
      </c>
      <c r="N121">
        <v>1009</v>
      </c>
      <c r="O121" t="s">
        <v>186</v>
      </c>
      <c r="P121" t="s">
        <v>186</v>
      </c>
      <c r="Q121">
        <v>1</v>
      </c>
      <c r="W121">
        <v>0</v>
      </c>
      <c r="X121">
        <v>1559187994</v>
      </c>
      <c r="Y121">
        <v>5.9999999999999995E-4</v>
      </c>
      <c r="AA121">
        <v>187.8</v>
      </c>
      <c r="AB121">
        <v>0</v>
      </c>
      <c r="AC121">
        <v>0</v>
      </c>
      <c r="AD121">
        <v>0</v>
      </c>
      <c r="AE121">
        <v>27.74</v>
      </c>
      <c r="AF121">
        <v>0</v>
      </c>
      <c r="AG121">
        <v>0</v>
      </c>
      <c r="AH121">
        <v>0</v>
      </c>
      <c r="AI121">
        <v>6.77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5.9999999999999995E-4</v>
      </c>
      <c r="AU121" t="s">
        <v>3</v>
      </c>
      <c r="AV121">
        <v>0</v>
      </c>
      <c r="AW121">
        <v>2</v>
      </c>
      <c r="AX121">
        <v>39652711</v>
      </c>
      <c r="AY121">
        <v>1</v>
      </c>
      <c r="AZ121">
        <v>0</v>
      </c>
      <c r="BA121">
        <v>106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Y121*Source!I59</f>
        <v>5.9999999999999995E-4</v>
      </c>
      <c r="CY121">
        <f t="shared" ref="CY121:CY126" si="55">AA121</f>
        <v>187.8</v>
      </c>
      <c r="CZ121">
        <f t="shared" ref="CZ121:CZ126" si="56">AE121</f>
        <v>27.74</v>
      </c>
      <c r="DA121">
        <f t="shared" ref="DA121:DA126" si="57">AI121</f>
        <v>6.77</v>
      </c>
      <c r="DB121">
        <f t="shared" ref="DB121:DB126" si="58">ROUND(ROUND(AT121*CZ121,2),6)</f>
        <v>0.02</v>
      </c>
      <c r="DC121">
        <f t="shared" ref="DC121:DC126" si="59">ROUND(ROUND(AT121*AG121,2),6)</f>
        <v>0</v>
      </c>
    </row>
    <row r="122" spans="1:107" x14ac:dyDescent="0.2">
      <c r="A122">
        <f>ROW(Source!A59)</f>
        <v>59</v>
      </c>
      <c r="B122">
        <v>39650538</v>
      </c>
      <c r="C122">
        <v>39652709</v>
      </c>
      <c r="D122">
        <v>36804578</v>
      </c>
      <c r="E122">
        <v>1</v>
      </c>
      <c r="F122">
        <v>1</v>
      </c>
      <c r="G122">
        <v>1</v>
      </c>
      <c r="H122">
        <v>3</v>
      </c>
      <c r="I122" t="s">
        <v>882</v>
      </c>
      <c r="J122" t="s">
        <v>883</v>
      </c>
      <c r="K122" t="s">
        <v>884</v>
      </c>
      <c r="L122">
        <v>1355</v>
      </c>
      <c r="N122">
        <v>1010</v>
      </c>
      <c r="O122" t="s">
        <v>265</v>
      </c>
      <c r="P122" t="s">
        <v>265</v>
      </c>
      <c r="Q122">
        <v>100</v>
      </c>
      <c r="W122">
        <v>0</v>
      </c>
      <c r="X122">
        <v>-66531260</v>
      </c>
      <c r="Y122">
        <v>0.08</v>
      </c>
      <c r="AA122">
        <v>561.91</v>
      </c>
      <c r="AB122">
        <v>0</v>
      </c>
      <c r="AC122">
        <v>0</v>
      </c>
      <c r="AD122">
        <v>0</v>
      </c>
      <c r="AE122">
        <v>83</v>
      </c>
      <c r="AF122">
        <v>0</v>
      </c>
      <c r="AG122">
        <v>0</v>
      </c>
      <c r="AH122">
        <v>0</v>
      </c>
      <c r="AI122">
        <v>6.77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0.08</v>
      </c>
      <c r="AU122" t="s">
        <v>3</v>
      </c>
      <c r="AV122">
        <v>0</v>
      </c>
      <c r="AW122">
        <v>2</v>
      </c>
      <c r="AX122">
        <v>39652712</v>
      </c>
      <c r="AY122">
        <v>1</v>
      </c>
      <c r="AZ122">
        <v>0</v>
      </c>
      <c r="BA122">
        <v>107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Y122*Source!I59</f>
        <v>0.08</v>
      </c>
      <c r="CY122">
        <f t="shared" si="55"/>
        <v>561.91</v>
      </c>
      <c r="CZ122">
        <f t="shared" si="56"/>
        <v>83</v>
      </c>
      <c r="DA122">
        <f t="shared" si="57"/>
        <v>6.77</v>
      </c>
      <c r="DB122">
        <f t="shared" si="58"/>
        <v>6.64</v>
      </c>
      <c r="DC122">
        <f t="shared" si="59"/>
        <v>0</v>
      </c>
    </row>
    <row r="123" spans="1:107" x14ac:dyDescent="0.2">
      <c r="A123">
        <f>ROW(Source!A59)</f>
        <v>59</v>
      </c>
      <c r="B123">
        <v>39650538</v>
      </c>
      <c r="C123">
        <v>39652709</v>
      </c>
      <c r="D123">
        <v>36806488</v>
      </c>
      <c r="E123">
        <v>1</v>
      </c>
      <c r="F123">
        <v>1</v>
      </c>
      <c r="G123">
        <v>1</v>
      </c>
      <c r="H123">
        <v>3</v>
      </c>
      <c r="I123" t="s">
        <v>885</v>
      </c>
      <c r="J123" t="s">
        <v>886</v>
      </c>
      <c r="K123" t="s">
        <v>887</v>
      </c>
      <c r="L123">
        <v>1348</v>
      </c>
      <c r="N123">
        <v>1009</v>
      </c>
      <c r="O123" t="s">
        <v>888</v>
      </c>
      <c r="P123" t="s">
        <v>888</v>
      </c>
      <c r="Q123">
        <v>1000</v>
      </c>
      <c r="W123">
        <v>0</v>
      </c>
      <c r="X123">
        <v>-1421715385</v>
      </c>
      <c r="Y123">
        <v>4.0000000000000003E-5</v>
      </c>
      <c r="AA123">
        <v>4941.96</v>
      </c>
      <c r="AB123">
        <v>0</v>
      </c>
      <c r="AC123">
        <v>0</v>
      </c>
      <c r="AD123">
        <v>0</v>
      </c>
      <c r="AE123">
        <v>729.98</v>
      </c>
      <c r="AF123">
        <v>0</v>
      </c>
      <c r="AG123">
        <v>0</v>
      </c>
      <c r="AH123">
        <v>0</v>
      </c>
      <c r="AI123">
        <v>6.77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4.0000000000000003E-5</v>
      </c>
      <c r="AU123" t="s">
        <v>3</v>
      </c>
      <c r="AV123">
        <v>0</v>
      </c>
      <c r="AW123">
        <v>2</v>
      </c>
      <c r="AX123">
        <v>39652713</v>
      </c>
      <c r="AY123">
        <v>1</v>
      </c>
      <c r="AZ123">
        <v>0</v>
      </c>
      <c r="BA123">
        <v>108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Y123*Source!I59</f>
        <v>4.0000000000000003E-5</v>
      </c>
      <c r="CY123">
        <f t="shared" si="55"/>
        <v>4941.96</v>
      </c>
      <c r="CZ123">
        <f t="shared" si="56"/>
        <v>729.98</v>
      </c>
      <c r="DA123">
        <f t="shared" si="57"/>
        <v>6.77</v>
      </c>
      <c r="DB123">
        <f t="shared" si="58"/>
        <v>0.03</v>
      </c>
      <c r="DC123">
        <f t="shared" si="59"/>
        <v>0</v>
      </c>
    </row>
    <row r="124" spans="1:107" x14ac:dyDescent="0.2">
      <c r="A124">
        <f>ROW(Source!A59)</f>
        <v>59</v>
      </c>
      <c r="B124">
        <v>39650538</v>
      </c>
      <c r="C124">
        <v>39652709</v>
      </c>
      <c r="D124">
        <v>36829536</v>
      </c>
      <c r="E124">
        <v>1</v>
      </c>
      <c r="F124">
        <v>1</v>
      </c>
      <c r="G124">
        <v>1</v>
      </c>
      <c r="H124">
        <v>3</v>
      </c>
      <c r="I124" t="s">
        <v>889</v>
      </c>
      <c r="J124" t="s">
        <v>890</v>
      </c>
      <c r="K124" t="s">
        <v>891</v>
      </c>
      <c r="L124">
        <v>1346</v>
      </c>
      <c r="N124">
        <v>1009</v>
      </c>
      <c r="O124" t="s">
        <v>186</v>
      </c>
      <c r="P124" t="s">
        <v>186</v>
      </c>
      <c r="Q124">
        <v>1</v>
      </c>
      <c r="W124">
        <v>0</v>
      </c>
      <c r="X124">
        <v>-1726842289</v>
      </c>
      <c r="Y124">
        <v>6.0000000000000001E-3</v>
      </c>
      <c r="AA124">
        <v>445.13</v>
      </c>
      <c r="AB124">
        <v>0</v>
      </c>
      <c r="AC124">
        <v>0</v>
      </c>
      <c r="AD124">
        <v>0</v>
      </c>
      <c r="AE124">
        <v>65.75</v>
      </c>
      <c r="AF124">
        <v>0</v>
      </c>
      <c r="AG124">
        <v>0</v>
      </c>
      <c r="AH124">
        <v>0</v>
      </c>
      <c r="AI124">
        <v>6.77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6.0000000000000001E-3</v>
      </c>
      <c r="AU124" t="s">
        <v>3</v>
      </c>
      <c r="AV124">
        <v>0</v>
      </c>
      <c r="AW124">
        <v>2</v>
      </c>
      <c r="AX124">
        <v>39652714</v>
      </c>
      <c r="AY124">
        <v>1</v>
      </c>
      <c r="AZ124">
        <v>0</v>
      </c>
      <c r="BA124">
        <v>109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Y124*Source!I59</f>
        <v>6.0000000000000001E-3</v>
      </c>
      <c r="CY124">
        <f t="shared" si="55"/>
        <v>445.13</v>
      </c>
      <c r="CZ124">
        <f t="shared" si="56"/>
        <v>65.75</v>
      </c>
      <c r="DA124">
        <f t="shared" si="57"/>
        <v>6.77</v>
      </c>
      <c r="DB124">
        <f t="shared" si="58"/>
        <v>0.39</v>
      </c>
      <c r="DC124">
        <f t="shared" si="59"/>
        <v>0</v>
      </c>
    </row>
    <row r="125" spans="1:107" x14ac:dyDescent="0.2">
      <c r="A125">
        <f>ROW(Source!A59)</f>
        <v>59</v>
      </c>
      <c r="B125">
        <v>39650538</v>
      </c>
      <c r="C125">
        <v>39652709</v>
      </c>
      <c r="D125">
        <v>36872871</v>
      </c>
      <c r="E125">
        <v>1</v>
      </c>
      <c r="F125">
        <v>1</v>
      </c>
      <c r="G125">
        <v>1</v>
      </c>
      <c r="H125">
        <v>3</v>
      </c>
      <c r="I125" t="s">
        <v>93</v>
      </c>
      <c r="J125" t="s">
        <v>96</v>
      </c>
      <c r="K125" t="s">
        <v>94</v>
      </c>
      <c r="L125">
        <v>1358</v>
      </c>
      <c r="N125">
        <v>1010</v>
      </c>
      <c r="O125" t="s">
        <v>95</v>
      </c>
      <c r="P125" t="s">
        <v>95</v>
      </c>
      <c r="Q125">
        <v>10</v>
      </c>
      <c r="W125">
        <v>0</v>
      </c>
      <c r="X125">
        <v>377222393</v>
      </c>
      <c r="Y125">
        <v>0.1</v>
      </c>
      <c r="AA125">
        <v>12772.28</v>
      </c>
      <c r="AB125">
        <v>0</v>
      </c>
      <c r="AC125">
        <v>0</v>
      </c>
      <c r="AD125">
        <v>0</v>
      </c>
      <c r="AE125">
        <v>1886.6</v>
      </c>
      <c r="AF125">
        <v>0</v>
      </c>
      <c r="AG125">
        <v>0</v>
      </c>
      <c r="AH125">
        <v>0</v>
      </c>
      <c r="AI125">
        <v>6.77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3</v>
      </c>
      <c r="AT125">
        <v>0.1</v>
      </c>
      <c r="AU125" t="s">
        <v>3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Y125*Source!I59</f>
        <v>0.1</v>
      </c>
      <c r="CY125">
        <f t="shared" si="55"/>
        <v>12772.28</v>
      </c>
      <c r="CZ125">
        <f t="shared" si="56"/>
        <v>1886.6</v>
      </c>
      <c r="DA125">
        <f t="shared" si="57"/>
        <v>6.77</v>
      </c>
      <c r="DB125">
        <f t="shared" si="58"/>
        <v>188.66</v>
      </c>
      <c r="DC125">
        <f t="shared" si="59"/>
        <v>0</v>
      </c>
    </row>
    <row r="126" spans="1:107" x14ac:dyDescent="0.2">
      <c r="A126">
        <f>ROW(Source!A59)</f>
        <v>59</v>
      </c>
      <c r="B126">
        <v>39650538</v>
      </c>
      <c r="C126">
        <v>39652709</v>
      </c>
      <c r="D126">
        <v>36799065</v>
      </c>
      <c r="E126">
        <v>17</v>
      </c>
      <c r="F126">
        <v>1</v>
      </c>
      <c r="G126">
        <v>1</v>
      </c>
      <c r="H126">
        <v>3</v>
      </c>
      <c r="I126" t="s">
        <v>892</v>
      </c>
      <c r="J126" t="s">
        <v>3</v>
      </c>
      <c r="K126" t="s">
        <v>893</v>
      </c>
      <c r="L126">
        <v>1374</v>
      </c>
      <c r="N126">
        <v>1013</v>
      </c>
      <c r="O126" t="s">
        <v>894</v>
      </c>
      <c r="P126" t="s">
        <v>894</v>
      </c>
      <c r="Q126">
        <v>1</v>
      </c>
      <c r="W126">
        <v>0</v>
      </c>
      <c r="X126">
        <v>-1731369543</v>
      </c>
      <c r="Y126">
        <v>1.25</v>
      </c>
      <c r="AA126">
        <v>1</v>
      </c>
      <c r="AB126">
        <v>0</v>
      </c>
      <c r="AC126">
        <v>0</v>
      </c>
      <c r="AD126">
        <v>0</v>
      </c>
      <c r="AE126">
        <v>1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1.25</v>
      </c>
      <c r="AU126" t="s">
        <v>3</v>
      </c>
      <c r="AV126">
        <v>0</v>
      </c>
      <c r="AW126">
        <v>2</v>
      </c>
      <c r="AX126">
        <v>39652715</v>
      </c>
      <c r="AY126">
        <v>1</v>
      </c>
      <c r="AZ126">
        <v>0</v>
      </c>
      <c r="BA126">
        <v>110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Y126*Source!I59</f>
        <v>1.25</v>
      </c>
      <c r="CY126">
        <f t="shared" si="55"/>
        <v>1</v>
      </c>
      <c r="CZ126">
        <f t="shared" si="56"/>
        <v>1</v>
      </c>
      <c r="DA126">
        <f t="shared" si="57"/>
        <v>1</v>
      </c>
      <c r="DB126">
        <f t="shared" si="58"/>
        <v>1.25</v>
      </c>
      <c r="DC126">
        <f t="shared" si="59"/>
        <v>0</v>
      </c>
    </row>
    <row r="127" spans="1:107" x14ac:dyDescent="0.2">
      <c r="A127">
        <f>ROW(Source!A62)</f>
        <v>62</v>
      </c>
      <c r="B127">
        <v>39650536</v>
      </c>
      <c r="C127">
        <v>39650949</v>
      </c>
      <c r="D127">
        <v>37071037</v>
      </c>
      <c r="E127">
        <v>1</v>
      </c>
      <c r="F127">
        <v>1</v>
      </c>
      <c r="G127">
        <v>1</v>
      </c>
      <c r="H127">
        <v>1</v>
      </c>
      <c r="I127" t="s">
        <v>895</v>
      </c>
      <c r="J127" t="s">
        <v>3</v>
      </c>
      <c r="K127" t="s">
        <v>896</v>
      </c>
      <c r="L127">
        <v>1191</v>
      </c>
      <c r="N127">
        <v>1013</v>
      </c>
      <c r="O127" t="s">
        <v>878</v>
      </c>
      <c r="P127" t="s">
        <v>878</v>
      </c>
      <c r="Q127">
        <v>1</v>
      </c>
      <c r="W127">
        <v>0</v>
      </c>
      <c r="X127">
        <v>1069510174</v>
      </c>
      <c r="Y127">
        <v>2.7</v>
      </c>
      <c r="AA127">
        <v>0</v>
      </c>
      <c r="AB127">
        <v>0</v>
      </c>
      <c r="AC127">
        <v>0</v>
      </c>
      <c r="AD127">
        <v>9.6199999999999992</v>
      </c>
      <c r="AE127">
        <v>0</v>
      </c>
      <c r="AF127">
        <v>0</v>
      </c>
      <c r="AG127">
        <v>0</v>
      </c>
      <c r="AH127">
        <v>9.6199999999999992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2</v>
      </c>
      <c r="AU127" t="s">
        <v>19</v>
      </c>
      <c r="AV127">
        <v>1</v>
      </c>
      <c r="AW127">
        <v>2</v>
      </c>
      <c r="AX127">
        <v>39650956</v>
      </c>
      <c r="AY127">
        <v>1</v>
      </c>
      <c r="AZ127">
        <v>0</v>
      </c>
      <c r="BA127">
        <v>111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Y127*Source!I62</f>
        <v>13.5</v>
      </c>
      <c r="CY127">
        <f>AD127</f>
        <v>9.6199999999999992</v>
      </c>
      <c r="CZ127">
        <f>AH127</f>
        <v>9.6199999999999992</v>
      </c>
      <c r="DA127">
        <f>AL127</f>
        <v>1</v>
      </c>
      <c r="DB127">
        <f>ROUND((ROUND(AT127*CZ127,2)*1.35),6)</f>
        <v>25.974</v>
      </c>
      <c r="DC127">
        <f>ROUND((ROUND(AT127*AG127,2)*1.35),6)</f>
        <v>0</v>
      </c>
    </row>
    <row r="128" spans="1:107" x14ac:dyDescent="0.2">
      <c r="A128">
        <f>ROW(Source!A62)</f>
        <v>62</v>
      </c>
      <c r="B128">
        <v>39650536</v>
      </c>
      <c r="C128">
        <v>39650949</v>
      </c>
      <c r="D128">
        <v>36802095</v>
      </c>
      <c r="E128">
        <v>1</v>
      </c>
      <c r="F128">
        <v>1</v>
      </c>
      <c r="G128">
        <v>1</v>
      </c>
      <c r="H128">
        <v>3</v>
      </c>
      <c r="I128" t="s">
        <v>922</v>
      </c>
      <c r="J128" t="s">
        <v>923</v>
      </c>
      <c r="K128" t="s">
        <v>924</v>
      </c>
      <c r="L128">
        <v>1346</v>
      </c>
      <c r="N128">
        <v>1009</v>
      </c>
      <c r="O128" t="s">
        <v>186</v>
      </c>
      <c r="P128" t="s">
        <v>186</v>
      </c>
      <c r="Q128">
        <v>1</v>
      </c>
      <c r="W128">
        <v>0</v>
      </c>
      <c r="X128">
        <v>-2124370092</v>
      </c>
      <c r="Y128">
        <v>1.4999999999999999E-2</v>
      </c>
      <c r="AA128">
        <v>91.29</v>
      </c>
      <c r="AB128">
        <v>0</v>
      </c>
      <c r="AC128">
        <v>0</v>
      </c>
      <c r="AD128">
        <v>0</v>
      </c>
      <c r="AE128">
        <v>91.29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1.4999999999999999E-2</v>
      </c>
      <c r="AU128" t="s">
        <v>3</v>
      </c>
      <c r="AV128">
        <v>0</v>
      </c>
      <c r="AW128">
        <v>2</v>
      </c>
      <c r="AX128">
        <v>39650957</v>
      </c>
      <c r="AY128">
        <v>1</v>
      </c>
      <c r="AZ128">
        <v>0</v>
      </c>
      <c r="BA128">
        <v>112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Y128*Source!I62</f>
        <v>7.4999999999999997E-2</v>
      </c>
      <c r="CY128">
        <f>AA128</f>
        <v>91.29</v>
      </c>
      <c r="CZ128">
        <f>AE128</f>
        <v>91.29</v>
      </c>
      <c r="DA128">
        <f>AI128</f>
        <v>1</v>
      </c>
      <c r="DB128">
        <f>ROUND(ROUND(AT128*CZ128,2),6)</f>
        <v>1.37</v>
      </c>
      <c r="DC128">
        <f>ROUND(ROUND(AT128*AG128,2),6)</f>
        <v>0</v>
      </c>
    </row>
    <row r="129" spans="1:107" x14ac:dyDescent="0.2">
      <c r="A129">
        <f>ROW(Source!A62)</f>
        <v>62</v>
      </c>
      <c r="B129">
        <v>39650536</v>
      </c>
      <c r="C129">
        <v>39650949</v>
      </c>
      <c r="D129">
        <v>36829536</v>
      </c>
      <c r="E129">
        <v>1</v>
      </c>
      <c r="F129">
        <v>1</v>
      </c>
      <c r="G129">
        <v>1</v>
      </c>
      <c r="H129">
        <v>3</v>
      </c>
      <c r="I129" t="s">
        <v>889</v>
      </c>
      <c r="J129" t="s">
        <v>890</v>
      </c>
      <c r="K129" t="s">
        <v>891</v>
      </c>
      <c r="L129">
        <v>1346</v>
      </c>
      <c r="N129">
        <v>1009</v>
      </c>
      <c r="O129" t="s">
        <v>186</v>
      </c>
      <c r="P129" t="s">
        <v>186</v>
      </c>
      <c r="Q129">
        <v>1</v>
      </c>
      <c r="W129">
        <v>0</v>
      </c>
      <c r="X129">
        <v>-1726842289</v>
      </c>
      <c r="Y129">
        <v>5.0000000000000001E-3</v>
      </c>
      <c r="AA129">
        <v>65.75</v>
      </c>
      <c r="AB129">
        <v>0</v>
      </c>
      <c r="AC129">
        <v>0</v>
      </c>
      <c r="AD129">
        <v>0</v>
      </c>
      <c r="AE129">
        <v>65.75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5.0000000000000001E-3</v>
      </c>
      <c r="AU129" t="s">
        <v>3</v>
      </c>
      <c r="AV129">
        <v>0</v>
      </c>
      <c r="AW129">
        <v>2</v>
      </c>
      <c r="AX129">
        <v>39650958</v>
      </c>
      <c r="AY129">
        <v>1</v>
      </c>
      <c r="AZ129">
        <v>0</v>
      </c>
      <c r="BA129">
        <v>113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Y129*Source!I62</f>
        <v>2.5000000000000001E-2</v>
      </c>
      <c r="CY129">
        <f>AA129</f>
        <v>65.75</v>
      </c>
      <c r="CZ129">
        <f>AE129</f>
        <v>65.75</v>
      </c>
      <c r="DA129">
        <f>AI129</f>
        <v>1</v>
      </c>
      <c r="DB129">
        <f>ROUND(ROUND(AT129*CZ129,2),6)</f>
        <v>0.33</v>
      </c>
      <c r="DC129">
        <f>ROUND(ROUND(AT129*AG129,2),6)</f>
        <v>0</v>
      </c>
    </row>
    <row r="130" spans="1:107" x14ac:dyDescent="0.2">
      <c r="A130">
        <f>ROW(Source!A62)</f>
        <v>62</v>
      </c>
      <c r="B130">
        <v>39650536</v>
      </c>
      <c r="C130">
        <v>39650949</v>
      </c>
      <c r="D130">
        <v>36872373</v>
      </c>
      <c r="E130">
        <v>1</v>
      </c>
      <c r="F130">
        <v>1</v>
      </c>
      <c r="G130">
        <v>1</v>
      </c>
      <c r="H130">
        <v>3</v>
      </c>
      <c r="I130" t="s">
        <v>102</v>
      </c>
      <c r="J130" t="s">
        <v>104</v>
      </c>
      <c r="K130" t="s">
        <v>103</v>
      </c>
      <c r="L130">
        <v>1354</v>
      </c>
      <c r="N130">
        <v>1010</v>
      </c>
      <c r="O130" t="s">
        <v>27</v>
      </c>
      <c r="P130" t="s">
        <v>27</v>
      </c>
      <c r="Q130">
        <v>1</v>
      </c>
      <c r="W130">
        <v>0</v>
      </c>
      <c r="X130">
        <v>-1812735390</v>
      </c>
      <c r="Y130">
        <v>1</v>
      </c>
      <c r="AA130">
        <v>113.97</v>
      </c>
      <c r="AB130">
        <v>0</v>
      </c>
      <c r="AC130">
        <v>0</v>
      </c>
      <c r="AD130">
        <v>0</v>
      </c>
      <c r="AE130">
        <v>113.97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3</v>
      </c>
      <c r="AT130">
        <v>1</v>
      </c>
      <c r="AU130" t="s">
        <v>3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Y130*Source!I62</f>
        <v>5</v>
      </c>
      <c r="CY130">
        <f>AA130</f>
        <v>113.97</v>
      </c>
      <c r="CZ130">
        <f>AE130</f>
        <v>113.97</v>
      </c>
      <c r="DA130">
        <f>AI130</f>
        <v>1</v>
      </c>
      <c r="DB130">
        <f>ROUND(ROUND(AT130*CZ130,2),6)</f>
        <v>113.97</v>
      </c>
      <c r="DC130">
        <f>ROUND(ROUND(AT130*AG130,2),6)</f>
        <v>0</v>
      </c>
    </row>
    <row r="131" spans="1:107" x14ac:dyDescent="0.2">
      <c r="A131">
        <f>ROW(Source!A62)</f>
        <v>62</v>
      </c>
      <c r="B131">
        <v>39650536</v>
      </c>
      <c r="C131">
        <v>39650949</v>
      </c>
      <c r="D131">
        <v>36799065</v>
      </c>
      <c r="E131">
        <v>17</v>
      </c>
      <c r="F131">
        <v>1</v>
      </c>
      <c r="G131">
        <v>1</v>
      </c>
      <c r="H131">
        <v>3</v>
      </c>
      <c r="I131" t="s">
        <v>892</v>
      </c>
      <c r="J131" t="s">
        <v>3</v>
      </c>
      <c r="K131" t="s">
        <v>893</v>
      </c>
      <c r="L131">
        <v>1374</v>
      </c>
      <c r="N131">
        <v>1013</v>
      </c>
      <c r="O131" t="s">
        <v>894</v>
      </c>
      <c r="P131" t="s">
        <v>894</v>
      </c>
      <c r="Q131">
        <v>1</v>
      </c>
      <c r="W131">
        <v>0</v>
      </c>
      <c r="X131">
        <v>-1731369543</v>
      </c>
      <c r="Y131">
        <v>0.38</v>
      </c>
      <c r="AA131">
        <v>1</v>
      </c>
      <c r="AB131">
        <v>0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0.38</v>
      </c>
      <c r="AU131" t="s">
        <v>3</v>
      </c>
      <c r="AV131">
        <v>0</v>
      </c>
      <c r="AW131">
        <v>2</v>
      </c>
      <c r="AX131">
        <v>39650959</v>
      </c>
      <c r="AY131">
        <v>1</v>
      </c>
      <c r="AZ131">
        <v>0</v>
      </c>
      <c r="BA131">
        <v>114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Y131*Source!I62</f>
        <v>1.9</v>
      </c>
      <c r="CY131">
        <f>AA131</f>
        <v>1</v>
      </c>
      <c r="CZ131">
        <f>AE131</f>
        <v>1</v>
      </c>
      <c r="DA131">
        <f>AI131</f>
        <v>1</v>
      </c>
      <c r="DB131">
        <f>ROUND(ROUND(AT131*CZ131,2),6)</f>
        <v>0.38</v>
      </c>
      <c r="DC131">
        <f>ROUND(ROUND(AT131*AG131,2),6)</f>
        <v>0</v>
      </c>
    </row>
    <row r="132" spans="1:107" x14ac:dyDescent="0.2">
      <c r="A132">
        <f>ROW(Source!A63)</f>
        <v>63</v>
      </c>
      <c r="B132">
        <v>39650538</v>
      </c>
      <c r="C132">
        <v>39650949</v>
      </c>
      <c r="D132">
        <v>37071037</v>
      </c>
      <c r="E132">
        <v>1</v>
      </c>
      <c r="F132">
        <v>1</v>
      </c>
      <c r="G132">
        <v>1</v>
      </c>
      <c r="H132">
        <v>1</v>
      </c>
      <c r="I132" t="s">
        <v>895</v>
      </c>
      <c r="J132" t="s">
        <v>3</v>
      </c>
      <c r="K132" t="s">
        <v>896</v>
      </c>
      <c r="L132">
        <v>1191</v>
      </c>
      <c r="N132">
        <v>1013</v>
      </c>
      <c r="O132" t="s">
        <v>878</v>
      </c>
      <c r="P132" t="s">
        <v>878</v>
      </c>
      <c r="Q132">
        <v>1</v>
      </c>
      <c r="W132">
        <v>0</v>
      </c>
      <c r="X132">
        <v>1069510174</v>
      </c>
      <c r="Y132">
        <v>2.7</v>
      </c>
      <c r="AA132">
        <v>0</v>
      </c>
      <c r="AB132">
        <v>0</v>
      </c>
      <c r="AC132">
        <v>0</v>
      </c>
      <c r="AD132">
        <v>65.13</v>
      </c>
      <c r="AE132">
        <v>0</v>
      </c>
      <c r="AF132">
        <v>0</v>
      </c>
      <c r="AG132">
        <v>0</v>
      </c>
      <c r="AH132">
        <v>9.6199999999999992</v>
      </c>
      <c r="AI132">
        <v>1</v>
      </c>
      <c r="AJ132">
        <v>1</v>
      </c>
      <c r="AK132">
        <v>1</v>
      </c>
      <c r="AL132">
        <v>6.77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2</v>
      </c>
      <c r="AU132" t="s">
        <v>19</v>
      </c>
      <c r="AV132">
        <v>1</v>
      </c>
      <c r="AW132">
        <v>2</v>
      </c>
      <c r="AX132">
        <v>39650956</v>
      </c>
      <c r="AY132">
        <v>1</v>
      </c>
      <c r="AZ132">
        <v>0</v>
      </c>
      <c r="BA132">
        <v>115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Y132*Source!I63</f>
        <v>13.5</v>
      </c>
      <c r="CY132">
        <f>AD132</f>
        <v>65.13</v>
      </c>
      <c r="CZ132">
        <f>AH132</f>
        <v>9.6199999999999992</v>
      </c>
      <c r="DA132">
        <f>AL132</f>
        <v>6.77</v>
      </c>
      <c r="DB132">
        <f>ROUND((ROUND(AT132*CZ132,2)*1.35),6)</f>
        <v>25.974</v>
      </c>
      <c r="DC132">
        <f>ROUND((ROUND(AT132*AG132,2)*1.35),6)</f>
        <v>0</v>
      </c>
    </row>
    <row r="133" spans="1:107" x14ac:dyDescent="0.2">
      <c r="A133">
        <f>ROW(Source!A63)</f>
        <v>63</v>
      </c>
      <c r="B133">
        <v>39650538</v>
      </c>
      <c r="C133">
        <v>39650949</v>
      </c>
      <c r="D133">
        <v>36802095</v>
      </c>
      <c r="E133">
        <v>1</v>
      </c>
      <c r="F133">
        <v>1</v>
      </c>
      <c r="G133">
        <v>1</v>
      </c>
      <c r="H133">
        <v>3</v>
      </c>
      <c r="I133" t="s">
        <v>922</v>
      </c>
      <c r="J133" t="s">
        <v>923</v>
      </c>
      <c r="K133" t="s">
        <v>924</v>
      </c>
      <c r="L133">
        <v>1346</v>
      </c>
      <c r="N133">
        <v>1009</v>
      </c>
      <c r="O133" t="s">
        <v>186</v>
      </c>
      <c r="P133" t="s">
        <v>186</v>
      </c>
      <c r="Q133">
        <v>1</v>
      </c>
      <c r="W133">
        <v>0</v>
      </c>
      <c r="X133">
        <v>-2124370092</v>
      </c>
      <c r="Y133">
        <v>1.4999999999999999E-2</v>
      </c>
      <c r="AA133">
        <v>618.03</v>
      </c>
      <c r="AB133">
        <v>0</v>
      </c>
      <c r="AC133">
        <v>0</v>
      </c>
      <c r="AD133">
        <v>0</v>
      </c>
      <c r="AE133">
        <v>91.29</v>
      </c>
      <c r="AF133">
        <v>0</v>
      </c>
      <c r="AG133">
        <v>0</v>
      </c>
      <c r="AH133">
        <v>0</v>
      </c>
      <c r="AI133">
        <v>6.77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1.4999999999999999E-2</v>
      </c>
      <c r="AU133" t="s">
        <v>3</v>
      </c>
      <c r="AV133">
        <v>0</v>
      </c>
      <c r="AW133">
        <v>2</v>
      </c>
      <c r="AX133">
        <v>39650957</v>
      </c>
      <c r="AY133">
        <v>1</v>
      </c>
      <c r="AZ133">
        <v>0</v>
      </c>
      <c r="BA133">
        <v>116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Y133*Source!I63</f>
        <v>7.4999999999999997E-2</v>
      </c>
      <c r="CY133">
        <f>AA133</f>
        <v>618.03</v>
      </c>
      <c r="CZ133">
        <f>AE133</f>
        <v>91.29</v>
      </c>
      <c r="DA133">
        <f>AI133</f>
        <v>6.77</v>
      </c>
      <c r="DB133">
        <f>ROUND(ROUND(AT133*CZ133,2),6)</f>
        <v>1.37</v>
      </c>
      <c r="DC133">
        <f>ROUND(ROUND(AT133*AG133,2),6)</f>
        <v>0</v>
      </c>
    </row>
    <row r="134" spans="1:107" x14ac:dyDescent="0.2">
      <c r="A134">
        <f>ROW(Source!A63)</f>
        <v>63</v>
      </c>
      <c r="B134">
        <v>39650538</v>
      </c>
      <c r="C134">
        <v>39650949</v>
      </c>
      <c r="D134">
        <v>36829536</v>
      </c>
      <c r="E134">
        <v>1</v>
      </c>
      <c r="F134">
        <v>1</v>
      </c>
      <c r="G134">
        <v>1</v>
      </c>
      <c r="H134">
        <v>3</v>
      </c>
      <c r="I134" t="s">
        <v>889</v>
      </c>
      <c r="J134" t="s">
        <v>890</v>
      </c>
      <c r="K134" t="s">
        <v>891</v>
      </c>
      <c r="L134">
        <v>1346</v>
      </c>
      <c r="N134">
        <v>1009</v>
      </c>
      <c r="O134" t="s">
        <v>186</v>
      </c>
      <c r="P134" t="s">
        <v>186</v>
      </c>
      <c r="Q134">
        <v>1</v>
      </c>
      <c r="W134">
        <v>0</v>
      </c>
      <c r="X134">
        <v>-1726842289</v>
      </c>
      <c r="Y134">
        <v>5.0000000000000001E-3</v>
      </c>
      <c r="AA134">
        <v>445.13</v>
      </c>
      <c r="AB134">
        <v>0</v>
      </c>
      <c r="AC134">
        <v>0</v>
      </c>
      <c r="AD134">
        <v>0</v>
      </c>
      <c r="AE134">
        <v>65.75</v>
      </c>
      <c r="AF134">
        <v>0</v>
      </c>
      <c r="AG134">
        <v>0</v>
      </c>
      <c r="AH134">
        <v>0</v>
      </c>
      <c r="AI134">
        <v>6.77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5.0000000000000001E-3</v>
      </c>
      <c r="AU134" t="s">
        <v>3</v>
      </c>
      <c r="AV134">
        <v>0</v>
      </c>
      <c r="AW134">
        <v>2</v>
      </c>
      <c r="AX134">
        <v>39650958</v>
      </c>
      <c r="AY134">
        <v>1</v>
      </c>
      <c r="AZ134">
        <v>0</v>
      </c>
      <c r="BA134">
        <v>117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Y134*Source!I63</f>
        <v>2.5000000000000001E-2</v>
      </c>
      <c r="CY134">
        <f>AA134</f>
        <v>445.13</v>
      </c>
      <c r="CZ134">
        <f>AE134</f>
        <v>65.75</v>
      </c>
      <c r="DA134">
        <f>AI134</f>
        <v>6.77</v>
      </c>
      <c r="DB134">
        <f>ROUND(ROUND(AT134*CZ134,2),6)</f>
        <v>0.33</v>
      </c>
      <c r="DC134">
        <f>ROUND(ROUND(AT134*AG134,2),6)</f>
        <v>0</v>
      </c>
    </row>
    <row r="135" spans="1:107" x14ac:dyDescent="0.2">
      <c r="A135">
        <f>ROW(Source!A63)</f>
        <v>63</v>
      </c>
      <c r="B135">
        <v>39650538</v>
      </c>
      <c r="C135">
        <v>39650949</v>
      </c>
      <c r="D135">
        <v>36872373</v>
      </c>
      <c r="E135">
        <v>1</v>
      </c>
      <c r="F135">
        <v>1</v>
      </c>
      <c r="G135">
        <v>1</v>
      </c>
      <c r="H135">
        <v>3</v>
      </c>
      <c r="I135" t="s">
        <v>102</v>
      </c>
      <c r="J135" t="s">
        <v>104</v>
      </c>
      <c r="K135" t="s">
        <v>103</v>
      </c>
      <c r="L135">
        <v>1354</v>
      </c>
      <c r="N135">
        <v>1010</v>
      </c>
      <c r="O135" t="s">
        <v>27</v>
      </c>
      <c r="P135" t="s">
        <v>27</v>
      </c>
      <c r="Q135">
        <v>1</v>
      </c>
      <c r="W135">
        <v>0</v>
      </c>
      <c r="X135">
        <v>-1812735390</v>
      </c>
      <c r="Y135">
        <v>1</v>
      </c>
      <c r="AA135">
        <v>771.58</v>
      </c>
      <c r="AB135">
        <v>0</v>
      </c>
      <c r="AC135">
        <v>0</v>
      </c>
      <c r="AD135">
        <v>0</v>
      </c>
      <c r="AE135">
        <v>113.97</v>
      </c>
      <c r="AF135">
        <v>0</v>
      </c>
      <c r="AG135">
        <v>0</v>
      </c>
      <c r="AH135">
        <v>0</v>
      </c>
      <c r="AI135">
        <v>6.77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3</v>
      </c>
      <c r="AT135">
        <v>1</v>
      </c>
      <c r="AU135" t="s">
        <v>3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Y135*Source!I63</f>
        <v>5</v>
      </c>
      <c r="CY135">
        <f>AA135</f>
        <v>771.58</v>
      </c>
      <c r="CZ135">
        <f>AE135</f>
        <v>113.97</v>
      </c>
      <c r="DA135">
        <f>AI135</f>
        <v>6.77</v>
      </c>
      <c r="DB135">
        <f>ROUND(ROUND(AT135*CZ135,2),6)</f>
        <v>113.97</v>
      </c>
      <c r="DC135">
        <f>ROUND(ROUND(AT135*AG135,2),6)</f>
        <v>0</v>
      </c>
    </row>
    <row r="136" spans="1:107" x14ac:dyDescent="0.2">
      <c r="A136">
        <f>ROW(Source!A63)</f>
        <v>63</v>
      </c>
      <c r="B136">
        <v>39650538</v>
      </c>
      <c r="C136">
        <v>39650949</v>
      </c>
      <c r="D136">
        <v>36799065</v>
      </c>
      <c r="E136">
        <v>17</v>
      </c>
      <c r="F136">
        <v>1</v>
      </c>
      <c r="G136">
        <v>1</v>
      </c>
      <c r="H136">
        <v>3</v>
      </c>
      <c r="I136" t="s">
        <v>892</v>
      </c>
      <c r="J136" t="s">
        <v>3</v>
      </c>
      <c r="K136" t="s">
        <v>893</v>
      </c>
      <c r="L136">
        <v>1374</v>
      </c>
      <c r="N136">
        <v>1013</v>
      </c>
      <c r="O136" t="s">
        <v>894</v>
      </c>
      <c r="P136" t="s">
        <v>894</v>
      </c>
      <c r="Q136">
        <v>1</v>
      </c>
      <c r="W136">
        <v>0</v>
      </c>
      <c r="X136">
        <v>-1731369543</v>
      </c>
      <c r="Y136">
        <v>0.38</v>
      </c>
      <c r="AA136">
        <v>1</v>
      </c>
      <c r="AB136">
        <v>0</v>
      </c>
      <c r="AC136">
        <v>0</v>
      </c>
      <c r="AD136">
        <v>0</v>
      </c>
      <c r="AE136">
        <v>1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0.38</v>
      </c>
      <c r="AU136" t="s">
        <v>3</v>
      </c>
      <c r="AV136">
        <v>0</v>
      </c>
      <c r="AW136">
        <v>2</v>
      </c>
      <c r="AX136">
        <v>39650959</v>
      </c>
      <c r="AY136">
        <v>1</v>
      </c>
      <c r="AZ136">
        <v>0</v>
      </c>
      <c r="BA136">
        <v>118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Y136*Source!I63</f>
        <v>1.9</v>
      </c>
      <c r="CY136">
        <f>AA136</f>
        <v>1</v>
      </c>
      <c r="CZ136">
        <f>AE136</f>
        <v>1</v>
      </c>
      <c r="DA136">
        <f>AI136</f>
        <v>1</v>
      </c>
      <c r="DB136">
        <f>ROUND(ROUND(AT136*CZ136,2),6)</f>
        <v>0.38</v>
      </c>
      <c r="DC136">
        <f>ROUND(ROUND(AT136*AG136,2),6)</f>
        <v>0</v>
      </c>
    </row>
    <row r="137" spans="1:107" x14ac:dyDescent="0.2">
      <c r="A137">
        <f>ROW(Source!A66)</f>
        <v>66</v>
      </c>
      <c r="B137">
        <v>39650536</v>
      </c>
      <c r="C137">
        <v>39650961</v>
      </c>
      <c r="D137">
        <v>37071037</v>
      </c>
      <c r="E137">
        <v>1</v>
      </c>
      <c r="F137">
        <v>1</v>
      </c>
      <c r="G137">
        <v>1</v>
      </c>
      <c r="H137">
        <v>1</v>
      </c>
      <c r="I137" t="s">
        <v>895</v>
      </c>
      <c r="J137" t="s">
        <v>3</v>
      </c>
      <c r="K137" t="s">
        <v>896</v>
      </c>
      <c r="L137">
        <v>1191</v>
      </c>
      <c r="N137">
        <v>1013</v>
      </c>
      <c r="O137" t="s">
        <v>878</v>
      </c>
      <c r="P137" t="s">
        <v>878</v>
      </c>
      <c r="Q137">
        <v>1</v>
      </c>
      <c r="W137">
        <v>0</v>
      </c>
      <c r="X137">
        <v>1069510174</v>
      </c>
      <c r="Y137">
        <v>1.5254999999999999</v>
      </c>
      <c r="AA137">
        <v>0</v>
      </c>
      <c r="AB137">
        <v>0</v>
      </c>
      <c r="AC137">
        <v>0</v>
      </c>
      <c r="AD137">
        <v>9.6199999999999992</v>
      </c>
      <c r="AE137">
        <v>0</v>
      </c>
      <c r="AF137">
        <v>0</v>
      </c>
      <c r="AG137">
        <v>0</v>
      </c>
      <c r="AH137">
        <v>9.6199999999999992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1.1299999999999999</v>
      </c>
      <c r="AU137" t="s">
        <v>19</v>
      </c>
      <c r="AV137">
        <v>1</v>
      </c>
      <c r="AW137">
        <v>2</v>
      </c>
      <c r="AX137">
        <v>39650969</v>
      </c>
      <c r="AY137">
        <v>1</v>
      </c>
      <c r="AZ137">
        <v>0</v>
      </c>
      <c r="BA137">
        <v>119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Y137*Source!I66</f>
        <v>3.0509999999999997</v>
      </c>
      <c r="CY137">
        <f>AD137</f>
        <v>9.6199999999999992</v>
      </c>
      <c r="CZ137">
        <f>AH137</f>
        <v>9.6199999999999992</v>
      </c>
      <c r="DA137">
        <f>AL137</f>
        <v>1</v>
      </c>
      <c r="DB137">
        <f>ROUND((ROUND(AT137*CZ137,2)*1.35),6)</f>
        <v>14.6745</v>
      </c>
      <c r="DC137">
        <f>ROUND((ROUND(AT137*AG137,2)*1.35),6)</f>
        <v>0</v>
      </c>
    </row>
    <row r="138" spans="1:107" x14ac:dyDescent="0.2">
      <c r="A138">
        <f>ROW(Source!A66)</f>
        <v>66</v>
      </c>
      <c r="B138">
        <v>39650536</v>
      </c>
      <c r="C138">
        <v>39650961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897</v>
      </c>
      <c r="J138" t="s">
        <v>3</v>
      </c>
      <c r="K138" t="s">
        <v>898</v>
      </c>
      <c r="L138">
        <v>1191</v>
      </c>
      <c r="N138">
        <v>1013</v>
      </c>
      <c r="O138" t="s">
        <v>878</v>
      </c>
      <c r="P138" t="s">
        <v>878</v>
      </c>
      <c r="Q138">
        <v>1</v>
      </c>
      <c r="W138">
        <v>0</v>
      </c>
      <c r="X138">
        <v>-1417349443</v>
      </c>
      <c r="Y138">
        <v>0.08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0.08</v>
      </c>
      <c r="AU138" t="s">
        <v>3</v>
      </c>
      <c r="AV138">
        <v>2</v>
      </c>
      <c r="AW138">
        <v>2</v>
      </c>
      <c r="AX138">
        <v>39650970</v>
      </c>
      <c r="AY138">
        <v>1</v>
      </c>
      <c r="AZ138">
        <v>2048</v>
      </c>
      <c r="BA138">
        <v>120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Y138*Source!I66</f>
        <v>0.16</v>
      </c>
      <c r="CY138">
        <f>AD138</f>
        <v>0</v>
      </c>
      <c r="CZ138">
        <f>AH138</f>
        <v>0</v>
      </c>
      <c r="DA138">
        <f>AL138</f>
        <v>1</v>
      </c>
      <c r="DB138">
        <f>ROUND(ROUND(AT138*CZ138,2),6)</f>
        <v>0</v>
      </c>
      <c r="DC138">
        <f>ROUND(ROUND(AT138*AG138,2),6)</f>
        <v>0</v>
      </c>
    </row>
    <row r="139" spans="1:107" x14ac:dyDescent="0.2">
      <c r="A139">
        <f>ROW(Source!A66)</f>
        <v>66</v>
      </c>
      <c r="B139">
        <v>39650536</v>
      </c>
      <c r="C139">
        <v>39650961</v>
      </c>
      <c r="D139">
        <v>36882159</v>
      </c>
      <c r="E139">
        <v>1</v>
      </c>
      <c r="F139">
        <v>1</v>
      </c>
      <c r="G139">
        <v>1</v>
      </c>
      <c r="H139">
        <v>2</v>
      </c>
      <c r="I139" t="s">
        <v>958</v>
      </c>
      <c r="J139" t="s">
        <v>959</v>
      </c>
      <c r="K139" t="s">
        <v>960</v>
      </c>
      <c r="L139">
        <v>1368</v>
      </c>
      <c r="N139">
        <v>1011</v>
      </c>
      <c r="O139" t="s">
        <v>902</v>
      </c>
      <c r="P139" t="s">
        <v>902</v>
      </c>
      <c r="Q139">
        <v>1</v>
      </c>
      <c r="W139">
        <v>0</v>
      </c>
      <c r="X139">
        <v>-1718674368</v>
      </c>
      <c r="Y139">
        <v>5.4000000000000006E-2</v>
      </c>
      <c r="AA139">
        <v>0</v>
      </c>
      <c r="AB139">
        <v>111.99</v>
      </c>
      <c r="AC139">
        <v>13.5</v>
      </c>
      <c r="AD139">
        <v>0</v>
      </c>
      <c r="AE139">
        <v>0</v>
      </c>
      <c r="AF139">
        <v>111.99</v>
      </c>
      <c r="AG139">
        <v>13.5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0.04</v>
      </c>
      <c r="AU139" t="s">
        <v>19</v>
      </c>
      <c r="AV139">
        <v>0</v>
      </c>
      <c r="AW139">
        <v>2</v>
      </c>
      <c r="AX139">
        <v>39650971</v>
      </c>
      <c r="AY139">
        <v>1</v>
      </c>
      <c r="AZ139">
        <v>0</v>
      </c>
      <c r="BA139">
        <v>121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Y139*Source!I66</f>
        <v>0.10800000000000001</v>
      </c>
      <c r="CY139">
        <f>AB139</f>
        <v>111.99</v>
      </c>
      <c r="CZ139">
        <f>AF139</f>
        <v>111.99</v>
      </c>
      <c r="DA139">
        <f>AJ139</f>
        <v>1</v>
      </c>
      <c r="DB139">
        <f>ROUND((ROUND(AT139*CZ139,2)*1.35),6)</f>
        <v>6.048</v>
      </c>
      <c r="DC139">
        <f>ROUND((ROUND(AT139*AG139,2)*1.35),6)</f>
        <v>0.72899999999999998</v>
      </c>
    </row>
    <row r="140" spans="1:107" x14ac:dyDescent="0.2">
      <c r="A140">
        <f>ROW(Source!A66)</f>
        <v>66</v>
      </c>
      <c r="B140">
        <v>39650536</v>
      </c>
      <c r="C140">
        <v>39650961</v>
      </c>
      <c r="D140">
        <v>36883554</v>
      </c>
      <c r="E140">
        <v>1</v>
      </c>
      <c r="F140">
        <v>1</v>
      </c>
      <c r="G140">
        <v>1</v>
      </c>
      <c r="H140">
        <v>2</v>
      </c>
      <c r="I140" t="s">
        <v>961</v>
      </c>
      <c r="J140" t="s">
        <v>962</v>
      </c>
      <c r="K140" t="s">
        <v>963</v>
      </c>
      <c r="L140">
        <v>1368</v>
      </c>
      <c r="N140">
        <v>1011</v>
      </c>
      <c r="O140" t="s">
        <v>902</v>
      </c>
      <c r="P140" t="s">
        <v>902</v>
      </c>
      <c r="Q140">
        <v>1</v>
      </c>
      <c r="W140">
        <v>0</v>
      </c>
      <c r="X140">
        <v>1372534845</v>
      </c>
      <c r="Y140">
        <v>5.4000000000000006E-2</v>
      </c>
      <c r="AA140">
        <v>0</v>
      </c>
      <c r="AB140">
        <v>65.709999999999994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0.04</v>
      </c>
      <c r="AU140" t="s">
        <v>19</v>
      </c>
      <c r="AV140">
        <v>0</v>
      </c>
      <c r="AW140">
        <v>2</v>
      </c>
      <c r="AX140">
        <v>39650972</v>
      </c>
      <c r="AY140">
        <v>1</v>
      </c>
      <c r="AZ140">
        <v>0</v>
      </c>
      <c r="BA140">
        <v>122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Y140*Source!I66</f>
        <v>0.10800000000000001</v>
      </c>
      <c r="CY140">
        <f>AB140</f>
        <v>65.709999999999994</v>
      </c>
      <c r="CZ140">
        <f>AF140</f>
        <v>65.709999999999994</v>
      </c>
      <c r="DA140">
        <f>AJ140</f>
        <v>1</v>
      </c>
      <c r="DB140">
        <f>ROUND((ROUND(AT140*CZ140,2)*1.35),6)</f>
        <v>3.5505</v>
      </c>
      <c r="DC140">
        <f>ROUND((ROUND(AT140*AG140,2)*1.35),6)</f>
        <v>0.621</v>
      </c>
    </row>
    <row r="141" spans="1:107" x14ac:dyDescent="0.2">
      <c r="A141">
        <f>ROW(Source!A66)</f>
        <v>66</v>
      </c>
      <c r="B141">
        <v>39650536</v>
      </c>
      <c r="C141">
        <v>39650961</v>
      </c>
      <c r="D141">
        <v>36804448</v>
      </c>
      <c r="E141">
        <v>1</v>
      </c>
      <c r="F141">
        <v>1</v>
      </c>
      <c r="G141">
        <v>1</v>
      </c>
      <c r="H141">
        <v>3</v>
      </c>
      <c r="I141" t="s">
        <v>925</v>
      </c>
      <c r="J141" t="s">
        <v>926</v>
      </c>
      <c r="K141" t="s">
        <v>927</v>
      </c>
      <c r="L141">
        <v>1346</v>
      </c>
      <c r="N141">
        <v>1009</v>
      </c>
      <c r="O141" t="s">
        <v>186</v>
      </c>
      <c r="P141" t="s">
        <v>186</v>
      </c>
      <c r="Q141">
        <v>1</v>
      </c>
      <c r="W141">
        <v>0</v>
      </c>
      <c r="X141">
        <v>103900845</v>
      </c>
      <c r="Y141">
        <v>0.06</v>
      </c>
      <c r="AA141">
        <v>9.0399999999999991</v>
      </c>
      <c r="AB141">
        <v>0</v>
      </c>
      <c r="AC141">
        <v>0</v>
      </c>
      <c r="AD141">
        <v>0</v>
      </c>
      <c r="AE141">
        <v>9.0399999999999991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0.06</v>
      </c>
      <c r="AU141" t="s">
        <v>3</v>
      </c>
      <c r="AV141">
        <v>0</v>
      </c>
      <c r="AW141">
        <v>2</v>
      </c>
      <c r="AX141">
        <v>39650973</v>
      </c>
      <c r="AY141">
        <v>1</v>
      </c>
      <c r="AZ141">
        <v>0</v>
      </c>
      <c r="BA141">
        <v>123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Y141*Source!I66</f>
        <v>0.12</v>
      </c>
      <c r="CY141">
        <f>AA141</f>
        <v>9.0399999999999991</v>
      </c>
      <c r="CZ141">
        <f>AE141</f>
        <v>9.0399999999999991</v>
      </c>
      <c r="DA141">
        <f>AI141</f>
        <v>1</v>
      </c>
      <c r="DB141">
        <f>ROUND(ROUND(AT141*CZ141,2),6)</f>
        <v>0.54</v>
      </c>
      <c r="DC141">
        <f>ROUND(ROUND(AT141*AG141,2),6)</f>
        <v>0</v>
      </c>
    </row>
    <row r="142" spans="1:107" x14ac:dyDescent="0.2">
      <c r="A142">
        <f>ROW(Source!A66)</f>
        <v>66</v>
      </c>
      <c r="B142">
        <v>39650536</v>
      </c>
      <c r="C142">
        <v>39650961</v>
      </c>
      <c r="D142">
        <v>36872317</v>
      </c>
      <c r="E142">
        <v>1</v>
      </c>
      <c r="F142">
        <v>1</v>
      </c>
      <c r="G142">
        <v>1</v>
      </c>
      <c r="H142">
        <v>3</v>
      </c>
      <c r="I142" t="s">
        <v>110</v>
      </c>
      <c r="J142" t="s">
        <v>112</v>
      </c>
      <c r="K142" t="s">
        <v>111</v>
      </c>
      <c r="L142">
        <v>1358</v>
      </c>
      <c r="N142">
        <v>1010</v>
      </c>
      <c r="O142" t="s">
        <v>95</v>
      </c>
      <c r="P142" t="s">
        <v>95</v>
      </c>
      <c r="Q142">
        <v>10</v>
      </c>
      <c r="W142">
        <v>0</v>
      </c>
      <c r="X142">
        <v>1516669058</v>
      </c>
      <c r="Y142">
        <v>0.1</v>
      </c>
      <c r="AA142">
        <v>993.5</v>
      </c>
      <c r="AB142">
        <v>0</v>
      </c>
      <c r="AC142">
        <v>0</v>
      </c>
      <c r="AD142">
        <v>0</v>
      </c>
      <c r="AE142">
        <v>993.5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0.1</v>
      </c>
      <c r="AU142" t="s">
        <v>3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Y142*Source!I66</f>
        <v>0.2</v>
      </c>
      <c r="CY142">
        <f>AA142</f>
        <v>993.5</v>
      </c>
      <c r="CZ142">
        <f>AE142</f>
        <v>993.5</v>
      </c>
      <c r="DA142">
        <f>AI142</f>
        <v>1</v>
      </c>
      <c r="DB142">
        <f>ROUND(ROUND(AT142*CZ142,2),6)</f>
        <v>99.35</v>
      </c>
      <c r="DC142">
        <f>ROUND(ROUND(AT142*AG142,2),6)</f>
        <v>0</v>
      </c>
    </row>
    <row r="143" spans="1:107" x14ac:dyDescent="0.2">
      <c r="A143">
        <f>ROW(Source!A66)</f>
        <v>66</v>
      </c>
      <c r="B143">
        <v>39650536</v>
      </c>
      <c r="C143">
        <v>39650961</v>
      </c>
      <c r="D143">
        <v>36799065</v>
      </c>
      <c r="E143">
        <v>17</v>
      </c>
      <c r="F143">
        <v>1</v>
      </c>
      <c r="G143">
        <v>1</v>
      </c>
      <c r="H143">
        <v>3</v>
      </c>
      <c r="I143" t="s">
        <v>892</v>
      </c>
      <c r="J143" t="s">
        <v>3</v>
      </c>
      <c r="K143" t="s">
        <v>893</v>
      </c>
      <c r="L143">
        <v>1374</v>
      </c>
      <c r="N143">
        <v>1013</v>
      </c>
      <c r="O143" t="s">
        <v>894</v>
      </c>
      <c r="P143" t="s">
        <v>894</v>
      </c>
      <c r="Q143">
        <v>1</v>
      </c>
      <c r="W143">
        <v>0</v>
      </c>
      <c r="X143">
        <v>-1731369543</v>
      </c>
      <c r="Y143">
        <v>0.22</v>
      </c>
      <c r="AA143">
        <v>1</v>
      </c>
      <c r="AB143">
        <v>0</v>
      </c>
      <c r="AC143">
        <v>0</v>
      </c>
      <c r="AD143">
        <v>0</v>
      </c>
      <c r="AE143">
        <v>1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0.22</v>
      </c>
      <c r="AU143" t="s">
        <v>3</v>
      </c>
      <c r="AV143">
        <v>0</v>
      </c>
      <c r="AW143">
        <v>2</v>
      </c>
      <c r="AX143">
        <v>39650974</v>
      </c>
      <c r="AY143">
        <v>1</v>
      </c>
      <c r="AZ143">
        <v>0</v>
      </c>
      <c r="BA143">
        <v>124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Y143*Source!I66</f>
        <v>0.44</v>
      </c>
      <c r="CY143">
        <f>AA143</f>
        <v>1</v>
      </c>
      <c r="CZ143">
        <f>AE143</f>
        <v>1</v>
      </c>
      <c r="DA143">
        <f>AI143</f>
        <v>1</v>
      </c>
      <c r="DB143">
        <f>ROUND(ROUND(AT143*CZ143,2),6)</f>
        <v>0.22</v>
      </c>
      <c r="DC143">
        <f>ROUND(ROUND(AT143*AG143,2),6)</f>
        <v>0</v>
      </c>
    </row>
    <row r="144" spans="1:107" x14ac:dyDescent="0.2">
      <c r="A144">
        <f>ROW(Source!A67)</f>
        <v>67</v>
      </c>
      <c r="B144">
        <v>39650538</v>
      </c>
      <c r="C144">
        <v>39650961</v>
      </c>
      <c r="D144">
        <v>37071037</v>
      </c>
      <c r="E144">
        <v>1</v>
      </c>
      <c r="F144">
        <v>1</v>
      </c>
      <c r="G144">
        <v>1</v>
      </c>
      <c r="H144">
        <v>1</v>
      </c>
      <c r="I144" t="s">
        <v>895</v>
      </c>
      <c r="J144" t="s">
        <v>3</v>
      </c>
      <c r="K144" t="s">
        <v>896</v>
      </c>
      <c r="L144">
        <v>1191</v>
      </c>
      <c r="N144">
        <v>1013</v>
      </c>
      <c r="O144" t="s">
        <v>878</v>
      </c>
      <c r="P144" t="s">
        <v>878</v>
      </c>
      <c r="Q144">
        <v>1</v>
      </c>
      <c r="W144">
        <v>0</v>
      </c>
      <c r="X144">
        <v>1069510174</v>
      </c>
      <c r="Y144">
        <v>1.5254999999999999</v>
      </c>
      <c r="AA144">
        <v>0</v>
      </c>
      <c r="AB144">
        <v>0</v>
      </c>
      <c r="AC144">
        <v>0</v>
      </c>
      <c r="AD144">
        <v>65.13</v>
      </c>
      <c r="AE144">
        <v>0</v>
      </c>
      <c r="AF144">
        <v>0</v>
      </c>
      <c r="AG144">
        <v>0</v>
      </c>
      <c r="AH144">
        <v>9.6199999999999992</v>
      </c>
      <c r="AI144">
        <v>1</v>
      </c>
      <c r="AJ144">
        <v>1</v>
      </c>
      <c r="AK144">
        <v>1</v>
      </c>
      <c r="AL144">
        <v>6.77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1.1299999999999999</v>
      </c>
      <c r="AU144" t="s">
        <v>19</v>
      </c>
      <c r="AV144">
        <v>1</v>
      </c>
      <c r="AW144">
        <v>2</v>
      </c>
      <c r="AX144">
        <v>39650969</v>
      </c>
      <c r="AY144">
        <v>1</v>
      </c>
      <c r="AZ144">
        <v>0</v>
      </c>
      <c r="BA144">
        <v>125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Y144*Source!I67</f>
        <v>3.0509999999999997</v>
      </c>
      <c r="CY144">
        <f>AD144</f>
        <v>65.13</v>
      </c>
      <c r="CZ144">
        <f>AH144</f>
        <v>9.6199999999999992</v>
      </c>
      <c r="DA144">
        <f>AL144</f>
        <v>6.77</v>
      </c>
      <c r="DB144">
        <f>ROUND((ROUND(AT144*CZ144,2)*1.35),6)</f>
        <v>14.6745</v>
      </c>
      <c r="DC144">
        <f>ROUND((ROUND(AT144*AG144,2)*1.35),6)</f>
        <v>0</v>
      </c>
    </row>
    <row r="145" spans="1:107" x14ac:dyDescent="0.2">
      <c r="A145">
        <f>ROW(Source!A67)</f>
        <v>67</v>
      </c>
      <c r="B145">
        <v>39650538</v>
      </c>
      <c r="C145">
        <v>39650961</v>
      </c>
      <c r="D145">
        <v>37064876</v>
      </c>
      <c r="E145">
        <v>1</v>
      </c>
      <c r="F145">
        <v>1</v>
      </c>
      <c r="G145">
        <v>1</v>
      </c>
      <c r="H145">
        <v>1</v>
      </c>
      <c r="I145" t="s">
        <v>897</v>
      </c>
      <c r="J145" t="s">
        <v>3</v>
      </c>
      <c r="K145" t="s">
        <v>898</v>
      </c>
      <c r="L145">
        <v>1191</v>
      </c>
      <c r="N145">
        <v>1013</v>
      </c>
      <c r="O145" t="s">
        <v>878</v>
      </c>
      <c r="P145" t="s">
        <v>878</v>
      </c>
      <c r="Q145">
        <v>1</v>
      </c>
      <c r="W145">
        <v>0</v>
      </c>
      <c r="X145">
        <v>-1417349443</v>
      </c>
      <c r="Y145">
        <v>0.08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6.77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0.08</v>
      </c>
      <c r="AU145" t="s">
        <v>3</v>
      </c>
      <c r="AV145">
        <v>2</v>
      </c>
      <c r="AW145">
        <v>2</v>
      </c>
      <c r="AX145">
        <v>39650970</v>
      </c>
      <c r="AY145">
        <v>1</v>
      </c>
      <c r="AZ145">
        <v>2048</v>
      </c>
      <c r="BA145">
        <v>126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Y145*Source!I67</f>
        <v>0.16</v>
      </c>
      <c r="CY145">
        <f>AD145</f>
        <v>0</v>
      </c>
      <c r="CZ145">
        <f>AH145</f>
        <v>0</v>
      </c>
      <c r="DA145">
        <f>AL145</f>
        <v>1</v>
      </c>
      <c r="DB145">
        <f>ROUND(ROUND(AT145*CZ145,2),6)</f>
        <v>0</v>
      </c>
      <c r="DC145">
        <f>ROUND(ROUND(AT145*AG145,2),6)</f>
        <v>0</v>
      </c>
    </row>
    <row r="146" spans="1:107" x14ac:dyDescent="0.2">
      <c r="A146">
        <f>ROW(Source!A67)</f>
        <v>67</v>
      </c>
      <c r="B146">
        <v>39650538</v>
      </c>
      <c r="C146">
        <v>39650961</v>
      </c>
      <c r="D146">
        <v>36882159</v>
      </c>
      <c r="E146">
        <v>1</v>
      </c>
      <c r="F146">
        <v>1</v>
      </c>
      <c r="G146">
        <v>1</v>
      </c>
      <c r="H146">
        <v>2</v>
      </c>
      <c r="I146" t="s">
        <v>958</v>
      </c>
      <c r="J146" t="s">
        <v>959</v>
      </c>
      <c r="K146" t="s">
        <v>960</v>
      </c>
      <c r="L146">
        <v>1368</v>
      </c>
      <c r="N146">
        <v>1011</v>
      </c>
      <c r="O146" t="s">
        <v>902</v>
      </c>
      <c r="P146" t="s">
        <v>902</v>
      </c>
      <c r="Q146">
        <v>1</v>
      </c>
      <c r="W146">
        <v>0</v>
      </c>
      <c r="X146">
        <v>-1718674368</v>
      </c>
      <c r="Y146">
        <v>5.4000000000000006E-2</v>
      </c>
      <c r="AA146">
        <v>0</v>
      </c>
      <c r="AB146">
        <v>758.17</v>
      </c>
      <c r="AC146">
        <v>13.5</v>
      </c>
      <c r="AD146">
        <v>0</v>
      </c>
      <c r="AE146">
        <v>0</v>
      </c>
      <c r="AF146">
        <v>111.99</v>
      </c>
      <c r="AG146">
        <v>13.5</v>
      </c>
      <c r="AH146">
        <v>0</v>
      </c>
      <c r="AI146">
        <v>1</v>
      </c>
      <c r="AJ146">
        <v>6.77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0.04</v>
      </c>
      <c r="AU146" t="s">
        <v>19</v>
      </c>
      <c r="AV146">
        <v>0</v>
      </c>
      <c r="AW146">
        <v>2</v>
      </c>
      <c r="AX146">
        <v>39650971</v>
      </c>
      <c r="AY146">
        <v>1</v>
      </c>
      <c r="AZ146">
        <v>0</v>
      </c>
      <c r="BA146">
        <v>127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Y146*Source!I67</f>
        <v>0.10800000000000001</v>
      </c>
      <c r="CY146">
        <f>AB146</f>
        <v>758.17</v>
      </c>
      <c r="CZ146">
        <f>AF146</f>
        <v>111.99</v>
      </c>
      <c r="DA146">
        <f>AJ146</f>
        <v>6.77</v>
      </c>
      <c r="DB146">
        <f>ROUND((ROUND(AT146*CZ146,2)*1.35),6)</f>
        <v>6.048</v>
      </c>
      <c r="DC146">
        <f>ROUND((ROUND(AT146*AG146,2)*1.35),6)</f>
        <v>0.72899999999999998</v>
      </c>
    </row>
    <row r="147" spans="1:107" x14ac:dyDescent="0.2">
      <c r="A147">
        <f>ROW(Source!A67)</f>
        <v>67</v>
      </c>
      <c r="B147">
        <v>39650538</v>
      </c>
      <c r="C147">
        <v>39650961</v>
      </c>
      <c r="D147">
        <v>36883554</v>
      </c>
      <c r="E147">
        <v>1</v>
      </c>
      <c r="F147">
        <v>1</v>
      </c>
      <c r="G147">
        <v>1</v>
      </c>
      <c r="H147">
        <v>2</v>
      </c>
      <c r="I147" t="s">
        <v>961</v>
      </c>
      <c r="J147" t="s">
        <v>962</v>
      </c>
      <c r="K147" t="s">
        <v>963</v>
      </c>
      <c r="L147">
        <v>1368</v>
      </c>
      <c r="N147">
        <v>1011</v>
      </c>
      <c r="O147" t="s">
        <v>902</v>
      </c>
      <c r="P147" t="s">
        <v>902</v>
      </c>
      <c r="Q147">
        <v>1</v>
      </c>
      <c r="W147">
        <v>0</v>
      </c>
      <c r="X147">
        <v>1372534845</v>
      </c>
      <c r="Y147">
        <v>5.4000000000000006E-2</v>
      </c>
      <c r="AA147">
        <v>0</v>
      </c>
      <c r="AB147">
        <v>444.86</v>
      </c>
      <c r="AC147">
        <v>11.6</v>
      </c>
      <c r="AD147">
        <v>0</v>
      </c>
      <c r="AE147">
        <v>0</v>
      </c>
      <c r="AF147">
        <v>65.709999999999994</v>
      </c>
      <c r="AG147">
        <v>11.6</v>
      </c>
      <c r="AH147">
        <v>0</v>
      </c>
      <c r="AI147">
        <v>1</v>
      </c>
      <c r="AJ147">
        <v>6.77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0.04</v>
      </c>
      <c r="AU147" t="s">
        <v>19</v>
      </c>
      <c r="AV147">
        <v>0</v>
      </c>
      <c r="AW147">
        <v>2</v>
      </c>
      <c r="AX147">
        <v>39650972</v>
      </c>
      <c r="AY147">
        <v>1</v>
      </c>
      <c r="AZ147">
        <v>0</v>
      </c>
      <c r="BA147">
        <v>128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Y147*Source!I67</f>
        <v>0.10800000000000001</v>
      </c>
      <c r="CY147">
        <f>AB147</f>
        <v>444.86</v>
      </c>
      <c r="CZ147">
        <f>AF147</f>
        <v>65.709999999999994</v>
      </c>
      <c r="DA147">
        <f>AJ147</f>
        <v>6.77</v>
      </c>
      <c r="DB147">
        <f>ROUND((ROUND(AT147*CZ147,2)*1.35),6)</f>
        <v>3.5505</v>
      </c>
      <c r="DC147">
        <f>ROUND((ROUND(AT147*AG147,2)*1.35),6)</f>
        <v>0.621</v>
      </c>
    </row>
    <row r="148" spans="1:107" x14ac:dyDescent="0.2">
      <c r="A148">
        <f>ROW(Source!A67)</f>
        <v>67</v>
      </c>
      <c r="B148">
        <v>39650538</v>
      </c>
      <c r="C148">
        <v>39650961</v>
      </c>
      <c r="D148">
        <v>36804448</v>
      </c>
      <c r="E148">
        <v>1</v>
      </c>
      <c r="F148">
        <v>1</v>
      </c>
      <c r="G148">
        <v>1</v>
      </c>
      <c r="H148">
        <v>3</v>
      </c>
      <c r="I148" t="s">
        <v>925</v>
      </c>
      <c r="J148" t="s">
        <v>926</v>
      </c>
      <c r="K148" t="s">
        <v>927</v>
      </c>
      <c r="L148">
        <v>1346</v>
      </c>
      <c r="N148">
        <v>1009</v>
      </c>
      <c r="O148" t="s">
        <v>186</v>
      </c>
      <c r="P148" t="s">
        <v>186</v>
      </c>
      <c r="Q148">
        <v>1</v>
      </c>
      <c r="W148">
        <v>0</v>
      </c>
      <c r="X148">
        <v>103900845</v>
      </c>
      <c r="Y148">
        <v>0.06</v>
      </c>
      <c r="AA148">
        <v>61.2</v>
      </c>
      <c r="AB148">
        <v>0</v>
      </c>
      <c r="AC148">
        <v>0</v>
      </c>
      <c r="AD148">
        <v>0</v>
      </c>
      <c r="AE148">
        <v>9.0399999999999991</v>
      </c>
      <c r="AF148">
        <v>0</v>
      </c>
      <c r="AG148">
        <v>0</v>
      </c>
      <c r="AH148">
        <v>0</v>
      </c>
      <c r="AI148">
        <v>6.77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0.06</v>
      </c>
      <c r="AU148" t="s">
        <v>3</v>
      </c>
      <c r="AV148">
        <v>0</v>
      </c>
      <c r="AW148">
        <v>2</v>
      </c>
      <c r="AX148">
        <v>39650973</v>
      </c>
      <c r="AY148">
        <v>1</v>
      </c>
      <c r="AZ148">
        <v>0</v>
      </c>
      <c r="BA148">
        <v>129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Y148*Source!I67</f>
        <v>0.12</v>
      </c>
      <c r="CY148">
        <f>AA148</f>
        <v>61.2</v>
      </c>
      <c r="CZ148">
        <f>AE148</f>
        <v>9.0399999999999991</v>
      </c>
      <c r="DA148">
        <f>AI148</f>
        <v>6.77</v>
      </c>
      <c r="DB148">
        <f>ROUND(ROUND(AT148*CZ148,2),6)</f>
        <v>0.54</v>
      </c>
      <c r="DC148">
        <f>ROUND(ROUND(AT148*AG148,2),6)</f>
        <v>0</v>
      </c>
    </row>
    <row r="149" spans="1:107" x14ac:dyDescent="0.2">
      <c r="A149">
        <f>ROW(Source!A67)</f>
        <v>67</v>
      </c>
      <c r="B149">
        <v>39650538</v>
      </c>
      <c r="C149">
        <v>39650961</v>
      </c>
      <c r="D149">
        <v>36872317</v>
      </c>
      <c r="E149">
        <v>1</v>
      </c>
      <c r="F149">
        <v>1</v>
      </c>
      <c r="G149">
        <v>1</v>
      </c>
      <c r="H149">
        <v>3</v>
      </c>
      <c r="I149" t="s">
        <v>110</v>
      </c>
      <c r="J149" t="s">
        <v>112</v>
      </c>
      <c r="K149" t="s">
        <v>111</v>
      </c>
      <c r="L149">
        <v>1358</v>
      </c>
      <c r="N149">
        <v>1010</v>
      </c>
      <c r="O149" t="s">
        <v>95</v>
      </c>
      <c r="P149" t="s">
        <v>95</v>
      </c>
      <c r="Q149">
        <v>10</v>
      </c>
      <c r="W149">
        <v>0</v>
      </c>
      <c r="X149">
        <v>1516669058</v>
      </c>
      <c r="Y149">
        <v>0.1</v>
      </c>
      <c r="AA149">
        <v>6726</v>
      </c>
      <c r="AB149">
        <v>0</v>
      </c>
      <c r="AC149">
        <v>0</v>
      </c>
      <c r="AD149">
        <v>0</v>
      </c>
      <c r="AE149">
        <v>993.5</v>
      </c>
      <c r="AF149">
        <v>0</v>
      </c>
      <c r="AG149">
        <v>0</v>
      </c>
      <c r="AH149">
        <v>0</v>
      </c>
      <c r="AI149">
        <v>6.77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3</v>
      </c>
      <c r="AT149">
        <v>0.1</v>
      </c>
      <c r="AU149" t="s">
        <v>3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Y149*Source!I67</f>
        <v>0.2</v>
      </c>
      <c r="CY149">
        <f>AA149</f>
        <v>6726</v>
      </c>
      <c r="CZ149">
        <f>AE149</f>
        <v>993.5</v>
      </c>
      <c r="DA149">
        <f>AI149</f>
        <v>6.77</v>
      </c>
      <c r="DB149">
        <f>ROUND(ROUND(AT149*CZ149,2),6)</f>
        <v>99.35</v>
      </c>
      <c r="DC149">
        <f>ROUND(ROUND(AT149*AG149,2),6)</f>
        <v>0</v>
      </c>
    </row>
    <row r="150" spans="1:107" x14ac:dyDescent="0.2">
      <c r="A150">
        <f>ROW(Source!A67)</f>
        <v>67</v>
      </c>
      <c r="B150">
        <v>39650538</v>
      </c>
      <c r="C150">
        <v>39650961</v>
      </c>
      <c r="D150">
        <v>36799065</v>
      </c>
      <c r="E150">
        <v>17</v>
      </c>
      <c r="F150">
        <v>1</v>
      </c>
      <c r="G150">
        <v>1</v>
      </c>
      <c r="H150">
        <v>3</v>
      </c>
      <c r="I150" t="s">
        <v>892</v>
      </c>
      <c r="J150" t="s">
        <v>3</v>
      </c>
      <c r="K150" t="s">
        <v>893</v>
      </c>
      <c r="L150">
        <v>1374</v>
      </c>
      <c r="N150">
        <v>1013</v>
      </c>
      <c r="O150" t="s">
        <v>894</v>
      </c>
      <c r="P150" t="s">
        <v>894</v>
      </c>
      <c r="Q150">
        <v>1</v>
      </c>
      <c r="W150">
        <v>0</v>
      </c>
      <c r="X150">
        <v>-1731369543</v>
      </c>
      <c r="Y150">
        <v>0.22</v>
      </c>
      <c r="AA150">
        <v>1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0.22</v>
      </c>
      <c r="AU150" t="s">
        <v>3</v>
      </c>
      <c r="AV150">
        <v>0</v>
      </c>
      <c r="AW150">
        <v>2</v>
      </c>
      <c r="AX150">
        <v>39650974</v>
      </c>
      <c r="AY150">
        <v>1</v>
      </c>
      <c r="AZ150">
        <v>0</v>
      </c>
      <c r="BA150">
        <v>130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Y150*Source!I67</f>
        <v>0.44</v>
      </c>
      <c r="CY150">
        <f>AA150</f>
        <v>1</v>
      </c>
      <c r="CZ150">
        <f>AE150</f>
        <v>1</v>
      </c>
      <c r="DA150">
        <f>AI150</f>
        <v>1</v>
      </c>
      <c r="DB150">
        <f>ROUND(ROUND(AT150*CZ150,2),6)</f>
        <v>0.22</v>
      </c>
      <c r="DC150">
        <f>ROUND(ROUND(AT150*AG150,2),6)</f>
        <v>0</v>
      </c>
    </row>
    <row r="151" spans="1:107" x14ac:dyDescent="0.2">
      <c r="A151">
        <f>ROW(Source!A70)</f>
        <v>70</v>
      </c>
      <c r="B151">
        <v>39650536</v>
      </c>
      <c r="C151">
        <v>39650976</v>
      </c>
      <c r="D151">
        <v>37064928</v>
      </c>
      <c r="E151">
        <v>1</v>
      </c>
      <c r="F151">
        <v>1</v>
      </c>
      <c r="G151">
        <v>1</v>
      </c>
      <c r="H151">
        <v>1</v>
      </c>
      <c r="I151" t="s">
        <v>964</v>
      </c>
      <c r="J151" t="s">
        <v>3</v>
      </c>
      <c r="K151" t="s">
        <v>965</v>
      </c>
      <c r="L151">
        <v>1191</v>
      </c>
      <c r="N151">
        <v>1013</v>
      </c>
      <c r="O151" t="s">
        <v>878</v>
      </c>
      <c r="P151" t="s">
        <v>878</v>
      </c>
      <c r="Q151">
        <v>1</v>
      </c>
      <c r="W151">
        <v>0</v>
      </c>
      <c r="X151">
        <v>145020957</v>
      </c>
      <c r="Y151">
        <v>2.7</v>
      </c>
      <c r="AA151">
        <v>0</v>
      </c>
      <c r="AB151">
        <v>0</v>
      </c>
      <c r="AC151">
        <v>0</v>
      </c>
      <c r="AD151">
        <v>9.07</v>
      </c>
      <c r="AE151">
        <v>0</v>
      </c>
      <c r="AF151">
        <v>0</v>
      </c>
      <c r="AG151">
        <v>0</v>
      </c>
      <c r="AH151">
        <v>9.07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2</v>
      </c>
      <c r="AU151" t="s">
        <v>19</v>
      </c>
      <c r="AV151">
        <v>1</v>
      </c>
      <c r="AW151">
        <v>2</v>
      </c>
      <c r="AX151">
        <v>39650983</v>
      </c>
      <c r="AY151">
        <v>1</v>
      </c>
      <c r="AZ151">
        <v>0</v>
      </c>
      <c r="BA151">
        <v>131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Y151*Source!I70</f>
        <v>5.4</v>
      </c>
      <c r="CY151">
        <f>AD151</f>
        <v>9.07</v>
      </c>
      <c r="CZ151">
        <f>AH151</f>
        <v>9.07</v>
      </c>
      <c r="DA151">
        <f>AL151</f>
        <v>1</v>
      </c>
      <c r="DB151">
        <f>ROUND((ROUND(AT151*CZ151,2)*1.35),6)</f>
        <v>24.489000000000001</v>
      </c>
      <c r="DC151">
        <f>ROUND((ROUND(AT151*AG151,2)*1.35),6)</f>
        <v>0</v>
      </c>
    </row>
    <row r="152" spans="1:107" x14ac:dyDescent="0.2">
      <c r="A152">
        <f>ROW(Source!A70)</f>
        <v>70</v>
      </c>
      <c r="B152">
        <v>39650536</v>
      </c>
      <c r="C152">
        <v>39650976</v>
      </c>
      <c r="D152">
        <v>36802095</v>
      </c>
      <c r="E152">
        <v>1</v>
      </c>
      <c r="F152">
        <v>1</v>
      </c>
      <c r="G152">
        <v>1</v>
      </c>
      <c r="H152">
        <v>3</v>
      </c>
      <c r="I152" t="s">
        <v>922</v>
      </c>
      <c r="J152" t="s">
        <v>923</v>
      </c>
      <c r="K152" t="s">
        <v>924</v>
      </c>
      <c r="L152">
        <v>1346</v>
      </c>
      <c r="N152">
        <v>1009</v>
      </c>
      <c r="O152" t="s">
        <v>186</v>
      </c>
      <c r="P152" t="s">
        <v>186</v>
      </c>
      <c r="Q152">
        <v>1</v>
      </c>
      <c r="W152">
        <v>0</v>
      </c>
      <c r="X152">
        <v>-2124370092</v>
      </c>
      <c r="Y152">
        <v>1.4999999999999999E-2</v>
      </c>
      <c r="AA152">
        <v>91.29</v>
      </c>
      <c r="AB152">
        <v>0</v>
      </c>
      <c r="AC152">
        <v>0</v>
      </c>
      <c r="AD152">
        <v>0</v>
      </c>
      <c r="AE152">
        <v>91.29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1.4999999999999999E-2</v>
      </c>
      <c r="AU152" t="s">
        <v>3</v>
      </c>
      <c r="AV152">
        <v>0</v>
      </c>
      <c r="AW152">
        <v>2</v>
      </c>
      <c r="AX152">
        <v>39650984</v>
      </c>
      <c r="AY152">
        <v>1</v>
      </c>
      <c r="AZ152">
        <v>0</v>
      </c>
      <c r="BA152">
        <v>132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Y152*Source!I70</f>
        <v>0.03</v>
      </c>
      <c r="CY152">
        <f>AA152</f>
        <v>91.29</v>
      </c>
      <c r="CZ152">
        <f>AE152</f>
        <v>91.29</v>
      </c>
      <c r="DA152">
        <f>AI152</f>
        <v>1</v>
      </c>
      <c r="DB152">
        <f>ROUND(ROUND(AT152*CZ152,2),6)</f>
        <v>1.37</v>
      </c>
      <c r="DC152">
        <f>ROUND(ROUND(AT152*AG152,2),6)</f>
        <v>0</v>
      </c>
    </row>
    <row r="153" spans="1:107" x14ac:dyDescent="0.2">
      <c r="A153">
        <f>ROW(Source!A70)</f>
        <v>70</v>
      </c>
      <c r="B153">
        <v>39650536</v>
      </c>
      <c r="C153">
        <v>39650976</v>
      </c>
      <c r="D153">
        <v>36860041</v>
      </c>
      <c r="E153">
        <v>1</v>
      </c>
      <c r="F153">
        <v>1</v>
      </c>
      <c r="G153">
        <v>1</v>
      </c>
      <c r="H153">
        <v>3</v>
      </c>
      <c r="I153" t="s">
        <v>966</v>
      </c>
      <c r="J153" t="s">
        <v>967</v>
      </c>
      <c r="K153" t="s">
        <v>968</v>
      </c>
      <c r="L153">
        <v>1477</v>
      </c>
      <c r="N153">
        <v>1013</v>
      </c>
      <c r="O153" t="s">
        <v>209</v>
      </c>
      <c r="P153" t="s">
        <v>211</v>
      </c>
      <c r="Q153">
        <v>1</v>
      </c>
      <c r="W153">
        <v>0</v>
      </c>
      <c r="X153">
        <v>2077511803</v>
      </c>
      <c r="Y153">
        <v>5.0000000000000001E-3</v>
      </c>
      <c r="AA153">
        <v>1819.3</v>
      </c>
      <c r="AB153">
        <v>0</v>
      </c>
      <c r="AC153">
        <v>0</v>
      </c>
      <c r="AD153">
        <v>0</v>
      </c>
      <c r="AE153">
        <v>1819.3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5.0000000000000001E-3</v>
      </c>
      <c r="AU153" t="s">
        <v>3</v>
      </c>
      <c r="AV153">
        <v>0</v>
      </c>
      <c r="AW153">
        <v>2</v>
      </c>
      <c r="AX153">
        <v>39650985</v>
      </c>
      <c r="AY153">
        <v>1</v>
      </c>
      <c r="AZ153">
        <v>0</v>
      </c>
      <c r="BA153">
        <v>133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Y153*Source!I70</f>
        <v>0.01</v>
      </c>
      <c r="CY153">
        <f>AA153</f>
        <v>1819.3</v>
      </c>
      <c r="CZ153">
        <f>AE153</f>
        <v>1819.3</v>
      </c>
      <c r="DA153">
        <f>AI153</f>
        <v>1</v>
      </c>
      <c r="DB153">
        <f>ROUND(ROUND(AT153*CZ153,2),6)</f>
        <v>9.1</v>
      </c>
      <c r="DC153">
        <f>ROUND(ROUND(AT153*AG153,2),6)</f>
        <v>0</v>
      </c>
    </row>
    <row r="154" spans="1:107" x14ac:dyDescent="0.2">
      <c r="A154">
        <f>ROW(Source!A70)</f>
        <v>70</v>
      </c>
      <c r="B154">
        <v>39650536</v>
      </c>
      <c r="C154">
        <v>39650976</v>
      </c>
      <c r="D154">
        <v>36860609</v>
      </c>
      <c r="E154">
        <v>1</v>
      </c>
      <c r="F154">
        <v>1</v>
      </c>
      <c r="G154">
        <v>1</v>
      </c>
      <c r="H154">
        <v>3</v>
      </c>
      <c r="I154" t="s">
        <v>969</v>
      </c>
      <c r="J154" t="s">
        <v>970</v>
      </c>
      <c r="K154" t="s">
        <v>971</v>
      </c>
      <c r="L154">
        <v>1355</v>
      </c>
      <c r="N154">
        <v>1010</v>
      </c>
      <c r="O154" t="s">
        <v>265</v>
      </c>
      <c r="P154" t="s">
        <v>265</v>
      </c>
      <c r="Q154">
        <v>100</v>
      </c>
      <c r="W154">
        <v>0</v>
      </c>
      <c r="X154">
        <v>-803502612</v>
      </c>
      <c r="Y154">
        <v>1.0999999999999999E-2</v>
      </c>
      <c r="AA154">
        <v>164</v>
      </c>
      <c r="AB154">
        <v>0</v>
      </c>
      <c r="AC154">
        <v>0</v>
      </c>
      <c r="AD154">
        <v>0</v>
      </c>
      <c r="AE154">
        <v>164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1.0999999999999999E-2</v>
      </c>
      <c r="AU154" t="s">
        <v>3</v>
      </c>
      <c r="AV154">
        <v>0</v>
      </c>
      <c r="AW154">
        <v>2</v>
      </c>
      <c r="AX154">
        <v>39650986</v>
      </c>
      <c r="AY154">
        <v>1</v>
      </c>
      <c r="AZ154">
        <v>0</v>
      </c>
      <c r="BA154">
        <v>134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Y154*Source!I70</f>
        <v>2.1999999999999999E-2</v>
      </c>
      <c r="CY154">
        <f>AA154</f>
        <v>164</v>
      </c>
      <c r="CZ154">
        <f>AE154</f>
        <v>164</v>
      </c>
      <c r="DA154">
        <f>AI154</f>
        <v>1</v>
      </c>
      <c r="DB154">
        <f>ROUND(ROUND(AT154*CZ154,2),6)</f>
        <v>1.8</v>
      </c>
      <c r="DC154">
        <f>ROUND(ROUND(AT154*AG154,2),6)</f>
        <v>0</v>
      </c>
    </row>
    <row r="155" spans="1:107" x14ac:dyDescent="0.2">
      <c r="A155">
        <f>ROW(Source!A70)</f>
        <v>70</v>
      </c>
      <c r="B155">
        <v>39650536</v>
      </c>
      <c r="C155">
        <v>39650976</v>
      </c>
      <c r="D155">
        <v>36872345</v>
      </c>
      <c r="E155">
        <v>1</v>
      </c>
      <c r="F155">
        <v>1</v>
      </c>
      <c r="G155">
        <v>1</v>
      </c>
      <c r="H155">
        <v>3</v>
      </c>
      <c r="I155" t="s">
        <v>118</v>
      </c>
      <c r="J155" t="s">
        <v>120</v>
      </c>
      <c r="K155" t="s">
        <v>119</v>
      </c>
      <c r="L155">
        <v>1358</v>
      </c>
      <c r="N155">
        <v>1010</v>
      </c>
      <c r="O155" t="s">
        <v>95</v>
      </c>
      <c r="P155" t="s">
        <v>95</v>
      </c>
      <c r="Q155">
        <v>10</v>
      </c>
      <c r="W155">
        <v>0</v>
      </c>
      <c r="X155">
        <v>1129849940</v>
      </c>
      <c r="Y155">
        <v>0.1</v>
      </c>
      <c r="AA155">
        <v>311.2</v>
      </c>
      <c r="AB155">
        <v>0</v>
      </c>
      <c r="AC155">
        <v>0</v>
      </c>
      <c r="AD155">
        <v>0</v>
      </c>
      <c r="AE155">
        <v>311.2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3</v>
      </c>
      <c r="AT155">
        <v>0.1</v>
      </c>
      <c r="AU155" t="s">
        <v>3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Y155*Source!I70</f>
        <v>0.2</v>
      </c>
      <c r="CY155">
        <f>AA155</f>
        <v>311.2</v>
      </c>
      <c r="CZ155">
        <f>AE155</f>
        <v>311.2</v>
      </c>
      <c r="DA155">
        <f>AI155</f>
        <v>1</v>
      </c>
      <c r="DB155">
        <f>ROUND(ROUND(AT155*CZ155,2),6)</f>
        <v>31.12</v>
      </c>
      <c r="DC155">
        <f>ROUND(ROUND(AT155*AG155,2),6)</f>
        <v>0</v>
      </c>
    </row>
    <row r="156" spans="1:107" x14ac:dyDescent="0.2">
      <c r="A156">
        <f>ROW(Source!A70)</f>
        <v>70</v>
      </c>
      <c r="B156">
        <v>39650536</v>
      </c>
      <c r="C156">
        <v>39650976</v>
      </c>
      <c r="D156">
        <v>36799065</v>
      </c>
      <c r="E156">
        <v>17</v>
      </c>
      <c r="F156">
        <v>1</v>
      </c>
      <c r="G156">
        <v>1</v>
      </c>
      <c r="H156">
        <v>3</v>
      </c>
      <c r="I156" t="s">
        <v>892</v>
      </c>
      <c r="J156" t="s">
        <v>3</v>
      </c>
      <c r="K156" t="s">
        <v>893</v>
      </c>
      <c r="L156">
        <v>1374</v>
      </c>
      <c r="N156">
        <v>1013</v>
      </c>
      <c r="O156" t="s">
        <v>894</v>
      </c>
      <c r="P156" t="s">
        <v>894</v>
      </c>
      <c r="Q156">
        <v>1</v>
      </c>
      <c r="W156">
        <v>0</v>
      </c>
      <c r="X156">
        <v>-1731369543</v>
      </c>
      <c r="Y156">
        <v>0.36</v>
      </c>
      <c r="AA156">
        <v>1</v>
      </c>
      <c r="AB156">
        <v>0</v>
      </c>
      <c r="AC156">
        <v>0</v>
      </c>
      <c r="AD156">
        <v>0</v>
      </c>
      <c r="AE156">
        <v>1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0.36</v>
      </c>
      <c r="AU156" t="s">
        <v>3</v>
      </c>
      <c r="AV156">
        <v>0</v>
      </c>
      <c r="AW156">
        <v>2</v>
      </c>
      <c r="AX156">
        <v>39650987</v>
      </c>
      <c r="AY156">
        <v>1</v>
      </c>
      <c r="AZ156">
        <v>0</v>
      </c>
      <c r="BA156">
        <v>135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Y156*Source!I70</f>
        <v>0.72</v>
      </c>
      <c r="CY156">
        <f>AA156</f>
        <v>1</v>
      </c>
      <c r="CZ156">
        <f>AE156</f>
        <v>1</v>
      </c>
      <c r="DA156">
        <f>AI156</f>
        <v>1</v>
      </c>
      <c r="DB156">
        <f>ROUND(ROUND(AT156*CZ156,2),6)</f>
        <v>0.36</v>
      </c>
      <c r="DC156">
        <f>ROUND(ROUND(AT156*AG156,2),6)</f>
        <v>0</v>
      </c>
    </row>
    <row r="157" spans="1:107" x14ac:dyDescent="0.2">
      <c r="A157">
        <f>ROW(Source!A71)</f>
        <v>71</v>
      </c>
      <c r="B157">
        <v>39650538</v>
      </c>
      <c r="C157">
        <v>39650976</v>
      </c>
      <c r="D157">
        <v>37064928</v>
      </c>
      <c r="E157">
        <v>1</v>
      </c>
      <c r="F157">
        <v>1</v>
      </c>
      <c r="G157">
        <v>1</v>
      </c>
      <c r="H157">
        <v>1</v>
      </c>
      <c r="I157" t="s">
        <v>964</v>
      </c>
      <c r="J157" t="s">
        <v>3</v>
      </c>
      <c r="K157" t="s">
        <v>965</v>
      </c>
      <c r="L157">
        <v>1191</v>
      </c>
      <c r="N157">
        <v>1013</v>
      </c>
      <c r="O157" t="s">
        <v>878</v>
      </c>
      <c r="P157" t="s">
        <v>878</v>
      </c>
      <c r="Q157">
        <v>1</v>
      </c>
      <c r="W157">
        <v>0</v>
      </c>
      <c r="X157">
        <v>145020957</v>
      </c>
      <c r="Y157">
        <v>2.7</v>
      </c>
      <c r="AA157">
        <v>0</v>
      </c>
      <c r="AB157">
        <v>0</v>
      </c>
      <c r="AC157">
        <v>0</v>
      </c>
      <c r="AD157">
        <v>61.4</v>
      </c>
      <c r="AE157">
        <v>0</v>
      </c>
      <c r="AF157">
        <v>0</v>
      </c>
      <c r="AG157">
        <v>0</v>
      </c>
      <c r="AH157">
        <v>9.07</v>
      </c>
      <c r="AI157">
        <v>1</v>
      </c>
      <c r="AJ157">
        <v>1</v>
      </c>
      <c r="AK157">
        <v>1</v>
      </c>
      <c r="AL157">
        <v>6.77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2</v>
      </c>
      <c r="AU157" t="s">
        <v>19</v>
      </c>
      <c r="AV157">
        <v>1</v>
      </c>
      <c r="AW157">
        <v>2</v>
      </c>
      <c r="AX157">
        <v>39650983</v>
      </c>
      <c r="AY157">
        <v>1</v>
      </c>
      <c r="AZ157">
        <v>0</v>
      </c>
      <c r="BA157">
        <v>136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Y157*Source!I71</f>
        <v>5.4</v>
      </c>
      <c r="CY157">
        <f>AD157</f>
        <v>61.4</v>
      </c>
      <c r="CZ157">
        <f>AH157</f>
        <v>9.07</v>
      </c>
      <c r="DA157">
        <f>AL157</f>
        <v>6.77</v>
      </c>
      <c r="DB157">
        <f>ROUND((ROUND(AT157*CZ157,2)*1.35),6)</f>
        <v>24.489000000000001</v>
      </c>
      <c r="DC157">
        <f>ROUND((ROUND(AT157*AG157,2)*1.35),6)</f>
        <v>0</v>
      </c>
    </row>
    <row r="158" spans="1:107" x14ac:dyDescent="0.2">
      <c r="A158">
        <f>ROW(Source!A71)</f>
        <v>71</v>
      </c>
      <c r="B158">
        <v>39650538</v>
      </c>
      <c r="C158">
        <v>39650976</v>
      </c>
      <c r="D158">
        <v>36802095</v>
      </c>
      <c r="E158">
        <v>1</v>
      </c>
      <c r="F158">
        <v>1</v>
      </c>
      <c r="G158">
        <v>1</v>
      </c>
      <c r="H158">
        <v>3</v>
      </c>
      <c r="I158" t="s">
        <v>922</v>
      </c>
      <c r="J158" t="s">
        <v>923</v>
      </c>
      <c r="K158" t="s">
        <v>924</v>
      </c>
      <c r="L158">
        <v>1346</v>
      </c>
      <c r="N158">
        <v>1009</v>
      </c>
      <c r="O158" t="s">
        <v>186</v>
      </c>
      <c r="P158" t="s">
        <v>186</v>
      </c>
      <c r="Q158">
        <v>1</v>
      </c>
      <c r="W158">
        <v>0</v>
      </c>
      <c r="X158">
        <v>-2124370092</v>
      </c>
      <c r="Y158">
        <v>1.4999999999999999E-2</v>
      </c>
      <c r="AA158">
        <v>618.03</v>
      </c>
      <c r="AB158">
        <v>0</v>
      </c>
      <c r="AC158">
        <v>0</v>
      </c>
      <c r="AD158">
        <v>0</v>
      </c>
      <c r="AE158">
        <v>91.29</v>
      </c>
      <c r="AF158">
        <v>0</v>
      </c>
      <c r="AG158">
        <v>0</v>
      </c>
      <c r="AH158">
        <v>0</v>
      </c>
      <c r="AI158">
        <v>6.77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1.4999999999999999E-2</v>
      </c>
      <c r="AU158" t="s">
        <v>3</v>
      </c>
      <c r="AV158">
        <v>0</v>
      </c>
      <c r="AW158">
        <v>2</v>
      </c>
      <c r="AX158">
        <v>39650984</v>
      </c>
      <c r="AY158">
        <v>1</v>
      </c>
      <c r="AZ158">
        <v>0</v>
      </c>
      <c r="BA158">
        <v>137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Y158*Source!I71</f>
        <v>0.03</v>
      </c>
      <c r="CY158">
        <f>AA158</f>
        <v>618.03</v>
      </c>
      <c r="CZ158">
        <f>AE158</f>
        <v>91.29</v>
      </c>
      <c r="DA158">
        <f>AI158</f>
        <v>6.77</v>
      </c>
      <c r="DB158">
        <f t="shared" ref="DB158:DB174" si="60">ROUND(ROUND(AT158*CZ158,2),6)</f>
        <v>1.37</v>
      </c>
      <c r="DC158">
        <f t="shared" ref="DC158:DC174" si="61">ROUND(ROUND(AT158*AG158,2),6)</f>
        <v>0</v>
      </c>
    </row>
    <row r="159" spans="1:107" x14ac:dyDescent="0.2">
      <c r="A159">
        <f>ROW(Source!A71)</f>
        <v>71</v>
      </c>
      <c r="B159">
        <v>39650538</v>
      </c>
      <c r="C159">
        <v>39650976</v>
      </c>
      <c r="D159">
        <v>36860041</v>
      </c>
      <c r="E159">
        <v>1</v>
      </c>
      <c r="F159">
        <v>1</v>
      </c>
      <c r="G159">
        <v>1</v>
      </c>
      <c r="H159">
        <v>3</v>
      </c>
      <c r="I159" t="s">
        <v>966</v>
      </c>
      <c r="J159" t="s">
        <v>967</v>
      </c>
      <c r="K159" t="s">
        <v>968</v>
      </c>
      <c r="L159">
        <v>1477</v>
      </c>
      <c r="N159">
        <v>1013</v>
      </c>
      <c r="O159" t="s">
        <v>209</v>
      </c>
      <c r="P159" t="s">
        <v>211</v>
      </c>
      <c r="Q159">
        <v>1</v>
      </c>
      <c r="W159">
        <v>0</v>
      </c>
      <c r="X159">
        <v>2077511803</v>
      </c>
      <c r="Y159">
        <v>5.0000000000000001E-3</v>
      </c>
      <c r="AA159">
        <v>12316.66</v>
      </c>
      <c r="AB159">
        <v>0</v>
      </c>
      <c r="AC159">
        <v>0</v>
      </c>
      <c r="AD159">
        <v>0</v>
      </c>
      <c r="AE159">
        <v>1819.3</v>
      </c>
      <c r="AF159">
        <v>0</v>
      </c>
      <c r="AG159">
        <v>0</v>
      </c>
      <c r="AH159">
        <v>0</v>
      </c>
      <c r="AI159">
        <v>6.77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5.0000000000000001E-3</v>
      </c>
      <c r="AU159" t="s">
        <v>3</v>
      </c>
      <c r="AV159">
        <v>0</v>
      </c>
      <c r="AW159">
        <v>2</v>
      </c>
      <c r="AX159">
        <v>39650985</v>
      </c>
      <c r="AY159">
        <v>1</v>
      </c>
      <c r="AZ159">
        <v>0</v>
      </c>
      <c r="BA159">
        <v>138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Y159*Source!I71</f>
        <v>0.01</v>
      </c>
      <c r="CY159">
        <f>AA159</f>
        <v>12316.66</v>
      </c>
      <c r="CZ159">
        <f>AE159</f>
        <v>1819.3</v>
      </c>
      <c r="DA159">
        <f>AI159</f>
        <v>6.77</v>
      </c>
      <c r="DB159">
        <f t="shared" si="60"/>
        <v>9.1</v>
      </c>
      <c r="DC159">
        <f t="shared" si="61"/>
        <v>0</v>
      </c>
    </row>
    <row r="160" spans="1:107" x14ac:dyDescent="0.2">
      <c r="A160">
        <f>ROW(Source!A71)</f>
        <v>71</v>
      </c>
      <c r="B160">
        <v>39650538</v>
      </c>
      <c r="C160">
        <v>39650976</v>
      </c>
      <c r="D160">
        <v>36860609</v>
      </c>
      <c r="E160">
        <v>1</v>
      </c>
      <c r="F160">
        <v>1</v>
      </c>
      <c r="G160">
        <v>1</v>
      </c>
      <c r="H160">
        <v>3</v>
      </c>
      <c r="I160" t="s">
        <v>969</v>
      </c>
      <c r="J160" t="s">
        <v>970</v>
      </c>
      <c r="K160" t="s">
        <v>971</v>
      </c>
      <c r="L160">
        <v>1355</v>
      </c>
      <c r="N160">
        <v>1010</v>
      </c>
      <c r="O160" t="s">
        <v>265</v>
      </c>
      <c r="P160" t="s">
        <v>265</v>
      </c>
      <c r="Q160">
        <v>100</v>
      </c>
      <c r="W160">
        <v>0</v>
      </c>
      <c r="X160">
        <v>-803502612</v>
      </c>
      <c r="Y160">
        <v>1.0999999999999999E-2</v>
      </c>
      <c r="AA160">
        <v>1110.28</v>
      </c>
      <c r="AB160">
        <v>0</v>
      </c>
      <c r="AC160">
        <v>0</v>
      </c>
      <c r="AD160">
        <v>0</v>
      </c>
      <c r="AE160">
        <v>164</v>
      </c>
      <c r="AF160">
        <v>0</v>
      </c>
      <c r="AG160">
        <v>0</v>
      </c>
      <c r="AH160">
        <v>0</v>
      </c>
      <c r="AI160">
        <v>6.77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1.0999999999999999E-2</v>
      </c>
      <c r="AU160" t="s">
        <v>3</v>
      </c>
      <c r="AV160">
        <v>0</v>
      </c>
      <c r="AW160">
        <v>2</v>
      </c>
      <c r="AX160">
        <v>39650986</v>
      </c>
      <c r="AY160">
        <v>1</v>
      </c>
      <c r="AZ160">
        <v>0</v>
      </c>
      <c r="BA160">
        <v>139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Y160*Source!I71</f>
        <v>2.1999999999999999E-2</v>
      </c>
      <c r="CY160">
        <f>AA160</f>
        <v>1110.28</v>
      </c>
      <c r="CZ160">
        <f>AE160</f>
        <v>164</v>
      </c>
      <c r="DA160">
        <f>AI160</f>
        <v>6.77</v>
      </c>
      <c r="DB160">
        <f t="shared" si="60"/>
        <v>1.8</v>
      </c>
      <c r="DC160">
        <f t="shared" si="61"/>
        <v>0</v>
      </c>
    </row>
    <row r="161" spans="1:107" x14ac:dyDescent="0.2">
      <c r="A161">
        <f>ROW(Source!A71)</f>
        <v>71</v>
      </c>
      <c r="B161">
        <v>39650538</v>
      </c>
      <c r="C161">
        <v>39650976</v>
      </c>
      <c r="D161">
        <v>36872345</v>
      </c>
      <c r="E161">
        <v>1</v>
      </c>
      <c r="F161">
        <v>1</v>
      </c>
      <c r="G161">
        <v>1</v>
      </c>
      <c r="H161">
        <v>3</v>
      </c>
      <c r="I161" t="s">
        <v>118</v>
      </c>
      <c r="J161" t="s">
        <v>120</v>
      </c>
      <c r="K161" t="s">
        <v>119</v>
      </c>
      <c r="L161">
        <v>1358</v>
      </c>
      <c r="N161">
        <v>1010</v>
      </c>
      <c r="O161" t="s">
        <v>95</v>
      </c>
      <c r="P161" t="s">
        <v>95</v>
      </c>
      <c r="Q161">
        <v>10</v>
      </c>
      <c r="W161">
        <v>0</v>
      </c>
      <c r="X161">
        <v>1129849940</v>
      </c>
      <c r="Y161">
        <v>0.1</v>
      </c>
      <c r="AA161">
        <v>2106.8200000000002</v>
      </c>
      <c r="AB161">
        <v>0</v>
      </c>
      <c r="AC161">
        <v>0</v>
      </c>
      <c r="AD161">
        <v>0</v>
      </c>
      <c r="AE161">
        <v>311.2</v>
      </c>
      <c r="AF161">
        <v>0</v>
      </c>
      <c r="AG161">
        <v>0</v>
      </c>
      <c r="AH161">
        <v>0</v>
      </c>
      <c r="AI161">
        <v>6.77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3</v>
      </c>
      <c r="AT161">
        <v>0.1</v>
      </c>
      <c r="AU161" t="s">
        <v>3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Y161*Source!I71</f>
        <v>0.2</v>
      </c>
      <c r="CY161">
        <f>AA161</f>
        <v>2106.8200000000002</v>
      </c>
      <c r="CZ161">
        <f>AE161</f>
        <v>311.2</v>
      </c>
      <c r="DA161">
        <f>AI161</f>
        <v>6.77</v>
      </c>
      <c r="DB161">
        <f t="shared" si="60"/>
        <v>31.12</v>
      </c>
      <c r="DC161">
        <f t="shared" si="61"/>
        <v>0</v>
      </c>
    </row>
    <row r="162" spans="1:107" x14ac:dyDescent="0.2">
      <c r="A162">
        <f>ROW(Source!A71)</f>
        <v>71</v>
      </c>
      <c r="B162">
        <v>39650538</v>
      </c>
      <c r="C162">
        <v>39650976</v>
      </c>
      <c r="D162">
        <v>36799065</v>
      </c>
      <c r="E162">
        <v>17</v>
      </c>
      <c r="F162">
        <v>1</v>
      </c>
      <c r="G162">
        <v>1</v>
      </c>
      <c r="H162">
        <v>3</v>
      </c>
      <c r="I162" t="s">
        <v>892</v>
      </c>
      <c r="J162" t="s">
        <v>3</v>
      </c>
      <c r="K162" t="s">
        <v>893</v>
      </c>
      <c r="L162">
        <v>1374</v>
      </c>
      <c r="N162">
        <v>1013</v>
      </c>
      <c r="O162" t="s">
        <v>894</v>
      </c>
      <c r="P162" t="s">
        <v>894</v>
      </c>
      <c r="Q162">
        <v>1</v>
      </c>
      <c r="W162">
        <v>0</v>
      </c>
      <c r="X162">
        <v>-1731369543</v>
      </c>
      <c r="Y162">
        <v>0.36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0.36</v>
      </c>
      <c r="AU162" t="s">
        <v>3</v>
      </c>
      <c r="AV162">
        <v>0</v>
      </c>
      <c r="AW162">
        <v>2</v>
      </c>
      <c r="AX162">
        <v>39650987</v>
      </c>
      <c r="AY162">
        <v>1</v>
      </c>
      <c r="AZ162">
        <v>0</v>
      </c>
      <c r="BA162">
        <v>140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Y162*Source!I71</f>
        <v>0.72</v>
      </c>
      <c r="CY162">
        <f>AA162</f>
        <v>1</v>
      </c>
      <c r="CZ162">
        <f>AE162</f>
        <v>1</v>
      </c>
      <c r="DA162">
        <f>AI162</f>
        <v>1</v>
      </c>
      <c r="DB162">
        <f t="shared" si="60"/>
        <v>0.36</v>
      </c>
      <c r="DC162">
        <f t="shared" si="61"/>
        <v>0</v>
      </c>
    </row>
    <row r="163" spans="1:107" x14ac:dyDescent="0.2">
      <c r="A163">
        <f>ROW(Source!A74)</f>
        <v>74</v>
      </c>
      <c r="B163">
        <v>39650536</v>
      </c>
      <c r="C163">
        <v>39656319</v>
      </c>
      <c r="D163">
        <v>37082223</v>
      </c>
      <c r="E163">
        <v>1</v>
      </c>
      <c r="F163">
        <v>1</v>
      </c>
      <c r="G163">
        <v>1</v>
      </c>
      <c r="H163">
        <v>1</v>
      </c>
      <c r="I163" t="s">
        <v>972</v>
      </c>
      <c r="J163" t="s">
        <v>3</v>
      </c>
      <c r="K163" t="s">
        <v>973</v>
      </c>
      <c r="L163">
        <v>1191</v>
      </c>
      <c r="N163">
        <v>1013</v>
      </c>
      <c r="O163" t="s">
        <v>878</v>
      </c>
      <c r="P163" t="s">
        <v>878</v>
      </c>
      <c r="Q163">
        <v>1</v>
      </c>
      <c r="W163">
        <v>0</v>
      </c>
      <c r="X163">
        <v>-2143564933</v>
      </c>
      <c r="Y163">
        <v>0.5</v>
      </c>
      <c r="AA163">
        <v>0</v>
      </c>
      <c r="AB163">
        <v>0</v>
      </c>
      <c r="AC163">
        <v>0</v>
      </c>
      <c r="AD163">
        <v>9.76</v>
      </c>
      <c r="AE163">
        <v>0</v>
      </c>
      <c r="AF163">
        <v>0</v>
      </c>
      <c r="AG163">
        <v>0</v>
      </c>
      <c r="AH163">
        <v>9.76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0.5</v>
      </c>
      <c r="AU163" t="s">
        <v>3</v>
      </c>
      <c r="AV163">
        <v>1</v>
      </c>
      <c r="AW163">
        <v>2</v>
      </c>
      <c r="AX163">
        <v>39656320</v>
      </c>
      <c r="AY163">
        <v>1</v>
      </c>
      <c r="AZ163">
        <v>0</v>
      </c>
      <c r="BA163">
        <v>141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Y163*Source!I74</f>
        <v>0.5</v>
      </c>
      <c r="CY163">
        <f>AD163</f>
        <v>9.76</v>
      </c>
      <c r="CZ163">
        <f>AH163</f>
        <v>9.76</v>
      </c>
      <c r="DA163">
        <f>AL163</f>
        <v>1</v>
      </c>
      <c r="DB163">
        <f t="shared" si="60"/>
        <v>4.88</v>
      </c>
      <c r="DC163">
        <f t="shared" si="61"/>
        <v>0</v>
      </c>
    </row>
    <row r="164" spans="1:107" x14ac:dyDescent="0.2">
      <c r="A164">
        <f>ROW(Source!A74)</f>
        <v>74</v>
      </c>
      <c r="B164">
        <v>39650536</v>
      </c>
      <c r="C164">
        <v>39656319</v>
      </c>
      <c r="D164">
        <v>36804944</v>
      </c>
      <c r="E164">
        <v>1</v>
      </c>
      <c r="F164">
        <v>1</v>
      </c>
      <c r="G164">
        <v>1</v>
      </c>
      <c r="H164">
        <v>3</v>
      </c>
      <c r="I164" t="s">
        <v>974</v>
      </c>
      <c r="J164" t="s">
        <v>975</v>
      </c>
      <c r="K164" t="s">
        <v>976</v>
      </c>
      <c r="L164">
        <v>1348</v>
      </c>
      <c r="N164">
        <v>1009</v>
      </c>
      <c r="O164" t="s">
        <v>888</v>
      </c>
      <c r="P164" t="s">
        <v>888</v>
      </c>
      <c r="Q164">
        <v>1000</v>
      </c>
      <c r="W164">
        <v>0</v>
      </c>
      <c r="X164">
        <v>-1755229539</v>
      </c>
      <c r="Y164">
        <v>1.0000000000000001E-5</v>
      </c>
      <c r="AA164">
        <v>12430</v>
      </c>
      <c r="AB164">
        <v>0</v>
      </c>
      <c r="AC164">
        <v>0</v>
      </c>
      <c r="AD164">
        <v>0</v>
      </c>
      <c r="AE164">
        <v>12430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1.0000000000000001E-5</v>
      </c>
      <c r="AU164" t="s">
        <v>3</v>
      </c>
      <c r="AV164">
        <v>0</v>
      </c>
      <c r="AW164">
        <v>2</v>
      </c>
      <c r="AX164">
        <v>39656321</v>
      </c>
      <c r="AY164">
        <v>1</v>
      </c>
      <c r="AZ164">
        <v>0</v>
      </c>
      <c r="BA164">
        <v>142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Y164*Source!I74</f>
        <v>1.0000000000000001E-5</v>
      </c>
      <c r="CY164">
        <f>AA164</f>
        <v>12430</v>
      </c>
      <c r="CZ164">
        <f>AE164</f>
        <v>12430</v>
      </c>
      <c r="DA164">
        <f>AI164</f>
        <v>1</v>
      </c>
      <c r="DB164">
        <f t="shared" si="60"/>
        <v>0.12</v>
      </c>
      <c r="DC164">
        <f t="shared" si="61"/>
        <v>0</v>
      </c>
    </row>
    <row r="165" spans="1:107" x14ac:dyDescent="0.2">
      <c r="A165">
        <f>ROW(Source!A74)</f>
        <v>74</v>
      </c>
      <c r="B165">
        <v>39650536</v>
      </c>
      <c r="C165">
        <v>39656319</v>
      </c>
      <c r="D165">
        <v>36806488</v>
      </c>
      <c r="E165">
        <v>1</v>
      </c>
      <c r="F165">
        <v>1</v>
      </c>
      <c r="G165">
        <v>1</v>
      </c>
      <c r="H165">
        <v>3</v>
      </c>
      <c r="I165" t="s">
        <v>885</v>
      </c>
      <c r="J165" t="s">
        <v>886</v>
      </c>
      <c r="K165" t="s">
        <v>887</v>
      </c>
      <c r="L165">
        <v>1348</v>
      </c>
      <c r="N165">
        <v>1009</v>
      </c>
      <c r="O165" t="s">
        <v>888</v>
      </c>
      <c r="P165" t="s">
        <v>888</v>
      </c>
      <c r="Q165">
        <v>1000</v>
      </c>
      <c r="W165">
        <v>0</v>
      </c>
      <c r="X165">
        <v>-1421715385</v>
      </c>
      <c r="Y165">
        <v>5.0000000000000002E-5</v>
      </c>
      <c r="AA165">
        <v>729.98</v>
      </c>
      <c r="AB165">
        <v>0</v>
      </c>
      <c r="AC165">
        <v>0</v>
      </c>
      <c r="AD165">
        <v>0</v>
      </c>
      <c r="AE165">
        <v>729.98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5.0000000000000002E-5</v>
      </c>
      <c r="AU165" t="s">
        <v>3</v>
      </c>
      <c r="AV165">
        <v>0</v>
      </c>
      <c r="AW165">
        <v>2</v>
      </c>
      <c r="AX165">
        <v>39656322</v>
      </c>
      <c r="AY165">
        <v>1</v>
      </c>
      <c r="AZ165">
        <v>0</v>
      </c>
      <c r="BA165">
        <v>143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Y165*Source!I74</f>
        <v>5.0000000000000002E-5</v>
      </c>
      <c r="CY165">
        <f>AA165</f>
        <v>729.98</v>
      </c>
      <c r="CZ165">
        <f>AE165</f>
        <v>729.98</v>
      </c>
      <c r="DA165">
        <f>AI165</f>
        <v>1</v>
      </c>
      <c r="DB165">
        <f t="shared" si="60"/>
        <v>0.04</v>
      </c>
      <c r="DC165">
        <f t="shared" si="61"/>
        <v>0</v>
      </c>
    </row>
    <row r="166" spans="1:107" x14ac:dyDescent="0.2">
      <c r="A166">
        <f>ROW(Source!A74)</f>
        <v>74</v>
      </c>
      <c r="B166">
        <v>39650536</v>
      </c>
      <c r="C166">
        <v>39656319</v>
      </c>
      <c r="D166">
        <v>36825637</v>
      </c>
      <c r="E166">
        <v>1</v>
      </c>
      <c r="F166">
        <v>1</v>
      </c>
      <c r="G166">
        <v>1</v>
      </c>
      <c r="H166">
        <v>3</v>
      </c>
      <c r="I166" t="s">
        <v>977</v>
      </c>
      <c r="J166" t="s">
        <v>978</v>
      </c>
      <c r="K166" t="s">
        <v>979</v>
      </c>
      <c r="L166">
        <v>1348</v>
      </c>
      <c r="N166">
        <v>1009</v>
      </c>
      <c r="O166" t="s">
        <v>888</v>
      </c>
      <c r="P166" t="s">
        <v>888</v>
      </c>
      <c r="Q166">
        <v>1000</v>
      </c>
      <c r="W166">
        <v>0</v>
      </c>
      <c r="X166">
        <v>-1328921133</v>
      </c>
      <c r="Y166">
        <v>1.0000000000000001E-5</v>
      </c>
      <c r="AA166">
        <v>14690</v>
      </c>
      <c r="AB166">
        <v>0</v>
      </c>
      <c r="AC166">
        <v>0</v>
      </c>
      <c r="AD166">
        <v>0</v>
      </c>
      <c r="AE166">
        <v>14690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1.0000000000000001E-5</v>
      </c>
      <c r="AU166" t="s">
        <v>3</v>
      </c>
      <c r="AV166">
        <v>0</v>
      </c>
      <c r="AW166">
        <v>2</v>
      </c>
      <c r="AX166">
        <v>39656323</v>
      </c>
      <c r="AY166">
        <v>1</v>
      </c>
      <c r="AZ166">
        <v>0</v>
      </c>
      <c r="BA166">
        <v>144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Y166*Source!I74</f>
        <v>1.0000000000000001E-5</v>
      </c>
      <c r="CY166">
        <f>AA166</f>
        <v>14690</v>
      </c>
      <c r="CZ166">
        <f>AE166</f>
        <v>14690</v>
      </c>
      <c r="DA166">
        <f>AI166</f>
        <v>1</v>
      </c>
      <c r="DB166">
        <f t="shared" si="60"/>
        <v>0.15</v>
      </c>
      <c r="DC166">
        <f t="shared" si="61"/>
        <v>0</v>
      </c>
    </row>
    <row r="167" spans="1:107" x14ac:dyDescent="0.2">
      <c r="A167">
        <f>ROW(Source!A74)</f>
        <v>74</v>
      </c>
      <c r="B167">
        <v>39650536</v>
      </c>
      <c r="C167">
        <v>39656319</v>
      </c>
      <c r="D167">
        <v>36855496</v>
      </c>
      <c r="E167">
        <v>1</v>
      </c>
      <c r="F167">
        <v>1</v>
      </c>
      <c r="G167">
        <v>1</v>
      </c>
      <c r="H167">
        <v>3</v>
      </c>
      <c r="I167" t="s">
        <v>126</v>
      </c>
      <c r="J167" t="s">
        <v>128</v>
      </c>
      <c r="K167" t="s">
        <v>127</v>
      </c>
      <c r="L167">
        <v>1354</v>
      </c>
      <c r="N167">
        <v>1010</v>
      </c>
      <c r="O167" t="s">
        <v>27</v>
      </c>
      <c r="P167" t="s">
        <v>27</v>
      </c>
      <c r="Q167">
        <v>1</v>
      </c>
      <c r="W167">
        <v>0</v>
      </c>
      <c r="X167">
        <v>-1215076367</v>
      </c>
      <c r="Y167">
        <v>1</v>
      </c>
      <c r="AA167">
        <v>23.83</v>
      </c>
      <c r="AB167">
        <v>0</v>
      </c>
      <c r="AC167">
        <v>0</v>
      </c>
      <c r="AD167">
        <v>0</v>
      </c>
      <c r="AE167">
        <v>23.83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3</v>
      </c>
      <c r="AT167">
        <v>1</v>
      </c>
      <c r="AU167" t="s">
        <v>3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Y167*Source!I74</f>
        <v>1</v>
      </c>
      <c r="CY167">
        <f>AA167</f>
        <v>23.83</v>
      </c>
      <c r="CZ167">
        <f>AE167</f>
        <v>23.83</v>
      </c>
      <c r="DA167">
        <f>AI167</f>
        <v>1</v>
      </c>
      <c r="DB167">
        <f t="shared" si="60"/>
        <v>23.83</v>
      </c>
      <c r="DC167">
        <f t="shared" si="61"/>
        <v>0</v>
      </c>
    </row>
    <row r="168" spans="1:107" x14ac:dyDescent="0.2">
      <c r="A168">
        <f>ROW(Source!A74)</f>
        <v>74</v>
      </c>
      <c r="B168">
        <v>39650536</v>
      </c>
      <c r="C168">
        <v>39656319</v>
      </c>
      <c r="D168">
        <v>36799065</v>
      </c>
      <c r="E168">
        <v>17</v>
      </c>
      <c r="F168">
        <v>1</v>
      </c>
      <c r="G168">
        <v>1</v>
      </c>
      <c r="H168">
        <v>3</v>
      </c>
      <c r="I168" t="s">
        <v>892</v>
      </c>
      <c r="J168" t="s">
        <v>3</v>
      </c>
      <c r="K168" t="s">
        <v>893</v>
      </c>
      <c r="L168">
        <v>1374</v>
      </c>
      <c r="N168">
        <v>1013</v>
      </c>
      <c r="O168" t="s">
        <v>894</v>
      </c>
      <c r="P168" t="s">
        <v>894</v>
      </c>
      <c r="Q168">
        <v>1</v>
      </c>
      <c r="W168">
        <v>0</v>
      </c>
      <c r="X168">
        <v>-1731369543</v>
      </c>
      <c r="Y168">
        <v>0.1</v>
      </c>
      <c r="AA168">
        <v>1</v>
      </c>
      <c r="AB168">
        <v>0</v>
      </c>
      <c r="AC168">
        <v>0</v>
      </c>
      <c r="AD168">
        <v>0</v>
      </c>
      <c r="AE168">
        <v>1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0.1</v>
      </c>
      <c r="AU168" t="s">
        <v>3</v>
      </c>
      <c r="AV168">
        <v>0</v>
      </c>
      <c r="AW168">
        <v>2</v>
      </c>
      <c r="AX168">
        <v>39656324</v>
      </c>
      <c r="AY168">
        <v>1</v>
      </c>
      <c r="AZ168">
        <v>0</v>
      </c>
      <c r="BA168">
        <v>145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Y168*Source!I74</f>
        <v>0.1</v>
      </c>
      <c r="CY168">
        <f>AA168</f>
        <v>1</v>
      </c>
      <c r="CZ168">
        <f>AE168</f>
        <v>1</v>
      </c>
      <c r="DA168">
        <f>AI168</f>
        <v>1</v>
      </c>
      <c r="DB168">
        <f t="shared" si="60"/>
        <v>0.1</v>
      </c>
      <c r="DC168">
        <f t="shared" si="61"/>
        <v>0</v>
      </c>
    </row>
    <row r="169" spans="1:107" x14ac:dyDescent="0.2">
      <c r="A169">
        <f>ROW(Source!A75)</f>
        <v>75</v>
      </c>
      <c r="B169">
        <v>39650538</v>
      </c>
      <c r="C169">
        <v>39656319</v>
      </c>
      <c r="D169">
        <v>37082223</v>
      </c>
      <c r="E169">
        <v>1</v>
      </c>
      <c r="F169">
        <v>1</v>
      </c>
      <c r="G169">
        <v>1</v>
      </c>
      <c r="H169">
        <v>1</v>
      </c>
      <c r="I169" t="s">
        <v>972</v>
      </c>
      <c r="J169" t="s">
        <v>3</v>
      </c>
      <c r="K169" t="s">
        <v>973</v>
      </c>
      <c r="L169">
        <v>1191</v>
      </c>
      <c r="N169">
        <v>1013</v>
      </c>
      <c r="O169" t="s">
        <v>878</v>
      </c>
      <c r="P169" t="s">
        <v>878</v>
      </c>
      <c r="Q169">
        <v>1</v>
      </c>
      <c r="W169">
        <v>0</v>
      </c>
      <c r="X169">
        <v>-2143564933</v>
      </c>
      <c r="Y169">
        <v>0.5</v>
      </c>
      <c r="AA169">
        <v>0</v>
      </c>
      <c r="AB169">
        <v>0</v>
      </c>
      <c r="AC169">
        <v>0</v>
      </c>
      <c r="AD169">
        <v>66.08</v>
      </c>
      <c r="AE169">
        <v>0</v>
      </c>
      <c r="AF169">
        <v>0</v>
      </c>
      <c r="AG169">
        <v>0</v>
      </c>
      <c r="AH169">
        <v>9.76</v>
      </c>
      <c r="AI169">
        <v>1</v>
      </c>
      <c r="AJ169">
        <v>1</v>
      </c>
      <c r="AK169">
        <v>1</v>
      </c>
      <c r="AL169">
        <v>6.77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0.5</v>
      </c>
      <c r="AU169" t="s">
        <v>3</v>
      </c>
      <c r="AV169">
        <v>1</v>
      </c>
      <c r="AW169">
        <v>2</v>
      </c>
      <c r="AX169">
        <v>39656320</v>
      </c>
      <c r="AY169">
        <v>1</v>
      </c>
      <c r="AZ169">
        <v>0</v>
      </c>
      <c r="BA169">
        <v>146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Y169*Source!I75</f>
        <v>0.5</v>
      </c>
      <c r="CY169">
        <f>AD169</f>
        <v>66.08</v>
      </c>
      <c r="CZ169">
        <f>AH169</f>
        <v>9.76</v>
      </c>
      <c r="DA169">
        <f>AL169</f>
        <v>6.77</v>
      </c>
      <c r="DB169">
        <f t="shared" si="60"/>
        <v>4.88</v>
      </c>
      <c r="DC169">
        <f t="shared" si="61"/>
        <v>0</v>
      </c>
    </row>
    <row r="170" spans="1:107" x14ac:dyDescent="0.2">
      <c r="A170">
        <f>ROW(Source!A75)</f>
        <v>75</v>
      </c>
      <c r="B170">
        <v>39650538</v>
      </c>
      <c r="C170">
        <v>39656319</v>
      </c>
      <c r="D170">
        <v>36804944</v>
      </c>
      <c r="E170">
        <v>1</v>
      </c>
      <c r="F170">
        <v>1</v>
      </c>
      <c r="G170">
        <v>1</v>
      </c>
      <c r="H170">
        <v>3</v>
      </c>
      <c r="I170" t="s">
        <v>974</v>
      </c>
      <c r="J170" t="s">
        <v>975</v>
      </c>
      <c r="K170" t="s">
        <v>976</v>
      </c>
      <c r="L170">
        <v>1348</v>
      </c>
      <c r="N170">
        <v>1009</v>
      </c>
      <c r="O170" t="s">
        <v>888</v>
      </c>
      <c r="P170" t="s">
        <v>888</v>
      </c>
      <c r="Q170">
        <v>1000</v>
      </c>
      <c r="W170">
        <v>0</v>
      </c>
      <c r="X170">
        <v>-1755229539</v>
      </c>
      <c r="Y170">
        <v>1.0000000000000001E-5</v>
      </c>
      <c r="AA170">
        <v>84151.1</v>
      </c>
      <c r="AB170">
        <v>0</v>
      </c>
      <c r="AC170">
        <v>0</v>
      </c>
      <c r="AD170">
        <v>0</v>
      </c>
      <c r="AE170">
        <v>12430</v>
      </c>
      <c r="AF170">
        <v>0</v>
      </c>
      <c r="AG170">
        <v>0</v>
      </c>
      <c r="AH170">
        <v>0</v>
      </c>
      <c r="AI170">
        <v>6.77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1.0000000000000001E-5</v>
      </c>
      <c r="AU170" t="s">
        <v>3</v>
      </c>
      <c r="AV170">
        <v>0</v>
      </c>
      <c r="AW170">
        <v>2</v>
      </c>
      <c r="AX170">
        <v>39656321</v>
      </c>
      <c r="AY170">
        <v>1</v>
      </c>
      <c r="AZ170">
        <v>0</v>
      </c>
      <c r="BA170">
        <v>147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Y170*Source!I75</f>
        <v>1.0000000000000001E-5</v>
      </c>
      <c r="CY170">
        <f>AA170</f>
        <v>84151.1</v>
      </c>
      <c r="CZ170">
        <f>AE170</f>
        <v>12430</v>
      </c>
      <c r="DA170">
        <f>AI170</f>
        <v>6.77</v>
      </c>
      <c r="DB170">
        <f t="shared" si="60"/>
        <v>0.12</v>
      </c>
      <c r="DC170">
        <f t="shared" si="61"/>
        <v>0</v>
      </c>
    </row>
    <row r="171" spans="1:107" x14ac:dyDescent="0.2">
      <c r="A171">
        <f>ROW(Source!A75)</f>
        <v>75</v>
      </c>
      <c r="B171">
        <v>39650538</v>
      </c>
      <c r="C171">
        <v>39656319</v>
      </c>
      <c r="D171">
        <v>36806488</v>
      </c>
      <c r="E171">
        <v>1</v>
      </c>
      <c r="F171">
        <v>1</v>
      </c>
      <c r="G171">
        <v>1</v>
      </c>
      <c r="H171">
        <v>3</v>
      </c>
      <c r="I171" t="s">
        <v>885</v>
      </c>
      <c r="J171" t="s">
        <v>886</v>
      </c>
      <c r="K171" t="s">
        <v>887</v>
      </c>
      <c r="L171">
        <v>1348</v>
      </c>
      <c r="N171">
        <v>1009</v>
      </c>
      <c r="O171" t="s">
        <v>888</v>
      </c>
      <c r="P171" t="s">
        <v>888</v>
      </c>
      <c r="Q171">
        <v>1000</v>
      </c>
      <c r="W171">
        <v>0</v>
      </c>
      <c r="X171">
        <v>-1421715385</v>
      </c>
      <c r="Y171">
        <v>5.0000000000000002E-5</v>
      </c>
      <c r="AA171">
        <v>4941.96</v>
      </c>
      <c r="AB171">
        <v>0</v>
      </c>
      <c r="AC171">
        <v>0</v>
      </c>
      <c r="AD171">
        <v>0</v>
      </c>
      <c r="AE171">
        <v>729.98</v>
      </c>
      <c r="AF171">
        <v>0</v>
      </c>
      <c r="AG171">
        <v>0</v>
      </c>
      <c r="AH171">
        <v>0</v>
      </c>
      <c r="AI171">
        <v>6.77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5.0000000000000002E-5</v>
      </c>
      <c r="AU171" t="s">
        <v>3</v>
      </c>
      <c r="AV171">
        <v>0</v>
      </c>
      <c r="AW171">
        <v>2</v>
      </c>
      <c r="AX171">
        <v>39656322</v>
      </c>
      <c r="AY171">
        <v>1</v>
      </c>
      <c r="AZ171">
        <v>0</v>
      </c>
      <c r="BA171">
        <v>148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Y171*Source!I75</f>
        <v>5.0000000000000002E-5</v>
      </c>
      <c r="CY171">
        <f>AA171</f>
        <v>4941.96</v>
      </c>
      <c r="CZ171">
        <f>AE171</f>
        <v>729.98</v>
      </c>
      <c r="DA171">
        <f>AI171</f>
        <v>6.77</v>
      </c>
      <c r="DB171">
        <f t="shared" si="60"/>
        <v>0.04</v>
      </c>
      <c r="DC171">
        <f t="shared" si="61"/>
        <v>0</v>
      </c>
    </row>
    <row r="172" spans="1:107" x14ac:dyDescent="0.2">
      <c r="A172">
        <f>ROW(Source!A75)</f>
        <v>75</v>
      </c>
      <c r="B172">
        <v>39650538</v>
      </c>
      <c r="C172">
        <v>39656319</v>
      </c>
      <c r="D172">
        <v>36825637</v>
      </c>
      <c r="E172">
        <v>1</v>
      </c>
      <c r="F172">
        <v>1</v>
      </c>
      <c r="G172">
        <v>1</v>
      </c>
      <c r="H172">
        <v>3</v>
      </c>
      <c r="I172" t="s">
        <v>977</v>
      </c>
      <c r="J172" t="s">
        <v>978</v>
      </c>
      <c r="K172" t="s">
        <v>979</v>
      </c>
      <c r="L172">
        <v>1348</v>
      </c>
      <c r="N172">
        <v>1009</v>
      </c>
      <c r="O172" t="s">
        <v>888</v>
      </c>
      <c r="P172" t="s">
        <v>888</v>
      </c>
      <c r="Q172">
        <v>1000</v>
      </c>
      <c r="W172">
        <v>0</v>
      </c>
      <c r="X172">
        <v>-1328921133</v>
      </c>
      <c r="Y172">
        <v>1.0000000000000001E-5</v>
      </c>
      <c r="AA172">
        <v>99451.3</v>
      </c>
      <c r="AB172">
        <v>0</v>
      </c>
      <c r="AC172">
        <v>0</v>
      </c>
      <c r="AD172">
        <v>0</v>
      </c>
      <c r="AE172">
        <v>14690</v>
      </c>
      <c r="AF172">
        <v>0</v>
      </c>
      <c r="AG172">
        <v>0</v>
      </c>
      <c r="AH172">
        <v>0</v>
      </c>
      <c r="AI172">
        <v>6.77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1.0000000000000001E-5</v>
      </c>
      <c r="AU172" t="s">
        <v>3</v>
      </c>
      <c r="AV172">
        <v>0</v>
      </c>
      <c r="AW172">
        <v>2</v>
      </c>
      <c r="AX172">
        <v>39656323</v>
      </c>
      <c r="AY172">
        <v>1</v>
      </c>
      <c r="AZ172">
        <v>0</v>
      </c>
      <c r="BA172">
        <v>149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Y172*Source!I75</f>
        <v>1.0000000000000001E-5</v>
      </c>
      <c r="CY172">
        <f>AA172</f>
        <v>99451.3</v>
      </c>
      <c r="CZ172">
        <f>AE172</f>
        <v>14690</v>
      </c>
      <c r="DA172">
        <f>AI172</f>
        <v>6.77</v>
      </c>
      <c r="DB172">
        <f t="shared" si="60"/>
        <v>0.15</v>
      </c>
      <c r="DC172">
        <f t="shared" si="61"/>
        <v>0</v>
      </c>
    </row>
    <row r="173" spans="1:107" x14ac:dyDescent="0.2">
      <c r="A173">
        <f>ROW(Source!A75)</f>
        <v>75</v>
      </c>
      <c r="B173">
        <v>39650538</v>
      </c>
      <c r="C173">
        <v>39656319</v>
      </c>
      <c r="D173">
        <v>36855496</v>
      </c>
      <c r="E173">
        <v>1</v>
      </c>
      <c r="F173">
        <v>1</v>
      </c>
      <c r="G173">
        <v>1</v>
      </c>
      <c r="H173">
        <v>3</v>
      </c>
      <c r="I173" t="s">
        <v>126</v>
      </c>
      <c r="J173" t="s">
        <v>128</v>
      </c>
      <c r="K173" t="s">
        <v>127</v>
      </c>
      <c r="L173">
        <v>1354</v>
      </c>
      <c r="N173">
        <v>1010</v>
      </c>
      <c r="O173" t="s">
        <v>27</v>
      </c>
      <c r="P173" t="s">
        <v>27</v>
      </c>
      <c r="Q173">
        <v>1</v>
      </c>
      <c r="W173">
        <v>0</v>
      </c>
      <c r="X173">
        <v>-1215076367</v>
      </c>
      <c r="Y173">
        <v>1</v>
      </c>
      <c r="AA173">
        <v>161.33000000000001</v>
      </c>
      <c r="AB173">
        <v>0</v>
      </c>
      <c r="AC173">
        <v>0</v>
      </c>
      <c r="AD173">
        <v>0</v>
      </c>
      <c r="AE173">
        <v>23.83</v>
      </c>
      <c r="AF173">
        <v>0</v>
      </c>
      <c r="AG173">
        <v>0</v>
      </c>
      <c r="AH173">
        <v>0</v>
      </c>
      <c r="AI173">
        <v>6.77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3</v>
      </c>
      <c r="AT173">
        <v>1</v>
      </c>
      <c r="AU173" t="s">
        <v>3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Y173*Source!I75</f>
        <v>1</v>
      </c>
      <c r="CY173">
        <f>AA173</f>
        <v>161.33000000000001</v>
      </c>
      <c r="CZ173">
        <f>AE173</f>
        <v>23.83</v>
      </c>
      <c r="DA173">
        <f>AI173</f>
        <v>6.77</v>
      </c>
      <c r="DB173">
        <f t="shared" si="60"/>
        <v>23.83</v>
      </c>
      <c r="DC173">
        <f t="shared" si="61"/>
        <v>0</v>
      </c>
    </row>
    <row r="174" spans="1:107" x14ac:dyDescent="0.2">
      <c r="A174">
        <f>ROW(Source!A75)</f>
        <v>75</v>
      </c>
      <c r="B174">
        <v>39650538</v>
      </c>
      <c r="C174">
        <v>39656319</v>
      </c>
      <c r="D174">
        <v>36799065</v>
      </c>
      <c r="E174">
        <v>17</v>
      </c>
      <c r="F174">
        <v>1</v>
      </c>
      <c r="G174">
        <v>1</v>
      </c>
      <c r="H174">
        <v>3</v>
      </c>
      <c r="I174" t="s">
        <v>892</v>
      </c>
      <c r="J174" t="s">
        <v>3</v>
      </c>
      <c r="K174" t="s">
        <v>893</v>
      </c>
      <c r="L174">
        <v>1374</v>
      </c>
      <c r="N174">
        <v>1013</v>
      </c>
      <c r="O174" t="s">
        <v>894</v>
      </c>
      <c r="P174" t="s">
        <v>894</v>
      </c>
      <c r="Q174">
        <v>1</v>
      </c>
      <c r="W174">
        <v>0</v>
      </c>
      <c r="X174">
        <v>-1731369543</v>
      </c>
      <c r="Y174">
        <v>0.1</v>
      </c>
      <c r="AA174">
        <v>1</v>
      </c>
      <c r="AB174">
        <v>0</v>
      </c>
      <c r="AC174">
        <v>0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0.1</v>
      </c>
      <c r="AU174" t="s">
        <v>3</v>
      </c>
      <c r="AV174">
        <v>0</v>
      </c>
      <c r="AW174">
        <v>2</v>
      </c>
      <c r="AX174">
        <v>39656324</v>
      </c>
      <c r="AY174">
        <v>1</v>
      </c>
      <c r="AZ174">
        <v>0</v>
      </c>
      <c r="BA174">
        <v>150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Y174*Source!I75</f>
        <v>0.1</v>
      </c>
      <c r="CY174">
        <f>AA174</f>
        <v>1</v>
      </c>
      <c r="CZ174">
        <f>AE174</f>
        <v>1</v>
      </c>
      <c r="DA174">
        <f>AI174</f>
        <v>1</v>
      </c>
      <c r="DB174">
        <f t="shared" si="60"/>
        <v>0.1</v>
      </c>
      <c r="DC174">
        <f t="shared" si="61"/>
        <v>0</v>
      </c>
    </row>
    <row r="175" spans="1:107" x14ac:dyDescent="0.2">
      <c r="A175">
        <f>ROW(Source!A78)</f>
        <v>78</v>
      </c>
      <c r="B175">
        <v>39650536</v>
      </c>
      <c r="C175">
        <v>39650989</v>
      </c>
      <c r="D175">
        <v>37071037</v>
      </c>
      <c r="E175">
        <v>1</v>
      </c>
      <c r="F175">
        <v>1</v>
      </c>
      <c r="G175">
        <v>1</v>
      </c>
      <c r="H175">
        <v>1</v>
      </c>
      <c r="I175" t="s">
        <v>895</v>
      </c>
      <c r="J175" t="s">
        <v>3</v>
      </c>
      <c r="K175" t="s">
        <v>896</v>
      </c>
      <c r="L175">
        <v>1191</v>
      </c>
      <c r="N175">
        <v>1013</v>
      </c>
      <c r="O175" t="s">
        <v>878</v>
      </c>
      <c r="P175" t="s">
        <v>878</v>
      </c>
      <c r="Q175">
        <v>1</v>
      </c>
      <c r="W175">
        <v>0</v>
      </c>
      <c r="X175">
        <v>1069510174</v>
      </c>
      <c r="Y175">
        <v>1.1340000000000001</v>
      </c>
      <c r="AA175">
        <v>0</v>
      </c>
      <c r="AB175">
        <v>0</v>
      </c>
      <c r="AC175">
        <v>0</v>
      </c>
      <c r="AD175">
        <v>9.6199999999999992</v>
      </c>
      <c r="AE175">
        <v>0</v>
      </c>
      <c r="AF175">
        <v>0</v>
      </c>
      <c r="AG175">
        <v>0</v>
      </c>
      <c r="AH175">
        <v>9.6199999999999992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0.84</v>
      </c>
      <c r="AU175" t="s">
        <v>19</v>
      </c>
      <c r="AV175">
        <v>1</v>
      </c>
      <c r="AW175">
        <v>2</v>
      </c>
      <c r="AX175">
        <v>39650998</v>
      </c>
      <c r="AY175">
        <v>1</v>
      </c>
      <c r="AZ175">
        <v>0</v>
      </c>
      <c r="BA175">
        <v>151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Y175*Source!I78</f>
        <v>4.5360000000000005</v>
      </c>
      <c r="CY175">
        <f>AD175</f>
        <v>9.6199999999999992</v>
      </c>
      <c r="CZ175">
        <f>AH175</f>
        <v>9.6199999999999992</v>
      </c>
      <c r="DA175">
        <f>AL175</f>
        <v>1</v>
      </c>
      <c r="DB175">
        <f>ROUND((ROUND(AT175*CZ175,2)*1.35),6)</f>
        <v>10.907999999999999</v>
      </c>
      <c r="DC175">
        <f>ROUND((ROUND(AT175*AG175,2)*1.35),6)</f>
        <v>0</v>
      </c>
    </row>
    <row r="176" spans="1:107" x14ac:dyDescent="0.2">
      <c r="A176">
        <f>ROW(Source!A78)</f>
        <v>78</v>
      </c>
      <c r="B176">
        <v>39650536</v>
      </c>
      <c r="C176">
        <v>39650989</v>
      </c>
      <c r="D176">
        <v>36800424</v>
      </c>
      <c r="E176">
        <v>1</v>
      </c>
      <c r="F176">
        <v>1</v>
      </c>
      <c r="G176">
        <v>1</v>
      </c>
      <c r="H176">
        <v>3</v>
      </c>
      <c r="I176" t="s">
        <v>879</v>
      </c>
      <c r="J176" t="s">
        <v>880</v>
      </c>
      <c r="K176" t="s">
        <v>881</v>
      </c>
      <c r="L176">
        <v>1346</v>
      </c>
      <c r="N176">
        <v>1009</v>
      </c>
      <c r="O176" t="s">
        <v>186</v>
      </c>
      <c r="P176" t="s">
        <v>186</v>
      </c>
      <c r="Q176">
        <v>1</v>
      </c>
      <c r="W176">
        <v>0</v>
      </c>
      <c r="X176">
        <v>1559187994</v>
      </c>
      <c r="Y176">
        <v>2.0000000000000001E-4</v>
      </c>
      <c r="AA176">
        <v>27.74</v>
      </c>
      <c r="AB176">
        <v>0</v>
      </c>
      <c r="AC176">
        <v>0</v>
      </c>
      <c r="AD176">
        <v>0</v>
      </c>
      <c r="AE176">
        <v>27.74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2.0000000000000001E-4</v>
      </c>
      <c r="AU176" t="s">
        <v>3</v>
      </c>
      <c r="AV176">
        <v>0</v>
      </c>
      <c r="AW176">
        <v>2</v>
      </c>
      <c r="AX176">
        <v>39650999</v>
      </c>
      <c r="AY176">
        <v>1</v>
      </c>
      <c r="AZ176">
        <v>0</v>
      </c>
      <c r="BA176">
        <v>152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Y176*Source!I78</f>
        <v>8.0000000000000004E-4</v>
      </c>
      <c r="CY176">
        <f t="shared" ref="CY176:CY182" si="62">AA176</f>
        <v>27.74</v>
      </c>
      <c r="CZ176">
        <f t="shared" ref="CZ176:CZ182" si="63">AE176</f>
        <v>27.74</v>
      </c>
      <c r="DA176">
        <f t="shared" ref="DA176:DA182" si="64">AI176</f>
        <v>1</v>
      </c>
      <c r="DB176">
        <f t="shared" ref="DB176:DB182" si="65">ROUND(ROUND(AT176*CZ176,2),6)</f>
        <v>0.01</v>
      </c>
      <c r="DC176">
        <f t="shared" ref="DC176:DC182" si="66">ROUND(ROUND(AT176*AG176,2),6)</f>
        <v>0</v>
      </c>
    </row>
    <row r="177" spans="1:107" x14ac:dyDescent="0.2">
      <c r="A177">
        <f>ROW(Source!A78)</f>
        <v>78</v>
      </c>
      <c r="B177">
        <v>39650536</v>
      </c>
      <c r="C177">
        <v>39650989</v>
      </c>
      <c r="D177">
        <v>36804947</v>
      </c>
      <c r="E177">
        <v>1</v>
      </c>
      <c r="F177">
        <v>1</v>
      </c>
      <c r="G177">
        <v>1</v>
      </c>
      <c r="H177">
        <v>3</v>
      </c>
      <c r="I177" t="s">
        <v>980</v>
      </c>
      <c r="J177" t="s">
        <v>981</v>
      </c>
      <c r="K177" t="s">
        <v>982</v>
      </c>
      <c r="L177">
        <v>1348</v>
      </c>
      <c r="N177">
        <v>1009</v>
      </c>
      <c r="O177" t="s">
        <v>888</v>
      </c>
      <c r="P177" t="s">
        <v>888</v>
      </c>
      <c r="Q177">
        <v>1000</v>
      </c>
      <c r="W177">
        <v>0</v>
      </c>
      <c r="X177">
        <v>-775356503</v>
      </c>
      <c r="Y177">
        <v>1E-4</v>
      </c>
      <c r="AA177">
        <v>12430</v>
      </c>
      <c r="AB177">
        <v>0</v>
      </c>
      <c r="AC177">
        <v>0</v>
      </c>
      <c r="AD177">
        <v>0</v>
      </c>
      <c r="AE177">
        <v>12430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1E-4</v>
      </c>
      <c r="AU177" t="s">
        <v>3</v>
      </c>
      <c r="AV177">
        <v>0</v>
      </c>
      <c r="AW177">
        <v>2</v>
      </c>
      <c r="AX177">
        <v>39651000</v>
      </c>
      <c r="AY177">
        <v>1</v>
      </c>
      <c r="AZ177">
        <v>0</v>
      </c>
      <c r="BA177">
        <v>153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Y177*Source!I78</f>
        <v>4.0000000000000002E-4</v>
      </c>
      <c r="CY177">
        <f t="shared" si="62"/>
        <v>12430</v>
      </c>
      <c r="CZ177">
        <f t="shared" si="63"/>
        <v>12430</v>
      </c>
      <c r="DA177">
        <f t="shared" si="64"/>
        <v>1</v>
      </c>
      <c r="DB177">
        <f t="shared" si="65"/>
        <v>1.24</v>
      </c>
      <c r="DC177">
        <f t="shared" si="66"/>
        <v>0</v>
      </c>
    </row>
    <row r="178" spans="1:107" x14ac:dyDescent="0.2">
      <c r="A178">
        <f>ROW(Source!A78)</f>
        <v>78</v>
      </c>
      <c r="B178">
        <v>39650536</v>
      </c>
      <c r="C178">
        <v>39650989</v>
      </c>
      <c r="D178">
        <v>36829536</v>
      </c>
      <c r="E178">
        <v>1</v>
      </c>
      <c r="F178">
        <v>1</v>
      </c>
      <c r="G178">
        <v>1</v>
      </c>
      <c r="H178">
        <v>3</v>
      </c>
      <c r="I178" t="s">
        <v>889</v>
      </c>
      <c r="J178" t="s">
        <v>890</v>
      </c>
      <c r="K178" t="s">
        <v>891</v>
      </c>
      <c r="L178">
        <v>1346</v>
      </c>
      <c r="N178">
        <v>1009</v>
      </c>
      <c r="O178" t="s">
        <v>186</v>
      </c>
      <c r="P178" t="s">
        <v>186</v>
      </c>
      <c r="Q178">
        <v>1</v>
      </c>
      <c r="W178">
        <v>0</v>
      </c>
      <c r="X178">
        <v>-1726842289</v>
      </c>
      <c r="Y178">
        <v>2E-3</v>
      </c>
      <c r="AA178">
        <v>65.75</v>
      </c>
      <c r="AB178">
        <v>0</v>
      </c>
      <c r="AC178">
        <v>0</v>
      </c>
      <c r="AD178">
        <v>0</v>
      </c>
      <c r="AE178">
        <v>65.75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2E-3</v>
      </c>
      <c r="AU178" t="s">
        <v>3</v>
      </c>
      <c r="AV178">
        <v>0</v>
      </c>
      <c r="AW178">
        <v>2</v>
      </c>
      <c r="AX178">
        <v>39651001</v>
      </c>
      <c r="AY178">
        <v>1</v>
      </c>
      <c r="AZ178">
        <v>0</v>
      </c>
      <c r="BA178">
        <v>154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Y178*Source!I78</f>
        <v>8.0000000000000002E-3</v>
      </c>
      <c r="CY178">
        <f t="shared" si="62"/>
        <v>65.75</v>
      </c>
      <c r="CZ178">
        <f t="shared" si="63"/>
        <v>65.75</v>
      </c>
      <c r="DA178">
        <f t="shared" si="64"/>
        <v>1</v>
      </c>
      <c r="DB178">
        <f t="shared" si="65"/>
        <v>0.13</v>
      </c>
      <c r="DC178">
        <f t="shared" si="66"/>
        <v>0</v>
      </c>
    </row>
    <row r="179" spans="1:107" x14ac:dyDescent="0.2">
      <c r="A179">
        <f>ROW(Source!A78)</f>
        <v>78</v>
      </c>
      <c r="B179">
        <v>39650536</v>
      </c>
      <c r="C179">
        <v>39650989</v>
      </c>
      <c r="D179">
        <v>36836995</v>
      </c>
      <c r="E179">
        <v>1</v>
      </c>
      <c r="F179">
        <v>1</v>
      </c>
      <c r="G179">
        <v>1</v>
      </c>
      <c r="H179">
        <v>3</v>
      </c>
      <c r="I179" t="s">
        <v>983</v>
      </c>
      <c r="J179" t="s">
        <v>984</v>
      </c>
      <c r="K179" t="s">
        <v>985</v>
      </c>
      <c r="L179">
        <v>1346</v>
      </c>
      <c r="N179">
        <v>1009</v>
      </c>
      <c r="O179" t="s">
        <v>186</v>
      </c>
      <c r="P179" t="s">
        <v>186</v>
      </c>
      <c r="Q179">
        <v>1</v>
      </c>
      <c r="W179">
        <v>0</v>
      </c>
      <c r="X179">
        <v>497371595</v>
      </c>
      <c r="Y179">
        <v>0.01</v>
      </c>
      <c r="AA179">
        <v>28.93</v>
      </c>
      <c r="AB179">
        <v>0</v>
      </c>
      <c r="AC179">
        <v>0</v>
      </c>
      <c r="AD179">
        <v>0</v>
      </c>
      <c r="AE179">
        <v>28.93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0.01</v>
      </c>
      <c r="AU179" t="s">
        <v>3</v>
      </c>
      <c r="AV179">
        <v>0</v>
      </c>
      <c r="AW179">
        <v>2</v>
      </c>
      <c r="AX179">
        <v>39651002</v>
      </c>
      <c r="AY179">
        <v>1</v>
      </c>
      <c r="AZ179">
        <v>0</v>
      </c>
      <c r="BA179">
        <v>155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Y179*Source!I78</f>
        <v>0.04</v>
      </c>
      <c r="CY179">
        <f t="shared" si="62"/>
        <v>28.93</v>
      </c>
      <c r="CZ179">
        <f t="shared" si="63"/>
        <v>28.93</v>
      </c>
      <c r="DA179">
        <f t="shared" si="64"/>
        <v>1</v>
      </c>
      <c r="DB179">
        <f t="shared" si="65"/>
        <v>0.28999999999999998</v>
      </c>
      <c r="DC179">
        <f t="shared" si="66"/>
        <v>0</v>
      </c>
    </row>
    <row r="180" spans="1:107" x14ac:dyDescent="0.2">
      <c r="A180">
        <f>ROW(Source!A78)</f>
        <v>78</v>
      </c>
      <c r="B180">
        <v>39650536</v>
      </c>
      <c r="C180">
        <v>39650989</v>
      </c>
      <c r="D180">
        <v>36867796</v>
      </c>
      <c r="E180">
        <v>1</v>
      </c>
      <c r="F180">
        <v>1</v>
      </c>
      <c r="G180">
        <v>1</v>
      </c>
      <c r="H180">
        <v>3</v>
      </c>
      <c r="I180" t="s">
        <v>943</v>
      </c>
      <c r="J180" t="s">
        <v>944</v>
      </c>
      <c r="K180" t="s">
        <v>945</v>
      </c>
      <c r="L180">
        <v>1346</v>
      </c>
      <c r="N180">
        <v>1009</v>
      </c>
      <c r="O180" t="s">
        <v>186</v>
      </c>
      <c r="P180" t="s">
        <v>186</v>
      </c>
      <c r="Q180">
        <v>1</v>
      </c>
      <c r="W180">
        <v>0</v>
      </c>
      <c r="X180">
        <v>65989290</v>
      </c>
      <c r="Y180">
        <v>1.42E-3</v>
      </c>
      <c r="AA180">
        <v>38.340000000000003</v>
      </c>
      <c r="AB180">
        <v>0</v>
      </c>
      <c r="AC180">
        <v>0</v>
      </c>
      <c r="AD180">
        <v>0</v>
      </c>
      <c r="AE180">
        <v>38.340000000000003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1.42E-3</v>
      </c>
      <c r="AU180" t="s">
        <v>3</v>
      </c>
      <c r="AV180">
        <v>0</v>
      </c>
      <c r="AW180">
        <v>2</v>
      </c>
      <c r="AX180">
        <v>39651003</v>
      </c>
      <c r="AY180">
        <v>1</v>
      </c>
      <c r="AZ180">
        <v>0</v>
      </c>
      <c r="BA180">
        <v>156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Y180*Source!I78</f>
        <v>5.6800000000000002E-3</v>
      </c>
      <c r="CY180">
        <f t="shared" si="62"/>
        <v>38.340000000000003</v>
      </c>
      <c r="CZ180">
        <f t="shared" si="63"/>
        <v>38.340000000000003</v>
      </c>
      <c r="DA180">
        <f t="shared" si="64"/>
        <v>1</v>
      </c>
      <c r="DB180">
        <f t="shared" si="65"/>
        <v>0.05</v>
      </c>
      <c r="DC180">
        <f t="shared" si="66"/>
        <v>0</v>
      </c>
    </row>
    <row r="181" spans="1:107" x14ac:dyDescent="0.2">
      <c r="A181">
        <f>ROW(Source!A78)</f>
        <v>78</v>
      </c>
      <c r="B181">
        <v>39650536</v>
      </c>
      <c r="C181">
        <v>39650989</v>
      </c>
      <c r="D181">
        <v>36871988</v>
      </c>
      <c r="E181">
        <v>1</v>
      </c>
      <c r="F181">
        <v>1</v>
      </c>
      <c r="G181">
        <v>1</v>
      </c>
      <c r="H181">
        <v>3</v>
      </c>
      <c r="I181" t="s">
        <v>134</v>
      </c>
      <c r="J181" t="s">
        <v>136</v>
      </c>
      <c r="K181" t="s">
        <v>135</v>
      </c>
      <c r="L181">
        <v>1354</v>
      </c>
      <c r="N181">
        <v>1010</v>
      </c>
      <c r="O181" t="s">
        <v>27</v>
      </c>
      <c r="P181" t="s">
        <v>27</v>
      </c>
      <c r="Q181">
        <v>1</v>
      </c>
      <c r="W181">
        <v>0</v>
      </c>
      <c r="X181">
        <v>222646065</v>
      </c>
      <c r="Y181">
        <v>1</v>
      </c>
      <c r="AA181">
        <v>41.79</v>
      </c>
      <c r="AB181">
        <v>0</v>
      </c>
      <c r="AC181">
        <v>0</v>
      </c>
      <c r="AD181">
        <v>0</v>
      </c>
      <c r="AE181">
        <v>41.79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1</v>
      </c>
      <c r="AU181" t="s">
        <v>3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Y181*Source!I78</f>
        <v>4</v>
      </c>
      <c r="CY181">
        <f t="shared" si="62"/>
        <v>41.79</v>
      </c>
      <c r="CZ181">
        <f t="shared" si="63"/>
        <v>41.79</v>
      </c>
      <c r="DA181">
        <f t="shared" si="64"/>
        <v>1</v>
      </c>
      <c r="DB181">
        <f t="shared" si="65"/>
        <v>41.79</v>
      </c>
      <c r="DC181">
        <f t="shared" si="66"/>
        <v>0</v>
      </c>
    </row>
    <row r="182" spans="1:107" x14ac:dyDescent="0.2">
      <c r="A182">
        <f>ROW(Source!A78)</f>
        <v>78</v>
      </c>
      <c r="B182">
        <v>39650536</v>
      </c>
      <c r="C182">
        <v>39650989</v>
      </c>
      <c r="D182">
        <v>36799065</v>
      </c>
      <c r="E182">
        <v>17</v>
      </c>
      <c r="F182">
        <v>1</v>
      </c>
      <c r="G182">
        <v>1</v>
      </c>
      <c r="H182">
        <v>3</v>
      </c>
      <c r="I182" t="s">
        <v>892</v>
      </c>
      <c r="J182" t="s">
        <v>3</v>
      </c>
      <c r="K182" t="s">
        <v>893</v>
      </c>
      <c r="L182">
        <v>1374</v>
      </c>
      <c r="N182">
        <v>1013</v>
      </c>
      <c r="O182" t="s">
        <v>894</v>
      </c>
      <c r="P182" t="s">
        <v>894</v>
      </c>
      <c r="Q182">
        <v>1</v>
      </c>
      <c r="W182">
        <v>0</v>
      </c>
      <c r="X182">
        <v>-1731369543</v>
      </c>
      <c r="Y182">
        <v>0.16</v>
      </c>
      <c r="AA182">
        <v>1</v>
      </c>
      <c r="AB182">
        <v>0</v>
      </c>
      <c r="AC182">
        <v>0</v>
      </c>
      <c r="AD182">
        <v>0</v>
      </c>
      <c r="AE182">
        <v>1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0.16</v>
      </c>
      <c r="AU182" t="s">
        <v>3</v>
      </c>
      <c r="AV182">
        <v>0</v>
      </c>
      <c r="AW182">
        <v>2</v>
      </c>
      <c r="AX182">
        <v>39651004</v>
      </c>
      <c r="AY182">
        <v>1</v>
      </c>
      <c r="AZ182">
        <v>0</v>
      </c>
      <c r="BA182">
        <v>157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Y182*Source!I78</f>
        <v>0.64</v>
      </c>
      <c r="CY182">
        <f t="shared" si="62"/>
        <v>1</v>
      </c>
      <c r="CZ182">
        <f t="shared" si="63"/>
        <v>1</v>
      </c>
      <c r="DA182">
        <f t="shared" si="64"/>
        <v>1</v>
      </c>
      <c r="DB182">
        <f t="shared" si="65"/>
        <v>0.16</v>
      </c>
      <c r="DC182">
        <f t="shared" si="66"/>
        <v>0</v>
      </c>
    </row>
    <row r="183" spans="1:107" x14ac:dyDescent="0.2">
      <c r="A183">
        <f>ROW(Source!A79)</f>
        <v>79</v>
      </c>
      <c r="B183">
        <v>39650538</v>
      </c>
      <c r="C183">
        <v>39650989</v>
      </c>
      <c r="D183">
        <v>37071037</v>
      </c>
      <c r="E183">
        <v>1</v>
      </c>
      <c r="F183">
        <v>1</v>
      </c>
      <c r="G183">
        <v>1</v>
      </c>
      <c r="H183">
        <v>1</v>
      </c>
      <c r="I183" t="s">
        <v>895</v>
      </c>
      <c r="J183" t="s">
        <v>3</v>
      </c>
      <c r="K183" t="s">
        <v>896</v>
      </c>
      <c r="L183">
        <v>1191</v>
      </c>
      <c r="N183">
        <v>1013</v>
      </c>
      <c r="O183" t="s">
        <v>878</v>
      </c>
      <c r="P183" t="s">
        <v>878</v>
      </c>
      <c r="Q183">
        <v>1</v>
      </c>
      <c r="W183">
        <v>0</v>
      </c>
      <c r="X183">
        <v>1069510174</v>
      </c>
      <c r="Y183">
        <v>1.1340000000000001</v>
      </c>
      <c r="AA183">
        <v>0</v>
      </c>
      <c r="AB183">
        <v>0</v>
      </c>
      <c r="AC183">
        <v>0</v>
      </c>
      <c r="AD183">
        <v>65.13</v>
      </c>
      <c r="AE183">
        <v>0</v>
      </c>
      <c r="AF183">
        <v>0</v>
      </c>
      <c r="AG183">
        <v>0</v>
      </c>
      <c r="AH183">
        <v>9.6199999999999992</v>
      </c>
      <c r="AI183">
        <v>1</v>
      </c>
      <c r="AJ183">
        <v>1</v>
      </c>
      <c r="AK183">
        <v>1</v>
      </c>
      <c r="AL183">
        <v>6.77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0.84</v>
      </c>
      <c r="AU183" t="s">
        <v>19</v>
      </c>
      <c r="AV183">
        <v>1</v>
      </c>
      <c r="AW183">
        <v>2</v>
      </c>
      <c r="AX183">
        <v>39650998</v>
      </c>
      <c r="AY183">
        <v>1</v>
      </c>
      <c r="AZ183">
        <v>0</v>
      </c>
      <c r="BA183">
        <v>158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Y183*Source!I79</f>
        <v>4.5360000000000005</v>
      </c>
      <c r="CY183">
        <f>AD183</f>
        <v>65.13</v>
      </c>
      <c r="CZ183">
        <f>AH183</f>
        <v>9.6199999999999992</v>
      </c>
      <c r="DA183">
        <f>AL183</f>
        <v>6.77</v>
      </c>
      <c r="DB183">
        <f>ROUND((ROUND(AT183*CZ183,2)*1.35),6)</f>
        <v>10.907999999999999</v>
      </c>
      <c r="DC183">
        <f>ROUND((ROUND(AT183*AG183,2)*1.35),6)</f>
        <v>0</v>
      </c>
    </row>
    <row r="184" spans="1:107" x14ac:dyDescent="0.2">
      <c r="A184">
        <f>ROW(Source!A79)</f>
        <v>79</v>
      </c>
      <c r="B184">
        <v>39650538</v>
      </c>
      <c r="C184">
        <v>39650989</v>
      </c>
      <c r="D184">
        <v>36800424</v>
      </c>
      <c r="E184">
        <v>1</v>
      </c>
      <c r="F184">
        <v>1</v>
      </c>
      <c r="G184">
        <v>1</v>
      </c>
      <c r="H184">
        <v>3</v>
      </c>
      <c r="I184" t="s">
        <v>879</v>
      </c>
      <c r="J184" t="s">
        <v>880</v>
      </c>
      <c r="K184" t="s">
        <v>881</v>
      </c>
      <c r="L184">
        <v>1346</v>
      </c>
      <c r="N184">
        <v>1009</v>
      </c>
      <c r="O184" t="s">
        <v>186</v>
      </c>
      <c r="P184" t="s">
        <v>186</v>
      </c>
      <c r="Q184">
        <v>1</v>
      </c>
      <c r="W184">
        <v>0</v>
      </c>
      <c r="X184">
        <v>1559187994</v>
      </c>
      <c r="Y184">
        <v>2.0000000000000001E-4</v>
      </c>
      <c r="AA184">
        <v>187.8</v>
      </c>
      <c r="AB184">
        <v>0</v>
      </c>
      <c r="AC184">
        <v>0</v>
      </c>
      <c r="AD184">
        <v>0</v>
      </c>
      <c r="AE184">
        <v>27.74</v>
      </c>
      <c r="AF184">
        <v>0</v>
      </c>
      <c r="AG184">
        <v>0</v>
      </c>
      <c r="AH184">
        <v>0</v>
      </c>
      <c r="AI184">
        <v>6.77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2.0000000000000001E-4</v>
      </c>
      <c r="AU184" t="s">
        <v>3</v>
      </c>
      <c r="AV184">
        <v>0</v>
      </c>
      <c r="AW184">
        <v>2</v>
      </c>
      <c r="AX184">
        <v>39650999</v>
      </c>
      <c r="AY184">
        <v>1</v>
      </c>
      <c r="AZ184">
        <v>0</v>
      </c>
      <c r="BA184">
        <v>159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Y184*Source!I79</f>
        <v>8.0000000000000004E-4</v>
      </c>
      <c r="CY184">
        <f t="shared" ref="CY184:CY190" si="67">AA184</f>
        <v>187.8</v>
      </c>
      <c r="CZ184">
        <f t="shared" ref="CZ184:CZ190" si="68">AE184</f>
        <v>27.74</v>
      </c>
      <c r="DA184">
        <f t="shared" ref="DA184:DA190" si="69">AI184</f>
        <v>6.77</v>
      </c>
      <c r="DB184">
        <f t="shared" ref="DB184:DB190" si="70">ROUND(ROUND(AT184*CZ184,2),6)</f>
        <v>0.01</v>
      </c>
      <c r="DC184">
        <f t="shared" ref="DC184:DC190" si="71">ROUND(ROUND(AT184*AG184,2),6)</f>
        <v>0</v>
      </c>
    </row>
    <row r="185" spans="1:107" x14ac:dyDescent="0.2">
      <c r="A185">
        <f>ROW(Source!A79)</f>
        <v>79</v>
      </c>
      <c r="B185">
        <v>39650538</v>
      </c>
      <c r="C185">
        <v>39650989</v>
      </c>
      <c r="D185">
        <v>36804947</v>
      </c>
      <c r="E185">
        <v>1</v>
      </c>
      <c r="F185">
        <v>1</v>
      </c>
      <c r="G185">
        <v>1</v>
      </c>
      <c r="H185">
        <v>3</v>
      </c>
      <c r="I185" t="s">
        <v>980</v>
      </c>
      <c r="J185" t="s">
        <v>981</v>
      </c>
      <c r="K185" t="s">
        <v>982</v>
      </c>
      <c r="L185">
        <v>1348</v>
      </c>
      <c r="N185">
        <v>1009</v>
      </c>
      <c r="O185" t="s">
        <v>888</v>
      </c>
      <c r="P185" t="s">
        <v>888</v>
      </c>
      <c r="Q185">
        <v>1000</v>
      </c>
      <c r="W185">
        <v>0</v>
      </c>
      <c r="X185">
        <v>-775356503</v>
      </c>
      <c r="Y185">
        <v>1E-4</v>
      </c>
      <c r="AA185">
        <v>84151.1</v>
      </c>
      <c r="AB185">
        <v>0</v>
      </c>
      <c r="AC185">
        <v>0</v>
      </c>
      <c r="AD185">
        <v>0</v>
      </c>
      <c r="AE185">
        <v>12430</v>
      </c>
      <c r="AF185">
        <v>0</v>
      </c>
      <c r="AG185">
        <v>0</v>
      </c>
      <c r="AH185">
        <v>0</v>
      </c>
      <c r="AI185">
        <v>6.77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1E-4</v>
      </c>
      <c r="AU185" t="s">
        <v>3</v>
      </c>
      <c r="AV185">
        <v>0</v>
      </c>
      <c r="AW185">
        <v>2</v>
      </c>
      <c r="AX185">
        <v>39651000</v>
      </c>
      <c r="AY185">
        <v>1</v>
      </c>
      <c r="AZ185">
        <v>0</v>
      </c>
      <c r="BA185">
        <v>160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Y185*Source!I79</f>
        <v>4.0000000000000002E-4</v>
      </c>
      <c r="CY185">
        <f t="shared" si="67"/>
        <v>84151.1</v>
      </c>
      <c r="CZ185">
        <f t="shared" si="68"/>
        <v>12430</v>
      </c>
      <c r="DA185">
        <f t="shared" si="69"/>
        <v>6.77</v>
      </c>
      <c r="DB185">
        <f t="shared" si="70"/>
        <v>1.24</v>
      </c>
      <c r="DC185">
        <f t="shared" si="71"/>
        <v>0</v>
      </c>
    </row>
    <row r="186" spans="1:107" x14ac:dyDescent="0.2">
      <c r="A186">
        <f>ROW(Source!A79)</f>
        <v>79</v>
      </c>
      <c r="B186">
        <v>39650538</v>
      </c>
      <c r="C186">
        <v>39650989</v>
      </c>
      <c r="D186">
        <v>36829536</v>
      </c>
      <c r="E186">
        <v>1</v>
      </c>
      <c r="F186">
        <v>1</v>
      </c>
      <c r="G186">
        <v>1</v>
      </c>
      <c r="H186">
        <v>3</v>
      </c>
      <c r="I186" t="s">
        <v>889</v>
      </c>
      <c r="J186" t="s">
        <v>890</v>
      </c>
      <c r="K186" t="s">
        <v>891</v>
      </c>
      <c r="L186">
        <v>1346</v>
      </c>
      <c r="N186">
        <v>1009</v>
      </c>
      <c r="O186" t="s">
        <v>186</v>
      </c>
      <c r="P186" t="s">
        <v>186</v>
      </c>
      <c r="Q186">
        <v>1</v>
      </c>
      <c r="W186">
        <v>0</v>
      </c>
      <c r="X186">
        <v>-1726842289</v>
      </c>
      <c r="Y186">
        <v>2E-3</v>
      </c>
      <c r="AA186">
        <v>445.13</v>
      </c>
      <c r="AB186">
        <v>0</v>
      </c>
      <c r="AC186">
        <v>0</v>
      </c>
      <c r="AD186">
        <v>0</v>
      </c>
      <c r="AE186">
        <v>65.75</v>
      </c>
      <c r="AF186">
        <v>0</v>
      </c>
      <c r="AG186">
        <v>0</v>
      </c>
      <c r="AH186">
        <v>0</v>
      </c>
      <c r="AI186">
        <v>6.77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2E-3</v>
      </c>
      <c r="AU186" t="s">
        <v>3</v>
      </c>
      <c r="AV186">
        <v>0</v>
      </c>
      <c r="AW186">
        <v>2</v>
      </c>
      <c r="AX186">
        <v>39651001</v>
      </c>
      <c r="AY186">
        <v>1</v>
      </c>
      <c r="AZ186">
        <v>0</v>
      </c>
      <c r="BA186">
        <v>161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Y186*Source!I79</f>
        <v>8.0000000000000002E-3</v>
      </c>
      <c r="CY186">
        <f t="shared" si="67"/>
        <v>445.13</v>
      </c>
      <c r="CZ186">
        <f t="shared" si="68"/>
        <v>65.75</v>
      </c>
      <c r="DA186">
        <f t="shared" si="69"/>
        <v>6.77</v>
      </c>
      <c r="DB186">
        <f t="shared" si="70"/>
        <v>0.13</v>
      </c>
      <c r="DC186">
        <f t="shared" si="71"/>
        <v>0</v>
      </c>
    </row>
    <row r="187" spans="1:107" x14ac:dyDescent="0.2">
      <c r="A187">
        <f>ROW(Source!A79)</f>
        <v>79</v>
      </c>
      <c r="B187">
        <v>39650538</v>
      </c>
      <c r="C187">
        <v>39650989</v>
      </c>
      <c r="D187">
        <v>36836995</v>
      </c>
      <c r="E187">
        <v>1</v>
      </c>
      <c r="F187">
        <v>1</v>
      </c>
      <c r="G187">
        <v>1</v>
      </c>
      <c r="H187">
        <v>3</v>
      </c>
      <c r="I187" t="s">
        <v>983</v>
      </c>
      <c r="J187" t="s">
        <v>984</v>
      </c>
      <c r="K187" t="s">
        <v>985</v>
      </c>
      <c r="L187">
        <v>1346</v>
      </c>
      <c r="N187">
        <v>1009</v>
      </c>
      <c r="O187" t="s">
        <v>186</v>
      </c>
      <c r="P187" t="s">
        <v>186</v>
      </c>
      <c r="Q187">
        <v>1</v>
      </c>
      <c r="W187">
        <v>0</v>
      </c>
      <c r="X187">
        <v>497371595</v>
      </c>
      <c r="Y187">
        <v>0.01</v>
      </c>
      <c r="AA187">
        <v>195.86</v>
      </c>
      <c r="AB187">
        <v>0</v>
      </c>
      <c r="AC187">
        <v>0</v>
      </c>
      <c r="AD187">
        <v>0</v>
      </c>
      <c r="AE187">
        <v>28.93</v>
      </c>
      <c r="AF187">
        <v>0</v>
      </c>
      <c r="AG187">
        <v>0</v>
      </c>
      <c r="AH187">
        <v>0</v>
      </c>
      <c r="AI187">
        <v>6.77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0.01</v>
      </c>
      <c r="AU187" t="s">
        <v>3</v>
      </c>
      <c r="AV187">
        <v>0</v>
      </c>
      <c r="AW187">
        <v>2</v>
      </c>
      <c r="AX187">
        <v>39651002</v>
      </c>
      <c r="AY187">
        <v>1</v>
      </c>
      <c r="AZ187">
        <v>0</v>
      </c>
      <c r="BA187">
        <v>162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Y187*Source!I79</f>
        <v>0.04</v>
      </c>
      <c r="CY187">
        <f t="shared" si="67"/>
        <v>195.86</v>
      </c>
      <c r="CZ187">
        <f t="shared" si="68"/>
        <v>28.93</v>
      </c>
      <c r="DA187">
        <f t="shared" si="69"/>
        <v>6.77</v>
      </c>
      <c r="DB187">
        <f t="shared" si="70"/>
        <v>0.28999999999999998</v>
      </c>
      <c r="DC187">
        <f t="shared" si="71"/>
        <v>0</v>
      </c>
    </row>
    <row r="188" spans="1:107" x14ac:dyDescent="0.2">
      <c r="A188">
        <f>ROW(Source!A79)</f>
        <v>79</v>
      </c>
      <c r="B188">
        <v>39650538</v>
      </c>
      <c r="C188">
        <v>39650989</v>
      </c>
      <c r="D188">
        <v>36867796</v>
      </c>
      <c r="E188">
        <v>1</v>
      </c>
      <c r="F188">
        <v>1</v>
      </c>
      <c r="G188">
        <v>1</v>
      </c>
      <c r="H188">
        <v>3</v>
      </c>
      <c r="I188" t="s">
        <v>943</v>
      </c>
      <c r="J188" t="s">
        <v>944</v>
      </c>
      <c r="K188" t="s">
        <v>945</v>
      </c>
      <c r="L188">
        <v>1346</v>
      </c>
      <c r="N188">
        <v>1009</v>
      </c>
      <c r="O188" t="s">
        <v>186</v>
      </c>
      <c r="P188" t="s">
        <v>186</v>
      </c>
      <c r="Q188">
        <v>1</v>
      </c>
      <c r="W188">
        <v>0</v>
      </c>
      <c r="X188">
        <v>65989290</v>
      </c>
      <c r="Y188">
        <v>1.42E-3</v>
      </c>
      <c r="AA188">
        <v>259.56</v>
      </c>
      <c r="AB188">
        <v>0</v>
      </c>
      <c r="AC188">
        <v>0</v>
      </c>
      <c r="AD188">
        <v>0</v>
      </c>
      <c r="AE188">
        <v>38.340000000000003</v>
      </c>
      <c r="AF188">
        <v>0</v>
      </c>
      <c r="AG188">
        <v>0</v>
      </c>
      <c r="AH188">
        <v>0</v>
      </c>
      <c r="AI188">
        <v>6.77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1.42E-3</v>
      </c>
      <c r="AU188" t="s">
        <v>3</v>
      </c>
      <c r="AV188">
        <v>0</v>
      </c>
      <c r="AW188">
        <v>2</v>
      </c>
      <c r="AX188">
        <v>39651003</v>
      </c>
      <c r="AY188">
        <v>1</v>
      </c>
      <c r="AZ188">
        <v>0</v>
      </c>
      <c r="BA188">
        <v>163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Y188*Source!I79</f>
        <v>5.6800000000000002E-3</v>
      </c>
      <c r="CY188">
        <f t="shared" si="67"/>
        <v>259.56</v>
      </c>
      <c r="CZ188">
        <f t="shared" si="68"/>
        <v>38.340000000000003</v>
      </c>
      <c r="DA188">
        <f t="shared" si="69"/>
        <v>6.77</v>
      </c>
      <c r="DB188">
        <f t="shared" si="70"/>
        <v>0.05</v>
      </c>
      <c r="DC188">
        <f t="shared" si="71"/>
        <v>0</v>
      </c>
    </row>
    <row r="189" spans="1:107" x14ac:dyDescent="0.2">
      <c r="A189">
        <f>ROW(Source!A79)</f>
        <v>79</v>
      </c>
      <c r="B189">
        <v>39650538</v>
      </c>
      <c r="C189">
        <v>39650989</v>
      </c>
      <c r="D189">
        <v>36871988</v>
      </c>
      <c r="E189">
        <v>1</v>
      </c>
      <c r="F189">
        <v>1</v>
      </c>
      <c r="G189">
        <v>1</v>
      </c>
      <c r="H189">
        <v>3</v>
      </c>
      <c r="I189" t="s">
        <v>134</v>
      </c>
      <c r="J189" t="s">
        <v>136</v>
      </c>
      <c r="K189" t="s">
        <v>135</v>
      </c>
      <c r="L189">
        <v>1354</v>
      </c>
      <c r="N189">
        <v>1010</v>
      </c>
      <c r="O189" t="s">
        <v>27</v>
      </c>
      <c r="P189" t="s">
        <v>27</v>
      </c>
      <c r="Q189">
        <v>1</v>
      </c>
      <c r="W189">
        <v>0</v>
      </c>
      <c r="X189">
        <v>222646065</v>
      </c>
      <c r="Y189">
        <v>1</v>
      </c>
      <c r="AA189">
        <v>282.92</v>
      </c>
      <c r="AB189">
        <v>0</v>
      </c>
      <c r="AC189">
        <v>0</v>
      </c>
      <c r="AD189">
        <v>0</v>
      </c>
      <c r="AE189">
        <v>41.79</v>
      </c>
      <c r="AF189">
        <v>0</v>
      </c>
      <c r="AG189">
        <v>0</v>
      </c>
      <c r="AH189">
        <v>0</v>
      </c>
      <c r="AI189">
        <v>6.77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3</v>
      </c>
      <c r="AT189">
        <v>1</v>
      </c>
      <c r="AU189" t="s">
        <v>3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Y189*Source!I79</f>
        <v>4</v>
      </c>
      <c r="CY189">
        <f t="shared" si="67"/>
        <v>282.92</v>
      </c>
      <c r="CZ189">
        <f t="shared" si="68"/>
        <v>41.79</v>
      </c>
      <c r="DA189">
        <f t="shared" si="69"/>
        <v>6.77</v>
      </c>
      <c r="DB189">
        <f t="shared" si="70"/>
        <v>41.79</v>
      </c>
      <c r="DC189">
        <f t="shared" si="71"/>
        <v>0</v>
      </c>
    </row>
    <row r="190" spans="1:107" x14ac:dyDescent="0.2">
      <c r="A190">
        <f>ROW(Source!A79)</f>
        <v>79</v>
      </c>
      <c r="B190">
        <v>39650538</v>
      </c>
      <c r="C190">
        <v>39650989</v>
      </c>
      <c r="D190">
        <v>36799065</v>
      </c>
      <c r="E190">
        <v>17</v>
      </c>
      <c r="F190">
        <v>1</v>
      </c>
      <c r="G190">
        <v>1</v>
      </c>
      <c r="H190">
        <v>3</v>
      </c>
      <c r="I190" t="s">
        <v>892</v>
      </c>
      <c r="J190" t="s">
        <v>3</v>
      </c>
      <c r="K190" t="s">
        <v>893</v>
      </c>
      <c r="L190">
        <v>1374</v>
      </c>
      <c r="N190">
        <v>1013</v>
      </c>
      <c r="O190" t="s">
        <v>894</v>
      </c>
      <c r="P190" t="s">
        <v>894</v>
      </c>
      <c r="Q190">
        <v>1</v>
      </c>
      <c r="W190">
        <v>0</v>
      </c>
      <c r="X190">
        <v>-1731369543</v>
      </c>
      <c r="Y190">
        <v>0.16</v>
      </c>
      <c r="AA190">
        <v>1</v>
      </c>
      <c r="AB190">
        <v>0</v>
      </c>
      <c r="AC190">
        <v>0</v>
      </c>
      <c r="AD190">
        <v>0</v>
      </c>
      <c r="AE190">
        <v>1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0.16</v>
      </c>
      <c r="AU190" t="s">
        <v>3</v>
      </c>
      <c r="AV190">
        <v>0</v>
      </c>
      <c r="AW190">
        <v>2</v>
      </c>
      <c r="AX190">
        <v>39651004</v>
      </c>
      <c r="AY190">
        <v>1</v>
      </c>
      <c r="AZ190">
        <v>0</v>
      </c>
      <c r="BA190">
        <v>164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Y190*Source!I79</f>
        <v>0.64</v>
      </c>
      <c r="CY190">
        <f t="shared" si="67"/>
        <v>1</v>
      </c>
      <c r="CZ190">
        <f t="shared" si="68"/>
        <v>1</v>
      </c>
      <c r="DA190">
        <f t="shared" si="69"/>
        <v>1</v>
      </c>
      <c r="DB190">
        <f t="shared" si="70"/>
        <v>0.16</v>
      </c>
      <c r="DC190">
        <f t="shared" si="71"/>
        <v>0</v>
      </c>
    </row>
    <row r="191" spans="1:107" x14ac:dyDescent="0.2">
      <c r="A191">
        <f>ROW(Source!A82)</f>
        <v>82</v>
      </c>
      <c r="B191">
        <v>39650536</v>
      </c>
      <c r="C191">
        <v>39652730</v>
      </c>
      <c r="D191">
        <v>37113247</v>
      </c>
      <c r="E191">
        <v>1</v>
      </c>
      <c r="F191">
        <v>1</v>
      </c>
      <c r="G191">
        <v>1</v>
      </c>
      <c r="H191">
        <v>1</v>
      </c>
      <c r="I191" t="s">
        <v>920</v>
      </c>
      <c r="J191" t="s">
        <v>3</v>
      </c>
      <c r="K191" t="s">
        <v>921</v>
      </c>
      <c r="L191">
        <v>1191</v>
      </c>
      <c r="N191">
        <v>1013</v>
      </c>
      <c r="O191" t="s">
        <v>878</v>
      </c>
      <c r="P191" t="s">
        <v>878</v>
      </c>
      <c r="Q191">
        <v>1</v>
      </c>
      <c r="W191">
        <v>0</v>
      </c>
      <c r="X191">
        <v>1446053411</v>
      </c>
      <c r="Y191">
        <v>8.1000000000000014</v>
      </c>
      <c r="AA191">
        <v>0</v>
      </c>
      <c r="AB191">
        <v>0</v>
      </c>
      <c r="AC191">
        <v>0</v>
      </c>
      <c r="AD191">
        <v>11.09</v>
      </c>
      <c r="AE191">
        <v>0</v>
      </c>
      <c r="AF191">
        <v>0</v>
      </c>
      <c r="AG191">
        <v>0</v>
      </c>
      <c r="AH191">
        <v>11.09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6</v>
      </c>
      <c r="AU191" t="s">
        <v>19</v>
      </c>
      <c r="AV191">
        <v>1</v>
      </c>
      <c r="AW191">
        <v>2</v>
      </c>
      <c r="AX191">
        <v>39652731</v>
      </c>
      <c r="AY191">
        <v>1</v>
      </c>
      <c r="AZ191">
        <v>0</v>
      </c>
      <c r="BA191">
        <v>165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Y191*Source!I82</f>
        <v>48.600000000000009</v>
      </c>
      <c r="CY191">
        <f>AD191</f>
        <v>11.09</v>
      </c>
      <c r="CZ191">
        <f>AH191</f>
        <v>11.09</v>
      </c>
      <c r="DA191">
        <f>AL191</f>
        <v>1</v>
      </c>
      <c r="DB191">
        <f>ROUND((ROUND(AT191*CZ191,2)*1.35),6)</f>
        <v>89.828999999999994</v>
      </c>
      <c r="DC191">
        <f>ROUND((ROUND(AT191*AG191,2)*1.35),6)</f>
        <v>0</v>
      </c>
    </row>
    <row r="192" spans="1:107" x14ac:dyDescent="0.2">
      <c r="A192">
        <f>ROW(Source!A82)</f>
        <v>82</v>
      </c>
      <c r="B192">
        <v>39650536</v>
      </c>
      <c r="C192">
        <v>39652730</v>
      </c>
      <c r="D192">
        <v>37064876</v>
      </c>
      <c r="E192">
        <v>1</v>
      </c>
      <c r="F192">
        <v>1</v>
      </c>
      <c r="G192">
        <v>1</v>
      </c>
      <c r="H192">
        <v>1</v>
      </c>
      <c r="I192" t="s">
        <v>897</v>
      </c>
      <c r="J192" t="s">
        <v>3</v>
      </c>
      <c r="K192" t="s">
        <v>898</v>
      </c>
      <c r="L192">
        <v>1191</v>
      </c>
      <c r="N192">
        <v>1013</v>
      </c>
      <c r="O192" t="s">
        <v>878</v>
      </c>
      <c r="P192" t="s">
        <v>878</v>
      </c>
      <c r="Q192">
        <v>1</v>
      </c>
      <c r="W192">
        <v>0</v>
      </c>
      <c r="X192">
        <v>-1417349443</v>
      </c>
      <c r="Y192">
        <v>0.77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0.77</v>
      </c>
      <c r="AU192" t="s">
        <v>3</v>
      </c>
      <c r="AV192">
        <v>2</v>
      </c>
      <c r="AW192">
        <v>2</v>
      </c>
      <c r="AX192">
        <v>39652732</v>
      </c>
      <c r="AY192">
        <v>1</v>
      </c>
      <c r="AZ192">
        <v>2048</v>
      </c>
      <c r="BA192">
        <v>166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Y192*Source!I82</f>
        <v>4.62</v>
      </c>
      <c r="CY192">
        <f>AD192</f>
        <v>0</v>
      </c>
      <c r="CZ192">
        <f>AH192</f>
        <v>0</v>
      </c>
      <c r="DA192">
        <f>AL192</f>
        <v>1</v>
      </c>
      <c r="DB192">
        <f>ROUND(ROUND(AT192*CZ192,2),6)</f>
        <v>0</v>
      </c>
      <c r="DC192">
        <f>ROUND(ROUND(AT192*AG192,2),6)</f>
        <v>0</v>
      </c>
    </row>
    <row r="193" spans="1:107" x14ac:dyDescent="0.2">
      <c r="A193">
        <f>ROW(Source!A82)</f>
        <v>82</v>
      </c>
      <c r="B193">
        <v>39650536</v>
      </c>
      <c r="C193">
        <v>39652730</v>
      </c>
      <c r="D193">
        <v>36883320</v>
      </c>
      <c r="E193">
        <v>1</v>
      </c>
      <c r="F193">
        <v>1</v>
      </c>
      <c r="G193">
        <v>1</v>
      </c>
      <c r="H193">
        <v>2</v>
      </c>
      <c r="I193" t="s">
        <v>986</v>
      </c>
      <c r="J193" t="s">
        <v>987</v>
      </c>
      <c r="K193" t="s">
        <v>988</v>
      </c>
      <c r="L193">
        <v>1368</v>
      </c>
      <c r="N193">
        <v>1011</v>
      </c>
      <c r="O193" t="s">
        <v>902</v>
      </c>
      <c r="P193" t="s">
        <v>902</v>
      </c>
      <c r="Q193">
        <v>1</v>
      </c>
      <c r="W193">
        <v>0</v>
      </c>
      <c r="X193">
        <v>1528191926</v>
      </c>
      <c r="Y193">
        <v>1.0395000000000001</v>
      </c>
      <c r="AA193">
        <v>0</v>
      </c>
      <c r="AB193">
        <v>110.86</v>
      </c>
      <c r="AC193">
        <v>11.6</v>
      </c>
      <c r="AD193">
        <v>0</v>
      </c>
      <c r="AE193">
        <v>0</v>
      </c>
      <c r="AF193">
        <v>110.86</v>
      </c>
      <c r="AG193">
        <v>11.6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0.77</v>
      </c>
      <c r="AU193" t="s">
        <v>19</v>
      </c>
      <c r="AV193">
        <v>0</v>
      </c>
      <c r="AW193">
        <v>2</v>
      </c>
      <c r="AX193">
        <v>39652733</v>
      </c>
      <c r="AY193">
        <v>1</v>
      </c>
      <c r="AZ193">
        <v>0</v>
      </c>
      <c r="BA193">
        <v>167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Y193*Source!I82</f>
        <v>6.2370000000000001</v>
      </c>
      <c r="CY193">
        <f>AB193</f>
        <v>110.86</v>
      </c>
      <c r="CZ193">
        <f>AF193</f>
        <v>110.86</v>
      </c>
      <c r="DA193">
        <f>AJ193</f>
        <v>1</v>
      </c>
      <c r="DB193">
        <f>ROUND((ROUND(AT193*CZ193,2)*1.35),6)</f>
        <v>115.236</v>
      </c>
      <c r="DC193">
        <f>ROUND((ROUND(AT193*AG193,2)*1.35),6)</f>
        <v>12.0555</v>
      </c>
    </row>
    <row r="194" spans="1:107" x14ac:dyDescent="0.2">
      <c r="A194">
        <f>ROW(Source!A82)</f>
        <v>82</v>
      </c>
      <c r="B194">
        <v>39650536</v>
      </c>
      <c r="C194">
        <v>39652730</v>
      </c>
      <c r="D194">
        <v>36872799</v>
      </c>
      <c r="E194">
        <v>1</v>
      </c>
      <c r="F194">
        <v>1</v>
      </c>
      <c r="G194">
        <v>1</v>
      </c>
      <c r="H194">
        <v>3</v>
      </c>
      <c r="I194" t="s">
        <v>143</v>
      </c>
      <c r="J194" t="s">
        <v>145</v>
      </c>
      <c r="K194" t="s">
        <v>144</v>
      </c>
      <c r="L194">
        <v>1354</v>
      </c>
      <c r="N194">
        <v>1010</v>
      </c>
      <c r="O194" t="s">
        <v>27</v>
      </c>
      <c r="P194" t="s">
        <v>27</v>
      </c>
      <c r="Q194">
        <v>1</v>
      </c>
      <c r="W194">
        <v>0</v>
      </c>
      <c r="X194">
        <v>-355802124</v>
      </c>
      <c r="Y194">
        <v>1</v>
      </c>
      <c r="AA194">
        <v>57.92</v>
      </c>
      <c r="AB194">
        <v>0</v>
      </c>
      <c r="AC194">
        <v>0</v>
      </c>
      <c r="AD194">
        <v>0</v>
      </c>
      <c r="AE194">
        <v>57.92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3</v>
      </c>
      <c r="AT194">
        <v>1</v>
      </c>
      <c r="AU194" t="s">
        <v>3</v>
      </c>
      <c r="AV194">
        <v>0</v>
      </c>
      <c r="AW194">
        <v>1</v>
      </c>
      <c r="AX194">
        <v>-1</v>
      </c>
      <c r="AY194">
        <v>0</v>
      </c>
      <c r="AZ194">
        <v>0</v>
      </c>
      <c r="BA194" t="s">
        <v>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Y194*Source!I82</f>
        <v>6</v>
      </c>
      <c r="CY194">
        <f>AA194</f>
        <v>57.92</v>
      </c>
      <c r="CZ194">
        <f>AE194</f>
        <v>57.92</v>
      </c>
      <c r="DA194">
        <f>AI194</f>
        <v>1</v>
      </c>
      <c r="DB194">
        <f>ROUND(ROUND(AT194*CZ194,2),6)</f>
        <v>57.92</v>
      </c>
      <c r="DC194">
        <f>ROUND(ROUND(AT194*AG194,2),6)</f>
        <v>0</v>
      </c>
    </row>
    <row r="195" spans="1:107" x14ac:dyDescent="0.2">
      <c r="A195">
        <f>ROW(Source!A82)</f>
        <v>82</v>
      </c>
      <c r="B195">
        <v>39650536</v>
      </c>
      <c r="C195">
        <v>39652730</v>
      </c>
      <c r="D195">
        <v>36799065</v>
      </c>
      <c r="E195">
        <v>17</v>
      </c>
      <c r="F195">
        <v>1</v>
      </c>
      <c r="G195">
        <v>1</v>
      </c>
      <c r="H195">
        <v>3</v>
      </c>
      <c r="I195" t="s">
        <v>892</v>
      </c>
      <c r="J195" t="s">
        <v>3</v>
      </c>
      <c r="K195" t="s">
        <v>893</v>
      </c>
      <c r="L195">
        <v>1374</v>
      </c>
      <c r="N195">
        <v>1013</v>
      </c>
      <c r="O195" t="s">
        <v>894</v>
      </c>
      <c r="P195" t="s">
        <v>894</v>
      </c>
      <c r="Q195">
        <v>1</v>
      </c>
      <c r="W195">
        <v>0</v>
      </c>
      <c r="X195">
        <v>-1731369543</v>
      </c>
      <c r="Y195">
        <v>1.33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1.33</v>
      </c>
      <c r="AU195" t="s">
        <v>3</v>
      </c>
      <c r="AV195">
        <v>0</v>
      </c>
      <c r="AW195">
        <v>2</v>
      </c>
      <c r="AX195">
        <v>39652734</v>
      </c>
      <c r="AY195">
        <v>1</v>
      </c>
      <c r="AZ195">
        <v>0</v>
      </c>
      <c r="BA195">
        <v>168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Y195*Source!I82</f>
        <v>7.98</v>
      </c>
      <c r="CY195">
        <f>AA195</f>
        <v>1</v>
      </c>
      <c r="CZ195">
        <f>AE195</f>
        <v>1</v>
      </c>
      <c r="DA195">
        <f>AI195</f>
        <v>1</v>
      </c>
      <c r="DB195">
        <f>ROUND(ROUND(AT195*CZ195,2),6)</f>
        <v>1.33</v>
      </c>
      <c r="DC195">
        <f>ROUND(ROUND(AT195*AG195,2),6)</f>
        <v>0</v>
      </c>
    </row>
    <row r="196" spans="1:107" x14ac:dyDescent="0.2">
      <c r="A196">
        <f>ROW(Source!A83)</f>
        <v>83</v>
      </c>
      <c r="B196">
        <v>39650538</v>
      </c>
      <c r="C196">
        <v>39652730</v>
      </c>
      <c r="D196">
        <v>37113247</v>
      </c>
      <c r="E196">
        <v>1</v>
      </c>
      <c r="F196">
        <v>1</v>
      </c>
      <c r="G196">
        <v>1</v>
      </c>
      <c r="H196">
        <v>1</v>
      </c>
      <c r="I196" t="s">
        <v>920</v>
      </c>
      <c r="J196" t="s">
        <v>3</v>
      </c>
      <c r="K196" t="s">
        <v>921</v>
      </c>
      <c r="L196">
        <v>1191</v>
      </c>
      <c r="N196">
        <v>1013</v>
      </c>
      <c r="O196" t="s">
        <v>878</v>
      </c>
      <c r="P196" t="s">
        <v>878</v>
      </c>
      <c r="Q196">
        <v>1</v>
      </c>
      <c r="W196">
        <v>0</v>
      </c>
      <c r="X196">
        <v>1446053411</v>
      </c>
      <c r="Y196">
        <v>8.1000000000000014</v>
      </c>
      <c r="AA196">
        <v>0</v>
      </c>
      <c r="AB196">
        <v>0</v>
      </c>
      <c r="AC196">
        <v>0</v>
      </c>
      <c r="AD196">
        <v>75.08</v>
      </c>
      <c r="AE196">
        <v>0</v>
      </c>
      <c r="AF196">
        <v>0</v>
      </c>
      <c r="AG196">
        <v>0</v>
      </c>
      <c r="AH196">
        <v>11.09</v>
      </c>
      <c r="AI196">
        <v>1</v>
      </c>
      <c r="AJ196">
        <v>1</v>
      </c>
      <c r="AK196">
        <v>1</v>
      </c>
      <c r="AL196">
        <v>6.77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6</v>
      </c>
      <c r="AU196" t="s">
        <v>19</v>
      </c>
      <c r="AV196">
        <v>1</v>
      </c>
      <c r="AW196">
        <v>2</v>
      </c>
      <c r="AX196">
        <v>39652731</v>
      </c>
      <c r="AY196">
        <v>1</v>
      </c>
      <c r="AZ196">
        <v>0</v>
      </c>
      <c r="BA196">
        <v>169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Y196*Source!I83</f>
        <v>48.600000000000009</v>
      </c>
      <c r="CY196">
        <f>AD196</f>
        <v>75.08</v>
      </c>
      <c r="CZ196">
        <f>AH196</f>
        <v>11.09</v>
      </c>
      <c r="DA196">
        <f>AL196</f>
        <v>6.77</v>
      </c>
      <c r="DB196">
        <f>ROUND((ROUND(AT196*CZ196,2)*1.35),6)</f>
        <v>89.828999999999994</v>
      </c>
      <c r="DC196">
        <f>ROUND((ROUND(AT196*AG196,2)*1.35),6)</f>
        <v>0</v>
      </c>
    </row>
    <row r="197" spans="1:107" x14ac:dyDescent="0.2">
      <c r="A197">
        <f>ROW(Source!A83)</f>
        <v>83</v>
      </c>
      <c r="B197">
        <v>39650538</v>
      </c>
      <c r="C197">
        <v>39652730</v>
      </c>
      <c r="D197">
        <v>37064876</v>
      </c>
      <c r="E197">
        <v>1</v>
      </c>
      <c r="F197">
        <v>1</v>
      </c>
      <c r="G197">
        <v>1</v>
      </c>
      <c r="H197">
        <v>1</v>
      </c>
      <c r="I197" t="s">
        <v>897</v>
      </c>
      <c r="J197" t="s">
        <v>3</v>
      </c>
      <c r="K197" t="s">
        <v>898</v>
      </c>
      <c r="L197">
        <v>1191</v>
      </c>
      <c r="N197">
        <v>1013</v>
      </c>
      <c r="O197" t="s">
        <v>878</v>
      </c>
      <c r="P197" t="s">
        <v>878</v>
      </c>
      <c r="Q197">
        <v>1</v>
      </c>
      <c r="W197">
        <v>0</v>
      </c>
      <c r="X197">
        <v>-1417349443</v>
      </c>
      <c r="Y197">
        <v>0.77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6.77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0.77</v>
      </c>
      <c r="AU197" t="s">
        <v>3</v>
      </c>
      <c r="AV197">
        <v>2</v>
      </c>
      <c r="AW197">
        <v>2</v>
      </c>
      <c r="AX197">
        <v>39652732</v>
      </c>
      <c r="AY197">
        <v>1</v>
      </c>
      <c r="AZ197">
        <v>2048</v>
      </c>
      <c r="BA197">
        <v>170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Y197*Source!I83</f>
        <v>4.62</v>
      </c>
      <c r="CY197">
        <f>AD197</f>
        <v>0</v>
      </c>
      <c r="CZ197">
        <f>AH197</f>
        <v>0</v>
      </c>
      <c r="DA197">
        <f>AL197</f>
        <v>1</v>
      </c>
      <c r="DB197">
        <f>ROUND(ROUND(AT197*CZ197,2),6)</f>
        <v>0</v>
      </c>
      <c r="DC197">
        <f>ROUND(ROUND(AT197*AG197,2),6)</f>
        <v>0</v>
      </c>
    </row>
    <row r="198" spans="1:107" x14ac:dyDescent="0.2">
      <c r="A198">
        <f>ROW(Source!A83)</f>
        <v>83</v>
      </c>
      <c r="B198">
        <v>39650538</v>
      </c>
      <c r="C198">
        <v>39652730</v>
      </c>
      <c r="D198">
        <v>36883320</v>
      </c>
      <c r="E198">
        <v>1</v>
      </c>
      <c r="F198">
        <v>1</v>
      </c>
      <c r="G198">
        <v>1</v>
      </c>
      <c r="H198">
        <v>2</v>
      </c>
      <c r="I198" t="s">
        <v>986</v>
      </c>
      <c r="J198" t="s">
        <v>987</v>
      </c>
      <c r="K198" t="s">
        <v>988</v>
      </c>
      <c r="L198">
        <v>1368</v>
      </c>
      <c r="N198">
        <v>1011</v>
      </c>
      <c r="O198" t="s">
        <v>902</v>
      </c>
      <c r="P198" t="s">
        <v>902</v>
      </c>
      <c r="Q198">
        <v>1</v>
      </c>
      <c r="W198">
        <v>0</v>
      </c>
      <c r="X198">
        <v>1528191926</v>
      </c>
      <c r="Y198">
        <v>1.0395000000000001</v>
      </c>
      <c r="AA198">
        <v>0</v>
      </c>
      <c r="AB198">
        <v>750.52</v>
      </c>
      <c r="AC198">
        <v>11.6</v>
      </c>
      <c r="AD198">
        <v>0</v>
      </c>
      <c r="AE198">
        <v>0</v>
      </c>
      <c r="AF198">
        <v>110.86</v>
      </c>
      <c r="AG198">
        <v>11.6</v>
      </c>
      <c r="AH198">
        <v>0</v>
      </c>
      <c r="AI198">
        <v>1</v>
      </c>
      <c r="AJ198">
        <v>6.77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0.77</v>
      </c>
      <c r="AU198" t="s">
        <v>19</v>
      </c>
      <c r="AV198">
        <v>0</v>
      </c>
      <c r="AW198">
        <v>2</v>
      </c>
      <c r="AX198">
        <v>39652733</v>
      </c>
      <c r="AY198">
        <v>1</v>
      </c>
      <c r="AZ198">
        <v>0</v>
      </c>
      <c r="BA198">
        <v>171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Y198*Source!I83</f>
        <v>6.2370000000000001</v>
      </c>
      <c r="CY198">
        <f>AB198</f>
        <v>750.52</v>
      </c>
      <c r="CZ198">
        <f>AF198</f>
        <v>110.86</v>
      </c>
      <c r="DA198">
        <f>AJ198</f>
        <v>6.77</v>
      </c>
      <c r="DB198">
        <f>ROUND((ROUND(AT198*CZ198,2)*1.35),6)</f>
        <v>115.236</v>
      </c>
      <c r="DC198">
        <f>ROUND((ROUND(AT198*AG198,2)*1.35),6)</f>
        <v>12.0555</v>
      </c>
    </row>
    <row r="199" spans="1:107" x14ac:dyDescent="0.2">
      <c r="A199">
        <f>ROW(Source!A83)</f>
        <v>83</v>
      </c>
      <c r="B199">
        <v>39650538</v>
      </c>
      <c r="C199">
        <v>39652730</v>
      </c>
      <c r="D199">
        <v>36872799</v>
      </c>
      <c r="E199">
        <v>1</v>
      </c>
      <c r="F199">
        <v>1</v>
      </c>
      <c r="G199">
        <v>1</v>
      </c>
      <c r="H199">
        <v>3</v>
      </c>
      <c r="I199" t="s">
        <v>143</v>
      </c>
      <c r="J199" t="s">
        <v>145</v>
      </c>
      <c r="K199" t="s">
        <v>144</v>
      </c>
      <c r="L199">
        <v>1354</v>
      </c>
      <c r="N199">
        <v>1010</v>
      </c>
      <c r="O199" t="s">
        <v>27</v>
      </c>
      <c r="P199" t="s">
        <v>27</v>
      </c>
      <c r="Q199">
        <v>1</v>
      </c>
      <c r="W199">
        <v>0</v>
      </c>
      <c r="X199">
        <v>-355802124</v>
      </c>
      <c r="Y199">
        <v>1</v>
      </c>
      <c r="AA199">
        <v>392.12</v>
      </c>
      <c r="AB199">
        <v>0</v>
      </c>
      <c r="AC199">
        <v>0</v>
      </c>
      <c r="AD199">
        <v>0</v>
      </c>
      <c r="AE199">
        <v>57.92</v>
      </c>
      <c r="AF199">
        <v>0</v>
      </c>
      <c r="AG199">
        <v>0</v>
      </c>
      <c r="AH199">
        <v>0</v>
      </c>
      <c r="AI199">
        <v>6.77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3</v>
      </c>
      <c r="AT199">
        <v>1</v>
      </c>
      <c r="AU199" t="s">
        <v>3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Y199*Source!I83</f>
        <v>6</v>
      </c>
      <c r="CY199">
        <f>AA199</f>
        <v>392.12</v>
      </c>
      <c r="CZ199">
        <f>AE199</f>
        <v>57.92</v>
      </c>
      <c r="DA199">
        <f>AI199</f>
        <v>6.77</v>
      </c>
      <c r="DB199">
        <f>ROUND(ROUND(AT199*CZ199,2),6)</f>
        <v>57.92</v>
      </c>
      <c r="DC199">
        <f>ROUND(ROUND(AT199*AG199,2),6)</f>
        <v>0</v>
      </c>
    </row>
    <row r="200" spans="1:107" x14ac:dyDescent="0.2">
      <c r="A200">
        <f>ROW(Source!A83)</f>
        <v>83</v>
      </c>
      <c r="B200">
        <v>39650538</v>
      </c>
      <c r="C200">
        <v>39652730</v>
      </c>
      <c r="D200">
        <v>36799065</v>
      </c>
      <c r="E200">
        <v>17</v>
      </c>
      <c r="F200">
        <v>1</v>
      </c>
      <c r="G200">
        <v>1</v>
      </c>
      <c r="H200">
        <v>3</v>
      </c>
      <c r="I200" t="s">
        <v>892</v>
      </c>
      <c r="J200" t="s">
        <v>3</v>
      </c>
      <c r="K200" t="s">
        <v>893</v>
      </c>
      <c r="L200">
        <v>1374</v>
      </c>
      <c r="N200">
        <v>1013</v>
      </c>
      <c r="O200" t="s">
        <v>894</v>
      </c>
      <c r="P200" t="s">
        <v>894</v>
      </c>
      <c r="Q200">
        <v>1</v>
      </c>
      <c r="W200">
        <v>0</v>
      </c>
      <c r="X200">
        <v>-1731369543</v>
      </c>
      <c r="Y200">
        <v>1.33</v>
      </c>
      <c r="AA200">
        <v>1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1.33</v>
      </c>
      <c r="AU200" t="s">
        <v>3</v>
      </c>
      <c r="AV200">
        <v>0</v>
      </c>
      <c r="AW200">
        <v>2</v>
      </c>
      <c r="AX200">
        <v>39652734</v>
      </c>
      <c r="AY200">
        <v>1</v>
      </c>
      <c r="AZ200">
        <v>0</v>
      </c>
      <c r="BA200">
        <v>172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Y200*Source!I83</f>
        <v>7.98</v>
      </c>
      <c r="CY200">
        <f>AA200</f>
        <v>1</v>
      </c>
      <c r="CZ200">
        <f>AE200</f>
        <v>1</v>
      </c>
      <c r="DA200">
        <f>AI200</f>
        <v>1</v>
      </c>
      <c r="DB200">
        <f>ROUND(ROUND(AT200*CZ200,2),6)</f>
        <v>1.33</v>
      </c>
      <c r="DC200">
        <f>ROUND(ROUND(AT200*AG200,2),6)</f>
        <v>0</v>
      </c>
    </row>
    <row r="201" spans="1:107" x14ac:dyDescent="0.2">
      <c r="A201">
        <f>ROW(Source!A86)</f>
        <v>86</v>
      </c>
      <c r="B201">
        <v>39650536</v>
      </c>
      <c r="C201">
        <v>39651021</v>
      </c>
      <c r="D201">
        <v>37071037</v>
      </c>
      <c r="E201">
        <v>1</v>
      </c>
      <c r="F201">
        <v>1</v>
      </c>
      <c r="G201">
        <v>1</v>
      </c>
      <c r="H201">
        <v>1</v>
      </c>
      <c r="I201" t="s">
        <v>895</v>
      </c>
      <c r="J201" t="s">
        <v>3</v>
      </c>
      <c r="K201" t="s">
        <v>896</v>
      </c>
      <c r="L201">
        <v>1191</v>
      </c>
      <c r="N201">
        <v>1013</v>
      </c>
      <c r="O201" t="s">
        <v>878</v>
      </c>
      <c r="P201" t="s">
        <v>878</v>
      </c>
      <c r="Q201">
        <v>1</v>
      </c>
      <c r="W201">
        <v>0</v>
      </c>
      <c r="X201">
        <v>1069510174</v>
      </c>
      <c r="Y201">
        <v>2.2680000000000002</v>
      </c>
      <c r="AA201">
        <v>0</v>
      </c>
      <c r="AB201">
        <v>0</v>
      </c>
      <c r="AC201">
        <v>0</v>
      </c>
      <c r="AD201">
        <v>9.6199999999999992</v>
      </c>
      <c r="AE201">
        <v>0</v>
      </c>
      <c r="AF201">
        <v>0</v>
      </c>
      <c r="AG201">
        <v>0</v>
      </c>
      <c r="AH201">
        <v>9.6199999999999992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1.68</v>
      </c>
      <c r="AU201" t="s">
        <v>19</v>
      </c>
      <c r="AV201">
        <v>1</v>
      </c>
      <c r="AW201">
        <v>2</v>
      </c>
      <c r="AX201">
        <v>39651029</v>
      </c>
      <c r="AY201">
        <v>1</v>
      </c>
      <c r="AZ201">
        <v>0</v>
      </c>
      <c r="BA201">
        <v>173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Y201*Source!I86</f>
        <v>27.216000000000001</v>
      </c>
      <c r="CY201">
        <f>AD201</f>
        <v>9.6199999999999992</v>
      </c>
      <c r="CZ201">
        <f>AH201</f>
        <v>9.6199999999999992</v>
      </c>
      <c r="DA201">
        <f>AL201</f>
        <v>1</v>
      </c>
      <c r="DB201">
        <f>ROUND((ROUND(AT201*CZ201,2)*1.35),6)</f>
        <v>21.815999999999999</v>
      </c>
      <c r="DC201">
        <f>ROUND((ROUND(AT201*AG201,2)*1.35),6)</f>
        <v>0</v>
      </c>
    </row>
    <row r="202" spans="1:107" x14ac:dyDescent="0.2">
      <c r="A202">
        <f>ROW(Source!A86)</f>
        <v>86</v>
      </c>
      <c r="B202">
        <v>39650536</v>
      </c>
      <c r="C202">
        <v>39651021</v>
      </c>
      <c r="D202">
        <v>36800424</v>
      </c>
      <c r="E202">
        <v>1</v>
      </c>
      <c r="F202">
        <v>1</v>
      </c>
      <c r="G202">
        <v>1</v>
      </c>
      <c r="H202">
        <v>3</v>
      </c>
      <c r="I202" t="s">
        <v>879</v>
      </c>
      <c r="J202" t="s">
        <v>880</v>
      </c>
      <c r="K202" t="s">
        <v>881</v>
      </c>
      <c r="L202">
        <v>1346</v>
      </c>
      <c r="N202">
        <v>1009</v>
      </c>
      <c r="O202" t="s">
        <v>186</v>
      </c>
      <c r="P202" t="s">
        <v>186</v>
      </c>
      <c r="Q202">
        <v>1</v>
      </c>
      <c r="W202">
        <v>0</v>
      </c>
      <c r="X202">
        <v>1559187994</v>
      </c>
      <c r="Y202">
        <v>5.0000000000000001E-4</v>
      </c>
      <c r="AA202">
        <v>27.74</v>
      </c>
      <c r="AB202">
        <v>0</v>
      </c>
      <c r="AC202">
        <v>0</v>
      </c>
      <c r="AD202">
        <v>0</v>
      </c>
      <c r="AE202">
        <v>27.74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5.0000000000000001E-4</v>
      </c>
      <c r="AU202" t="s">
        <v>3</v>
      </c>
      <c r="AV202">
        <v>0</v>
      </c>
      <c r="AW202">
        <v>2</v>
      </c>
      <c r="AX202">
        <v>39651030</v>
      </c>
      <c r="AY202">
        <v>1</v>
      </c>
      <c r="AZ202">
        <v>0</v>
      </c>
      <c r="BA202">
        <v>174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Y202*Source!I86</f>
        <v>6.0000000000000001E-3</v>
      </c>
      <c r="CY202">
        <f t="shared" ref="CY202:CY207" si="72">AA202</f>
        <v>27.74</v>
      </c>
      <c r="CZ202">
        <f t="shared" ref="CZ202:CZ207" si="73">AE202</f>
        <v>27.74</v>
      </c>
      <c r="DA202">
        <f t="shared" ref="DA202:DA207" si="74">AI202</f>
        <v>1</v>
      </c>
      <c r="DB202">
        <f t="shared" ref="DB202:DB207" si="75">ROUND(ROUND(AT202*CZ202,2),6)</f>
        <v>0.01</v>
      </c>
      <c r="DC202">
        <f t="shared" ref="DC202:DC207" si="76">ROUND(ROUND(AT202*AG202,2),6)</f>
        <v>0</v>
      </c>
    </row>
    <row r="203" spans="1:107" x14ac:dyDescent="0.2">
      <c r="A203">
        <f>ROW(Source!A86)</f>
        <v>86</v>
      </c>
      <c r="B203">
        <v>39650536</v>
      </c>
      <c r="C203">
        <v>39651021</v>
      </c>
      <c r="D203">
        <v>36804578</v>
      </c>
      <c r="E203">
        <v>1</v>
      </c>
      <c r="F203">
        <v>1</v>
      </c>
      <c r="G203">
        <v>1</v>
      </c>
      <c r="H203">
        <v>3</v>
      </c>
      <c r="I203" t="s">
        <v>882</v>
      </c>
      <c r="J203" t="s">
        <v>883</v>
      </c>
      <c r="K203" t="s">
        <v>884</v>
      </c>
      <c r="L203">
        <v>1355</v>
      </c>
      <c r="N203">
        <v>1010</v>
      </c>
      <c r="O203" t="s">
        <v>265</v>
      </c>
      <c r="P203" t="s">
        <v>265</v>
      </c>
      <c r="Q203">
        <v>100</v>
      </c>
      <c r="W203">
        <v>0</v>
      </c>
      <c r="X203">
        <v>-66531260</v>
      </c>
      <c r="Y203">
        <v>2.5000000000000001E-2</v>
      </c>
      <c r="AA203">
        <v>83</v>
      </c>
      <c r="AB203">
        <v>0</v>
      </c>
      <c r="AC203">
        <v>0</v>
      </c>
      <c r="AD203">
        <v>0</v>
      </c>
      <c r="AE203">
        <v>83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2.5000000000000001E-2</v>
      </c>
      <c r="AU203" t="s">
        <v>3</v>
      </c>
      <c r="AV203">
        <v>0</v>
      </c>
      <c r="AW203">
        <v>2</v>
      </c>
      <c r="AX203">
        <v>39651031</v>
      </c>
      <c r="AY203">
        <v>1</v>
      </c>
      <c r="AZ203">
        <v>0</v>
      </c>
      <c r="BA203">
        <v>175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Y203*Source!I86</f>
        <v>0.30000000000000004</v>
      </c>
      <c r="CY203">
        <f t="shared" si="72"/>
        <v>83</v>
      </c>
      <c r="CZ203">
        <f t="shared" si="73"/>
        <v>83</v>
      </c>
      <c r="DA203">
        <f t="shared" si="74"/>
        <v>1</v>
      </c>
      <c r="DB203">
        <f t="shared" si="75"/>
        <v>2.08</v>
      </c>
      <c r="DC203">
        <f t="shared" si="76"/>
        <v>0</v>
      </c>
    </row>
    <row r="204" spans="1:107" x14ac:dyDescent="0.2">
      <c r="A204">
        <f>ROW(Source!A86)</f>
        <v>86</v>
      </c>
      <c r="B204">
        <v>39650536</v>
      </c>
      <c r="C204">
        <v>39651021</v>
      </c>
      <c r="D204">
        <v>36806488</v>
      </c>
      <c r="E204">
        <v>1</v>
      </c>
      <c r="F204">
        <v>1</v>
      </c>
      <c r="G204">
        <v>1</v>
      </c>
      <c r="H204">
        <v>3</v>
      </c>
      <c r="I204" t="s">
        <v>885</v>
      </c>
      <c r="J204" t="s">
        <v>886</v>
      </c>
      <c r="K204" t="s">
        <v>887</v>
      </c>
      <c r="L204">
        <v>1348</v>
      </c>
      <c r="N204">
        <v>1009</v>
      </c>
      <c r="O204" t="s">
        <v>888</v>
      </c>
      <c r="P204" t="s">
        <v>888</v>
      </c>
      <c r="Q204">
        <v>1000</v>
      </c>
      <c r="W204">
        <v>0</v>
      </c>
      <c r="X204">
        <v>-1421715385</v>
      </c>
      <c r="Y204">
        <v>1.0000000000000001E-5</v>
      </c>
      <c r="AA204">
        <v>729.98</v>
      </c>
      <c r="AB204">
        <v>0</v>
      </c>
      <c r="AC204">
        <v>0</v>
      </c>
      <c r="AD204">
        <v>0</v>
      </c>
      <c r="AE204">
        <v>729.98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1.0000000000000001E-5</v>
      </c>
      <c r="AU204" t="s">
        <v>3</v>
      </c>
      <c r="AV204">
        <v>0</v>
      </c>
      <c r="AW204">
        <v>2</v>
      </c>
      <c r="AX204">
        <v>39651032</v>
      </c>
      <c r="AY204">
        <v>1</v>
      </c>
      <c r="AZ204">
        <v>0</v>
      </c>
      <c r="BA204">
        <v>176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Y204*Source!I86</f>
        <v>1.2000000000000002E-4</v>
      </c>
      <c r="CY204">
        <f t="shared" si="72"/>
        <v>729.98</v>
      </c>
      <c r="CZ204">
        <f t="shared" si="73"/>
        <v>729.98</v>
      </c>
      <c r="DA204">
        <f t="shared" si="74"/>
        <v>1</v>
      </c>
      <c r="DB204">
        <f t="shared" si="75"/>
        <v>0.01</v>
      </c>
      <c r="DC204">
        <f t="shared" si="76"/>
        <v>0</v>
      </c>
    </row>
    <row r="205" spans="1:107" x14ac:dyDescent="0.2">
      <c r="A205">
        <f>ROW(Source!A86)</f>
        <v>86</v>
      </c>
      <c r="B205">
        <v>39650536</v>
      </c>
      <c r="C205">
        <v>39651021</v>
      </c>
      <c r="D205">
        <v>36829536</v>
      </c>
      <c r="E205">
        <v>1</v>
      </c>
      <c r="F205">
        <v>1</v>
      </c>
      <c r="G205">
        <v>1</v>
      </c>
      <c r="H205">
        <v>3</v>
      </c>
      <c r="I205" t="s">
        <v>889</v>
      </c>
      <c r="J205" t="s">
        <v>890</v>
      </c>
      <c r="K205" t="s">
        <v>891</v>
      </c>
      <c r="L205">
        <v>1346</v>
      </c>
      <c r="N205">
        <v>1009</v>
      </c>
      <c r="O205" t="s">
        <v>186</v>
      </c>
      <c r="P205" t="s">
        <v>186</v>
      </c>
      <c r="Q205">
        <v>1</v>
      </c>
      <c r="W205">
        <v>0</v>
      </c>
      <c r="X205">
        <v>-1726842289</v>
      </c>
      <c r="Y205">
        <v>5.0000000000000001E-3</v>
      </c>
      <c r="AA205">
        <v>65.75</v>
      </c>
      <c r="AB205">
        <v>0</v>
      </c>
      <c r="AC205">
        <v>0</v>
      </c>
      <c r="AD205">
        <v>0</v>
      </c>
      <c r="AE205">
        <v>65.75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5.0000000000000001E-3</v>
      </c>
      <c r="AU205" t="s">
        <v>3</v>
      </c>
      <c r="AV205">
        <v>0</v>
      </c>
      <c r="AW205">
        <v>2</v>
      </c>
      <c r="AX205">
        <v>39651033</v>
      </c>
      <c r="AY205">
        <v>1</v>
      </c>
      <c r="AZ205">
        <v>0</v>
      </c>
      <c r="BA205">
        <v>177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Y205*Source!I86</f>
        <v>0.06</v>
      </c>
      <c r="CY205">
        <f t="shared" si="72"/>
        <v>65.75</v>
      </c>
      <c r="CZ205">
        <f t="shared" si="73"/>
        <v>65.75</v>
      </c>
      <c r="DA205">
        <f t="shared" si="74"/>
        <v>1</v>
      </c>
      <c r="DB205">
        <f t="shared" si="75"/>
        <v>0.33</v>
      </c>
      <c r="DC205">
        <f t="shared" si="76"/>
        <v>0</v>
      </c>
    </row>
    <row r="206" spans="1:107" x14ac:dyDescent="0.2">
      <c r="A206">
        <f>ROW(Source!A86)</f>
        <v>86</v>
      </c>
      <c r="B206">
        <v>39650536</v>
      </c>
      <c r="C206">
        <v>39651021</v>
      </c>
      <c r="D206">
        <v>36872100</v>
      </c>
      <c r="E206">
        <v>1</v>
      </c>
      <c r="F206">
        <v>1</v>
      </c>
      <c r="G206">
        <v>1</v>
      </c>
      <c r="H206">
        <v>3</v>
      </c>
      <c r="I206" t="s">
        <v>151</v>
      </c>
      <c r="J206" t="s">
        <v>153</v>
      </c>
      <c r="K206" t="s">
        <v>152</v>
      </c>
      <c r="L206">
        <v>1354</v>
      </c>
      <c r="N206">
        <v>1010</v>
      </c>
      <c r="O206" t="s">
        <v>27</v>
      </c>
      <c r="P206" t="s">
        <v>27</v>
      </c>
      <c r="Q206">
        <v>1</v>
      </c>
      <c r="W206">
        <v>0</v>
      </c>
      <c r="X206">
        <v>728175976</v>
      </c>
      <c r="Y206">
        <v>1.5</v>
      </c>
      <c r="AA206">
        <v>117.63</v>
      </c>
      <c r="AB206">
        <v>0</v>
      </c>
      <c r="AC206">
        <v>0</v>
      </c>
      <c r="AD206">
        <v>0</v>
      </c>
      <c r="AE206">
        <v>117.63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3</v>
      </c>
      <c r="AT206">
        <v>1.5</v>
      </c>
      <c r="AU206" t="s">
        <v>3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Y206*Source!I86</f>
        <v>18</v>
      </c>
      <c r="CY206">
        <f t="shared" si="72"/>
        <v>117.63</v>
      </c>
      <c r="CZ206">
        <f t="shared" si="73"/>
        <v>117.63</v>
      </c>
      <c r="DA206">
        <f t="shared" si="74"/>
        <v>1</v>
      </c>
      <c r="DB206">
        <f t="shared" si="75"/>
        <v>176.45</v>
      </c>
      <c r="DC206">
        <f t="shared" si="76"/>
        <v>0</v>
      </c>
    </row>
    <row r="207" spans="1:107" x14ac:dyDescent="0.2">
      <c r="A207">
        <f>ROW(Source!A86)</f>
        <v>86</v>
      </c>
      <c r="B207">
        <v>39650536</v>
      </c>
      <c r="C207">
        <v>39651021</v>
      </c>
      <c r="D207">
        <v>36799065</v>
      </c>
      <c r="E207">
        <v>17</v>
      </c>
      <c r="F207">
        <v>1</v>
      </c>
      <c r="G207">
        <v>1</v>
      </c>
      <c r="H207">
        <v>3</v>
      </c>
      <c r="I207" t="s">
        <v>892</v>
      </c>
      <c r="J207" t="s">
        <v>3</v>
      </c>
      <c r="K207" t="s">
        <v>893</v>
      </c>
      <c r="L207">
        <v>1374</v>
      </c>
      <c r="N207">
        <v>1013</v>
      </c>
      <c r="O207" t="s">
        <v>894</v>
      </c>
      <c r="P207" t="s">
        <v>894</v>
      </c>
      <c r="Q207">
        <v>1</v>
      </c>
      <c r="W207">
        <v>0</v>
      </c>
      <c r="X207">
        <v>-1731369543</v>
      </c>
      <c r="Y207">
        <v>0.32</v>
      </c>
      <c r="AA207">
        <v>1</v>
      </c>
      <c r="AB207">
        <v>0</v>
      </c>
      <c r="AC207">
        <v>0</v>
      </c>
      <c r="AD207">
        <v>0</v>
      </c>
      <c r="AE207">
        <v>1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0.32</v>
      </c>
      <c r="AU207" t="s">
        <v>3</v>
      </c>
      <c r="AV207">
        <v>0</v>
      </c>
      <c r="AW207">
        <v>2</v>
      </c>
      <c r="AX207">
        <v>39651034</v>
      </c>
      <c r="AY207">
        <v>1</v>
      </c>
      <c r="AZ207">
        <v>0</v>
      </c>
      <c r="BA207">
        <v>178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Y207*Source!I86</f>
        <v>3.84</v>
      </c>
      <c r="CY207">
        <f t="shared" si="72"/>
        <v>1</v>
      </c>
      <c r="CZ207">
        <f t="shared" si="73"/>
        <v>1</v>
      </c>
      <c r="DA207">
        <f t="shared" si="74"/>
        <v>1</v>
      </c>
      <c r="DB207">
        <f t="shared" si="75"/>
        <v>0.32</v>
      </c>
      <c r="DC207">
        <f t="shared" si="76"/>
        <v>0</v>
      </c>
    </row>
    <row r="208" spans="1:107" x14ac:dyDescent="0.2">
      <c r="A208">
        <f>ROW(Source!A87)</f>
        <v>87</v>
      </c>
      <c r="B208">
        <v>39650538</v>
      </c>
      <c r="C208">
        <v>39651021</v>
      </c>
      <c r="D208">
        <v>37071037</v>
      </c>
      <c r="E208">
        <v>1</v>
      </c>
      <c r="F208">
        <v>1</v>
      </c>
      <c r="G208">
        <v>1</v>
      </c>
      <c r="H208">
        <v>1</v>
      </c>
      <c r="I208" t="s">
        <v>895</v>
      </c>
      <c r="J208" t="s">
        <v>3</v>
      </c>
      <c r="K208" t="s">
        <v>896</v>
      </c>
      <c r="L208">
        <v>1191</v>
      </c>
      <c r="N208">
        <v>1013</v>
      </c>
      <c r="O208" t="s">
        <v>878</v>
      </c>
      <c r="P208" t="s">
        <v>878</v>
      </c>
      <c r="Q208">
        <v>1</v>
      </c>
      <c r="W208">
        <v>0</v>
      </c>
      <c r="X208">
        <v>1069510174</v>
      </c>
      <c r="Y208">
        <v>2.2680000000000002</v>
      </c>
      <c r="AA208">
        <v>0</v>
      </c>
      <c r="AB208">
        <v>0</v>
      </c>
      <c r="AC208">
        <v>0</v>
      </c>
      <c r="AD208">
        <v>65.13</v>
      </c>
      <c r="AE208">
        <v>0</v>
      </c>
      <c r="AF208">
        <v>0</v>
      </c>
      <c r="AG208">
        <v>0</v>
      </c>
      <c r="AH208">
        <v>9.6199999999999992</v>
      </c>
      <c r="AI208">
        <v>1</v>
      </c>
      <c r="AJ208">
        <v>1</v>
      </c>
      <c r="AK208">
        <v>1</v>
      </c>
      <c r="AL208">
        <v>6.77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1.68</v>
      </c>
      <c r="AU208" t="s">
        <v>19</v>
      </c>
      <c r="AV208">
        <v>1</v>
      </c>
      <c r="AW208">
        <v>2</v>
      </c>
      <c r="AX208">
        <v>39651029</v>
      </c>
      <c r="AY208">
        <v>1</v>
      </c>
      <c r="AZ208">
        <v>0</v>
      </c>
      <c r="BA208">
        <v>179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Y208*Source!I87</f>
        <v>27.216000000000001</v>
      </c>
      <c r="CY208">
        <f>AD208</f>
        <v>65.13</v>
      </c>
      <c r="CZ208">
        <f>AH208</f>
        <v>9.6199999999999992</v>
      </c>
      <c r="DA208">
        <f>AL208</f>
        <v>6.77</v>
      </c>
      <c r="DB208">
        <f>ROUND((ROUND(AT208*CZ208,2)*1.35),6)</f>
        <v>21.815999999999999</v>
      </c>
      <c r="DC208">
        <f>ROUND((ROUND(AT208*AG208,2)*1.35),6)</f>
        <v>0</v>
      </c>
    </row>
    <row r="209" spans="1:107" x14ac:dyDescent="0.2">
      <c r="A209">
        <f>ROW(Source!A87)</f>
        <v>87</v>
      </c>
      <c r="B209">
        <v>39650538</v>
      </c>
      <c r="C209">
        <v>39651021</v>
      </c>
      <c r="D209">
        <v>36800424</v>
      </c>
      <c r="E209">
        <v>1</v>
      </c>
      <c r="F209">
        <v>1</v>
      </c>
      <c r="G209">
        <v>1</v>
      </c>
      <c r="H209">
        <v>3</v>
      </c>
      <c r="I209" t="s">
        <v>879</v>
      </c>
      <c r="J209" t="s">
        <v>880</v>
      </c>
      <c r="K209" t="s">
        <v>881</v>
      </c>
      <c r="L209">
        <v>1346</v>
      </c>
      <c r="N209">
        <v>1009</v>
      </c>
      <c r="O209" t="s">
        <v>186</v>
      </c>
      <c r="P209" t="s">
        <v>186</v>
      </c>
      <c r="Q209">
        <v>1</v>
      </c>
      <c r="W209">
        <v>0</v>
      </c>
      <c r="X209">
        <v>1559187994</v>
      </c>
      <c r="Y209">
        <v>5.0000000000000001E-4</v>
      </c>
      <c r="AA209">
        <v>187.8</v>
      </c>
      <c r="AB209">
        <v>0</v>
      </c>
      <c r="AC209">
        <v>0</v>
      </c>
      <c r="AD209">
        <v>0</v>
      </c>
      <c r="AE209">
        <v>27.74</v>
      </c>
      <c r="AF209">
        <v>0</v>
      </c>
      <c r="AG209">
        <v>0</v>
      </c>
      <c r="AH209">
        <v>0</v>
      </c>
      <c r="AI209">
        <v>6.77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5.0000000000000001E-4</v>
      </c>
      <c r="AU209" t="s">
        <v>3</v>
      </c>
      <c r="AV209">
        <v>0</v>
      </c>
      <c r="AW209">
        <v>2</v>
      </c>
      <c r="AX209">
        <v>39651030</v>
      </c>
      <c r="AY209">
        <v>1</v>
      </c>
      <c r="AZ209">
        <v>0</v>
      </c>
      <c r="BA209">
        <v>180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Y209*Source!I87</f>
        <v>6.0000000000000001E-3</v>
      </c>
      <c r="CY209">
        <f t="shared" ref="CY209:CY214" si="77">AA209</f>
        <v>187.8</v>
      </c>
      <c r="CZ209">
        <f t="shared" ref="CZ209:CZ214" si="78">AE209</f>
        <v>27.74</v>
      </c>
      <c r="DA209">
        <f t="shared" ref="DA209:DA214" si="79">AI209</f>
        <v>6.77</v>
      </c>
      <c r="DB209">
        <f t="shared" ref="DB209:DB214" si="80">ROUND(ROUND(AT209*CZ209,2),6)</f>
        <v>0.01</v>
      </c>
      <c r="DC209">
        <f t="shared" ref="DC209:DC214" si="81">ROUND(ROUND(AT209*AG209,2),6)</f>
        <v>0</v>
      </c>
    </row>
    <row r="210" spans="1:107" x14ac:dyDescent="0.2">
      <c r="A210">
        <f>ROW(Source!A87)</f>
        <v>87</v>
      </c>
      <c r="B210">
        <v>39650538</v>
      </c>
      <c r="C210">
        <v>39651021</v>
      </c>
      <c r="D210">
        <v>36804578</v>
      </c>
      <c r="E210">
        <v>1</v>
      </c>
      <c r="F210">
        <v>1</v>
      </c>
      <c r="G210">
        <v>1</v>
      </c>
      <c r="H210">
        <v>3</v>
      </c>
      <c r="I210" t="s">
        <v>882</v>
      </c>
      <c r="J210" t="s">
        <v>883</v>
      </c>
      <c r="K210" t="s">
        <v>884</v>
      </c>
      <c r="L210">
        <v>1355</v>
      </c>
      <c r="N210">
        <v>1010</v>
      </c>
      <c r="O210" t="s">
        <v>265</v>
      </c>
      <c r="P210" t="s">
        <v>265</v>
      </c>
      <c r="Q210">
        <v>100</v>
      </c>
      <c r="W210">
        <v>0</v>
      </c>
      <c r="X210">
        <v>-66531260</v>
      </c>
      <c r="Y210">
        <v>2.5000000000000001E-2</v>
      </c>
      <c r="AA210">
        <v>561.91</v>
      </c>
      <c r="AB210">
        <v>0</v>
      </c>
      <c r="AC210">
        <v>0</v>
      </c>
      <c r="AD210">
        <v>0</v>
      </c>
      <c r="AE210">
        <v>83</v>
      </c>
      <c r="AF210">
        <v>0</v>
      </c>
      <c r="AG210">
        <v>0</v>
      </c>
      <c r="AH210">
        <v>0</v>
      </c>
      <c r="AI210">
        <v>6.77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2.5000000000000001E-2</v>
      </c>
      <c r="AU210" t="s">
        <v>3</v>
      </c>
      <c r="AV210">
        <v>0</v>
      </c>
      <c r="AW210">
        <v>2</v>
      </c>
      <c r="AX210">
        <v>39651031</v>
      </c>
      <c r="AY210">
        <v>1</v>
      </c>
      <c r="AZ210">
        <v>0</v>
      </c>
      <c r="BA210">
        <v>181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Y210*Source!I87</f>
        <v>0.30000000000000004</v>
      </c>
      <c r="CY210">
        <f t="shared" si="77"/>
        <v>561.91</v>
      </c>
      <c r="CZ210">
        <f t="shared" si="78"/>
        <v>83</v>
      </c>
      <c r="DA210">
        <f t="shared" si="79"/>
        <v>6.77</v>
      </c>
      <c r="DB210">
        <f t="shared" si="80"/>
        <v>2.08</v>
      </c>
      <c r="DC210">
        <f t="shared" si="81"/>
        <v>0</v>
      </c>
    </row>
    <row r="211" spans="1:107" x14ac:dyDescent="0.2">
      <c r="A211">
        <f>ROW(Source!A87)</f>
        <v>87</v>
      </c>
      <c r="B211">
        <v>39650538</v>
      </c>
      <c r="C211">
        <v>39651021</v>
      </c>
      <c r="D211">
        <v>36806488</v>
      </c>
      <c r="E211">
        <v>1</v>
      </c>
      <c r="F211">
        <v>1</v>
      </c>
      <c r="G211">
        <v>1</v>
      </c>
      <c r="H211">
        <v>3</v>
      </c>
      <c r="I211" t="s">
        <v>885</v>
      </c>
      <c r="J211" t="s">
        <v>886</v>
      </c>
      <c r="K211" t="s">
        <v>887</v>
      </c>
      <c r="L211">
        <v>1348</v>
      </c>
      <c r="N211">
        <v>1009</v>
      </c>
      <c r="O211" t="s">
        <v>888</v>
      </c>
      <c r="P211" t="s">
        <v>888</v>
      </c>
      <c r="Q211">
        <v>1000</v>
      </c>
      <c r="W211">
        <v>0</v>
      </c>
      <c r="X211">
        <v>-1421715385</v>
      </c>
      <c r="Y211">
        <v>1.0000000000000001E-5</v>
      </c>
      <c r="AA211">
        <v>4941.96</v>
      </c>
      <c r="AB211">
        <v>0</v>
      </c>
      <c r="AC211">
        <v>0</v>
      </c>
      <c r="AD211">
        <v>0</v>
      </c>
      <c r="AE211">
        <v>729.98</v>
      </c>
      <c r="AF211">
        <v>0</v>
      </c>
      <c r="AG211">
        <v>0</v>
      </c>
      <c r="AH211">
        <v>0</v>
      </c>
      <c r="AI211">
        <v>6.77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1.0000000000000001E-5</v>
      </c>
      <c r="AU211" t="s">
        <v>3</v>
      </c>
      <c r="AV211">
        <v>0</v>
      </c>
      <c r="AW211">
        <v>2</v>
      </c>
      <c r="AX211">
        <v>39651032</v>
      </c>
      <c r="AY211">
        <v>1</v>
      </c>
      <c r="AZ211">
        <v>0</v>
      </c>
      <c r="BA211">
        <v>182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Y211*Source!I87</f>
        <v>1.2000000000000002E-4</v>
      </c>
      <c r="CY211">
        <f t="shared" si="77"/>
        <v>4941.96</v>
      </c>
      <c r="CZ211">
        <f t="shared" si="78"/>
        <v>729.98</v>
      </c>
      <c r="DA211">
        <f t="shared" si="79"/>
        <v>6.77</v>
      </c>
      <c r="DB211">
        <f t="shared" si="80"/>
        <v>0.01</v>
      </c>
      <c r="DC211">
        <f t="shared" si="81"/>
        <v>0</v>
      </c>
    </row>
    <row r="212" spans="1:107" x14ac:dyDescent="0.2">
      <c r="A212">
        <f>ROW(Source!A87)</f>
        <v>87</v>
      </c>
      <c r="B212">
        <v>39650538</v>
      </c>
      <c r="C212">
        <v>39651021</v>
      </c>
      <c r="D212">
        <v>36829536</v>
      </c>
      <c r="E212">
        <v>1</v>
      </c>
      <c r="F212">
        <v>1</v>
      </c>
      <c r="G212">
        <v>1</v>
      </c>
      <c r="H212">
        <v>3</v>
      </c>
      <c r="I212" t="s">
        <v>889</v>
      </c>
      <c r="J212" t="s">
        <v>890</v>
      </c>
      <c r="K212" t="s">
        <v>891</v>
      </c>
      <c r="L212">
        <v>1346</v>
      </c>
      <c r="N212">
        <v>1009</v>
      </c>
      <c r="O212" t="s">
        <v>186</v>
      </c>
      <c r="P212" t="s">
        <v>186</v>
      </c>
      <c r="Q212">
        <v>1</v>
      </c>
      <c r="W212">
        <v>0</v>
      </c>
      <c r="X212">
        <v>-1726842289</v>
      </c>
      <c r="Y212">
        <v>5.0000000000000001E-3</v>
      </c>
      <c r="AA212">
        <v>445.13</v>
      </c>
      <c r="AB212">
        <v>0</v>
      </c>
      <c r="AC212">
        <v>0</v>
      </c>
      <c r="AD212">
        <v>0</v>
      </c>
      <c r="AE212">
        <v>65.75</v>
      </c>
      <c r="AF212">
        <v>0</v>
      </c>
      <c r="AG212">
        <v>0</v>
      </c>
      <c r="AH212">
        <v>0</v>
      </c>
      <c r="AI212">
        <v>6.77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5.0000000000000001E-3</v>
      </c>
      <c r="AU212" t="s">
        <v>3</v>
      </c>
      <c r="AV212">
        <v>0</v>
      </c>
      <c r="AW212">
        <v>2</v>
      </c>
      <c r="AX212">
        <v>39651033</v>
      </c>
      <c r="AY212">
        <v>1</v>
      </c>
      <c r="AZ212">
        <v>0</v>
      </c>
      <c r="BA212">
        <v>183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Y212*Source!I87</f>
        <v>0.06</v>
      </c>
      <c r="CY212">
        <f t="shared" si="77"/>
        <v>445.13</v>
      </c>
      <c r="CZ212">
        <f t="shared" si="78"/>
        <v>65.75</v>
      </c>
      <c r="DA212">
        <f t="shared" si="79"/>
        <v>6.77</v>
      </c>
      <c r="DB212">
        <f t="shared" si="80"/>
        <v>0.33</v>
      </c>
      <c r="DC212">
        <f t="shared" si="81"/>
        <v>0</v>
      </c>
    </row>
    <row r="213" spans="1:107" x14ac:dyDescent="0.2">
      <c r="A213">
        <f>ROW(Source!A87)</f>
        <v>87</v>
      </c>
      <c r="B213">
        <v>39650538</v>
      </c>
      <c r="C213">
        <v>39651021</v>
      </c>
      <c r="D213">
        <v>36872100</v>
      </c>
      <c r="E213">
        <v>1</v>
      </c>
      <c r="F213">
        <v>1</v>
      </c>
      <c r="G213">
        <v>1</v>
      </c>
      <c r="H213">
        <v>3</v>
      </c>
      <c r="I213" t="s">
        <v>151</v>
      </c>
      <c r="J213" t="s">
        <v>153</v>
      </c>
      <c r="K213" t="s">
        <v>152</v>
      </c>
      <c r="L213">
        <v>1354</v>
      </c>
      <c r="N213">
        <v>1010</v>
      </c>
      <c r="O213" t="s">
        <v>27</v>
      </c>
      <c r="P213" t="s">
        <v>27</v>
      </c>
      <c r="Q213">
        <v>1</v>
      </c>
      <c r="W213">
        <v>0</v>
      </c>
      <c r="X213">
        <v>728175976</v>
      </c>
      <c r="Y213">
        <v>1.5</v>
      </c>
      <c r="AA213">
        <v>796.36</v>
      </c>
      <c r="AB213">
        <v>0</v>
      </c>
      <c r="AC213">
        <v>0</v>
      </c>
      <c r="AD213">
        <v>0</v>
      </c>
      <c r="AE213">
        <v>117.63</v>
      </c>
      <c r="AF213">
        <v>0</v>
      </c>
      <c r="AG213">
        <v>0</v>
      </c>
      <c r="AH213">
        <v>0</v>
      </c>
      <c r="AI213">
        <v>6.77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1.5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Y213*Source!I87</f>
        <v>18</v>
      </c>
      <c r="CY213">
        <f t="shared" si="77"/>
        <v>796.36</v>
      </c>
      <c r="CZ213">
        <f t="shared" si="78"/>
        <v>117.63</v>
      </c>
      <c r="DA213">
        <f t="shared" si="79"/>
        <v>6.77</v>
      </c>
      <c r="DB213">
        <f t="shared" si="80"/>
        <v>176.45</v>
      </c>
      <c r="DC213">
        <f t="shared" si="81"/>
        <v>0</v>
      </c>
    </row>
    <row r="214" spans="1:107" x14ac:dyDescent="0.2">
      <c r="A214">
        <f>ROW(Source!A87)</f>
        <v>87</v>
      </c>
      <c r="B214">
        <v>39650538</v>
      </c>
      <c r="C214">
        <v>39651021</v>
      </c>
      <c r="D214">
        <v>36799065</v>
      </c>
      <c r="E214">
        <v>17</v>
      </c>
      <c r="F214">
        <v>1</v>
      </c>
      <c r="G214">
        <v>1</v>
      </c>
      <c r="H214">
        <v>3</v>
      </c>
      <c r="I214" t="s">
        <v>892</v>
      </c>
      <c r="J214" t="s">
        <v>3</v>
      </c>
      <c r="K214" t="s">
        <v>893</v>
      </c>
      <c r="L214">
        <v>1374</v>
      </c>
      <c r="N214">
        <v>1013</v>
      </c>
      <c r="O214" t="s">
        <v>894</v>
      </c>
      <c r="P214" t="s">
        <v>894</v>
      </c>
      <c r="Q214">
        <v>1</v>
      </c>
      <c r="W214">
        <v>0</v>
      </c>
      <c r="X214">
        <v>-1731369543</v>
      </c>
      <c r="Y214">
        <v>0.32</v>
      </c>
      <c r="AA214">
        <v>1</v>
      </c>
      <c r="AB214">
        <v>0</v>
      </c>
      <c r="AC214">
        <v>0</v>
      </c>
      <c r="AD214">
        <v>0</v>
      </c>
      <c r="AE214">
        <v>1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0.32</v>
      </c>
      <c r="AU214" t="s">
        <v>3</v>
      </c>
      <c r="AV214">
        <v>0</v>
      </c>
      <c r="AW214">
        <v>2</v>
      </c>
      <c r="AX214">
        <v>39651034</v>
      </c>
      <c r="AY214">
        <v>1</v>
      </c>
      <c r="AZ214">
        <v>0</v>
      </c>
      <c r="BA214">
        <v>184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Y214*Source!I87</f>
        <v>3.84</v>
      </c>
      <c r="CY214">
        <f t="shared" si="77"/>
        <v>1</v>
      </c>
      <c r="CZ214">
        <f t="shared" si="78"/>
        <v>1</v>
      </c>
      <c r="DA214">
        <f t="shared" si="79"/>
        <v>1</v>
      </c>
      <c r="DB214">
        <f t="shared" si="80"/>
        <v>0.32</v>
      </c>
      <c r="DC214">
        <f t="shared" si="81"/>
        <v>0</v>
      </c>
    </row>
    <row r="215" spans="1:107" x14ac:dyDescent="0.2">
      <c r="A215">
        <f>ROW(Source!A90)</f>
        <v>90</v>
      </c>
      <c r="B215">
        <v>39650536</v>
      </c>
      <c r="C215">
        <v>39652743</v>
      </c>
      <c r="D215">
        <v>37080781</v>
      </c>
      <c r="E215">
        <v>1</v>
      </c>
      <c r="F215">
        <v>1</v>
      </c>
      <c r="G215">
        <v>1</v>
      </c>
      <c r="H215">
        <v>1</v>
      </c>
      <c r="I215" t="s">
        <v>876</v>
      </c>
      <c r="J215" t="s">
        <v>3</v>
      </c>
      <c r="K215" t="s">
        <v>877</v>
      </c>
      <c r="L215">
        <v>1191</v>
      </c>
      <c r="N215">
        <v>1013</v>
      </c>
      <c r="O215" t="s">
        <v>878</v>
      </c>
      <c r="P215" t="s">
        <v>878</v>
      </c>
      <c r="Q215">
        <v>1</v>
      </c>
      <c r="W215">
        <v>0</v>
      </c>
      <c r="X215">
        <v>912892513</v>
      </c>
      <c r="Y215">
        <v>22.680000000000003</v>
      </c>
      <c r="AA215">
        <v>0</v>
      </c>
      <c r="AB215">
        <v>0</v>
      </c>
      <c r="AC215">
        <v>0</v>
      </c>
      <c r="AD215">
        <v>9.92</v>
      </c>
      <c r="AE215">
        <v>0</v>
      </c>
      <c r="AF215">
        <v>0</v>
      </c>
      <c r="AG215">
        <v>0</v>
      </c>
      <c r="AH215">
        <v>9.92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16.8</v>
      </c>
      <c r="AU215" t="s">
        <v>19</v>
      </c>
      <c r="AV215">
        <v>1</v>
      </c>
      <c r="AW215">
        <v>2</v>
      </c>
      <c r="AX215">
        <v>39652744</v>
      </c>
      <c r="AY215">
        <v>1</v>
      </c>
      <c r="AZ215">
        <v>0</v>
      </c>
      <c r="BA215">
        <v>185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Y215*Source!I90</f>
        <v>1.8144000000000002</v>
      </c>
      <c r="CY215">
        <f>AD215</f>
        <v>9.92</v>
      </c>
      <c r="CZ215">
        <f>AH215</f>
        <v>9.92</v>
      </c>
      <c r="DA215">
        <f>AL215</f>
        <v>1</v>
      </c>
      <c r="DB215">
        <f>ROUND((ROUND(AT215*CZ215,2)*1.35),6)</f>
        <v>224.99100000000001</v>
      </c>
      <c r="DC215">
        <f>ROUND((ROUND(AT215*AG215,2)*1.35),6)</f>
        <v>0</v>
      </c>
    </row>
    <row r="216" spans="1:107" x14ac:dyDescent="0.2">
      <c r="A216">
        <f>ROW(Source!A90)</f>
        <v>90</v>
      </c>
      <c r="B216">
        <v>39650536</v>
      </c>
      <c r="C216">
        <v>39652743</v>
      </c>
      <c r="D216">
        <v>37064876</v>
      </c>
      <c r="E216">
        <v>1</v>
      </c>
      <c r="F216">
        <v>1</v>
      </c>
      <c r="G216">
        <v>1</v>
      </c>
      <c r="H216">
        <v>1</v>
      </c>
      <c r="I216" t="s">
        <v>897</v>
      </c>
      <c r="J216" t="s">
        <v>3</v>
      </c>
      <c r="K216" t="s">
        <v>898</v>
      </c>
      <c r="L216">
        <v>1191</v>
      </c>
      <c r="N216">
        <v>1013</v>
      </c>
      <c r="O216" t="s">
        <v>878</v>
      </c>
      <c r="P216" t="s">
        <v>878</v>
      </c>
      <c r="Q216">
        <v>1</v>
      </c>
      <c r="W216">
        <v>0</v>
      </c>
      <c r="X216">
        <v>-1417349443</v>
      </c>
      <c r="Y216">
        <v>0.02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0.02</v>
      </c>
      <c r="AU216" t="s">
        <v>3</v>
      </c>
      <c r="AV216">
        <v>2</v>
      </c>
      <c r="AW216">
        <v>2</v>
      </c>
      <c r="AX216">
        <v>39652745</v>
      </c>
      <c r="AY216">
        <v>1</v>
      </c>
      <c r="AZ216">
        <v>2048</v>
      </c>
      <c r="BA216">
        <v>186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Y216*Source!I90</f>
        <v>1.6000000000000001E-3</v>
      </c>
      <c r="CY216">
        <f>AD216</f>
        <v>0</v>
      </c>
      <c r="CZ216">
        <f>AH216</f>
        <v>0</v>
      </c>
      <c r="DA216">
        <f>AL216</f>
        <v>1</v>
      </c>
      <c r="DB216">
        <f>ROUND(ROUND(AT216*CZ216,2),6)</f>
        <v>0</v>
      </c>
      <c r="DC216">
        <f>ROUND(ROUND(AT216*AG216,2),6)</f>
        <v>0</v>
      </c>
    </row>
    <row r="217" spans="1:107" x14ac:dyDescent="0.2">
      <c r="A217">
        <f>ROW(Source!A90)</f>
        <v>90</v>
      </c>
      <c r="B217">
        <v>39650536</v>
      </c>
      <c r="C217">
        <v>39652743</v>
      </c>
      <c r="D217">
        <v>36882159</v>
      </c>
      <c r="E217">
        <v>1</v>
      </c>
      <c r="F217">
        <v>1</v>
      </c>
      <c r="G217">
        <v>1</v>
      </c>
      <c r="H217">
        <v>2</v>
      </c>
      <c r="I217" t="s">
        <v>958</v>
      </c>
      <c r="J217" t="s">
        <v>959</v>
      </c>
      <c r="K217" t="s">
        <v>960</v>
      </c>
      <c r="L217">
        <v>1368</v>
      </c>
      <c r="N217">
        <v>1011</v>
      </c>
      <c r="O217" t="s">
        <v>902</v>
      </c>
      <c r="P217" t="s">
        <v>902</v>
      </c>
      <c r="Q217">
        <v>1</v>
      </c>
      <c r="W217">
        <v>0</v>
      </c>
      <c r="X217">
        <v>-1718674368</v>
      </c>
      <c r="Y217">
        <v>1.3500000000000002E-2</v>
      </c>
      <c r="AA217">
        <v>0</v>
      </c>
      <c r="AB217">
        <v>111.99</v>
      </c>
      <c r="AC217">
        <v>13.5</v>
      </c>
      <c r="AD217">
        <v>0</v>
      </c>
      <c r="AE217">
        <v>0</v>
      </c>
      <c r="AF217">
        <v>111.99</v>
      </c>
      <c r="AG217">
        <v>13.5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0.01</v>
      </c>
      <c r="AU217" t="s">
        <v>19</v>
      </c>
      <c r="AV217">
        <v>0</v>
      </c>
      <c r="AW217">
        <v>2</v>
      </c>
      <c r="AX217">
        <v>39652746</v>
      </c>
      <c r="AY217">
        <v>1</v>
      </c>
      <c r="AZ217">
        <v>0</v>
      </c>
      <c r="BA217">
        <v>187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Y217*Source!I90</f>
        <v>1.0800000000000002E-3</v>
      </c>
      <c r="CY217">
        <f>AB217</f>
        <v>111.99</v>
      </c>
      <c r="CZ217">
        <f>AF217</f>
        <v>111.99</v>
      </c>
      <c r="DA217">
        <f>AJ217</f>
        <v>1</v>
      </c>
      <c r="DB217">
        <f>ROUND((ROUND(AT217*CZ217,2)*1.35),6)</f>
        <v>1.512</v>
      </c>
      <c r="DC217">
        <f>ROUND((ROUND(AT217*AG217,2)*1.35),6)</f>
        <v>0.189</v>
      </c>
    </row>
    <row r="218" spans="1:107" x14ac:dyDescent="0.2">
      <c r="A218">
        <f>ROW(Source!A90)</f>
        <v>90</v>
      </c>
      <c r="B218">
        <v>39650536</v>
      </c>
      <c r="C218">
        <v>39652743</v>
      </c>
      <c r="D218">
        <v>36883554</v>
      </c>
      <c r="E218">
        <v>1</v>
      </c>
      <c r="F218">
        <v>1</v>
      </c>
      <c r="G218">
        <v>1</v>
      </c>
      <c r="H218">
        <v>2</v>
      </c>
      <c r="I218" t="s">
        <v>961</v>
      </c>
      <c r="J218" t="s">
        <v>962</v>
      </c>
      <c r="K218" t="s">
        <v>963</v>
      </c>
      <c r="L218">
        <v>1368</v>
      </c>
      <c r="N218">
        <v>1011</v>
      </c>
      <c r="O218" t="s">
        <v>902</v>
      </c>
      <c r="P218" t="s">
        <v>902</v>
      </c>
      <c r="Q218">
        <v>1</v>
      </c>
      <c r="W218">
        <v>0</v>
      </c>
      <c r="X218">
        <v>1372534845</v>
      </c>
      <c r="Y218">
        <v>1.3500000000000002E-2</v>
      </c>
      <c r="AA218">
        <v>0</v>
      </c>
      <c r="AB218">
        <v>65.709999999999994</v>
      </c>
      <c r="AC218">
        <v>11.6</v>
      </c>
      <c r="AD218">
        <v>0</v>
      </c>
      <c r="AE218">
        <v>0</v>
      </c>
      <c r="AF218">
        <v>65.709999999999994</v>
      </c>
      <c r="AG218">
        <v>11.6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0.01</v>
      </c>
      <c r="AU218" t="s">
        <v>19</v>
      </c>
      <c r="AV218">
        <v>0</v>
      </c>
      <c r="AW218">
        <v>2</v>
      </c>
      <c r="AX218">
        <v>39652747</v>
      </c>
      <c r="AY218">
        <v>1</v>
      </c>
      <c r="AZ218">
        <v>0</v>
      </c>
      <c r="BA218">
        <v>188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Y218*Source!I90</f>
        <v>1.0800000000000002E-3</v>
      </c>
      <c r="CY218">
        <f>AB218</f>
        <v>65.709999999999994</v>
      </c>
      <c r="CZ218">
        <f>AF218</f>
        <v>65.709999999999994</v>
      </c>
      <c r="DA218">
        <f>AJ218</f>
        <v>1</v>
      </c>
      <c r="DB218">
        <f>ROUND((ROUND(AT218*CZ218,2)*1.35),6)</f>
        <v>0.89100000000000001</v>
      </c>
      <c r="DC218">
        <f>ROUND((ROUND(AT218*AG218,2)*1.35),6)</f>
        <v>0.16200000000000001</v>
      </c>
    </row>
    <row r="219" spans="1:107" x14ac:dyDescent="0.2">
      <c r="A219">
        <f>ROW(Source!A90)</f>
        <v>90</v>
      </c>
      <c r="B219">
        <v>39650536</v>
      </c>
      <c r="C219">
        <v>39652743</v>
      </c>
      <c r="D219">
        <v>36800043</v>
      </c>
      <c r="E219">
        <v>1</v>
      </c>
      <c r="F219">
        <v>1</v>
      </c>
      <c r="G219">
        <v>1</v>
      </c>
      <c r="H219">
        <v>3</v>
      </c>
      <c r="I219" t="s">
        <v>989</v>
      </c>
      <c r="J219" t="s">
        <v>990</v>
      </c>
      <c r="K219" t="s">
        <v>991</v>
      </c>
      <c r="L219">
        <v>1346</v>
      </c>
      <c r="N219">
        <v>1009</v>
      </c>
      <c r="O219" t="s">
        <v>186</v>
      </c>
      <c r="P219" t="s">
        <v>186</v>
      </c>
      <c r="Q219">
        <v>1</v>
      </c>
      <c r="W219">
        <v>0</v>
      </c>
      <c r="X219">
        <v>618806536</v>
      </c>
      <c r="Y219">
        <v>0.1</v>
      </c>
      <c r="AA219">
        <v>44.97</v>
      </c>
      <c r="AB219">
        <v>0</v>
      </c>
      <c r="AC219">
        <v>0</v>
      </c>
      <c r="AD219">
        <v>0</v>
      </c>
      <c r="AE219">
        <v>44.97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0.1</v>
      </c>
      <c r="AU219" t="s">
        <v>3</v>
      </c>
      <c r="AV219">
        <v>0</v>
      </c>
      <c r="AW219">
        <v>2</v>
      </c>
      <c r="AX219">
        <v>39652748</v>
      </c>
      <c r="AY219">
        <v>1</v>
      </c>
      <c r="AZ219">
        <v>0</v>
      </c>
      <c r="BA219">
        <v>189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Y219*Source!I90</f>
        <v>8.0000000000000002E-3</v>
      </c>
      <c r="CY219">
        <f t="shared" ref="CY219:CY228" si="82">AA219</f>
        <v>44.97</v>
      </c>
      <c r="CZ219">
        <f t="shared" ref="CZ219:CZ228" si="83">AE219</f>
        <v>44.97</v>
      </c>
      <c r="DA219">
        <f t="shared" ref="DA219:DA228" si="84">AI219</f>
        <v>1</v>
      </c>
      <c r="DB219">
        <f t="shared" ref="DB219:DB228" si="85">ROUND(ROUND(AT219*CZ219,2),6)</f>
        <v>4.5</v>
      </c>
      <c r="DC219">
        <f t="shared" ref="DC219:DC228" si="86">ROUND(ROUND(AT219*AG219,2),6)</f>
        <v>0</v>
      </c>
    </row>
    <row r="220" spans="1:107" x14ac:dyDescent="0.2">
      <c r="A220">
        <f>ROW(Source!A90)</f>
        <v>90</v>
      </c>
      <c r="B220">
        <v>39650536</v>
      </c>
      <c r="C220">
        <v>39652743</v>
      </c>
      <c r="D220">
        <v>36801775</v>
      </c>
      <c r="E220">
        <v>1</v>
      </c>
      <c r="F220">
        <v>1</v>
      </c>
      <c r="G220">
        <v>1</v>
      </c>
      <c r="H220">
        <v>3</v>
      </c>
      <c r="I220" t="s">
        <v>992</v>
      </c>
      <c r="J220" t="s">
        <v>993</v>
      </c>
      <c r="K220" t="s">
        <v>994</v>
      </c>
      <c r="L220">
        <v>1346</v>
      </c>
      <c r="N220">
        <v>1009</v>
      </c>
      <c r="O220" t="s">
        <v>186</v>
      </c>
      <c r="P220" t="s">
        <v>186</v>
      </c>
      <c r="Q220">
        <v>1</v>
      </c>
      <c r="W220">
        <v>0</v>
      </c>
      <c r="X220">
        <v>56922527</v>
      </c>
      <c r="Y220">
        <v>0.02</v>
      </c>
      <c r="AA220">
        <v>11.5</v>
      </c>
      <c r="AB220">
        <v>0</v>
      </c>
      <c r="AC220">
        <v>0</v>
      </c>
      <c r="AD220">
        <v>0</v>
      </c>
      <c r="AE220">
        <v>11.5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0.02</v>
      </c>
      <c r="AU220" t="s">
        <v>3</v>
      </c>
      <c r="AV220">
        <v>0</v>
      </c>
      <c r="AW220">
        <v>2</v>
      </c>
      <c r="AX220">
        <v>39652749</v>
      </c>
      <c r="AY220">
        <v>1</v>
      </c>
      <c r="AZ220">
        <v>0</v>
      </c>
      <c r="BA220">
        <v>190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Y220*Source!I90</f>
        <v>1.6000000000000001E-3</v>
      </c>
      <c r="CY220">
        <f t="shared" si="82"/>
        <v>11.5</v>
      </c>
      <c r="CZ220">
        <f t="shared" si="83"/>
        <v>11.5</v>
      </c>
      <c r="DA220">
        <f t="shared" si="84"/>
        <v>1</v>
      </c>
      <c r="DB220">
        <f t="shared" si="85"/>
        <v>0.23</v>
      </c>
      <c r="DC220">
        <f t="shared" si="86"/>
        <v>0</v>
      </c>
    </row>
    <row r="221" spans="1:107" x14ac:dyDescent="0.2">
      <c r="A221">
        <f>ROW(Source!A90)</f>
        <v>90</v>
      </c>
      <c r="B221">
        <v>39650536</v>
      </c>
      <c r="C221">
        <v>39652743</v>
      </c>
      <c r="D221">
        <v>36802094</v>
      </c>
      <c r="E221">
        <v>1</v>
      </c>
      <c r="F221">
        <v>1</v>
      </c>
      <c r="G221">
        <v>1</v>
      </c>
      <c r="H221">
        <v>3</v>
      </c>
      <c r="I221" t="s">
        <v>995</v>
      </c>
      <c r="J221" t="s">
        <v>996</v>
      </c>
      <c r="K221" t="s">
        <v>997</v>
      </c>
      <c r="L221">
        <v>1346</v>
      </c>
      <c r="N221">
        <v>1009</v>
      </c>
      <c r="O221" t="s">
        <v>186</v>
      </c>
      <c r="P221" t="s">
        <v>186</v>
      </c>
      <c r="Q221">
        <v>1</v>
      </c>
      <c r="W221">
        <v>0</v>
      </c>
      <c r="X221">
        <v>-1088866022</v>
      </c>
      <c r="Y221">
        <v>0.2</v>
      </c>
      <c r="AA221">
        <v>30.4</v>
      </c>
      <c r="AB221">
        <v>0</v>
      </c>
      <c r="AC221">
        <v>0</v>
      </c>
      <c r="AD221">
        <v>0</v>
      </c>
      <c r="AE221">
        <v>30.4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0.2</v>
      </c>
      <c r="AU221" t="s">
        <v>3</v>
      </c>
      <c r="AV221">
        <v>0</v>
      </c>
      <c r="AW221">
        <v>2</v>
      </c>
      <c r="AX221">
        <v>39652750</v>
      </c>
      <c r="AY221">
        <v>1</v>
      </c>
      <c r="AZ221">
        <v>0</v>
      </c>
      <c r="BA221">
        <v>191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Y221*Source!I90</f>
        <v>1.6E-2</v>
      </c>
      <c r="CY221">
        <f t="shared" si="82"/>
        <v>30.4</v>
      </c>
      <c r="CZ221">
        <f t="shared" si="83"/>
        <v>30.4</v>
      </c>
      <c r="DA221">
        <f t="shared" si="84"/>
        <v>1</v>
      </c>
      <c r="DB221">
        <f t="shared" si="85"/>
        <v>6.08</v>
      </c>
      <c r="DC221">
        <f t="shared" si="86"/>
        <v>0</v>
      </c>
    </row>
    <row r="222" spans="1:107" x14ac:dyDescent="0.2">
      <c r="A222">
        <f>ROW(Source!A90)</f>
        <v>90</v>
      </c>
      <c r="B222">
        <v>39650536</v>
      </c>
      <c r="C222">
        <v>39652743</v>
      </c>
      <c r="D222">
        <v>36802106</v>
      </c>
      <c r="E222">
        <v>1</v>
      </c>
      <c r="F222">
        <v>1</v>
      </c>
      <c r="G222">
        <v>1</v>
      </c>
      <c r="H222">
        <v>3</v>
      </c>
      <c r="I222" t="s">
        <v>998</v>
      </c>
      <c r="J222" t="s">
        <v>999</v>
      </c>
      <c r="K222" t="s">
        <v>1000</v>
      </c>
      <c r="L222">
        <v>1308</v>
      </c>
      <c r="N222">
        <v>1003</v>
      </c>
      <c r="O222" t="s">
        <v>256</v>
      </c>
      <c r="P222" t="s">
        <v>256</v>
      </c>
      <c r="Q222">
        <v>100</v>
      </c>
      <c r="W222">
        <v>0</v>
      </c>
      <c r="X222">
        <v>568244124</v>
      </c>
      <c r="Y222">
        <v>0.1</v>
      </c>
      <c r="AA222">
        <v>120</v>
      </c>
      <c r="AB222">
        <v>0</v>
      </c>
      <c r="AC222">
        <v>0</v>
      </c>
      <c r="AD222">
        <v>0</v>
      </c>
      <c r="AE222">
        <v>120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0.1</v>
      </c>
      <c r="AU222" t="s">
        <v>3</v>
      </c>
      <c r="AV222">
        <v>0</v>
      </c>
      <c r="AW222">
        <v>2</v>
      </c>
      <c r="AX222">
        <v>39652751</v>
      </c>
      <c r="AY222">
        <v>1</v>
      </c>
      <c r="AZ222">
        <v>0</v>
      </c>
      <c r="BA222">
        <v>192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Y222*Source!I90</f>
        <v>8.0000000000000002E-3</v>
      </c>
      <c r="CY222">
        <f t="shared" si="82"/>
        <v>120</v>
      </c>
      <c r="CZ222">
        <f t="shared" si="83"/>
        <v>120</v>
      </c>
      <c r="DA222">
        <f t="shared" si="84"/>
        <v>1</v>
      </c>
      <c r="DB222">
        <f t="shared" si="85"/>
        <v>12</v>
      </c>
      <c r="DC222">
        <f t="shared" si="86"/>
        <v>0</v>
      </c>
    </row>
    <row r="223" spans="1:107" x14ac:dyDescent="0.2">
      <c r="A223">
        <f>ROW(Source!A90)</f>
        <v>90</v>
      </c>
      <c r="B223">
        <v>39650536</v>
      </c>
      <c r="C223">
        <v>39652743</v>
      </c>
      <c r="D223">
        <v>36805500</v>
      </c>
      <c r="E223">
        <v>1</v>
      </c>
      <c r="F223">
        <v>1</v>
      </c>
      <c r="G223">
        <v>1</v>
      </c>
      <c r="H223">
        <v>3</v>
      </c>
      <c r="I223" t="s">
        <v>1001</v>
      </c>
      <c r="J223" t="s">
        <v>1002</v>
      </c>
      <c r="K223" t="s">
        <v>1003</v>
      </c>
      <c r="L223">
        <v>1346</v>
      </c>
      <c r="N223">
        <v>1009</v>
      </c>
      <c r="O223" t="s">
        <v>186</v>
      </c>
      <c r="P223" t="s">
        <v>186</v>
      </c>
      <c r="Q223">
        <v>1</v>
      </c>
      <c r="W223">
        <v>0</v>
      </c>
      <c r="X223">
        <v>-856710481</v>
      </c>
      <c r="Y223">
        <v>0.01</v>
      </c>
      <c r="AA223">
        <v>133.05000000000001</v>
      </c>
      <c r="AB223">
        <v>0</v>
      </c>
      <c r="AC223">
        <v>0</v>
      </c>
      <c r="AD223">
        <v>0</v>
      </c>
      <c r="AE223">
        <v>133.05000000000001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0.01</v>
      </c>
      <c r="AU223" t="s">
        <v>3</v>
      </c>
      <c r="AV223">
        <v>0</v>
      </c>
      <c r="AW223">
        <v>2</v>
      </c>
      <c r="AX223">
        <v>39652752</v>
      </c>
      <c r="AY223">
        <v>1</v>
      </c>
      <c r="AZ223">
        <v>0</v>
      </c>
      <c r="BA223">
        <v>193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Y223*Source!I90</f>
        <v>8.0000000000000004E-4</v>
      </c>
      <c r="CY223">
        <f t="shared" si="82"/>
        <v>133.05000000000001</v>
      </c>
      <c r="CZ223">
        <f t="shared" si="83"/>
        <v>133.05000000000001</v>
      </c>
      <c r="DA223">
        <f t="shared" si="84"/>
        <v>1</v>
      </c>
      <c r="DB223">
        <f t="shared" si="85"/>
        <v>1.33</v>
      </c>
      <c r="DC223">
        <f t="shared" si="86"/>
        <v>0</v>
      </c>
    </row>
    <row r="224" spans="1:107" x14ac:dyDescent="0.2">
      <c r="A224">
        <f>ROW(Source!A90)</f>
        <v>90</v>
      </c>
      <c r="B224">
        <v>39650536</v>
      </c>
      <c r="C224">
        <v>39652743</v>
      </c>
      <c r="D224">
        <v>36829535</v>
      </c>
      <c r="E224">
        <v>1</v>
      </c>
      <c r="F224">
        <v>1</v>
      </c>
      <c r="G224">
        <v>1</v>
      </c>
      <c r="H224">
        <v>3</v>
      </c>
      <c r="I224" t="s">
        <v>909</v>
      </c>
      <c r="J224" t="s">
        <v>910</v>
      </c>
      <c r="K224" t="s">
        <v>911</v>
      </c>
      <c r="L224">
        <v>1346</v>
      </c>
      <c r="N224">
        <v>1009</v>
      </c>
      <c r="O224" t="s">
        <v>186</v>
      </c>
      <c r="P224" t="s">
        <v>186</v>
      </c>
      <c r="Q224">
        <v>1</v>
      </c>
      <c r="W224">
        <v>0</v>
      </c>
      <c r="X224">
        <v>1391681712</v>
      </c>
      <c r="Y224">
        <v>0.08</v>
      </c>
      <c r="AA224">
        <v>68.05</v>
      </c>
      <c r="AB224">
        <v>0</v>
      </c>
      <c r="AC224">
        <v>0</v>
      </c>
      <c r="AD224">
        <v>0</v>
      </c>
      <c r="AE224">
        <v>68.05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0.08</v>
      </c>
      <c r="AU224" t="s">
        <v>3</v>
      </c>
      <c r="AV224">
        <v>0</v>
      </c>
      <c r="AW224">
        <v>2</v>
      </c>
      <c r="AX224">
        <v>39652753</v>
      </c>
      <c r="AY224">
        <v>1</v>
      </c>
      <c r="AZ224">
        <v>0</v>
      </c>
      <c r="BA224">
        <v>194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Y224*Source!I90</f>
        <v>6.4000000000000003E-3</v>
      </c>
      <c r="CY224">
        <f t="shared" si="82"/>
        <v>68.05</v>
      </c>
      <c r="CZ224">
        <f t="shared" si="83"/>
        <v>68.05</v>
      </c>
      <c r="DA224">
        <f t="shared" si="84"/>
        <v>1</v>
      </c>
      <c r="DB224">
        <f t="shared" si="85"/>
        <v>5.44</v>
      </c>
      <c r="DC224">
        <f t="shared" si="86"/>
        <v>0</v>
      </c>
    </row>
    <row r="225" spans="1:107" x14ac:dyDescent="0.2">
      <c r="A225">
        <f>ROW(Source!A90)</f>
        <v>90</v>
      </c>
      <c r="B225">
        <v>39650536</v>
      </c>
      <c r="C225">
        <v>39652743</v>
      </c>
      <c r="D225">
        <v>36838473</v>
      </c>
      <c r="E225">
        <v>1</v>
      </c>
      <c r="F225">
        <v>1</v>
      </c>
      <c r="G225">
        <v>1</v>
      </c>
      <c r="H225">
        <v>3</v>
      </c>
      <c r="I225" t="s">
        <v>1004</v>
      </c>
      <c r="J225" t="s">
        <v>1005</v>
      </c>
      <c r="K225" t="s">
        <v>1006</v>
      </c>
      <c r="L225">
        <v>1348</v>
      </c>
      <c r="N225">
        <v>1009</v>
      </c>
      <c r="O225" t="s">
        <v>888</v>
      </c>
      <c r="P225" t="s">
        <v>888</v>
      </c>
      <c r="Q225">
        <v>1000</v>
      </c>
      <c r="W225">
        <v>0</v>
      </c>
      <c r="X225">
        <v>-738198144</v>
      </c>
      <c r="Y225">
        <v>1E-4</v>
      </c>
      <c r="AA225">
        <v>70200</v>
      </c>
      <c r="AB225">
        <v>0</v>
      </c>
      <c r="AC225">
        <v>0</v>
      </c>
      <c r="AD225">
        <v>0</v>
      </c>
      <c r="AE225">
        <v>70200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1E-4</v>
      </c>
      <c r="AU225" t="s">
        <v>3</v>
      </c>
      <c r="AV225">
        <v>0</v>
      </c>
      <c r="AW225">
        <v>2</v>
      </c>
      <c r="AX225">
        <v>39652754</v>
      </c>
      <c r="AY225">
        <v>1</v>
      </c>
      <c r="AZ225">
        <v>0</v>
      </c>
      <c r="BA225">
        <v>195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Y225*Source!I90</f>
        <v>8.0000000000000013E-6</v>
      </c>
      <c r="CY225">
        <f t="shared" si="82"/>
        <v>70200</v>
      </c>
      <c r="CZ225">
        <f t="shared" si="83"/>
        <v>70200</v>
      </c>
      <c r="DA225">
        <f t="shared" si="84"/>
        <v>1</v>
      </c>
      <c r="DB225">
        <f t="shared" si="85"/>
        <v>7.02</v>
      </c>
      <c r="DC225">
        <f t="shared" si="86"/>
        <v>0</v>
      </c>
    </row>
    <row r="226" spans="1:107" x14ac:dyDescent="0.2">
      <c r="A226">
        <f>ROW(Source!A90)</f>
        <v>90</v>
      </c>
      <c r="B226">
        <v>39650536</v>
      </c>
      <c r="C226">
        <v>39652743</v>
      </c>
      <c r="D226">
        <v>36851444</v>
      </c>
      <c r="E226">
        <v>1</v>
      </c>
      <c r="F226">
        <v>1</v>
      </c>
      <c r="G226">
        <v>1</v>
      </c>
      <c r="H226">
        <v>3</v>
      </c>
      <c r="I226" t="s">
        <v>161</v>
      </c>
      <c r="J226" t="s">
        <v>163</v>
      </c>
      <c r="K226" t="s">
        <v>162</v>
      </c>
      <c r="L226">
        <v>1354</v>
      </c>
      <c r="N226">
        <v>1010</v>
      </c>
      <c r="O226" t="s">
        <v>27</v>
      </c>
      <c r="P226" t="s">
        <v>27</v>
      </c>
      <c r="Q226">
        <v>1</v>
      </c>
      <c r="W226">
        <v>0</v>
      </c>
      <c r="X226">
        <v>1757368579</v>
      </c>
      <c r="Y226">
        <v>100</v>
      </c>
      <c r="AA226">
        <v>8.69</v>
      </c>
      <c r="AB226">
        <v>0</v>
      </c>
      <c r="AC226">
        <v>0</v>
      </c>
      <c r="AD226">
        <v>0</v>
      </c>
      <c r="AE226">
        <v>8.69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100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Y226*Source!I90</f>
        <v>8</v>
      </c>
      <c r="CY226">
        <f t="shared" si="82"/>
        <v>8.69</v>
      </c>
      <c r="CZ226">
        <f t="shared" si="83"/>
        <v>8.69</v>
      </c>
      <c r="DA226">
        <f t="shared" si="84"/>
        <v>1</v>
      </c>
      <c r="DB226">
        <f t="shared" si="85"/>
        <v>869</v>
      </c>
      <c r="DC226">
        <f t="shared" si="86"/>
        <v>0</v>
      </c>
    </row>
    <row r="227" spans="1:107" x14ac:dyDescent="0.2">
      <c r="A227">
        <f>ROW(Source!A90)</f>
        <v>90</v>
      </c>
      <c r="B227">
        <v>39650536</v>
      </c>
      <c r="C227">
        <v>39652743</v>
      </c>
      <c r="D227">
        <v>36870813</v>
      </c>
      <c r="E227">
        <v>1</v>
      </c>
      <c r="F227">
        <v>1</v>
      </c>
      <c r="G227">
        <v>1</v>
      </c>
      <c r="H227">
        <v>3</v>
      </c>
      <c r="I227" t="s">
        <v>1007</v>
      </c>
      <c r="J227" t="s">
        <v>1008</v>
      </c>
      <c r="K227" t="s">
        <v>1009</v>
      </c>
      <c r="L227">
        <v>1355</v>
      </c>
      <c r="N227">
        <v>1010</v>
      </c>
      <c r="O227" t="s">
        <v>265</v>
      </c>
      <c r="P227" t="s">
        <v>265</v>
      </c>
      <c r="Q227">
        <v>100</v>
      </c>
      <c r="W227">
        <v>0</v>
      </c>
      <c r="X227">
        <v>877733957</v>
      </c>
      <c r="Y227">
        <v>1.02</v>
      </c>
      <c r="AA227">
        <v>63</v>
      </c>
      <c r="AB227">
        <v>0</v>
      </c>
      <c r="AC227">
        <v>0</v>
      </c>
      <c r="AD227">
        <v>0</v>
      </c>
      <c r="AE227">
        <v>63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1.02</v>
      </c>
      <c r="AU227" t="s">
        <v>3</v>
      </c>
      <c r="AV227">
        <v>0</v>
      </c>
      <c r="AW227">
        <v>2</v>
      </c>
      <c r="AX227">
        <v>39652755</v>
      </c>
      <c r="AY227">
        <v>1</v>
      </c>
      <c r="AZ227">
        <v>0</v>
      </c>
      <c r="BA227">
        <v>196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Y227*Source!I90</f>
        <v>8.1600000000000006E-2</v>
      </c>
      <c r="CY227">
        <f t="shared" si="82"/>
        <v>63</v>
      </c>
      <c r="CZ227">
        <f t="shared" si="83"/>
        <v>63</v>
      </c>
      <c r="DA227">
        <f t="shared" si="84"/>
        <v>1</v>
      </c>
      <c r="DB227">
        <f t="shared" si="85"/>
        <v>64.260000000000005</v>
      </c>
      <c r="DC227">
        <f t="shared" si="86"/>
        <v>0</v>
      </c>
    </row>
    <row r="228" spans="1:107" x14ac:dyDescent="0.2">
      <c r="A228">
        <f>ROW(Source!A90)</f>
        <v>90</v>
      </c>
      <c r="B228">
        <v>39650536</v>
      </c>
      <c r="C228">
        <v>39652743</v>
      </c>
      <c r="D228">
        <v>36799065</v>
      </c>
      <c r="E228">
        <v>17</v>
      </c>
      <c r="F228">
        <v>1</v>
      </c>
      <c r="G228">
        <v>1</v>
      </c>
      <c r="H228">
        <v>3</v>
      </c>
      <c r="I228" t="s">
        <v>892</v>
      </c>
      <c r="J228" t="s">
        <v>3</v>
      </c>
      <c r="K228" t="s">
        <v>893</v>
      </c>
      <c r="L228">
        <v>1374</v>
      </c>
      <c r="N228">
        <v>1013</v>
      </c>
      <c r="O228" t="s">
        <v>894</v>
      </c>
      <c r="P228" t="s">
        <v>894</v>
      </c>
      <c r="Q228">
        <v>1</v>
      </c>
      <c r="W228">
        <v>0</v>
      </c>
      <c r="X228">
        <v>-1731369543</v>
      </c>
      <c r="Y228">
        <v>3.33</v>
      </c>
      <c r="AA228">
        <v>1</v>
      </c>
      <c r="AB228">
        <v>0</v>
      </c>
      <c r="AC228">
        <v>0</v>
      </c>
      <c r="AD228">
        <v>0</v>
      </c>
      <c r="AE228">
        <v>1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3.33</v>
      </c>
      <c r="AU228" t="s">
        <v>3</v>
      </c>
      <c r="AV228">
        <v>0</v>
      </c>
      <c r="AW228">
        <v>2</v>
      </c>
      <c r="AX228">
        <v>39652756</v>
      </c>
      <c r="AY228">
        <v>1</v>
      </c>
      <c r="AZ228">
        <v>0</v>
      </c>
      <c r="BA228">
        <v>197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Y228*Source!I90</f>
        <v>0.26640000000000003</v>
      </c>
      <c r="CY228">
        <f t="shared" si="82"/>
        <v>1</v>
      </c>
      <c r="CZ228">
        <f t="shared" si="83"/>
        <v>1</v>
      </c>
      <c r="DA228">
        <f t="shared" si="84"/>
        <v>1</v>
      </c>
      <c r="DB228">
        <f t="shared" si="85"/>
        <v>3.33</v>
      </c>
      <c r="DC228">
        <f t="shared" si="86"/>
        <v>0</v>
      </c>
    </row>
    <row r="229" spans="1:107" x14ac:dyDescent="0.2">
      <c r="A229">
        <f>ROW(Source!A91)</f>
        <v>91</v>
      </c>
      <c r="B229">
        <v>39650538</v>
      </c>
      <c r="C229">
        <v>39652743</v>
      </c>
      <c r="D229">
        <v>37080781</v>
      </c>
      <c r="E229">
        <v>1</v>
      </c>
      <c r="F229">
        <v>1</v>
      </c>
      <c r="G229">
        <v>1</v>
      </c>
      <c r="H229">
        <v>1</v>
      </c>
      <c r="I229" t="s">
        <v>876</v>
      </c>
      <c r="J229" t="s">
        <v>3</v>
      </c>
      <c r="K229" t="s">
        <v>877</v>
      </c>
      <c r="L229">
        <v>1191</v>
      </c>
      <c r="N229">
        <v>1013</v>
      </c>
      <c r="O229" t="s">
        <v>878</v>
      </c>
      <c r="P229" t="s">
        <v>878</v>
      </c>
      <c r="Q229">
        <v>1</v>
      </c>
      <c r="W229">
        <v>0</v>
      </c>
      <c r="X229">
        <v>912892513</v>
      </c>
      <c r="Y229">
        <v>22.680000000000003</v>
      </c>
      <c r="AA229">
        <v>0</v>
      </c>
      <c r="AB229">
        <v>0</v>
      </c>
      <c r="AC229">
        <v>0</v>
      </c>
      <c r="AD229">
        <v>67.16</v>
      </c>
      <c r="AE229">
        <v>0</v>
      </c>
      <c r="AF229">
        <v>0</v>
      </c>
      <c r="AG229">
        <v>0</v>
      </c>
      <c r="AH229">
        <v>9.92</v>
      </c>
      <c r="AI229">
        <v>1</v>
      </c>
      <c r="AJ229">
        <v>1</v>
      </c>
      <c r="AK229">
        <v>1</v>
      </c>
      <c r="AL229">
        <v>6.77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16.8</v>
      </c>
      <c r="AU229" t="s">
        <v>19</v>
      </c>
      <c r="AV229">
        <v>1</v>
      </c>
      <c r="AW229">
        <v>2</v>
      </c>
      <c r="AX229">
        <v>39652744</v>
      </c>
      <c r="AY229">
        <v>1</v>
      </c>
      <c r="AZ229">
        <v>0</v>
      </c>
      <c r="BA229">
        <v>198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Y229*Source!I91</f>
        <v>1.8144000000000002</v>
      </c>
      <c r="CY229">
        <f>AD229</f>
        <v>67.16</v>
      </c>
      <c r="CZ229">
        <f>AH229</f>
        <v>9.92</v>
      </c>
      <c r="DA229">
        <f>AL229</f>
        <v>6.77</v>
      </c>
      <c r="DB229">
        <f>ROUND((ROUND(AT229*CZ229,2)*1.35),6)</f>
        <v>224.99100000000001</v>
      </c>
      <c r="DC229">
        <f>ROUND((ROUND(AT229*AG229,2)*1.35),6)</f>
        <v>0</v>
      </c>
    </row>
    <row r="230" spans="1:107" x14ac:dyDescent="0.2">
      <c r="A230">
        <f>ROW(Source!A91)</f>
        <v>91</v>
      </c>
      <c r="B230">
        <v>39650538</v>
      </c>
      <c r="C230">
        <v>39652743</v>
      </c>
      <c r="D230">
        <v>37064876</v>
      </c>
      <c r="E230">
        <v>1</v>
      </c>
      <c r="F230">
        <v>1</v>
      </c>
      <c r="G230">
        <v>1</v>
      </c>
      <c r="H230">
        <v>1</v>
      </c>
      <c r="I230" t="s">
        <v>897</v>
      </c>
      <c r="J230" t="s">
        <v>3</v>
      </c>
      <c r="K230" t="s">
        <v>898</v>
      </c>
      <c r="L230">
        <v>1191</v>
      </c>
      <c r="N230">
        <v>1013</v>
      </c>
      <c r="O230" t="s">
        <v>878</v>
      </c>
      <c r="P230" t="s">
        <v>878</v>
      </c>
      <c r="Q230">
        <v>1</v>
      </c>
      <c r="W230">
        <v>0</v>
      </c>
      <c r="X230">
        <v>-1417349443</v>
      </c>
      <c r="Y230">
        <v>0.02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6.77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0.02</v>
      </c>
      <c r="AU230" t="s">
        <v>3</v>
      </c>
      <c r="AV230">
        <v>2</v>
      </c>
      <c r="AW230">
        <v>2</v>
      </c>
      <c r="AX230">
        <v>39652745</v>
      </c>
      <c r="AY230">
        <v>1</v>
      </c>
      <c r="AZ230">
        <v>2048</v>
      </c>
      <c r="BA230">
        <v>199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Y230*Source!I91</f>
        <v>1.6000000000000001E-3</v>
      </c>
      <c r="CY230">
        <f>AD230</f>
        <v>0</v>
      </c>
      <c r="CZ230">
        <f>AH230</f>
        <v>0</v>
      </c>
      <c r="DA230">
        <f>AL230</f>
        <v>1</v>
      </c>
      <c r="DB230">
        <f>ROUND(ROUND(AT230*CZ230,2),6)</f>
        <v>0</v>
      </c>
      <c r="DC230">
        <f>ROUND(ROUND(AT230*AG230,2),6)</f>
        <v>0</v>
      </c>
    </row>
    <row r="231" spans="1:107" x14ac:dyDescent="0.2">
      <c r="A231">
        <f>ROW(Source!A91)</f>
        <v>91</v>
      </c>
      <c r="B231">
        <v>39650538</v>
      </c>
      <c r="C231">
        <v>39652743</v>
      </c>
      <c r="D231">
        <v>36882159</v>
      </c>
      <c r="E231">
        <v>1</v>
      </c>
      <c r="F231">
        <v>1</v>
      </c>
      <c r="G231">
        <v>1</v>
      </c>
      <c r="H231">
        <v>2</v>
      </c>
      <c r="I231" t="s">
        <v>958</v>
      </c>
      <c r="J231" t="s">
        <v>959</v>
      </c>
      <c r="K231" t="s">
        <v>960</v>
      </c>
      <c r="L231">
        <v>1368</v>
      </c>
      <c r="N231">
        <v>1011</v>
      </c>
      <c r="O231" t="s">
        <v>902</v>
      </c>
      <c r="P231" t="s">
        <v>902</v>
      </c>
      <c r="Q231">
        <v>1</v>
      </c>
      <c r="W231">
        <v>0</v>
      </c>
      <c r="X231">
        <v>-1718674368</v>
      </c>
      <c r="Y231">
        <v>1.3500000000000002E-2</v>
      </c>
      <c r="AA231">
        <v>0</v>
      </c>
      <c r="AB231">
        <v>758.17</v>
      </c>
      <c r="AC231">
        <v>13.5</v>
      </c>
      <c r="AD231">
        <v>0</v>
      </c>
      <c r="AE231">
        <v>0</v>
      </c>
      <c r="AF231">
        <v>111.99</v>
      </c>
      <c r="AG231">
        <v>13.5</v>
      </c>
      <c r="AH231">
        <v>0</v>
      </c>
      <c r="AI231">
        <v>1</v>
      </c>
      <c r="AJ231">
        <v>6.77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0.01</v>
      </c>
      <c r="AU231" t="s">
        <v>19</v>
      </c>
      <c r="AV231">
        <v>0</v>
      </c>
      <c r="AW231">
        <v>2</v>
      </c>
      <c r="AX231">
        <v>39652746</v>
      </c>
      <c r="AY231">
        <v>1</v>
      </c>
      <c r="AZ231">
        <v>0</v>
      </c>
      <c r="BA231">
        <v>200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Y231*Source!I91</f>
        <v>1.0800000000000002E-3</v>
      </c>
      <c r="CY231">
        <f>AB231</f>
        <v>758.17</v>
      </c>
      <c r="CZ231">
        <f>AF231</f>
        <v>111.99</v>
      </c>
      <c r="DA231">
        <f>AJ231</f>
        <v>6.77</v>
      </c>
      <c r="DB231">
        <f>ROUND((ROUND(AT231*CZ231,2)*1.35),6)</f>
        <v>1.512</v>
      </c>
      <c r="DC231">
        <f>ROUND((ROUND(AT231*AG231,2)*1.35),6)</f>
        <v>0.189</v>
      </c>
    </row>
    <row r="232" spans="1:107" x14ac:dyDescent="0.2">
      <c r="A232">
        <f>ROW(Source!A91)</f>
        <v>91</v>
      </c>
      <c r="B232">
        <v>39650538</v>
      </c>
      <c r="C232">
        <v>39652743</v>
      </c>
      <c r="D232">
        <v>36883554</v>
      </c>
      <c r="E232">
        <v>1</v>
      </c>
      <c r="F232">
        <v>1</v>
      </c>
      <c r="G232">
        <v>1</v>
      </c>
      <c r="H232">
        <v>2</v>
      </c>
      <c r="I232" t="s">
        <v>961</v>
      </c>
      <c r="J232" t="s">
        <v>962</v>
      </c>
      <c r="K232" t="s">
        <v>963</v>
      </c>
      <c r="L232">
        <v>1368</v>
      </c>
      <c r="N232">
        <v>1011</v>
      </c>
      <c r="O232" t="s">
        <v>902</v>
      </c>
      <c r="P232" t="s">
        <v>902</v>
      </c>
      <c r="Q232">
        <v>1</v>
      </c>
      <c r="W232">
        <v>0</v>
      </c>
      <c r="X232">
        <v>1372534845</v>
      </c>
      <c r="Y232">
        <v>1.3500000000000002E-2</v>
      </c>
      <c r="AA232">
        <v>0</v>
      </c>
      <c r="AB232">
        <v>444.86</v>
      </c>
      <c r="AC232">
        <v>11.6</v>
      </c>
      <c r="AD232">
        <v>0</v>
      </c>
      <c r="AE232">
        <v>0</v>
      </c>
      <c r="AF232">
        <v>65.709999999999994</v>
      </c>
      <c r="AG232">
        <v>11.6</v>
      </c>
      <c r="AH232">
        <v>0</v>
      </c>
      <c r="AI232">
        <v>1</v>
      </c>
      <c r="AJ232">
        <v>6.77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3</v>
      </c>
      <c r="AT232">
        <v>0.01</v>
      </c>
      <c r="AU232" t="s">
        <v>19</v>
      </c>
      <c r="AV232">
        <v>0</v>
      </c>
      <c r="AW232">
        <v>2</v>
      </c>
      <c r="AX232">
        <v>39652747</v>
      </c>
      <c r="AY232">
        <v>1</v>
      </c>
      <c r="AZ232">
        <v>0</v>
      </c>
      <c r="BA232">
        <v>201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Y232*Source!I91</f>
        <v>1.0800000000000002E-3</v>
      </c>
      <c r="CY232">
        <f>AB232</f>
        <v>444.86</v>
      </c>
      <c r="CZ232">
        <f>AF232</f>
        <v>65.709999999999994</v>
      </c>
      <c r="DA232">
        <f>AJ232</f>
        <v>6.77</v>
      </c>
      <c r="DB232">
        <f>ROUND((ROUND(AT232*CZ232,2)*1.35),6)</f>
        <v>0.89100000000000001</v>
      </c>
      <c r="DC232">
        <f>ROUND((ROUND(AT232*AG232,2)*1.35),6)</f>
        <v>0.16200000000000001</v>
      </c>
    </row>
    <row r="233" spans="1:107" x14ac:dyDescent="0.2">
      <c r="A233">
        <f>ROW(Source!A91)</f>
        <v>91</v>
      </c>
      <c r="B233">
        <v>39650538</v>
      </c>
      <c r="C233">
        <v>39652743</v>
      </c>
      <c r="D233">
        <v>36800043</v>
      </c>
      <c r="E233">
        <v>1</v>
      </c>
      <c r="F233">
        <v>1</v>
      </c>
      <c r="G233">
        <v>1</v>
      </c>
      <c r="H233">
        <v>3</v>
      </c>
      <c r="I233" t="s">
        <v>989</v>
      </c>
      <c r="J233" t="s">
        <v>990</v>
      </c>
      <c r="K233" t="s">
        <v>991</v>
      </c>
      <c r="L233">
        <v>1346</v>
      </c>
      <c r="N233">
        <v>1009</v>
      </c>
      <c r="O233" t="s">
        <v>186</v>
      </c>
      <c r="P233" t="s">
        <v>186</v>
      </c>
      <c r="Q233">
        <v>1</v>
      </c>
      <c r="W233">
        <v>0</v>
      </c>
      <c r="X233">
        <v>618806536</v>
      </c>
      <c r="Y233">
        <v>0.1</v>
      </c>
      <c r="AA233">
        <v>304.45</v>
      </c>
      <c r="AB233">
        <v>0</v>
      </c>
      <c r="AC233">
        <v>0</v>
      </c>
      <c r="AD233">
        <v>0</v>
      </c>
      <c r="AE233">
        <v>44.97</v>
      </c>
      <c r="AF233">
        <v>0</v>
      </c>
      <c r="AG233">
        <v>0</v>
      </c>
      <c r="AH233">
        <v>0</v>
      </c>
      <c r="AI233">
        <v>6.77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0.1</v>
      </c>
      <c r="AU233" t="s">
        <v>3</v>
      </c>
      <c r="AV233">
        <v>0</v>
      </c>
      <c r="AW233">
        <v>2</v>
      </c>
      <c r="AX233">
        <v>39652748</v>
      </c>
      <c r="AY233">
        <v>1</v>
      </c>
      <c r="AZ233">
        <v>0</v>
      </c>
      <c r="BA233">
        <v>202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Y233*Source!I91</f>
        <v>8.0000000000000002E-3</v>
      </c>
      <c r="CY233">
        <f t="shared" ref="CY233:CY242" si="87">AA233</f>
        <v>304.45</v>
      </c>
      <c r="CZ233">
        <f t="shared" ref="CZ233:CZ242" si="88">AE233</f>
        <v>44.97</v>
      </c>
      <c r="DA233">
        <f t="shared" ref="DA233:DA242" si="89">AI233</f>
        <v>6.77</v>
      </c>
      <c r="DB233">
        <f t="shared" ref="DB233:DB242" si="90">ROUND(ROUND(AT233*CZ233,2),6)</f>
        <v>4.5</v>
      </c>
      <c r="DC233">
        <f t="shared" ref="DC233:DC242" si="91">ROUND(ROUND(AT233*AG233,2),6)</f>
        <v>0</v>
      </c>
    </row>
    <row r="234" spans="1:107" x14ac:dyDescent="0.2">
      <c r="A234">
        <f>ROW(Source!A91)</f>
        <v>91</v>
      </c>
      <c r="B234">
        <v>39650538</v>
      </c>
      <c r="C234">
        <v>39652743</v>
      </c>
      <c r="D234">
        <v>36801775</v>
      </c>
      <c r="E234">
        <v>1</v>
      </c>
      <c r="F234">
        <v>1</v>
      </c>
      <c r="G234">
        <v>1</v>
      </c>
      <c r="H234">
        <v>3</v>
      </c>
      <c r="I234" t="s">
        <v>992</v>
      </c>
      <c r="J234" t="s">
        <v>993</v>
      </c>
      <c r="K234" t="s">
        <v>994</v>
      </c>
      <c r="L234">
        <v>1346</v>
      </c>
      <c r="N234">
        <v>1009</v>
      </c>
      <c r="O234" t="s">
        <v>186</v>
      </c>
      <c r="P234" t="s">
        <v>186</v>
      </c>
      <c r="Q234">
        <v>1</v>
      </c>
      <c r="W234">
        <v>0</v>
      </c>
      <c r="X234">
        <v>56922527</v>
      </c>
      <c r="Y234">
        <v>0.02</v>
      </c>
      <c r="AA234">
        <v>77.86</v>
      </c>
      <c r="AB234">
        <v>0</v>
      </c>
      <c r="AC234">
        <v>0</v>
      </c>
      <c r="AD234">
        <v>0</v>
      </c>
      <c r="AE234">
        <v>11.5</v>
      </c>
      <c r="AF234">
        <v>0</v>
      </c>
      <c r="AG234">
        <v>0</v>
      </c>
      <c r="AH234">
        <v>0</v>
      </c>
      <c r="AI234">
        <v>6.77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0.02</v>
      </c>
      <c r="AU234" t="s">
        <v>3</v>
      </c>
      <c r="AV234">
        <v>0</v>
      </c>
      <c r="AW234">
        <v>2</v>
      </c>
      <c r="AX234">
        <v>39652749</v>
      </c>
      <c r="AY234">
        <v>1</v>
      </c>
      <c r="AZ234">
        <v>0</v>
      </c>
      <c r="BA234">
        <v>203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Y234*Source!I91</f>
        <v>1.6000000000000001E-3</v>
      </c>
      <c r="CY234">
        <f t="shared" si="87"/>
        <v>77.86</v>
      </c>
      <c r="CZ234">
        <f t="shared" si="88"/>
        <v>11.5</v>
      </c>
      <c r="DA234">
        <f t="shared" si="89"/>
        <v>6.77</v>
      </c>
      <c r="DB234">
        <f t="shared" si="90"/>
        <v>0.23</v>
      </c>
      <c r="DC234">
        <f t="shared" si="91"/>
        <v>0</v>
      </c>
    </row>
    <row r="235" spans="1:107" x14ac:dyDescent="0.2">
      <c r="A235">
        <f>ROW(Source!A91)</f>
        <v>91</v>
      </c>
      <c r="B235">
        <v>39650538</v>
      </c>
      <c r="C235">
        <v>39652743</v>
      </c>
      <c r="D235">
        <v>36802094</v>
      </c>
      <c r="E235">
        <v>1</v>
      </c>
      <c r="F235">
        <v>1</v>
      </c>
      <c r="G235">
        <v>1</v>
      </c>
      <c r="H235">
        <v>3</v>
      </c>
      <c r="I235" t="s">
        <v>995</v>
      </c>
      <c r="J235" t="s">
        <v>996</v>
      </c>
      <c r="K235" t="s">
        <v>997</v>
      </c>
      <c r="L235">
        <v>1346</v>
      </c>
      <c r="N235">
        <v>1009</v>
      </c>
      <c r="O235" t="s">
        <v>186</v>
      </c>
      <c r="P235" t="s">
        <v>186</v>
      </c>
      <c r="Q235">
        <v>1</v>
      </c>
      <c r="W235">
        <v>0</v>
      </c>
      <c r="X235">
        <v>-1088866022</v>
      </c>
      <c r="Y235">
        <v>0.2</v>
      </c>
      <c r="AA235">
        <v>205.81</v>
      </c>
      <c r="AB235">
        <v>0</v>
      </c>
      <c r="AC235">
        <v>0</v>
      </c>
      <c r="AD235">
        <v>0</v>
      </c>
      <c r="AE235">
        <v>30.4</v>
      </c>
      <c r="AF235">
        <v>0</v>
      </c>
      <c r="AG235">
        <v>0</v>
      </c>
      <c r="AH235">
        <v>0</v>
      </c>
      <c r="AI235">
        <v>6.77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0.2</v>
      </c>
      <c r="AU235" t="s">
        <v>3</v>
      </c>
      <c r="AV235">
        <v>0</v>
      </c>
      <c r="AW235">
        <v>2</v>
      </c>
      <c r="AX235">
        <v>39652750</v>
      </c>
      <c r="AY235">
        <v>1</v>
      </c>
      <c r="AZ235">
        <v>0</v>
      </c>
      <c r="BA235">
        <v>204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Y235*Source!I91</f>
        <v>1.6E-2</v>
      </c>
      <c r="CY235">
        <f t="shared" si="87"/>
        <v>205.81</v>
      </c>
      <c r="CZ235">
        <f t="shared" si="88"/>
        <v>30.4</v>
      </c>
      <c r="DA235">
        <f t="shared" si="89"/>
        <v>6.77</v>
      </c>
      <c r="DB235">
        <f t="shared" si="90"/>
        <v>6.08</v>
      </c>
      <c r="DC235">
        <f t="shared" si="91"/>
        <v>0</v>
      </c>
    </row>
    <row r="236" spans="1:107" x14ac:dyDescent="0.2">
      <c r="A236">
        <f>ROW(Source!A91)</f>
        <v>91</v>
      </c>
      <c r="B236">
        <v>39650538</v>
      </c>
      <c r="C236">
        <v>39652743</v>
      </c>
      <c r="D236">
        <v>36802106</v>
      </c>
      <c r="E236">
        <v>1</v>
      </c>
      <c r="F236">
        <v>1</v>
      </c>
      <c r="G236">
        <v>1</v>
      </c>
      <c r="H236">
        <v>3</v>
      </c>
      <c r="I236" t="s">
        <v>998</v>
      </c>
      <c r="J236" t="s">
        <v>999</v>
      </c>
      <c r="K236" t="s">
        <v>1000</v>
      </c>
      <c r="L236">
        <v>1308</v>
      </c>
      <c r="N236">
        <v>1003</v>
      </c>
      <c r="O236" t="s">
        <v>256</v>
      </c>
      <c r="P236" t="s">
        <v>256</v>
      </c>
      <c r="Q236">
        <v>100</v>
      </c>
      <c r="W236">
        <v>0</v>
      </c>
      <c r="X236">
        <v>568244124</v>
      </c>
      <c r="Y236">
        <v>0.1</v>
      </c>
      <c r="AA236">
        <v>812.4</v>
      </c>
      <c r="AB236">
        <v>0</v>
      </c>
      <c r="AC236">
        <v>0</v>
      </c>
      <c r="AD236">
        <v>0</v>
      </c>
      <c r="AE236">
        <v>120</v>
      </c>
      <c r="AF236">
        <v>0</v>
      </c>
      <c r="AG236">
        <v>0</v>
      </c>
      <c r="AH236">
        <v>0</v>
      </c>
      <c r="AI236">
        <v>6.77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0.1</v>
      </c>
      <c r="AU236" t="s">
        <v>3</v>
      </c>
      <c r="AV236">
        <v>0</v>
      </c>
      <c r="AW236">
        <v>2</v>
      </c>
      <c r="AX236">
        <v>39652751</v>
      </c>
      <c r="AY236">
        <v>1</v>
      </c>
      <c r="AZ236">
        <v>0</v>
      </c>
      <c r="BA236">
        <v>205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Y236*Source!I91</f>
        <v>8.0000000000000002E-3</v>
      </c>
      <c r="CY236">
        <f t="shared" si="87"/>
        <v>812.4</v>
      </c>
      <c r="CZ236">
        <f t="shared" si="88"/>
        <v>120</v>
      </c>
      <c r="DA236">
        <f t="shared" si="89"/>
        <v>6.77</v>
      </c>
      <c r="DB236">
        <f t="shared" si="90"/>
        <v>12</v>
      </c>
      <c r="DC236">
        <f t="shared" si="91"/>
        <v>0</v>
      </c>
    </row>
    <row r="237" spans="1:107" x14ac:dyDescent="0.2">
      <c r="A237">
        <f>ROW(Source!A91)</f>
        <v>91</v>
      </c>
      <c r="B237">
        <v>39650538</v>
      </c>
      <c r="C237">
        <v>39652743</v>
      </c>
      <c r="D237">
        <v>36805500</v>
      </c>
      <c r="E237">
        <v>1</v>
      </c>
      <c r="F237">
        <v>1</v>
      </c>
      <c r="G237">
        <v>1</v>
      </c>
      <c r="H237">
        <v>3</v>
      </c>
      <c r="I237" t="s">
        <v>1001</v>
      </c>
      <c r="J237" t="s">
        <v>1002</v>
      </c>
      <c r="K237" t="s">
        <v>1003</v>
      </c>
      <c r="L237">
        <v>1346</v>
      </c>
      <c r="N237">
        <v>1009</v>
      </c>
      <c r="O237" t="s">
        <v>186</v>
      </c>
      <c r="P237" t="s">
        <v>186</v>
      </c>
      <c r="Q237">
        <v>1</v>
      </c>
      <c r="W237">
        <v>0</v>
      </c>
      <c r="X237">
        <v>-856710481</v>
      </c>
      <c r="Y237">
        <v>0.01</v>
      </c>
      <c r="AA237">
        <v>900.75</v>
      </c>
      <c r="AB237">
        <v>0</v>
      </c>
      <c r="AC237">
        <v>0</v>
      </c>
      <c r="AD237">
        <v>0</v>
      </c>
      <c r="AE237">
        <v>133.05000000000001</v>
      </c>
      <c r="AF237">
        <v>0</v>
      </c>
      <c r="AG237">
        <v>0</v>
      </c>
      <c r="AH237">
        <v>0</v>
      </c>
      <c r="AI237">
        <v>6.77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0.01</v>
      </c>
      <c r="AU237" t="s">
        <v>3</v>
      </c>
      <c r="AV237">
        <v>0</v>
      </c>
      <c r="AW237">
        <v>2</v>
      </c>
      <c r="AX237">
        <v>39652752</v>
      </c>
      <c r="AY237">
        <v>1</v>
      </c>
      <c r="AZ237">
        <v>0</v>
      </c>
      <c r="BA237">
        <v>206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Y237*Source!I91</f>
        <v>8.0000000000000004E-4</v>
      </c>
      <c r="CY237">
        <f t="shared" si="87"/>
        <v>900.75</v>
      </c>
      <c r="CZ237">
        <f t="shared" si="88"/>
        <v>133.05000000000001</v>
      </c>
      <c r="DA237">
        <f t="shared" si="89"/>
        <v>6.77</v>
      </c>
      <c r="DB237">
        <f t="shared" si="90"/>
        <v>1.33</v>
      </c>
      <c r="DC237">
        <f t="shared" si="91"/>
        <v>0</v>
      </c>
    </row>
    <row r="238" spans="1:107" x14ac:dyDescent="0.2">
      <c r="A238">
        <f>ROW(Source!A91)</f>
        <v>91</v>
      </c>
      <c r="B238">
        <v>39650538</v>
      </c>
      <c r="C238">
        <v>39652743</v>
      </c>
      <c r="D238">
        <v>36829535</v>
      </c>
      <c r="E238">
        <v>1</v>
      </c>
      <c r="F238">
        <v>1</v>
      </c>
      <c r="G238">
        <v>1</v>
      </c>
      <c r="H238">
        <v>3</v>
      </c>
      <c r="I238" t="s">
        <v>909</v>
      </c>
      <c r="J238" t="s">
        <v>910</v>
      </c>
      <c r="K238" t="s">
        <v>911</v>
      </c>
      <c r="L238">
        <v>1346</v>
      </c>
      <c r="N238">
        <v>1009</v>
      </c>
      <c r="O238" t="s">
        <v>186</v>
      </c>
      <c r="P238" t="s">
        <v>186</v>
      </c>
      <c r="Q238">
        <v>1</v>
      </c>
      <c r="W238">
        <v>0</v>
      </c>
      <c r="X238">
        <v>1391681712</v>
      </c>
      <c r="Y238">
        <v>0.08</v>
      </c>
      <c r="AA238">
        <v>460.7</v>
      </c>
      <c r="AB238">
        <v>0</v>
      </c>
      <c r="AC238">
        <v>0</v>
      </c>
      <c r="AD238">
        <v>0</v>
      </c>
      <c r="AE238">
        <v>68.05</v>
      </c>
      <c r="AF238">
        <v>0</v>
      </c>
      <c r="AG238">
        <v>0</v>
      </c>
      <c r="AH238">
        <v>0</v>
      </c>
      <c r="AI238">
        <v>6.77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0.08</v>
      </c>
      <c r="AU238" t="s">
        <v>3</v>
      </c>
      <c r="AV238">
        <v>0</v>
      </c>
      <c r="AW238">
        <v>2</v>
      </c>
      <c r="AX238">
        <v>39652753</v>
      </c>
      <c r="AY238">
        <v>1</v>
      </c>
      <c r="AZ238">
        <v>0</v>
      </c>
      <c r="BA238">
        <v>207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Y238*Source!I91</f>
        <v>6.4000000000000003E-3</v>
      </c>
      <c r="CY238">
        <f t="shared" si="87"/>
        <v>460.7</v>
      </c>
      <c r="CZ238">
        <f t="shared" si="88"/>
        <v>68.05</v>
      </c>
      <c r="DA238">
        <f t="shared" si="89"/>
        <v>6.77</v>
      </c>
      <c r="DB238">
        <f t="shared" si="90"/>
        <v>5.44</v>
      </c>
      <c r="DC238">
        <f t="shared" si="91"/>
        <v>0</v>
      </c>
    </row>
    <row r="239" spans="1:107" x14ac:dyDescent="0.2">
      <c r="A239">
        <f>ROW(Source!A91)</f>
        <v>91</v>
      </c>
      <c r="B239">
        <v>39650538</v>
      </c>
      <c r="C239">
        <v>39652743</v>
      </c>
      <c r="D239">
        <v>36838473</v>
      </c>
      <c r="E239">
        <v>1</v>
      </c>
      <c r="F239">
        <v>1</v>
      </c>
      <c r="G239">
        <v>1</v>
      </c>
      <c r="H239">
        <v>3</v>
      </c>
      <c r="I239" t="s">
        <v>1004</v>
      </c>
      <c r="J239" t="s">
        <v>1005</v>
      </c>
      <c r="K239" t="s">
        <v>1006</v>
      </c>
      <c r="L239">
        <v>1348</v>
      </c>
      <c r="N239">
        <v>1009</v>
      </c>
      <c r="O239" t="s">
        <v>888</v>
      </c>
      <c r="P239" t="s">
        <v>888</v>
      </c>
      <c r="Q239">
        <v>1000</v>
      </c>
      <c r="W239">
        <v>0</v>
      </c>
      <c r="X239">
        <v>-738198144</v>
      </c>
      <c r="Y239">
        <v>1E-4</v>
      </c>
      <c r="AA239">
        <v>475254</v>
      </c>
      <c r="AB239">
        <v>0</v>
      </c>
      <c r="AC239">
        <v>0</v>
      </c>
      <c r="AD239">
        <v>0</v>
      </c>
      <c r="AE239">
        <v>70200</v>
      </c>
      <c r="AF239">
        <v>0</v>
      </c>
      <c r="AG239">
        <v>0</v>
      </c>
      <c r="AH239">
        <v>0</v>
      </c>
      <c r="AI239">
        <v>6.77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1E-4</v>
      </c>
      <c r="AU239" t="s">
        <v>3</v>
      </c>
      <c r="AV239">
        <v>0</v>
      </c>
      <c r="AW239">
        <v>2</v>
      </c>
      <c r="AX239">
        <v>39652754</v>
      </c>
      <c r="AY239">
        <v>1</v>
      </c>
      <c r="AZ239">
        <v>0</v>
      </c>
      <c r="BA239">
        <v>208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Y239*Source!I91</f>
        <v>8.0000000000000013E-6</v>
      </c>
      <c r="CY239">
        <f t="shared" si="87"/>
        <v>475254</v>
      </c>
      <c r="CZ239">
        <f t="shared" si="88"/>
        <v>70200</v>
      </c>
      <c r="DA239">
        <f t="shared" si="89"/>
        <v>6.77</v>
      </c>
      <c r="DB239">
        <f t="shared" si="90"/>
        <v>7.02</v>
      </c>
      <c r="DC239">
        <f t="shared" si="91"/>
        <v>0</v>
      </c>
    </row>
    <row r="240" spans="1:107" x14ac:dyDescent="0.2">
      <c r="A240">
        <f>ROW(Source!A91)</f>
        <v>91</v>
      </c>
      <c r="B240">
        <v>39650538</v>
      </c>
      <c r="C240">
        <v>39652743</v>
      </c>
      <c r="D240">
        <v>36851444</v>
      </c>
      <c r="E240">
        <v>1</v>
      </c>
      <c r="F240">
        <v>1</v>
      </c>
      <c r="G240">
        <v>1</v>
      </c>
      <c r="H240">
        <v>3</v>
      </c>
      <c r="I240" t="s">
        <v>161</v>
      </c>
      <c r="J240" t="s">
        <v>163</v>
      </c>
      <c r="K240" t="s">
        <v>162</v>
      </c>
      <c r="L240">
        <v>1354</v>
      </c>
      <c r="N240">
        <v>1010</v>
      </c>
      <c r="O240" t="s">
        <v>27</v>
      </c>
      <c r="P240" t="s">
        <v>27</v>
      </c>
      <c r="Q240">
        <v>1</v>
      </c>
      <c r="W240">
        <v>0</v>
      </c>
      <c r="X240">
        <v>1757368579</v>
      </c>
      <c r="Y240">
        <v>100</v>
      </c>
      <c r="AA240">
        <v>58.83</v>
      </c>
      <c r="AB240">
        <v>0</v>
      </c>
      <c r="AC240">
        <v>0</v>
      </c>
      <c r="AD240">
        <v>0</v>
      </c>
      <c r="AE240">
        <v>8.69</v>
      </c>
      <c r="AF240">
        <v>0</v>
      </c>
      <c r="AG240">
        <v>0</v>
      </c>
      <c r="AH240">
        <v>0</v>
      </c>
      <c r="AI240">
        <v>6.77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3</v>
      </c>
      <c r="AT240">
        <v>100</v>
      </c>
      <c r="AU240" t="s">
        <v>3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Y240*Source!I91</f>
        <v>8</v>
      </c>
      <c r="CY240">
        <f t="shared" si="87"/>
        <v>58.83</v>
      </c>
      <c r="CZ240">
        <f t="shared" si="88"/>
        <v>8.69</v>
      </c>
      <c r="DA240">
        <f t="shared" si="89"/>
        <v>6.77</v>
      </c>
      <c r="DB240">
        <f t="shared" si="90"/>
        <v>869</v>
      </c>
      <c r="DC240">
        <f t="shared" si="91"/>
        <v>0</v>
      </c>
    </row>
    <row r="241" spans="1:107" x14ac:dyDescent="0.2">
      <c r="A241">
        <f>ROW(Source!A91)</f>
        <v>91</v>
      </c>
      <c r="B241">
        <v>39650538</v>
      </c>
      <c r="C241">
        <v>39652743</v>
      </c>
      <c r="D241">
        <v>36870813</v>
      </c>
      <c r="E241">
        <v>1</v>
      </c>
      <c r="F241">
        <v>1</v>
      </c>
      <c r="G241">
        <v>1</v>
      </c>
      <c r="H241">
        <v>3</v>
      </c>
      <c r="I241" t="s">
        <v>1007</v>
      </c>
      <c r="J241" t="s">
        <v>1008</v>
      </c>
      <c r="K241" t="s">
        <v>1009</v>
      </c>
      <c r="L241">
        <v>1355</v>
      </c>
      <c r="N241">
        <v>1010</v>
      </c>
      <c r="O241" t="s">
        <v>265</v>
      </c>
      <c r="P241" t="s">
        <v>265</v>
      </c>
      <c r="Q241">
        <v>100</v>
      </c>
      <c r="W241">
        <v>0</v>
      </c>
      <c r="X241">
        <v>877733957</v>
      </c>
      <c r="Y241">
        <v>1.02</v>
      </c>
      <c r="AA241">
        <v>426.51</v>
      </c>
      <c r="AB241">
        <v>0</v>
      </c>
      <c r="AC241">
        <v>0</v>
      </c>
      <c r="AD241">
        <v>0</v>
      </c>
      <c r="AE241">
        <v>63</v>
      </c>
      <c r="AF241">
        <v>0</v>
      </c>
      <c r="AG241">
        <v>0</v>
      </c>
      <c r="AH241">
        <v>0</v>
      </c>
      <c r="AI241">
        <v>6.77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1.02</v>
      </c>
      <c r="AU241" t="s">
        <v>3</v>
      </c>
      <c r="AV241">
        <v>0</v>
      </c>
      <c r="AW241">
        <v>2</v>
      </c>
      <c r="AX241">
        <v>39652755</v>
      </c>
      <c r="AY241">
        <v>1</v>
      </c>
      <c r="AZ241">
        <v>0</v>
      </c>
      <c r="BA241">
        <v>209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Y241*Source!I91</f>
        <v>8.1600000000000006E-2</v>
      </c>
      <c r="CY241">
        <f t="shared" si="87"/>
        <v>426.51</v>
      </c>
      <c r="CZ241">
        <f t="shared" si="88"/>
        <v>63</v>
      </c>
      <c r="DA241">
        <f t="shared" si="89"/>
        <v>6.77</v>
      </c>
      <c r="DB241">
        <f t="shared" si="90"/>
        <v>64.260000000000005</v>
      </c>
      <c r="DC241">
        <f t="shared" si="91"/>
        <v>0</v>
      </c>
    </row>
    <row r="242" spans="1:107" x14ac:dyDescent="0.2">
      <c r="A242">
        <f>ROW(Source!A91)</f>
        <v>91</v>
      </c>
      <c r="B242">
        <v>39650538</v>
      </c>
      <c r="C242">
        <v>39652743</v>
      </c>
      <c r="D242">
        <v>36799065</v>
      </c>
      <c r="E242">
        <v>17</v>
      </c>
      <c r="F242">
        <v>1</v>
      </c>
      <c r="G242">
        <v>1</v>
      </c>
      <c r="H242">
        <v>3</v>
      </c>
      <c r="I242" t="s">
        <v>892</v>
      </c>
      <c r="J242" t="s">
        <v>3</v>
      </c>
      <c r="K242" t="s">
        <v>893</v>
      </c>
      <c r="L242">
        <v>1374</v>
      </c>
      <c r="N242">
        <v>1013</v>
      </c>
      <c r="O242" t="s">
        <v>894</v>
      </c>
      <c r="P242" t="s">
        <v>894</v>
      </c>
      <c r="Q242">
        <v>1</v>
      </c>
      <c r="W242">
        <v>0</v>
      </c>
      <c r="X242">
        <v>-1731369543</v>
      </c>
      <c r="Y242">
        <v>3.33</v>
      </c>
      <c r="AA242">
        <v>1</v>
      </c>
      <c r="AB242">
        <v>0</v>
      </c>
      <c r="AC242">
        <v>0</v>
      </c>
      <c r="AD242">
        <v>0</v>
      </c>
      <c r="AE242">
        <v>1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3.33</v>
      </c>
      <c r="AU242" t="s">
        <v>3</v>
      </c>
      <c r="AV242">
        <v>0</v>
      </c>
      <c r="AW242">
        <v>2</v>
      </c>
      <c r="AX242">
        <v>39652756</v>
      </c>
      <c r="AY242">
        <v>1</v>
      </c>
      <c r="AZ242">
        <v>0</v>
      </c>
      <c r="BA242">
        <v>210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Y242*Source!I91</f>
        <v>0.26640000000000003</v>
      </c>
      <c r="CY242">
        <f t="shared" si="87"/>
        <v>1</v>
      </c>
      <c r="CZ242">
        <f t="shared" si="88"/>
        <v>1</v>
      </c>
      <c r="DA242">
        <f t="shared" si="89"/>
        <v>1</v>
      </c>
      <c r="DB242">
        <f t="shared" si="90"/>
        <v>3.33</v>
      </c>
      <c r="DC242">
        <f t="shared" si="91"/>
        <v>0</v>
      </c>
    </row>
    <row r="243" spans="1:107" x14ac:dyDescent="0.2">
      <c r="A243">
        <f>ROW(Source!A94)</f>
        <v>94</v>
      </c>
      <c r="B243">
        <v>39650536</v>
      </c>
      <c r="C243">
        <v>39652822</v>
      </c>
      <c r="D243">
        <v>37064878</v>
      </c>
      <c r="E243">
        <v>1</v>
      </c>
      <c r="F243">
        <v>1</v>
      </c>
      <c r="G243">
        <v>1</v>
      </c>
      <c r="H243">
        <v>1</v>
      </c>
      <c r="I243" t="s">
        <v>1010</v>
      </c>
      <c r="J243" t="s">
        <v>3</v>
      </c>
      <c r="K243" t="s">
        <v>1011</v>
      </c>
      <c r="L243">
        <v>1191</v>
      </c>
      <c r="N243">
        <v>1013</v>
      </c>
      <c r="O243" t="s">
        <v>878</v>
      </c>
      <c r="P243" t="s">
        <v>878</v>
      </c>
      <c r="Q243">
        <v>1</v>
      </c>
      <c r="W243">
        <v>0</v>
      </c>
      <c r="X243">
        <v>-1081351934</v>
      </c>
      <c r="Y243">
        <v>33.344999999999999</v>
      </c>
      <c r="AA243">
        <v>0</v>
      </c>
      <c r="AB243">
        <v>0</v>
      </c>
      <c r="AC243">
        <v>0</v>
      </c>
      <c r="AD243">
        <v>9.4</v>
      </c>
      <c r="AE243">
        <v>0</v>
      </c>
      <c r="AF243">
        <v>0</v>
      </c>
      <c r="AG243">
        <v>0</v>
      </c>
      <c r="AH243">
        <v>9.4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24.7</v>
      </c>
      <c r="AU243" t="s">
        <v>19</v>
      </c>
      <c r="AV243">
        <v>1</v>
      </c>
      <c r="AW243">
        <v>2</v>
      </c>
      <c r="AX243">
        <v>39652823</v>
      </c>
      <c r="AY243">
        <v>1</v>
      </c>
      <c r="AZ243">
        <v>0</v>
      </c>
      <c r="BA243">
        <v>211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Y243*Source!I94</f>
        <v>33.344999999999999</v>
      </c>
      <c r="CY243">
        <f>AD243</f>
        <v>9.4</v>
      </c>
      <c r="CZ243">
        <f>AH243</f>
        <v>9.4</v>
      </c>
      <c r="DA243">
        <f>AL243</f>
        <v>1</v>
      </c>
      <c r="DB243">
        <f>ROUND((ROUND(AT243*CZ243,2)*1.35),6)</f>
        <v>313.44299999999998</v>
      </c>
      <c r="DC243">
        <f>ROUND((ROUND(AT243*AG243,2)*1.35),6)</f>
        <v>0</v>
      </c>
    </row>
    <row r="244" spans="1:107" x14ac:dyDescent="0.2">
      <c r="A244">
        <f>ROW(Source!A94)</f>
        <v>94</v>
      </c>
      <c r="B244">
        <v>39650536</v>
      </c>
      <c r="C244">
        <v>39652822</v>
      </c>
      <c r="D244">
        <v>37064876</v>
      </c>
      <c r="E244">
        <v>1</v>
      </c>
      <c r="F244">
        <v>1</v>
      </c>
      <c r="G244">
        <v>1</v>
      </c>
      <c r="H244">
        <v>1</v>
      </c>
      <c r="I244" t="s">
        <v>897</v>
      </c>
      <c r="J244" t="s">
        <v>3</v>
      </c>
      <c r="K244" t="s">
        <v>898</v>
      </c>
      <c r="L244">
        <v>1191</v>
      </c>
      <c r="N244">
        <v>1013</v>
      </c>
      <c r="O244" t="s">
        <v>878</v>
      </c>
      <c r="P244" t="s">
        <v>878</v>
      </c>
      <c r="Q244">
        <v>1</v>
      </c>
      <c r="W244">
        <v>0</v>
      </c>
      <c r="X244">
        <v>-1417349443</v>
      </c>
      <c r="Y244">
        <v>0.14000000000000001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0.14000000000000001</v>
      </c>
      <c r="AU244" t="s">
        <v>3</v>
      </c>
      <c r="AV244">
        <v>2</v>
      </c>
      <c r="AW244">
        <v>2</v>
      </c>
      <c r="AX244">
        <v>39652824</v>
      </c>
      <c r="AY244">
        <v>1</v>
      </c>
      <c r="AZ244">
        <v>2048</v>
      </c>
      <c r="BA244">
        <v>212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Y244*Source!I94</f>
        <v>0.14000000000000001</v>
      </c>
      <c r="CY244">
        <f>AD244</f>
        <v>0</v>
      </c>
      <c r="CZ244">
        <f>AH244</f>
        <v>0</v>
      </c>
      <c r="DA244">
        <f>AL244</f>
        <v>1</v>
      </c>
      <c r="DB244">
        <f>ROUND(ROUND(AT244*CZ244,2),6)</f>
        <v>0</v>
      </c>
      <c r="DC244">
        <f>ROUND(ROUND(AT244*AG244,2),6)</f>
        <v>0</v>
      </c>
    </row>
    <row r="245" spans="1:107" x14ac:dyDescent="0.2">
      <c r="A245">
        <f>ROW(Source!A94)</f>
        <v>94</v>
      </c>
      <c r="B245">
        <v>39650536</v>
      </c>
      <c r="C245">
        <v>39652822</v>
      </c>
      <c r="D245">
        <v>36882159</v>
      </c>
      <c r="E245">
        <v>1</v>
      </c>
      <c r="F245">
        <v>1</v>
      </c>
      <c r="G245">
        <v>1</v>
      </c>
      <c r="H245">
        <v>2</v>
      </c>
      <c r="I245" t="s">
        <v>958</v>
      </c>
      <c r="J245" t="s">
        <v>959</v>
      </c>
      <c r="K245" t="s">
        <v>960</v>
      </c>
      <c r="L245">
        <v>1368</v>
      </c>
      <c r="N245">
        <v>1011</v>
      </c>
      <c r="O245" t="s">
        <v>902</v>
      </c>
      <c r="P245" t="s">
        <v>902</v>
      </c>
      <c r="Q245">
        <v>1</v>
      </c>
      <c r="W245">
        <v>0</v>
      </c>
      <c r="X245">
        <v>-1718674368</v>
      </c>
      <c r="Y245">
        <v>9.4500000000000015E-2</v>
      </c>
      <c r="AA245">
        <v>0</v>
      </c>
      <c r="AB245">
        <v>111.99</v>
      </c>
      <c r="AC245">
        <v>13.5</v>
      </c>
      <c r="AD245">
        <v>0</v>
      </c>
      <c r="AE245">
        <v>0</v>
      </c>
      <c r="AF245">
        <v>111.99</v>
      </c>
      <c r="AG245">
        <v>13.5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7.0000000000000007E-2</v>
      </c>
      <c r="AU245" t="s">
        <v>19</v>
      </c>
      <c r="AV245">
        <v>0</v>
      </c>
      <c r="AW245">
        <v>2</v>
      </c>
      <c r="AX245">
        <v>39652825</v>
      </c>
      <c r="AY245">
        <v>1</v>
      </c>
      <c r="AZ245">
        <v>0</v>
      </c>
      <c r="BA245">
        <v>213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Y245*Source!I94</f>
        <v>9.4500000000000015E-2</v>
      </c>
      <c r="CY245">
        <f>AB245</f>
        <v>111.99</v>
      </c>
      <c r="CZ245">
        <f>AF245</f>
        <v>111.99</v>
      </c>
      <c r="DA245">
        <f>AJ245</f>
        <v>1</v>
      </c>
      <c r="DB245">
        <f>ROUND((ROUND(AT245*CZ245,2)*1.35),6)</f>
        <v>10.584</v>
      </c>
      <c r="DC245">
        <f>ROUND((ROUND(AT245*AG245,2)*1.35),6)</f>
        <v>1.2825</v>
      </c>
    </row>
    <row r="246" spans="1:107" x14ac:dyDescent="0.2">
      <c r="A246">
        <f>ROW(Source!A94)</f>
        <v>94</v>
      </c>
      <c r="B246">
        <v>39650536</v>
      </c>
      <c r="C246">
        <v>39652822</v>
      </c>
      <c r="D246">
        <v>36882356</v>
      </c>
      <c r="E246">
        <v>1</v>
      </c>
      <c r="F246">
        <v>1</v>
      </c>
      <c r="G246">
        <v>1</v>
      </c>
      <c r="H246">
        <v>2</v>
      </c>
      <c r="I246" t="s">
        <v>1012</v>
      </c>
      <c r="J246" t="s">
        <v>1013</v>
      </c>
      <c r="K246" t="s">
        <v>1014</v>
      </c>
      <c r="L246">
        <v>1368</v>
      </c>
      <c r="N246">
        <v>1011</v>
      </c>
      <c r="O246" t="s">
        <v>902</v>
      </c>
      <c r="P246" t="s">
        <v>902</v>
      </c>
      <c r="Q246">
        <v>1</v>
      </c>
      <c r="W246">
        <v>0</v>
      </c>
      <c r="X246">
        <v>1047452784</v>
      </c>
      <c r="Y246">
        <v>9.3960000000000008</v>
      </c>
      <c r="AA246">
        <v>0</v>
      </c>
      <c r="AB246">
        <v>1.7</v>
      </c>
      <c r="AC246">
        <v>0</v>
      </c>
      <c r="AD246">
        <v>0</v>
      </c>
      <c r="AE246">
        <v>0</v>
      </c>
      <c r="AF246">
        <v>1.7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6.96</v>
      </c>
      <c r="AU246" t="s">
        <v>19</v>
      </c>
      <c r="AV246">
        <v>0</v>
      </c>
      <c r="AW246">
        <v>2</v>
      </c>
      <c r="AX246">
        <v>39652826</v>
      </c>
      <c r="AY246">
        <v>1</v>
      </c>
      <c r="AZ246">
        <v>0</v>
      </c>
      <c r="BA246">
        <v>214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Y246*Source!I94</f>
        <v>9.3960000000000008</v>
      </c>
      <c r="CY246">
        <f>AB246</f>
        <v>1.7</v>
      </c>
      <c r="CZ246">
        <f>AF246</f>
        <v>1.7</v>
      </c>
      <c r="DA246">
        <f>AJ246</f>
        <v>1</v>
      </c>
      <c r="DB246">
        <f>ROUND((ROUND(AT246*CZ246,2)*1.35),6)</f>
        <v>15.970499999999999</v>
      </c>
      <c r="DC246">
        <f>ROUND((ROUND(AT246*AG246,2)*1.35),6)</f>
        <v>0</v>
      </c>
    </row>
    <row r="247" spans="1:107" x14ac:dyDescent="0.2">
      <c r="A247">
        <f>ROW(Source!A94)</f>
        <v>94</v>
      </c>
      <c r="B247">
        <v>39650536</v>
      </c>
      <c r="C247">
        <v>39652822</v>
      </c>
      <c r="D247">
        <v>36883554</v>
      </c>
      <c r="E247">
        <v>1</v>
      </c>
      <c r="F247">
        <v>1</v>
      </c>
      <c r="G247">
        <v>1</v>
      </c>
      <c r="H247">
        <v>2</v>
      </c>
      <c r="I247" t="s">
        <v>961</v>
      </c>
      <c r="J247" t="s">
        <v>962</v>
      </c>
      <c r="K247" t="s">
        <v>963</v>
      </c>
      <c r="L247">
        <v>1368</v>
      </c>
      <c r="N247">
        <v>1011</v>
      </c>
      <c r="O247" t="s">
        <v>902</v>
      </c>
      <c r="P247" t="s">
        <v>902</v>
      </c>
      <c r="Q247">
        <v>1</v>
      </c>
      <c r="W247">
        <v>0</v>
      </c>
      <c r="X247">
        <v>1372534845</v>
      </c>
      <c r="Y247">
        <v>9.4500000000000015E-2</v>
      </c>
      <c r="AA247">
        <v>0</v>
      </c>
      <c r="AB247">
        <v>65.709999999999994</v>
      </c>
      <c r="AC247">
        <v>11.6</v>
      </c>
      <c r="AD247">
        <v>0</v>
      </c>
      <c r="AE247">
        <v>0</v>
      </c>
      <c r="AF247">
        <v>65.709999999999994</v>
      </c>
      <c r="AG247">
        <v>11.6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7.0000000000000007E-2</v>
      </c>
      <c r="AU247" t="s">
        <v>19</v>
      </c>
      <c r="AV247">
        <v>0</v>
      </c>
      <c r="AW247">
        <v>2</v>
      </c>
      <c r="AX247">
        <v>39652827</v>
      </c>
      <c r="AY247">
        <v>1</v>
      </c>
      <c r="AZ247">
        <v>0</v>
      </c>
      <c r="BA247">
        <v>215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Y247*Source!I94</f>
        <v>9.4500000000000015E-2</v>
      </c>
      <c r="CY247">
        <f>AB247</f>
        <v>65.709999999999994</v>
      </c>
      <c r="CZ247">
        <f>AF247</f>
        <v>65.709999999999994</v>
      </c>
      <c r="DA247">
        <f>AJ247</f>
        <v>1</v>
      </c>
      <c r="DB247">
        <f>ROUND((ROUND(AT247*CZ247,2)*1.35),6)</f>
        <v>6.21</v>
      </c>
      <c r="DC247">
        <f>ROUND((ROUND(AT247*AG247,2)*1.35),6)</f>
        <v>1.0934999999999999</v>
      </c>
    </row>
    <row r="248" spans="1:107" x14ac:dyDescent="0.2">
      <c r="A248">
        <f>ROW(Source!A94)</f>
        <v>94</v>
      </c>
      <c r="B248">
        <v>39650536</v>
      </c>
      <c r="C248">
        <v>39652822</v>
      </c>
      <c r="D248">
        <v>36883882</v>
      </c>
      <c r="E248">
        <v>1</v>
      </c>
      <c r="F248">
        <v>1</v>
      </c>
      <c r="G248">
        <v>1</v>
      </c>
      <c r="H248">
        <v>2</v>
      </c>
      <c r="I248" t="s">
        <v>1015</v>
      </c>
      <c r="J248" t="s">
        <v>1016</v>
      </c>
      <c r="K248" t="s">
        <v>1017</v>
      </c>
      <c r="L248">
        <v>1368</v>
      </c>
      <c r="N248">
        <v>1011</v>
      </c>
      <c r="O248" t="s">
        <v>902</v>
      </c>
      <c r="P248" t="s">
        <v>902</v>
      </c>
      <c r="Q248">
        <v>1</v>
      </c>
      <c r="W248">
        <v>0</v>
      </c>
      <c r="X248">
        <v>1732048522</v>
      </c>
      <c r="Y248">
        <v>9.3960000000000008</v>
      </c>
      <c r="AA248">
        <v>0</v>
      </c>
      <c r="AB248">
        <v>3.7</v>
      </c>
      <c r="AC248">
        <v>0</v>
      </c>
      <c r="AD248">
        <v>0</v>
      </c>
      <c r="AE248">
        <v>0</v>
      </c>
      <c r="AF248">
        <v>3.7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6.96</v>
      </c>
      <c r="AU248" t="s">
        <v>19</v>
      </c>
      <c r="AV248">
        <v>0</v>
      </c>
      <c r="AW248">
        <v>2</v>
      </c>
      <c r="AX248">
        <v>39652828</v>
      </c>
      <c r="AY248">
        <v>1</v>
      </c>
      <c r="AZ248">
        <v>0</v>
      </c>
      <c r="BA248">
        <v>216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Y248*Source!I94</f>
        <v>9.3960000000000008</v>
      </c>
      <c r="CY248">
        <f>AB248</f>
        <v>3.7</v>
      </c>
      <c r="CZ248">
        <f>AF248</f>
        <v>3.7</v>
      </c>
      <c r="DA248">
        <f>AJ248</f>
        <v>1</v>
      </c>
      <c r="DB248">
        <f>ROUND((ROUND(AT248*CZ248,2)*1.35),6)</f>
        <v>34.762500000000003</v>
      </c>
      <c r="DC248">
        <f>ROUND((ROUND(AT248*AG248,2)*1.35),6)</f>
        <v>0</v>
      </c>
    </row>
    <row r="249" spans="1:107" x14ac:dyDescent="0.2">
      <c r="A249">
        <f>ROW(Source!A94)</f>
        <v>94</v>
      </c>
      <c r="B249">
        <v>39650536</v>
      </c>
      <c r="C249">
        <v>39652822</v>
      </c>
      <c r="D249">
        <v>36884526</v>
      </c>
      <c r="E249">
        <v>1</v>
      </c>
      <c r="F249">
        <v>1</v>
      </c>
      <c r="G249">
        <v>1</v>
      </c>
      <c r="H249">
        <v>2</v>
      </c>
      <c r="I249" t="s">
        <v>1018</v>
      </c>
      <c r="J249" t="s">
        <v>1019</v>
      </c>
      <c r="K249" t="s">
        <v>1020</v>
      </c>
      <c r="L249">
        <v>1368</v>
      </c>
      <c r="N249">
        <v>1011</v>
      </c>
      <c r="O249" t="s">
        <v>902</v>
      </c>
      <c r="P249" t="s">
        <v>902</v>
      </c>
      <c r="Q249">
        <v>1</v>
      </c>
      <c r="W249">
        <v>0</v>
      </c>
      <c r="X249">
        <v>-995250510</v>
      </c>
      <c r="Y249">
        <v>8.1000000000000014</v>
      </c>
      <c r="AA249">
        <v>0</v>
      </c>
      <c r="AB249">
        <v>1.1100000000000001</v>
      </c>
      <c r="AC249">
        <v>0</v>
      </c>
      <c r="AD249">
        <v>0</v>
      </c>
      <c r="AE249">
        <v>0</v>
      </c>
      <c r="AF249">
        <v>1.1100000000000001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6</v>
      </c>
      <c r="AU249" t="s">
        <v>19</v>
      </c>
      <c r="AV249">
        <v>0</v>
      </c>
      <c r="AW249">
        <v>2</v>
      </c>
      <c r="AX249">
        <v>39652829</v>
      </c>
      <c r="AY249">
        <v>1</v>
      </c>
      <c r="AZ249">
        <v>0</v>
      </c>
      <c r="BA249">
        <v>217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Y249*Source!I94</f>
        <v>8.1000000000000014</v>
      </c>
      <c r="CY249">
        <f>AB249</f>
        <v>1.1100000000000001</v>
      </c>
      <c r="CZ249">
        <f>AF249</f>
        <v>1.1100000000000001</v>
      </c>
      <c r="DA249">
        <f>AJ249</f>
        <v>1</v>
      </c>
      <c r="DB249">
        <f>ROUND((ROUND(AT249*CZ249,2)*1.35),6)</f>
        <v>8.9909999999999997</v>
      </c>
      <c r="DC249">
        <f>ROUND((ROUND(AT249*AG249,2)*1.35),6)</f>
        <v>0</v>
      </c>
    </row>
    <row r="250" spans="1:107" x14ac:dyDescent="0.2">
      <c r="A250">
        <f>ROW(Source!A94)</f>
        <v>94</v>
      </c>
      <c r="B250">
        <v>39650536</v>
      </c>
      <c r="C250">
        <v>39652822</v>
      </c>
      <c r="D250">
        <v>36800170</v>
      </c>
      <c r="E250">
        <v>1</v>
      </c>
      <c r="F250">
        <v>1</v>
      </c>
      <c r="G250">
        <v>1</v>
      </c>
      <c r="H250">
        <v>3</v>
      </c>
      <c r="I250" t="s">
        <v>1021</v>
      </c>
      <c r="J250" t="s">
        <v>1022</v>
      </c>
      <c r="K250" t="s">
        <v>1023</v>
      </c>
      <c r="L250">
        <v>1346</v>
      </c>
      <c r="N250">
        <v>1009</v>
      </c>
      <c r="O250" t="s">
        <v>186</v>
      </c>
      <c r="P250" t="s">
        <v>186</v>
      </c>
      <c r="Q250">
        <v>1</v>
      </c>
      <c r="W250">
        <v>0</v>
      </c>
      <c r="X250">
        <v>224221363</v>
      </c>
      <c r="Y250">
        <v>1.1000000000000001</v>
      </c>
      <c r="AA250">
        <v>24.04</v>
      </c>
      <c r="AB250">
        <v>0</v>
      </c>
      <c r="AC250">
        <v>0</v>
      </c>
      <c r="AD250">
        <v>0</v>
      </c>
      <c r="AE250">
        <v>24.04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1.1000000000000001</v>
      </c>
      <c r="AU250" t="s">
        <v>3</v>
      </c>
      <c r="AV250">
        <v>0</v>
      </c>
      <c r="AW250">
        <v>2</v>
      </c>
      <c r="AX250">
        <v>39652830</v>
      </c>
      <c r="AY250">
        <v>1</v>
      </c>
      <c r="AZ250">
        <v>0</v>
      </c>
      <c r="BA250">
        <v>218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Y250*Source!I94</f>
        <v>1.1000000000000001</v>
      </c>
      <c r="CY250">
        <f t="shared" ref="CY250:CY256" si="92">AA250</f>
        <v>24.04</v>
      </c>
      <c r="CZ250">
        <f t="shared" ref="CZ250:CZ256" si="93">AE250</f>
        <v>24.04</v>
      </c>
      <c r="DA250">
        <f t="shared" ref="DA250:DA256" si="94">AI250</f>
        <v>1</v>
      </c>
      <c r="DB250">
        <f t="shared" ref="DB250:DB256" si="95">ROUND(ROUND(AT250*CZ250,2),6)</f>
        <v>26.44</v>
      </c>
      <c r="DC250">
        <f t="shared" ref="DC250:DC256" si="96">ROUND(ROUND(AT250*AG250,2),6)</f>
        <v>0</v>
      </c>
    </row>
    <row r="251" spans="1:107" x14ac:dyDescent="0.2">
      <c r="A251">
        <f>ROW(Source!A94)</f>
        <v>94</v>
      </c>
      <c r="B251">
        <v>39650536</v>
      </c>
      <c r="C251">
        <v>39652822</v>
      </c>
      <c r="D251">
        <v>36801793</v>
      </c>
      <c r="E251">
        <v>1</v>
      </c>
      <c r="F251">
        <v>1</v>
      </c>
      <c r="G251">
        <v>1</v>
      </c>
      <c r="H251">
        <v>3</v>
      </c>
      <c r="I251" t="s">
        <v>1024</v>
      </c>
      <c r="J251" t="s">
        <v>1025</v>
      </c>
      <c r="K251" t="s">
        <v>1026</v>
      </c>
      <c r="L251">
        <v>1339</v>
      </c>
      <c r="N251">
        <v>1007</v>
      </c>
      <c r="O251" t="s">
        <v>657</v>
      </c>
      <c r="P251" t="s">
        <v>657</v>
      </c>
      <c r="Q251">
        <v>1</v>
      </c>
      <c r="W251">
        <v>0</v>
      </c>
      <c r="X251">
        <v>-66610889</v>
      </c>
      <c r="Y251">
        <v>1E-3</v>
      </c>
      <c r="AA251">
        <v>3.15</v>
      </c>
      <c r="AB251">
        <v>0</v>
      </c>
      <c r="AC251">
        <v>0</v>
      </c>
      <c r="AD251">
        <v>0</v>
      </c>
      <c r="AE251">
        <v>3.15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1E-3</v>
      </c>
      <c r="AU251" t="s">
        <v>3</v>
      </c>
      <c r="AV251">
        <v>0</v>
      </c>
      <c r="AW251">
        <v>2</v>
      </c>
      <c r="AX251">
        <v>39652831</v>
      </c>
      <c r="AY251">
        <v>1</v>
      </c>
      <c r="AZ251">
        <v>0</v>
      </c>
      <c r="BA251">
        <v>219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Y251*Source!I94</f>
        <v>1E-3</v>
      </c>
      <c r="CY251">
        <f t="shared" si="92"/>
        <v>3.15</v>
      </c>
      <c r="CZ251">
        <f t="shared" si="93"/>
        <v>3.15</v>
      </c>
      <c r="DA251">
        <f t="shared" si="94"/>
        <v>1</v>
      </c>
      <c r="DB251">
        <f t="shared" si="95"/>
        <v>0</v>
      </c>
      <c r="DC251">
        <f t="shared" si="96"/>
        <v>0</v>
      </c>
    </row>
    <row r="252" spans="1:107" x14ac:dyDescent="0.2">
      <c r="A252">
        <f>ROW(Source!A94)</f>
        <v>94</v>
      </c>
      <c r="B252">
        <v>39650536</v>
      </c>
      <c r="C252">
        <v>39652822</v>
      </c>
      <c r="D252">
        <v>36805469</v>
      </c>
      <c r="E252">
        <v>1</v>
      </c>
      <c r="F252">
        <v>1</v>
      </c>
      <c r="G252">
        <v>1</v>
      </c>
      <c r="H252">
        <v>3</v>
      </c>
      <c r="I252" t="s">
        <v>180</v>
      </c>
      <c r="J252" t="s">
        <v>182</v>
      </c>
      <c r="K252" t="s">
        <v>181</v>
      </c>
      <c r="L252">
        <v>1354</v>
      </c>
      <c r="N252">
        <v>1010</v>
      </c>
      <c r="O252" t="s">
        <v>27</v>
      </c>
      <c r="P252" t="s">
        <v>27</v>
      </c>
      <c r="Q252">
        <v>1</v>
      </c>
      <c r="W252">
        <v>0</v>
      </c>
      <c r="X252">
        <v>933594833</v>
      </c>
      <c r="Y252">
        <v>2</v>
      </c>
      <c r="AA252">
        <v>220.5</v>
      </c>
      <c r="AB252">
        <v>0</v>
      </c>
      <c r="AC252">
        <v>0</v>
      </c>
      <c r="AD252">
        <v>0</v>
      </c>
      <c r="AE252">
        <v>220.5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3</v>
      </c>
      <c r="AT252">
        <v>2</v>
      </c>
      <c r="AU252" t="s">
        <v>3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Y252*Source!I94</f>
        <v>2</v>
      </c>
      <c r="CY252">
        <f t="shared" si="92"/>
        <v>220.5</v>
      </c>
      <c r="CZ252">
        <f t="shared" si="93"/>
        <v>220.5</v>
      </c>
      <c r="DA252">
        <f t="shared" si="94"/>
        <v>1</v>
      </c>
      <c r="DB252">
        <f t="shared" si="95"/>
        <v>441</v>
      </c>
      <c r="DC252">
        <f t="shared" si="96"/>
        <v>0</v>
      </c>
    </row>
    <row r="253" spans="1:107" x14ac:dyDescent="0.2">
      <c r="A253">
        <f>ROW(Source!A94)</f>
        <v>94</v>
      </c>
      <c r="B253">
        <v>39650536</v>
      </c>
      <c r="C253">
        <v>39652822</v>
      </c>
      <c r="D253">
        <v>36872288</v>
      </c>
      <c r="E253">
        <v>1</v>
      </c>
      <c r="F253">
        <v>1</v>
      </c>
      <c r="G253">
        <v>1</v>
      </c>
      <c r="H253">
        <v>3</v>
      </c>
      <c r="I253" t="s">
        <v>175</v>
      </c>
      <c r="J253" t="s">
        <v>178</v>
      </c>
      <c r="K253" t="s">
        <v>176</v>
      </c>
      <c r="L253">
        <v>1035</v>
      </c>
      <c r="N253">
        <v>1013</v>
      </c>
      <c r="O253" t="s">
        <v>177</v>
      </c>
      <c r="P253" t="s">
        <v>177</v>
      </c>
      <c r="Q253">
        <v>1</v>
      </c>
      <c r="W253">
        <v>0</v>
      </c>
      <c r="X253">
        <v>-1109750501</v>
      </c>
      <c r="Y253">
        <v>2</v>
      </c>
      <c r="AA253">
        <v>17334.64</v>
      </c>
      <c r="AB253">
        <v>0</v>
      </c>
      <c r="AC253">
        <v>0</v>
      </c>
      <c r="AD253">
        <v>0</v>
      </c>
      <c r="AE253">
        <v>17334.64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3</v>
      </c>
      <c r="AT253">
        <v>2</v>
      </c>
      <c r="AU253" t="s">
        <v>3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Y253*Source!I94</f>
        <v>2</v>
      </c>
      <c r="CY253">
        <f t="shared" si="92"/>
        <v>17334.64</v>
      </c>
      <c r="CZ253">
        <f t="shared" si="93"/>
        <v>17334.64</v>
      </c>
      <c r="DA253">
        <f t="shared" si="94"/>
        <v>1</v>
      </c>
      <c r="DB253">
        <f t="shared" si="95"/>
        <v>34669.279999999999</v>
      </c>
      <c r="DC253">
        <f t="shared" si="96"/>
        <v>0</v>
      </c>
    </row>
    <row r="254" spans="1:107" x14ac:dyDescent="0.2">
      <c r="A254">
        <f>ROW(Source!A94)</f>
        <v>94</v>
      </c>
      <c r="B254">
        <v>39650536</v>
      </c>
      <c r="C254">
        <v>39652822</v>
      </c>
      <c r="D254">
        <v>36799065</v>
      </c>
      <c r="E254">
        <v>17</v>
      </c>
      <c r="F254">
        <v>1</v>
      </c>
      <c r="G254">
        <v>1</v>
      </c>
      <c r="H254">
        <v>3</v>
      </c>
      <c r="I254" t="s">
        <v>892</v>
      </c>
      <c r="J254" t="s">
        <v>3</v>
      </c>
      <c r="K254" t="s">
        <v>893</v>
      </c>
      <c r="L254">
        <v>1374</v>
      </c>
      <c r="N254">
        <v>1013</v>
      </c>
      <c r="O254" t="s">
        <v>894</v>
      </c>
      <c r="P254" t="s">
        <v>894</v>
      </c>
      <c r="Q254">
        <v>1</v>
      </c>
      <c r="W254">
        <v>0</v>
      </c>
      <c r="X254">
        <v>-1731369543</v>
      </c>
      <c r="Y254">
        <v>4.6399999999999997</v>
      </c>
      <c r="AA254">
        <v>1</v>
      </c>
      <c r="AB254">
        <v>0</v>
      </c>
      <c r="AC254">
        <v>0</v>
      </c>
      <c r="AD254">
        <v>0</v>
      </c>
      <c r="AE254">
        <v>1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4.6399999999999997</v>
      </c>
      <c r="AU254" t="s">
        <v>3</v>
      </c>
      <c r="AV254">
        <v>0</v>
      </c>
      <c r="AW254">
        <v>2</v>
      </c>
      <c r="AX254">
        <v>39652833</v>
      </c>
      <c r="AY254">
        <v>1</v>
      </c>
      <c r="AZ254">
        <v>0</v>
      </c>
      <c r="BA254">
        <v>221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Y254*Source!I94</f>
        <v>4.6399999999999997</v>
      </c>
      <c r="CY254">
        <f t="shared" si="92"/>
        <v>1</v>
      </c>
      <c r="CZ254">
        <f t="shared" si="93"/>
        <v>1</v>
      </c>
      <c r="DA254">
        <f t="shared" si="94"/>
        <v>1</v>
      </c>
      <c r="DB254">
        <f t="shared" si="95"/>
        <v>4.6399999999999997</v>
      </c>
      <c r="DC254">
        <f t="shared" si="96"/>
        <v>0</v>
      </c>
    </row>
    <row r="255" spans="1:107" x14ac:dyDescent="0.2">
      <c r="A255">
        <f>ROW(Source!A94)</f>
        <v>94</v>
      </c>
      <c r="B255">
        <v>39650536</v>
      </c>
      <c r="C255">
        <v>39652822</v>
      </c>
      <c r="D255">
        <v>0</v>
      </c>
      <c r="E255">
        <v>1</v>
      </c>
      <c r="F255">
        <v>1</v>
      </c>
      <c r="G255">
        <v>1</v>
      </c>
      <c r="H255">
        <v>3</v>
      </c>
      <c r="I255" t="s">
        <v>171</v>
      </c>
      <c r="J255" t="s">
        <v>3</v>
      </c>
      <c r="K255" t="s">
        <v>172</v>
      </c>
      <c r="L255">
        <v>1377</v>
      </c>
      <c r="N255">
        <v>1013</v>
      </c>
      <c r="O255" t="s">
        <v>90</v>
      </c>
      <c r="P255" t="s">
        <v>90</v>
      </c>
      <c r="Q255">
        <v>1</v>
      </c>
      <c r="W255">
        <v>0</v>
      </c>
      <c r="X255">
        <v>1858639005</v>
      </c>
      <c r="Y255">
        <v>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3</v>
      </c>
      <c r="AT255">
        <v>2</v>
      </c>
      <c r="AU255" t="s">
        <v>3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Y255*Source!I94</f>
        <v>2</v>
      </c>
      <c r="CY255">
        <f t="shared" si="92"/>
        <v>0</v>
      </c>
      <c r="CZ255">
        <f t="shared" si="93"/>
        <v>0</v>
      </c>
      <c r="DA255">
        <f t="shared" si="94"/>
        <v>1</v>
      </c>
      <c r="DB255">
        <f t="shared" si="95"/>
        <v>0</v>
      </c>
      <c r="DC255">
        <f t="shared" si="96"/>
        <v>0</v>
      </c>
    </row>
    <row r="256" spans="1:107" x14ac:dyDescent="0.2">
      <c r="A256">
        <f>ROW(Source!A94)</f>
        <v>94</v>
      </c>
      <c r="B256">
        <v>39650536</v>
      </c>
      <c r="C256">
        <v>39652822</v>
      </c>
      <c r="D256">
        <v>0</v>
      </c>
      <c r="E256">
        <v>0</v>
      </c>
      <c r="F256">
        <v>1</v>
      </c>
      <c r="G256">
        <v>1</v>
      </c>
      <c r="H256">
        <v>3</v>
      </c>
      <c r="I256" t="s">
        <v>184</v>
      </c>
      <c r="J256" t="s">
        <v>3</v>
      </c>
      <c r="K256" t="s">
        <v>185</v>
      </c>
      <c r="L256">
        <v>1346</v>
      </c>
      <c r="N256">
        <v>1009</v>
      </c>
      <c r="O256" t="s">
        <v>186</v>
      </c>
      <c r="P256" t="s">
        <v>186</v>
      </c>
      <c r="Q256">
        <v>1</v>
      </c>
      <c r="W256">
        <v>0</v>
      </c>
      <c r="X256">
        <v>-541669599</v>
      </c>
      <c r="Y256">
        <v>392</v>
      </c>
      <c r="AA256">
        <v>1862.71</v>
      </c>
      <c r="AB256">
        <v>0</v>
      </c>
      <c r="AC256">
        <v>0</v>
      </c>
      <c r="AD256">
        <v>0</v>
      </c>
      <c r="AE256">
        <v>1862.71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3</v>
      </c>
      <c r="AT256">
        <v>392</v>
      </c>
      <c r="AU256" t="s">
        <v>3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Y256*Source!I94</f>
        <v>392</v>
      </c>
      <c r="CY256">
        <f t="shared" si="92"/>
        <v>1862.71</v>
      </c>
      <c r="CZ256">
        <f t="shared" si="93"/>
        <v>1862.71</v>
      </c>
      <c r="DA256">
        <f t="shared" si="94"/>
        <v>1</v>
      </c>
      <c r="DB256">
        <f t="shared" si="95"/>
        <v>730182.32</v>
      </c>
      <c r="DC256">
        <f t="shared" si="96"/>
        <v>0</v>
      </c>
    </row>
    <row r="257" spans="1:107" x14ac:dyDescent="0.2">
      <c r="A257">
        <f>ROW(Source!A95)</f>
        <v>95</v>
      </c>
      <c r="B257">
        <v>39650538</v>
      </c>
      <c r="C257">
        <v>39652822</v>
      </c>
      <c r="D257">
        <v>37064878</v>
      </c>
      <c r="E257">
        <v>1</v>
      </c>
      <c r="F257">
        <v>1</v>
      </c>
      <c r="G257">
        <v>1</v>
      </c>
      <c r="H257">
        <v>1</v>
      </c>
      <c r="I257" t="s">
        <v>1010</v>
      </c>
      <c r="J257" t="s">
        <v>3</v>
      </c>
      <c r="K257" t="s">
        <v>1011</v>
      </c>
      <c r="L257">
        <v>1191</v>
      </c>
      <c r="N257">
        <v>1013</v>
      </c>
      <c r="O257" t="s">
        <v>878</v>
      </c>
      <c r="P257" t="s">
        <v>878</v>
      </c>
      <c r="Q257">
        <v>1</v>
      </c>
      <c r="W257">
        <v>0</v>
      </c>
      <c r="X257">
        <v>-1081351934</v>
      </c>
      <c r="Y257">
        <v>33.344999999999999</v>
      </c>
      <c r="AA257">
        <v>0</v>
      </c>
      <c r="AB257">
        <v>0</v>
      </c>
      <c r="AC257">
        <v>0</v>
      </c>
      <c r="AD257">
        <v>63.64</v>
      </c>
      <c r="AE257">
        <v>0</v>
      </c>
      <c r="AF257">
        <v>0</v>
      </c>
      <c r="AG257">
        <v>0</v>
      </c>
      <c r="AH257">
        <v>9.4</v>
      </c>
      <c r="AI257">
        <v>1</v>
      </c>
      <c r="AJ257">
        <v>1</v>
      </c>
      <c r="AK257">
        <v>1</v>
      </c>
      <c r="AL257">
        <v>6.77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24.7</v>
      </c>
      <c r="AU257" t="s">
        <v>19</v>
      </c>
      <c r="AV257">
        <v>1</v>
      </c>
      <c r="AW257">
        <v>2</v>
      </c>
      <c r="AX257">
        <v>39652823</v>
      </c>
      <c r="AY257">
        <v>1</v>
      </c>
      <c r="AZ257">
        <v>0</v>
      </c>
      <c r="BA257">
        <v>222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Y257*Source!I95</f>
        <v>33.344999999999999</v>
      </c>
      <c r="CY257">
        <f>AD257</f>
        <v>63.64</v>
      </c>
      <c r="CZ257">
        <f>AH257</f>
        <v>9.4</v>
      </c>
      <c r="DA257">
        <f>AL257</f>
        <v>6.77</v>
      </c>
      <c r="DB257">
        <f>ROUND((ROUND(AT257*CZ257,2)*1.35),6)</f>
        <v>313.44299999999998</v>
      </c>
      <c r="DC257">
        <f>ROUND((ROUND(AT257*AG257,2)*1.35),6)</f>
        <v>0</v>
      </c>
    </row>
    <row r="258" spans="1:107" x14ac:dyDescent="0.2">
      <c r="A258">
        <f>ROW(Source!A95)</f>
        <v>95</v>
      </c>
      <c r="B258">
        <v>39650538</v>
      </c>
      <c r="C258">
        <v>39652822</v>
      </c>
      <c r="D258">
        <v>37064876</v>
      </c>
      <c r="E258">
        <v>1</v>
      </c>
      <c r="F258">
        <v>1</v>
      </c>
      <c r="G258">
        <v>1</v>
      </c>
      <c r="H258">
        <v>1</v>
      </c>
      <c r="I258" t="s">
        <v>897</v>
      </c>
      <c r="J258" t="s">
        <v>3</v>
      </c>
      <c r="K258" t="s">
        <v>898</v>
      </c>
      <c r="L258">
        <v>1191</v>
      </c>
      <c r="N258">
        <v>1013</v>
      </c>
      <c r="O258" t="s">
        <v>878</v>
      </c>
      <c r="P258" t="s">
        <v>878</v>
      </c>
      <c r="Q258">
        <v>1</v>
      </c>
      <c r="W258">
        <v>0</v>
      </c>
      <c r="X258">
        <v>-1417349443</v>
      </c>
      <c r="Y258">
        <v>0.14000000000000001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6.77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0.14000000000000001</v>
      </c>
      <c r="AU258" t="s">
        <v>3</v>
      </c>
      <c r="AV258">
        <v>2</v>
      </c>
      <c r="AW258">
        <v>2</v>
      </c>
      <c r="AX258">
        <v>39652824</v>
      </c>
      <c r="AY258">
        <v>1</v>
      </c>
      <c r="AZ258">
        <v>2048</v>
      </c>
      <c r="BA258">
        <v>223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Y258*Source!I95</f>
        <v>0.14000000000000001</v>
      </c>
      <c r="CY258">
        <f>AD258</f>
        <v>0</v>
      </c>
      <c r="CZ258">
        <f>AH258</f>
        <v>0</v>
      </c>
      <c r="DA258">
        <f>AL258</f>
        <v>1</v>
      </c>
      <c r="DB258">
        <f>ROUND(ROUND(AT258*CZ258,2),6)</f>
        <v>0</v>
      </c>
      <c r="DC258">
        <f>ROUND(ROUND(AT258*AG258,2),6)</f>
        <v>0</v>
      </c>
    </row>
    <row r="259" spans="1:107" x14ac:dyDescent="0.2">
      <c r="A259">
        <f>ROW(Source!A95)</f>
        <v>95</v>
      </c>
      <c r="B259">
        <v>39650538</v>
      </c>
      <c r="C259">
        <v>39652822</v>
      </c>
      <c r="D259">
        <v>36882159</v>
      </c>
      <c r="E259">
        <v>1</v>
      </c>
      <c r="F259">
        <v>1</v>
      </c>
      <c r="G259">
        <v>1</v>
      </c>
      <c r="H259">
        <v>2</v>
      </c>
      <c r="I259" t="s">
        <v>958</v>
      </c>
      <c r="J259" t="s">
        <v>959</v>
      </c>
      <c r="K259" t="s">
        <v>960</v>
      </c>
      <c r="L259">
        <v>1368</v>
      </c>
      <c r="N259">
        <v>1011</v>
      </c>
      <c r="O259" t="s">
        <v>902</v>
      </c>
      <c r="P259" t="s">
        <v>902</v>
      </c>
      <c r="Q259">
        <v>1</v>
      </c>
      <c r="W259">
        <v>0</v>
      </c>
      <c r="X259">
        <v>-1718674368</v>
      </c>
      <c r="Y259">
        <v>9.4500000000000015E-2</v>
      </c>
      <c r="AA259">
        <v>0</v>
      </c>
      <c r="AB259">
        <v>758.17</v>
      </c>
      <c r="AC259">
        <v>13.5</v>
      </c>
      <c r="AD259">
        <v>0</v>
      </c>
      <c r="AE259">
        <v>0</v>
      </c>
      <c r="AF259">
        <v>111.99</v>
      </c>
      <c r="AG259">
        <v>13.5</v>
      </c>
      <c r="AH259">
        <v>0</v>
      </c>
      <c r="AI259">
        <v>1</v>
      </c>
      <c r="AJ259">
        <v>6.77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7.0000000000000007E-2</v>
      </c>
      <c r="AU259" t="s">
        <v>19</v>
      </c>
      <c r="AV259">
        <v>0</v>
      </c>
      <c r="AW259">
        <v>2</v>
      </c>
      <c r="AX259">
        <v>39652825</v>
      </c>
      <c r="AY259">
        <v>1</v>
      </c>
      <c r="AZ259">
        <v>0</v>
      </c>
      <c r="BA259">
        <v>224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Y259*Source!I95</f>
        <v>9.4500000000000015E-2</v>
      </c>
      <c r="CY259">
        <f>AB259</f>
        <v>758.17</v>
      </c>
      <c r="CZ259">
        <f>AF259</f>
        <v>111.99</v>
      </c>
      <c r="DA259">
        <f>AJ259</f>
        <v>6.77</v>
      </c>
      <c r="DB259">
        <f>ROUND((ROUND(AT259*CZ259,2)*1.35),6)</f>
        <v>10.584</v>
      </c>
      <c r="DC259">
        <f>ROUND((ROUND(AT259*AG259,2)*1.35),6)</f>
        <v>1.2825</v>
      </c>
    </row>
    <row r="260" spans="1:107" x14ac:dyDescent="0.2">
      <c r="A260">
        <f>ROW(Source!A95)</f>
        <v>95</v>
      </c>
      <c r="B260">
        <v>39650538</v>
      </c>
      <c r="C260">
        <v>39652822</v>
      </c>
      <c r="D260">
        <v>36882356</v>
      </c>
      <c r="E260">
        <v>1</v>
      </c>
      <c r="F260">
        <v>1</v>
      </c>
      <c r="G260">
        <v>1</v>
      </c>
      <c r="H260">
        <v>2</v>
      </c>
      <c r="I260" t="s">
        <v>1012</v>
      </c>
      <c r="J260" t="s">
        <v>1013</v>
      </c>
      <c r="K260" t="s">
        <v>1014</v>
      </c>
      <c r="L260">
        <v>1368</v>
      </c>
      <c r="N260">
        <v>1011</v>
      </c>
      <c r="O260" t="s">
        <v>902</v>
      </c>
      <c r="P260" t="s">
        <v>902</v>
      </c>
      <c r="Q260">
        <v>1</v>
      </c>
      <c r="W260">
        <v>0</v>
      </c>
      <c r="X260">
        <v>1047452784</v>
      </c>
      <c r="Y260">
        <v>9.3960000000000008</v>
      </c>
      <c r="AA260">
        <v>0</v>
      </c>
      <c r="AB260">
        <v>11.51</v>
      </c>
      <c r="AC260">
        <v>0</v>
      </c>
      <c r="AD260">
        <v>0</v>
      </c>
      <c r="AE260">
        <v>0</v>
      </c>
      <c r="AF260">
        <v>1.7</v>
      </c>
      <c r="AG260">
        <v>0</v>
      </c>
      <c r="AH260">
        <v>0</v>
      </c>
      <c r="AI260">
        <v>1</v>
      </c>
      <c r="AJ260">
        <v>6.77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6.96</v>
      </c>
      <c r="AU260" t="s">
        <v>19</v>
      </c>
      <c r="AV260">
        <v>0</v>
      </c>
      <c r="AW260">
        <v>2</v>
      </c>
      <c r="AX260">
        <v>39652826</v>
      </c>
      <c r="AY260">
        <v>1</v>
      </c>
      <c r="AZ260">
        <v>0</v>
      </c>
      <c r="BA260">
        <v>225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Y260*Source!I95</f>
        <v>9.3960000000000008</v>
      </c>
      <c r="CY260">
        <f>AB260</f>
        <v>11.51</v>
      </c>
      <c r="CZ260">
        <f>AF260</f>
        <v>1.7</v>
      </c>
      <c r="DA260">
        <f>AJ260</f>
        <v>6.77</v>
      </c>
      <c r="DB260">
        <f>ROUND((ROUND(AT260*CZ260,2)*1.35),6)</f>
        <v>15.970499999999999</v>
      </c>
      <c r="DC260">
        <f>ROUND((ROUND(AT260*AG260,2)*1.35),6)</f>
        <v>0</v>
      </c>
    </row>
    <row r="261" spans="1:107" x14ac:dyDescent="0.2">
      <c r="A261">
        <f>ROW(Source!A95)</f>
        <v>95</v>
      </c>
      <c r="B261">
        <v>39650538</v>
      </c>
      <c r="C261">
        <v>39652822</v>
      </c>
      <c r="D261">
        <v>36883554</v>
      </c>
      <c r="E261">
        <v>1</v>
      </c>
      <c r="F261">
        <v>1</v>
      </c>
      <c r="G261">
        <v>1</v>
      </c>
      <c r="H261">
        <v>2</v>
      </c>
      <c r="I261" t="s">
        <v>961</v>
      </c>
      <c r="J261" t="s">
        <v>962</v>
      </c>
      <c r="K261" t="s">
        <v>963</v>
      </c>
      <c r="L261">
        <v>1368</v>
      </c>
      <c r="N261">
        <v>1011</v>
      </c>
      <c r="O261" t="s">
        <v>902</v>
      </c>
      <c r="P261" t="s">
        <v>902</v>
      </c>
      <c r="Q261">
        <v>1</v>
      </c>
      <c r="W261">
        <v>0</v>
      </c>
      <c r="X261">
        <v>1372534845</v>
      </c>
      <c r="Y261">
        <v>9.4500000000000015E-2</v>
      </c>
      <c r="AA261">
        <v>0</v>
      </c>
      <c r="AB261">
        <v>444.86</v>
      </c>
      <c r="AC261">
        <v>11.6</v>
      </c>
      <c r="AD261">
        <v>0</v>
      </c>
      <c r="AE261">
        <v>0</v>
      </c>
      <c r="AF261">
        <v>65.709999999999994</v>
      </c>
      <c r="AG261">
        <v>11.6</v>
      </c>
      <c r="AH261">
        <v>0</v>
      </c>
      <c r="AI261">
        <v>1</v>
      </c>
      <c r="AJ261">
        <v>6.77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7.0000000000000007E-2</v>
      </c>
      <c r="AU261" t="s">
        <v>19</v>
      </c>
      <c r="AV261">
        <v>0</v>
      </c>
      <c r="AW261">
        <v>2</v>
      </c>
      <c r="AX261">
        <v>39652827</v>
      </c>
      <c r="AY261">
        <v>1</v>
      </c>
      <c r="AZ261">
        <v>0</v>
      </c>
      <c r="BA261">
        <v>226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Y261*Source!I95</f>
        <v>9.4500000000000015E-2</v>
      </c>
      <c r="CY261">
        <f>AB261</f>
        <v>444.86</v>
      </c>
      <c r="CZ261">
        <f>AF261</f>
        <v>65.709999999999994</v>
      </c>
      <c r="DA261">
        <f>AJ261</f>
        <v>6.77</v>
      </c>
      <c r="DB261">
        <f>ROUND((ROUND(AT261*CZ261,2)*1.35),6)</f>
        <v>6.21</v>
      </c>
      <c r="DC261">
        <f>ROUND((ROUND(AT261*AG261,2)*1.35),6)</f>
        <v>1.0934999999999999</v>
      </c>
    </row>
    <row r="262" spans="1:107" x14ac:dyDescent="0.2">
      <c r="A262">
        <f>ROW(Source!A95)</f>
        <v>95</v>
      </c>
      <c r="B262">
        <v>39650538</v>
      </c>
      <c r="C262">
        <v>39652822</v>
      </c>
      <c r="D262">
        <v>36883882</v>
      </c>
      <c r="E262">
        <v>1</v>
      </c>
      <c r="F262">
        <v>1</v>
      </c>
      <c r="G262">
        <v>1</v>
      </c>
      <c r="H262">
        <v>2</v>
      </c>
      <c r="I262" t="s">
        <v>1015</v>
      </c>
      <c r="J262" t="s">
        <v>1016</v>
      </c>
      <c r="K262" t="s">
        <v>1017</v>
      </c>
      <c r="L262">
        <v>1368</v>
      </c>
      <c r="N262">
        <v>1011</v>
      </c>
      <c r="O262" t="s">
        <v>902</v>
      </c>
      <c r="P262" t="s">
        <v>902</v>
      </c>
      <c r="Q262">
        <v>1</v>
      </c>
      <c r="W262">
        <v>0</v>
      </c>
      <c r="X262">
        <v>1732048522</v>
      </c>
      <c r="Y262">
        <v>9.3960000000000008</v>
      </c>
      <c r="AA262">
        <v>0</v>
      </c>
      <c r="AB262">
        <v>25.05</v>
      </c>
      <c r="AC262">
        <v>0</v>
      </c>
      <c r="AD262">
        <v>0</v>
      </c>
      <c r="AE262">
        <v>0</v>
      </c>
      <c r="AF262">
        <v>3.7</v>
      </c>
      <c r="AG262">
        <v>0</v>
      </c>
      <c r="AH262">
        <v>0</v>
      </c>
      <c r="AI262">
        <v>1</v>
      </c>
      <c r="AJ262">
        <v>6.77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6.96</v>
      </c>
      <c r="AU262" t="s">
        <v>19</v>
      </c>
      <c r="AV262">
        <v>0</v>
      </c>
      <c r="AW262">
        <v>2</v>
      </c>
      <c r="AX262">
        <v>39652828</v>
      </c>
      <c r="AY262">
        <v>1</v>
      </c>
      <c r="AZ262">
        <v>0</v>
      </c>
      <c r="BA262">
        <v>227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Y262*Source!I95</f>
        <v>9.3960000000000008</v>
      </c>
      <c r="CY262">
        <f>AB262</f>
        <v>25.05</v>
      </c>
      <c r="CZ262">
        <f>AF262</f>
        <v>3.7</v>
      </c>
      <c r="DA262">
        <f>AJ262</f>
        <v>6.77</v>
      </c>
      <c r="DB262">
        <f>ROUND((ROUND(AT262*CZ262,2)*1.35),6)</f>
        <v>34.762500000000003</v>
      </c>
      <c r="DC262">
        <f>ROUND((ROUND(AT262*AG262,2)*1.35),6)</f>
        <v>0</v>
      </c>
    </row>
    <row r="263" spans="1:107" x14ac:dyDescent="0.2">
      <c r="A263">
        <f>ROW(Source!A95)</f>
        <v>95</v>
      </c>
      <c r="B263">
        <v>39650538</v>
      </c>
      <c r="C263">
        <v>39652822</v>
      </c>
      <c r="D263">
        <v>36884526</v>
      </c>
      <c r="E263">
        <v>1</v>
      </c>
      <c r="F263">
        <v>1</v>
      </c>
      <c r="G263">
        <v>1</v>
      </c>
      <c r="H263">
        <v>2</v>
      </c>
      <c r="I263" t="s">
        <v>1018</v>
      </c>
      <c r="J263" t="s">
        <v>1019</v>
      </c>
      <c r="K263" t="s">
        <v>1020</v>
      </c>
      <c r="L263">
        <v>1368</v>
      </c>
      <c r="N263">
        <v>1011</v>
      </c>
      <c r="O263" t="s">
        <v>902</v>
      </c>
      <c r="P263" t="s">
        <v>902</v>
      </c>
      <c r="Q263">
        <v>1</v>
      </c>
      <c r="W263">
        <v>0</v>
      </c>
      <c r="X263">
        <v>-995250510</v>
      </c>
      <c r="Y263">
        <v>8.1000000000000014</v>
      </c>
      <c r="AA263">
        <v>0</v>
      </c>
      <c r="AB263">
        <v>7.51</v>
      </c>
      <c r="AC263">
        <v>0</v>
      </c>
      <c r="AD263">
        <v>0</v>
      </c>
      <c r="AE263">
        <v>0</v>
      </c>
      <c r="AF263">
        <v>1.1100000000000001</v>
      </c>
      <c r="AG263">
        <v>0</v>
      </c>
      <c r="AH263">
        <v>0</v>
      </c>
      <c r="AI263">
        <v>1</v>
      </c>
      <c r="AJ263">
        <v>6.77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6</v>
      </c>
      <c r="AU263" t="s">
        <v>19</v>
      </c>
      <c r="AV263">
        <v>0</v>
      </c>
      <c r="AW263">
        <v>2</v>
      </c>
      <c r="AX263">
        <v>39652829</v>
      </c>
      <c r="AY263">
        <v>1</v>
      </c>
      <c r="AZ263">
        <v>0</v>
      </c>
      <c r="BA263">
        <v>228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Y263*Source!I95</f>
        <v>8.1000000000000014</v>
      </c>
      <c r="CY263">
        <f>AB263</f>
        <v>7.51</v>
      </c>
      <c r="CZ263">
        <f>AF263</f>
        <v>1.1100000000000001</v>
      </c>
      <c r="DA263">
        <f>AJ263</f>
        <v>6.77</v>
      </c>
      <c r="DB263">
        <f>ROUND((ROUND(AT263*CZ263,2)*1.35),6)</f>
        <v>8.9909999999999997</v>
      </c>
      <c r="DC263">
        <f>ROUND((ROUND(AT263*AG263,2)*1.35),6)</f>
        <v>0</v>
      </c>
    </row>
    <row r="264" spans="1:107" x14ac:dyDescent="0.2">
      <c r="A264">
        <f>ROW(Source!A95)</f>
        <v>95</v>
      </c>
      <c r="B264">
        <v>39650538</v>
      </c>
      <c r="C264">
        <v>39652822</v>
      </c>
      <c r="D264">
        <v>36800170</v>
      </c>
      <c r="E264">
        <v>1</v>
      </c>
      <c r="F264">
        <v>1</v>
      </c>
      <c r="G264">
        <v>1</v>
      </c>
      <c r="H264">
        <v>3</v>
      </c>
      <c r="I264" t="s">
        <v>1021</v>
      </c>
      <c r="J264" t="s">
        <v>1022</v>
      </c>
      <c r="K264" t="s">
        <v>1023</v>
      </c>
      <c r="L264">
        <v>1346</v>
      </c>
      <c r="N264">
        <v>1009</v>
      </c>
      <c r="O264" t="s">
        <v>186</v>
      </c>
      <c r="P264" t="s">
        <v>186</v>
      </c>
      <c r="Q264">
        <v>1</v>
      </c>
      <c r="W264">
        <v>0</v>
      </c>
      <c r="X264">
        <v>224221363</v>
      </c>
      <c r="Y264">
        <v>1.1000000000000001</v>
      </c>
      <c r="AA264">
        <v>162.75</v>
      </c>
      <c r="AB264">
        <v>0</v>
      </c>
      <c r="AC264">
        <v>0</v>
      </c>
      <c r="AD264">
        <v>0</v>
      </c>
      <c r="AE264">
        <v>24.04</v>
      </c>
      <c r="AF264">
        <v>0</v>
      </c>
      <c r="AG264">
        <v>0</v>
      </c>
      <c r="AH264">
        <v>0</v>
      </c>
      <c r="AI264">
        <v>6.77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1.1000000000000001</v>
      </c>
      <c r="AU264" t="s">
        <v>3</v>
      </c>
      <c r="AV264">
        <v>0</v>
      </c>
      <c r="AW264">
        <v>2</v>
      </c>
      <c r="AX264">
        <v>39652830</v>
      </c>
      <c r="AY264">
        <v>1</v>
      </c>
      <c r="AZ264">
        <v>0</v>
      </c>
      <c r="BA264">
        <v>229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Y264*Source!I95</f>
        <v>1.1000000000000001</v>
      </c>
      <c r="CY264">
        <f t="shared" ref="CY264:CY270" si="97">AA264</f>
        <v>162.75</v>
      </c>
      <c r="CZ264">
        <f t="shared" ref="CZ264:CZ270" si="98">AE264</f>
        <v>24.04</v>
      </c>
      <c r="DA264">
        <f t="shared" ref="DA264:DA270" si="99">AI264</f>
        <v>6.77</v>
      </c>
      <c r="DB264">
        <f t="shared" ref="DB264:DB270" si="100">ROUND(ROUND(AT264*CZ264,2),6)</f>
        <v>26.44</v>
      </c>
      <c r="DC264">
        <f t="shared" ref="DC264:DC270" si="101">ROUND(ROUND(AT264*AG264,2),6)</f>
        <v>0</v>
      </c>
    </row>
    <row r="265" spans="1:107" x14ac:dyDescent="0.2">
      <c r="A265">
        <f>ROW(Source!A95)</f>
        <v>95</v>
      </c>
      <c r="B265">
        <v>39650538</v>
      </c>
      <c r="C265">
        <v>39652822</v>
      </c>
      <c r="D265">
        <v>36801793</v>
      </c>
      <c r="E265">
        <v>1</v>
      </c>
      <c r="F265">
        <v>1</v>
      </c>
      <c r="G265">
        <v>1</v>
      </c>
      <c r="H265">
        <v>3</v>
      </c>
      <c r="I265" t="s">
        <v>1024</v>
      </c>
      <c r="J265" t="s">
        <v>1025</v>
      </c>
      <c r="K265" t="s">
        <v>1026</v>
      </c>
      <c r="L265">
        <v>1339</v>
      </c>
      <c r="N265">
        <v>1007</v>
      </c>
      <c r="O265" t="s">
        <v>657</v>
      </c>
      <c r="P265" t="s">
        <v>657</v>
      </c>
      <c r="Q265">
        <v>1</v>
      </c>
      <c r="W265">
        <v>0</v>
      </c>
      <c r="X265">
        <v>-66610889</v>
      </c>
      <c r="Y265">
        <v>1E-3</v>
      </c>
      <c r="AA265">
        <v>21.33</v>
      </c>
      <c r="AB265">
        <v>0</v>
      </c>
      <c r="AC265">
        <v>0</v>
      </c>
      <c r="AD265">
        <v>0</v>
      </c>
      <c r="AE265">
        <v>3.15</v>
      </c>
      <c r="AF265">
        <v>0</v>
      </c>
      <c r="AG265">
        <v>0</v>
      </c>
      <c r="AH265">
        <v>0</v>
      </c>
      <c r="AI265">
        <v>6.77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1E-3</v>
      </c>
      <c r="AU265" t="s">
        <v>3</v>
      </c>
      <c r="AV265">
        <v>0</v>
      </c>
      <c r="AW265">
        <v>2</v>
      </c>
      <c r="AX265">
        <v>39652831</v>
      </c>
      <c r="AY265">
        <v>1</v>
      </c>
      <c r="AZ265">
        <v>0</v>
      </c>
      <c r="BA265">
        <v>230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Y265*Source!I95</f>
        <v>1E-3</v>
      </c>
      <c r="CY265">
        <f t="shared" si="97"/>
        <v>21.33</v>
      </c>
      <c r="CZ265">
        <f t="shared" si="98"/>
        <v>3.15</v>
      </c>
      <c r="DA265">
        <f t="shared" si="99"/>
        <v>6.77</v>
      </c>
      <c r="DB265">
        <f t="shared" si="100"/>
        <v>0</v>
      </c>
      <c r="DC265">
        <f t="shared" si="101"/>
        <v>0</v>
      </c>
    </row>
    <row r="266" spans="1:107" x14ac:dyDescent="0.2">
      <c r="A266">
        <f>ROW(Source!A95)</f>
        <v>95</v>
      </c>
      <c r="B266">
        <v>39650538</v>
      </c>
      <c r="C266">
        <v>39652822</v>
      </c>
      <c r="D266">
        <v>36805469</v>
      </c>
      <c r="E266">
        <v>1</v>
      </c>
      <c r="F266">
        <v>1</v>
      </c>
      <c r="G266">
        <v>1</v>
      </c>
      <c r="H266">
        <v>3</v>
      </c>
      <c r="I266" t="s">
        <v>180</v>
      </c>
      <c r="J266" t="s">
        <v>182</v>
      </c>
      <c r="K266" t="s">
        <v>181</v>
      </c>
      <c r="L266">
        <v>1354</v>
      </c>
      <c r="N266">
        <v>1010</v>
      </c>
      <c r="O266" t="s">
        <v>27</v>
      </c>
      <c r="P266" t="s">
        <v>27</v>
      </c>
      <c r="Q266">
        <v>1</v>
      </c>
      <c r="W266">
        <v>0</v>
      </c>
      <c r="X266">
        <v>933594833</v>
      </c>
      <c r="Y266">
        <v>2</v>
      </c>
      <c r="AA266">
        <v>1492.79</v>
      </c>
      <c r="AB266">
        <v>0</v>
      </c>
      <c r="AC266">
        <v>0</v>
      </c>
      <c r="AD266">
        <v>0</v>
      </c>
      <c r="AE266">
        <v>220.5</v>
      </c>
      <c r="AF266">
        <v>0</v>
      </c>
      <c r="AG266">
        <v>0</v>
      </c>
      <c r="AH266">
        <v>0</v>
      </c>
      <c r="AI266">
        <v>6.77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3</v>
      </c>
      <c r="AT266">
        <v>2</v>
      </c>
      <c r="AU266" t="s">
        <v>3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Y266*Source!I95</f>
        <v>2</v>
      </c>
      <c r="CY266">
        <f t="shared" si="97"/>
        <v>1492.79</v>
      </c>
      <c r="CZ266">
        <f t="shared" si="98"/>
        <v>220.5</v>
      </c>
      <c r="DA266">
        <f t="shared" si="99"/>
        <v>6.77</v>
      </c>
      <c r="DB266">
        <f t="shared" si="100"/>
        <v>441</v>
      </c>
      <c r="DC266">
        <f t="shared" si="101"/>
        <v>0</v>
      </c>
    </row>
    <row r="267" spans="1:107" x14ac:dyDescent="0.2">
      <c r="A267">
        <f>ROW(Source!A95)</f>
        <v>95</v>
      </c>
      <c r="B267">
        <v>39650538</v>
      </c>
      <c r="C267">
        <v>39652822</v>
      </c>
      <c r="D267">
        <v>36872288</v>
      </c>
      <c r="E267">
        <v>1</v>
      </c>
      <c r="F267">
        <v>1</v>
      </c>
      <c r="G267">
        <v>1</v>
      </c>
      <c r="H267">
        <v>3</v>
      </c>
      <c r="I267" t="s">
        <v>175</v>
      </c>
      <c r="J267" t="s">
        <v>178</v>
      </c>
      <c r="K267" t="s">
        <v>176</v>
      </c>
      <c r="L267">
        <v>1035</v>
      </c>
      <c r="N267">
        <v>1013</v>
      </c>
      <c r="O267" t="s">
        <v>177</v>
      </c>
      <c r="P267" t="s">
        <v>177</v>
      </c>
      <c r="Q267">
        <v>1</v>
      </c>
      <c r="W267">
        <v>0</v>
      </c>
      <c r="X267">
        <v>-1109750501</v>
      </c>
      <c r="Y267">
        <v>2</v>
      </c>
      <c r="AA267">
        <v>117355.51</v>
      </c>
      <c r="AB267">
        <v>0</v>
      </c>
      <c r="AC267">
        <v>0</v>
      </c>
      <c r="AD267">
        <v>0</v>
      </c>
      <c r="AE267">
        <v>17334.64</v>
      </c>
      <c r="AF267">
        <v>0</v>
      </c>
      <c r="AG267">
        <v>0</v>
      </c>
      <c r="AH267">
        <v>0</v>
      </c>
      <c r="AI267">
        <v>6.77</v>
      </c>
      <c r="AJ267">
        <v>1</v>
      </c>
      <c r="AK267">
        <v>1</v>
      </c>
      <c r="AL267">
        <v>1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3</v>
      </c>
      <c r="AT267">
        <v>2</v>
      </c>
      <c r="AU267" t="s">
        <v>3</v>
      </c>
      <c r="AV267">
        <v>0</v>
      </c>
      <c r="AW267">
        <v>1</v>
      </c>
      <c r="AX267">
        <v>-1</v>
      </c>
      <c r="AY267">
        <v>0</v>
      </c>
      <c r="AZ267">
        <v>0</v>
      </c>
      <c r="BA267" t="s">
        <v>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Y267*Source!I95</f>
        <v>2</v>
      </c>
      <c r="CY267">
        <f t="shared" si="97"/>
        <v>117355.51</v>
      </c>
      <c r="CZ267">
        <f t="shared" si="98"/>
        <v>17334.64</v>
      </c>
      <c r="DA267">
        <f t="shared" si="99"/>
        <v>6.77</v>
      </c>
      <c r="DB267">
        <f t="shared" si="100"/>
        <v>34669.279999999999</v>
      </c>
      <c r="DC267">
        <f t="shared" si="101"/>
        <v>0</v>
      </c>
    </row>
    <row r="268" spans="1:107" x14ac:dyDescent="0.2">
      <c r="A268">
        <f>ROW(Source!A95)</f>
        <v>95</v>
      </c>
      <c r="B268">
        <v>39650538</v>
      </c>
      <c r="C268">
        <v>39652822</v>
      </c>
      <c r="D268">
        <v>36799065</v>
      </c>
      <c r="E268">
        <v>17</v>
      </c>
      <c r="F268">
        <v>1</v>
      </c>
      <c r="G268">
        <v>1</v>
      </c>
      <c r="H268">
        <v>3</v>
      </c>
      <c r="I268" t="s">
        <v>892</v>
      </c>
      <c r="J268" t="s">
        <v>3</v>
      </c>
      <c r="K268" t="s">
        <v>893</v>
      </c>
      <c r="L268">
        <v>1374</v>
      </c>
      <c r="N268">
        <v>1013</v>
      </c>
      <c r="O268" t="s">
        <v>894</v>
      </c>
      <c r="P268" t="s">
        <v>894</v>
      </c>
      <c r="Q268">
        <v>1</v>
      </c>
      <c r="W268">
        <v>0</v>
      </c>
      <c r="X268">
        <v>-1731369543</v>
      </c>
      <c r="Y268">
        <v>4.6399999999999997</v>
      </c>
      <c r="AA268">
        <v>1</v>
      </c>
      <c r="AB268">
        <v>0</v>
      </c>
      <c r="AC268">
        <v>0</v>
      </c>
      <c r="AD268">
        <v>0</v>
      </c>
      <c r="AE268">
        <v>1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4.6399999999999997</v>
      </c>
      <c r="AU268" t="s">
        <v>3</v>
      </c>
      <c r="AV268">
        <v>0</v>
      </c>
      <c r="AW268">
        <v>2</v>
      </c>
      <c r="AX268">
        <v>39652833</v>
      </c>
      <c r="AY268">
        <v>1</v>
      </c>
      <c r="AZ268">
        <v>0</v>
      </c>
      <c r="BA268">
        <v>232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Y268*Source!I95</f>
        <v>4.6399999999999997</v>
      </c>
      <c r="CY268">
        <f t="shared" si="97"/>
        <v>1</v>
      </c>
      <c r="CZ268">
        <f t="shared" si="98"/>
        <v>1</v>
      </c>
      <c r="DA268">
        <f t="shared" si="99"/>
        <v>1</v>
      </c>
      <c r="DB268">
        <f t="shared" si="100"/>
        <v>4.6399999999999997</v>
      </c>
      <c r="DC268">
        <f t="shared" si="101"/>
        <v>0</v>
      </c>
    </row>
    <row r="269" spans="1:107" x14ac:dyDescent="0.2">
      <c r="A269">
        <f>ROW(Source!A95)</f>
        <v>95</v>
      </c>
      <c r="B269">
        <v>39650538</v>
      </c>
      <c r="C269">
        <v>39652822</v>
      </c>
      <c r="D269">
        <v>0</v>
      </c>
      <c r="E269">
        <v>1</v>
      </c>
      <c r="F269">
        <v>1</v>
      </c>
      <c r="G269">
        <v>1</v>
      </c>
      <c r="H269">
        <v>3</v>
      </c>
      <c r="I269" t="s">
        <v>171</v>
      </c>
      <c r="J269" t="s">
        <v>3</v>
      </c>
      <c r="K269" t="s">
        <v>172</v>
      </c>
      <c r="L269">
        <v>1377</v>
      </c>
      <c r="N269">
        <v>1013</v>
      </c>
      <c r="O269" t="s">
        <v>90</v>
      </c>
      <c r="P269" t="s">
        <v>90</v>
      </c>
      <c r="Q269">
        <v>1</v>
      </c>
      <c r="W269">
        <v>0</v>
      </c>
      <c r="X269">
        <v>1858639005</v>
      </c>
      <c r="Y269">
        <v>2</v>
      </c>
      <c r="AA269">
        <v>330726.82</v>
      </c>
      <c r="AB269">
        <v>0</v>
      </c>
      <c r="AC269">
        <v>0</v>
      </c>
      <c r="AD269">
        <v>0</v>
      </c>
      <c r="AE269">
        <v>48851.82</v>
      </c>
      <c r="AF269">
        <v>0</v>
      </c>
      <c r="AG269">
        <v>0</v>
      </c>
      <c r="AH269">
        <v>0</v>
      </c>
      <c r="AI269">
        <v>6.77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3</v>
      </c>
      <c r="AT269">
        <v>2</v>
      </c>
      <c r="AU269" t="s">
        <v>3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Y269*Source!I95</f>
        <v>2</v>
      </c>
      <c r="CY269">
        <f t="shared" si="97"/>
        <v>330726.82</v>
      </c>
      <c r="CZ269">
        <f t="shared" si="98"/>
        <v>48851.82</v>
      </c>
      <c r="DA269">
        <f t="shared" si="99"/>
        <v>6.77</v>
      </c>
      <c r="DB269">
        <f t="shared" si="100"/>
        <v>97703.64</v>
      </c>
      <c r="DC269">
        <f t="shared" si="101"/>
        <v>0</v>
      </c>
    </row>
    <row r="270" spans="1:107" x14ac:dyDescent="0.2">
      <c r="A270">
        <f>ROW(Source!A95)</f>
        <v>95</v>
      </c>
      <c r="B270">
        <v>39650538</v>
      </c>
      <c r="C270">
        <v>39652822</v>
      </c>
      <c r="D270">
        <v>0</v>
      </c>
      <c r="E270">
        <v>0</v>
      </c>
      <c r="F270">
        <v>1</v>
      </c>
      <c r="G270">
        <v>1</v>
      </c>
      <c r="H270">
        <v>3</v>
      </c>
      <c r="I270" t="s">
        <v>184</v>
      </c>
      <c r="J270" t="s">
        <v>3</v>
      </c>
      <c r="K270" t="s">
        <v>185</v>
      </c>
      <c r="L270">
        <v>1346</v>
      </c>
      <c r="N270">
        <v>1009</v>
      </c>
      <c r="O270" t="s">
        <v>186</v>
      </c>
      <c r="P270" t="s">
        <v>186</v>
      </c>
      <c r="Q270">
        <v>1</v>
      </c>
      <c r="W270">
        <v>0</v>
      </c>
      <c r="X270">
        <v>-541669599</v>
      </c>
      <c r="Y270">
        <v>392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6.77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3</v>
      </c>
      <c r="AT270">
        <v>392</v>
      </c>
      <c r="AU270" t="s">
        <v>3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3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Y270*Source!I95</f>
        <v>392</v>
      </c>
      <c r="CY270">
        <f t="shared" si="97"/>
        <v>0</v>
      </c>
      <c r="CZ270">
        <f t="shared" si="98"/>
        <v>0</v>
      </c>
      <c r="DA270">
        <f t="shared" si="99"/>
        <v>6.77</v>
      </c>
      <c r="DB270">
        <f t="shared" si="100"/>
        <v>0</v>
      </c>
      <c r="DC270">
        <f t="shared" si="101"/>
        <v>0</v>
      </c>
    </row>
    <row r="271" spans="1:107" x14ac:dyDescent="0.2">
      <c r="A271">
        <f>ROW(Source!A104)</f>
        <v>104</v>
      </c>
      <c r="B271">
        <v>39650536</v>
      </c>
      <c r="C271">
        <v>39652848</v>
      </c>
      <c r="D271">
        <v>37071037</v>
      </c>
      <c r="E271">
        <v>1</v>
      </c>
      <c r="F271">
        <v>1</v>
      </c>
      <c r="G271">
        <v>1</v>
      </c>
      <c r="H271">
        <v>1</v>
      </c>
      <c r="I271" t="s">
        <v>895</v>
      </c>
      <c r="J271" t="s">
        <v>3</v>
      </c>
      <c r="K271" t="s">
        <v>896</v>
      </c>
      <c r="L271">
        <v>1191</v>
      </c>
      <c r="N271">
        <v>1013</v>
      </c>
      <c r="O271" t="s">
        <v>878</v>
      </c>
      <c r="P271" t="s">
        <v>878</v>
      </c>
      <c r="Q271">
        <v>1</v>
      </c>
      <c r="W271">
        <v>0</v>
      </c>
      <c r="X271">
        <v>1069510174</v>
      </c>
      <c r="Y271">
        <v>76.545000000000016</v>
      </c>
      <c r="AA271">
        <v>0</v>
      </c>
      <c r="AB271">
        <v>0</v>
      </c>
      <c r="AC271">
        <v>0</v>
      </c>
      <c r="AD271">
        <v>9.6199999999999992</v>
      </c>
      <c r="AE271">
        <v>0</v>
      </c>
      <c r="AF271">
        <v>0</v>
      </c>
      <c r="AG271">
        <v>0</v>
      </c>
      <c r="AH271">
        <v>9.6199999999999992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56.7</v>
      </c>
      <c r="AU271" t="s">
        <v>19</v>
      </c>
      <c r="AV271">
        <v>1</v>
      </c>
      <c r="AW271">
        <v>2</v>
      </c>
      <c r="AX271">
        <v>39652849</v>
      </c>
      <c r="AY271">
        <v>1</v>
      </c>
      <c r="AZ271">
        <v>0</v>
      </c>
      <c r="BA271">
        <v>233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Y271*Source!I104</f>
        <v>6.1236000000000015</v>
      </c>
      <c r="CY271">
        <f>AD271</f>
        <v>9.6199999999999992</v>
      </c>
      <c r="CZ271">
        <f>AH271</f>
        <v>9.6199999999999992</v>
      </c>
      <c r="DA271">
        <f>AL271</f>
        <v>1</v>
      </c>
      <c r="DB271">
        <f>ROUND((ROUND(AT271*CZ271,2)*1.35),6)</f>
        <v>736.35749999999996</v>
      </c>
      <c r="DC271">
        <f>ROUND((ROUND(AT271*AG271,2)*1.35),6)</f>
        <v>0</v>
      </c>
    </row>
    <row r="272" spans="1:107" x14ac:dyDescent="0.2">
      <c r="A272">
        <f>ROW(Source!A104)</f>
        <v>104</v>
      </c>
      <c r="B272">
        <v>39650536</v>
      </c>
      <c r="C272">
        <v>39652848</v>
      </c>
      <c r="D272">
        <v>37064876</v>
      </c>
      <c r="E272">
        <v>1</v>
      </c>
      <c r="F272">
        <v>1</v>
      </c>
      <c r="G272">
        <v>1</v>
      </c>
      <c r="H272">
        <v>1</v>
      </c>
      <c r="I272" t="s">
        <v>897</v>
      </c>
      <c r="J272" t="s">
        <v>3</v>
      </c>
      <c r="K272" t="s">
        <v>898</v>
      </c>
      <c r="L272">
        <v>1191</v>
      </c>
      <c r="N272">
        <v>1013</v>
      </c>
      <c r="O272" t="s">
        <v>878</v>
      </c>
      <c r="P272" t="s">
        <v>878</v>
      </c>
      <c r="Q272">
        <v>1</v>
      </c>
      <c r="W272">
        <v>0</v>
      </c>
      <c r="X272">
        <v>-1417349443</v>
      </c>
      <c r="Y272">
        <v>0.08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0.08</v>
      </c>
      <c r="AU272" t="s">
        <v>3</v>
      </c>
      <c r="AV272">
        <v>2</v>
      </c>
      <c r="AW272">
        <v>2</v>
      </c>
      <c r="AX272">
        <v>39652850</v>
      </c>
      <c r="AY272">
        <v>1</v>
      </c>
      <c r="AZ272">
        <v>2048</v>
      </c>
      <c r="BA272">
        <v>234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Y272*Source!I104</f>
        <v>6.4000000000000003E-3</v>
      </c>
      <c r="CY272">
        <f>AD272</f>
        <v>0</v>
      </c>
      <c r="CZ272">
        <f>AH272</f>
        <v>0</v>
      </c>
      <c r="DA272">
        <f>AL272</f>
        <v>1</v>
      </c>
      <c r="DB272">
        <f>ROUND(ROUND(AT272*CZ272,2),6)</f>
        <v>0</v>
      </c>
      <c r="DC272">
        <f>ROUND(ROUND(AT272*AG272,2),6)</f>
        <v>0</v>
      </c>
    </row>
    <row r="273" spans="1:107" x14ac:dyDescent="0.2">
      <c r="A273">
        <f>ROW(Source!A104)</f>
        <v>104</v>
      </c>
      <c r="B273">
        <v>39650536</v>
      </c>
      <c r="C273">
        <v>39652848</v>
      </c>
      <c r="D273">
        <v>36882159</v>
      </c>
      <c r="E273">
        <v>1</v>
      </c>
      <c r="F273">
        <v>1</v>
      </c>
      <c r="G273">
        <v>1</v>
      </c>
      <c r="H273">
        <v>2</v>
      </c>
      <c r="I273" t="s">
        <v>958</v>
      </c>
      <c r="J273" t="s">
        <v>959</v>
      </c>
      <c r="K273" t="s">
        <v>960</v>
      </c>
      <c r="L273">
        <v>1368</v>
      </c>
      <c r="N273">
        <v>1011</v>
      </c>
      <c r="O273" t="s">
        <v>902</v>
      </c>
      <c r="P273" t="s">
        <v>902</v>
      </c>
      <c r="Q273">
        <v>1</v>
      </c>
      <c r="W273">
        <v>0</v>
      </c>
      <c r="X273">
        <v>-1718674368</v>
      </c>
      <c r="Y273">
        <v>5.4000000000000006E-2</v>
      </c>
      <c r="AA273">
        <v>0</v>
      </c>
      <c r="AB273">
        <v>111.99</v>
      </c>
      <c r="AC273">
        <v>13.5</v>
      </c>
      <c r="AD273">
        <v>0</v>
      </c>
      <c r="AE273">
        <v>0</v>
      </c>
      <c r="AF273">
        <v>111.99</v>
      </c>
      <c r="AG273">
        <v>13.5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0.04</v>
      </c>
      <c r="AU273" t="s">
        <v>19</v>
      </c>
      <c r="AV273">
        <v>0</v>
      </c>
      <c r="AW273">
        <v>2</v>
      </c>
      <c r="AX273">
        <v>39652851</v>
      </c>
      <c r="AY273">
        <v>1</v>
      </c>
      <c r="AZ273">
        <v>0</v>
      </c>
      <c r="BA273">
        <v>235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Y273*Source!I104</f>
        <v>4.3200000000000009E-3</v>
      </c>
      <c r="CY273">
        <f>AB273</f>
        <v>111.99</v>
      </c>
      <c r="CZ273">
        <f>AF273</f>
        <v>111.99</v>
      </c>
      <c r="DA273">
        <f>AJ273</f>
        <v>1</v>
      </c>
      <c r="DB273">
        <f>ROUND((ROUND(AT273*CZ273,2)*1.35),6)</f>
        <v>6.048</v>
      </c>
      <c r="DC273">
        <f>ROUND((ROUND(AT273*AG273,2)*1.35),6)</f>
        <v>0.72899999999999998</v>
      </c>
    </row>
    <row r="274" spans="1:107" x14ac:dyDescent="0.2">
      <c r="A274">
        <f>ROW(Source!A104)</f>
        <v>104</v>
      </c>
      <c r="B274">
        <v>39650536</v>
      </c>
      <c r="C274">
        <v>39652848</v>
      </c>
      <c r="D274">
        <v>36882351</v>
      </c>
      <c r="E274">
        <v>1</v>
      </c>
      <c r="F274">
        <v>1</v>
      </c>
      <c r="G274">
        <v>1</v>
      </c>
      <c r="H274">
        <v>2</v>
      </c>
      <c r="I274" t="s">
        <v>1027</v>
      </c>
      <c r="J274" t="s">
        <v>1028</v>
      </c>
      <c r="K274" t="s">
        <v>1029</v>
      </c>
      <c r="L274">
        <v>1368</v>
      </c>
      <c r="N274">
        <v>1011</v>
      </c>
      <c r="O274" t="s">
        <v>902</v>
      </c>
      <c r="P274" t="s">
        <v>902</v>
      </c>
      <c r="Q274">
        <v>1</v>
      </c>
      <c r="W274">
        <v>0</v>
      </c>
      <c r="X274">
        <v>-1985289705</v>
      </c>
      <c r="Y274">
        <v>4.0500000000000001E-2</v>
      </c>
      <c r="AA274">
        <v>0</v>
      </c>
      <c r="AB274">
        <v>6.66</v>
      </c>
      <c r="AC274">
        <v>0</v>
      </c>
      <c r="AD274">
        <v>0</v>
      </c>
      <c r="AE274">
        <v>0</v>
      </c>
      <c r="AF274">
        <v>6.66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0.03</v>
      </c>
      <c r="AU274" t="s">
        <v>19</v>
      </c>
      <c r="AV274">
        <v>0</v>
      </c>
      <c r="AW274">
        <v>2</v>
      </c>
      <c r="AX274">
        <v>39652852</v>
      </c>
      <c r="AY274">
        <v>1</v>
      </c>
      <c r="AZ274">
        <v>0</v>
      </c>
      <c r="BA274">
        <v>236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Y274*Source!I104</f>
        <v>3.2400000000000003E-3</v>
      </c>
      <c r="CY274">
        <f>AB274</f>
        <v>6.66</v>
      </c>
      <c r="CZ274">
        <f>AF274</f>
        <v>6.66</v>
      </c>
      <c r="DA274">
        <f>AJ274</f>
        <v>1</v>
      </c>
      <c r="DB274">
        <f>ROUND((ROUND(AT274*CZ274,2)*1.35),6)</f>
        <v>0.27</v>
      </c>
      <c r="DC274">
        <f>ROUND((ROUND(AT274*AG274,2)*1.35),6)</f>
        <v>0</v>
      </c>
    </row>
    <row r="275" spans="1:107" x14ac:dyDescent="0.2">
      <c r="A275">
        <f>ROW(Source!A104)</f>
        <v>104</v>
      </c>
      <c r="B275">
        <v>39650536</v>
      </c>
      <c r="C275">
        <v>39652848</v>
      </c>
      <c r="D275">
        <v>36883554</v>
      </c>
      <c r="E275">
        <v>1</v>
      </c>
      <c r="F275">
        <v>1</v>
      </c>
      <c r="G275">
        <v>1</v>
      </c>
      <c r="H275">
        <v>2</v>
      </c>
      <c r="I275" t="s">
        <v>961</v>
      </c>
      <c r="J275" t="s">
        <v>962</v>
      </c>
      <c r="K275" t="s">
        <v>963</v>
      </c>
      <c r="L275">
        <v>1368</v>
      </c>
      <c r="N275">
        <v>1011</v>
      </c>
      <c r="O275" t="s">
        <v>902</v>
      </c>
      <c r="P275" t="s">
        <v>902</v>
      </c>
      <c r="Q275">
        <v>1</v>
      </c>
      <c r="W275">
        <v>0</v>
      </c>
      <c r="X275">
        <v>1372534845</v>
      </c>
      <c r="Y275">
        <v>5.4000000000000006E-2</v>
      </c>
      <c r="AA275">
        <v>0</v>
      </c>
      <c r="AB275">
        <v>65.709999999999994</v>
      </c>
      <c r="AC275">
        <v>11.6</v>
      </c>
      <c r="AD275">
        <v>0</v>
      </c>
      <c r="AE275">
        <v>0</v>
      </c>
      <c r="AF275">
        <v>65.709999999999994</v>
      </c>
      <c r="AG275">
        <v>11.6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0.04</v>
      </c>
      <c r="AU275" t="s">
        <v>19</v>
      </c>
      <c r="AV275">
        <v>0</v>
      </c>
      <c r="AW275">
        <v>2</v>
      </c>
      <c r="AX275">
        <v>39652853</v>
      </c>
      <c r="AY275">
        <v>1</v>
      </c>
      <c r="AZ275">
        <v>0</v>
      </c>
      <c r="BA275">
        <v>237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Y275*Source!I104</f>
        <v>4.3200000000000009E-3</v>
      </c>
      <c r="CY275">
        <f>AB275</f>
        <v>65.709999999999994</v>
      </c>
      <c r="CZ275">
        <f>AF275</f>
        <v>65.709999999999994</v>
      </c>
      <c r="DA275">
        <f>AJ275</f>
        <v>1</v>
      </c>
      <c r="DB275">
        <f>ROUND((ROUND(AT275*CZ275,2)*1.35),6)</f>
        <v>3.5505</v>
      </c>
      <c r="DC275">
        <f>ROUND((ROUND(AT275*AG275,2)*1.35),6)</f>
        <v>0.621</v>
      </c>
    </row>
    <row r="276" spans="1:107" x14ac:dyDescent="0.2">
      <c r="A276">
        <f>ROW(Source!A104)</f>
        <v>104</v>
      </c>
      <c r="B276">
        <v>39650536</v>
      </c>
      <c r="C276">
        <v>39652848</v>
      </c>
      <c r="D276">
        <v>36802469</v>
      </c>
      <c r="E276">
        <v>1</v>
      </c>
      <c r="F276">
        <v>1</v>
      </c>
      <c r="G276">
        <v>1</v>
      </c>
      <c r="H276">
        <v>3</v>
      </c>
      <c r="I276" t="s">
        <v>1030</v>
      </c>
      <c r="J276" t="s">
        <v>1031</v>
      </c>
      <c r="K276" t="s">
        <v>1032</v>
      </c>
      <c r="L276">
        <v>1346</v>
      </c>
      <c r="N276">
        <v>1009</v>
      </c>
      <c r="O276" t="s">
        <v>186</v>
      </c>
      <c r="P276" t="s">
        <v>186</v>
      </c>
      <c r="Q276">
        <v>1</v>
      </c>
      <c r="W276">
        <v>0</v>
      </c>
      <c r="X276">
        <v>-490687590</v>
      </c>
      <c r="Y276">
        <v>2.5</v>
      </c>
      <c r="AA276">
        <v>37.29</v>
      </c>
      <c r="AB276">
        <v>0</v>
      </c>
      <c r="AC276">
        <v>0</v>
      </c>
      <c r="AD276">
        <v>0</v>
      </c>
      <c r="AE276">
        <v>37.29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2.5</v>
      </c>
      <c r="AU276" t="s">
        <v>3</v>
      </c>
      <c r="AV276">
        <v>0</v>
      </c>
      <c r="AW276">
        <v>2</v>
      </c>
      <c r="AX276">
        <v>39652854</v>
      </c>
      <c r="AY276">
        <v>1</v>
      </c>
      <c r="AZ276">
        <v>0</v>
      </c>
      <c r="BA276">
        <v>238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Y276*Source!I104</f>
        <v>0.2</v>
      </c>
      <c r="CY276">
        <f t="shared" ref="CY276:CY283" si="102">AA276</f>
        <v>37.29</v>
      </c>
      <c r="CZ276">
        <f t="shared" ref="CZ276:CZ283" si="103">AE276</f>
        <v>37.29</v>
      </c>
      <c r="DA276">
        <f t="shared" ref="DA276:DA283" si="104">AI276</f>
        <v>1</v>
      </c>
      <c r="DB276">
        <f t="shared" ref="DB276:DB283" si="105">ROUND(ROUND(AT276*CZ276,2),6)</f>
        <v>93.23</v>
      </c>
      <c r="DC276">
        <f t="shared" ref="DC276:DC283" si="106">ROUND(ROUND(AT276*AG276,2),6)</f>
        <v>0</v>
      </c>
    </row>
    <row r="277" spans="1:107" x14ac:dyDescent="0.2">
      <c r="A277">
        <f>ROW(Source!A104)</f>
        <v>104</v>
      </c>
      <c r="B277">
        <v>39650536</v>
      </c>
      <c r="C277">
        <v>39652848</v>
      </c>
      <c r="D277">
        <v>36838223</v>
      </c>
      <c r="E277">
        <v>1</v>
      </c>
      <c r="F277">
        <v>1</v>
      </c>
      <c r="G277">
        <v>1</v>
      </c>
      <c r="H277">
        <v>3</v>
      </c>
      <c r="I277" t="s">
        <v>1033</v>
      </c>
      <c r="J277" t="s">
        <v>1034</v>
      </c>
      <c r="K277" t="s">
        <v>1035</v>
      </c>
      <c r="L277">
        <v>1348</v>
      </c>
      <c r="N277">
        <v>1009</v>
      </c>
      <c r="O277" t="s">
        <v>888</v>
      </c>
      <c r="P277" t="s">
        <v>888</v>
      </c>
      <c r="Q277">
        <v>1000</v>
      </c>
      <c r="W277">
        <v>0</v>
      </c>
      <c r="X277">
        <v>570223526</v>
      </c>
      <c r="Y277">
        <v>5.0000000000000001E-3</v>
      </c>
      <c r="AA277">
        <v>15119</v>
      </c>
      <c r="AB277">
        <v>0</v>
      </c>
      <c r="AC277">
        <v>0</v>
      </c>
      <c r="AD277">
        <v>0</v>
      </c>
      <c r="AE277">
        <v>15119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5.0000000000000001E-3</v>
      </c>
      <c r="AU277" t="s">
        <v>3</v>
      </c>
      <c r="AV277">
        <v>0</v>
      </c>
      <c r="AW277">
        <v>2</v>
      </c>
      <c r="AX277">
        <v>39652855</v>
      </c>
      <c r="AY277">
        <v>1</v>
      </c>
      <c r="AZ277">
        <v>0</v>
      </c>
      <c r="BA277">
        <v>239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Y277*Source!I104</f>
        <v>4.0000000000000002E-4</v>
      </c>
      <c r="CY277">
        <f t="shared" si="102"/>
        <v>15119</v>
      </c>
      <c r="CZ277">
        <f t="shared" si="103"/>
        <v>15119</v>
      </c>
      <c r="DA277">
        <f t="shared" si="104"/>
        <v>1</v>
      </c>
      <c r="DB277">
        <f t="shared" si="105"/>
        <v>75.599999999999994</v>
      </c>
      <c r="DC277">
        <f t="shared" si="106"/>
        <v>0</v>
      </c>
    </row>
    <row r="278" spans="1:107" x14ac:dyDescent="0.2">
      <c r="A278">
        <f>ROW(Source!A104)</f>
        <v>104</v>
      </c>
      <c r="B278">
        <v>39650536</v>
      </c>
      <c r="C278">
        <v>39652848</v>
      </c>
      <c r="D278">
        <v>36838950</v>
      </c>
      <c r="E278">
        <v>1</v>
      </c>
      <c r="F278">
        <v>1</v>
      </c>
      <c r="G278">
        <v>1</v>
      </c>
      <c r="H278">
        <v>3</v>
      </c>
      <c r="I278" t="s">
        <v>1036</v>
      </c>
      <c r="J278" t="s">
        <v>1037</v>
      </c>
      <c r="K278" t="s">
        <v>1038</v>
      </c>
      <c r="L278">
        <v>1348</v>
      </c>
      <c r="N278">
        <v>1009</v>
      </c>
      <c r="O278" t="s">
        <v>888</v>
      </c>
      <c r="P278" t="s">
        <v>888</v>
      </c>
      <c r="Q278">
        <v>1000</v>
      </c>
      <c r="W278">
        <v>0</v>
      </c>
      <c r="X278">
        <v>-413078075</v>
      </c>
      <c r="Y278">
        <v>2.5000000000000001E-3</v>
      </c>
      <c r="AA278">
        <v>20775</v>
      </c>
      <c r="AB278">
        <v>0</v>
      </c>
      <c r="AC278">
        <v>0</v>
      </c>
      <c r="AD278">
        <v>0</v>
      </c>
      <c r="AE278">
        <v>20775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2.5000000000000001E-3</v>
      </c>
      <c r="AU278" t="s">
        <v>3</v>
      </c>
      <c r="AV278">
        <v>0</v>
      </c>
      <c r="AW278">
        <v>2</v>
      </c>
      <c r="AX278">
        <v>39652856</v>
      </c>
      <c r="AY278">
        <v>1</v>
      </c>
      <c r="AZ278">
        <v>0</v>
      </c>
      <c r="BA278">
        <v>240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Y278*Source!I104</f>
        <v>2.0000000000000001E-4</v>
      </c>
      <c r="CY278">
        <f t="shared" si="102"/>
        <v>20775</v>
      </c>
      <c r="CZ278">
        <f t="shared" si="103"/>
        <v>20775</v>
      </c>
      <c r="DA278">
        <f t="shared" si="104"/>
        <v>1</v>
      </c>
      <c r="DB278">
        <f t="shared" si="105"/>
        <v>51.94</v>
      </c>
      <c r="DC278">
        <f t="shared" si="106"/>
        <v>0</v>
      </c>
    </row>
    <row r="279" spans="1:107" x14ac:dyDescent="0.2">
      <c r="A279">
        <f>ROW(Source!A104)</f>
        <v>104</v>
      </c>
      <c r="B279">
        <v>39650536</v>
      </c>
      <c r="C279">
        <v>39652848</v>
      </c>
      <c r="D279">
        <v>36799065</v>
      </c>
      <c r="E279">
        <v>17</v>
      </c>
      <c r="F279">
        <v>1</v>
      </c>
      <c r="G279">
        <v>1</v>
      </c>
      <c r="H279">
        <v>3</v>
      </c>
      <c r="I279" t="s">
        <v>892</v>
      </c>
      <c r="J279" t="s">
        <v>3</v>
      </c>
      <c r="K279" t="s">
        <v>893</v>
      </c>
      <c r="L279">
        <v>1374</v>
      </c>
      <c r="N279">
        <v>1013</v>
      </c>
      <c r="O279" t="s">
        <v>894</v>
      </c>
      <c r="P279" t="s">
        <v>894</v>
      </c>
      <c r="Q279">
        <v>1</v>
      </c>
      <c r="W279">
        <v>0</v>
      </c>
      <c r="X279">
        <v>-1731369543</v>
      </c>
      <c r="Y279">
        <v>10.91</v>
      </c>
      <c r="AA279">
        <v>1</v>
      </c>
      <c r="AB279">
        <v>0</v>
      </c>
      <c r="AC279">
        <v>0</v>
      </c>
      <c r="AD279">
        <v>0</v>
      </c>
      <c r="AE279">
        <v>1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10.91</v>
      </c>
      <c r="AU279" t="s">
        <v>3</v>
      </c>
      <c r="AV279">
        <v>0</v>
      </c>
      <c r="AW279">
        <v>2</v>
      </c>
      <c r="AX279">
        <v>39652857</v>
      </c>
      <c r="AY279">
        <v>1</v>
      </c>
      <c r="AZ279">
        <v>0</v>
      </c>
      <c r="BA279">
        <v>241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Y279*Source!I104</f>
        <v>0.87280000000000002</v>
      </c>
      <c r="CY279">
        <f t="shared" si="102"/>
        <v>1</v>
      </c>
      <c r="CZ279">
        <f t="shared" si="103"/>
        <v>1</v>
      </c>
      <c r="DA279">
        <f t="shared" si="104"/>
        <v>1</v>
      </c>
      <c r="DB279">
        <f t="shared" si="105"/>
        <v>10.91</v>
      </c>
      <c r="DC279">
        <f t="shared" si="106"/>
        <v>0</v>
      </c>
    </row>
    <row r="280" spans="1:107" x14ac:dyDescent="0.2">
      <c r="A280">
        <f>ROW(Source!A104)</f>
        <v>104</v>
      </c>
      <c r="B280">
        <v>39650536</v>
      </c>
      <c r="C280">
        <v>39652848</v>
      </c>
      <c r="D280">
        <v>0</v>
      </c>
      <c r="E280">
        <v>0</v>
      </c>
      <c r="F280">
        <v>1</v>
      </c>
      <c r="G280">
        <v>1</v>
      </c>
      <c r="H280">
        <v>3</v>
      </c>
      <c r="I280" t="s">
        <v>171</v>
      </c>
      <c r="J280" t="s">
        <v>3</v>
      </c>
      <c r="K280" t="s">
        <v>195</v>
      </c>
      <c r="L280">
        <v>1371</v>
      </c>
      <c r="N280">
        <v>1013</v>
      </c>
      <c r="O280" t="s">
        <v>17</v>
      </c>
      <c r="P280" t="s">
        <v>17</v>
      </c>
      <c r="Q280">
        <v>1</v>
      </c>
      <c r="W280">
        <v>0</v>
      </c>
      <c r="X280">
        <v>-90903759</v>
      </c>
      <c r="Y280">
        <v>50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3</v>
      </c>
      <c r="AT280">
        <v>50</v>
      </c>
      <c r="AU280" t="s">
        <v>3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Y280*Source!I104</f>
        <v>4</v>
      </c>
      <c r="CY280">
        <f t="shared" si="102"/>
        <v>0</v>
      </c>
      <c r="CZ280">
        <f t="shared" si="103"/>
        <v>0</v>
      </c>
      <c r="DA280">
        <f t="shared" si="104"/>
        <v>1</v>
      </c>
      <c r="DB280">
        <f t="shared" si="105"/>
        <v>0</v>
      </c>
      <c r="DC280">
        <f t="shared" si="106"/>
        <v>0</v>
      </c>
    </row>
    <row r="281" spans="1:107" x14ac:dyDescent="0.2">
      <c r="A281">
        <f>ROW(Source!A104)</f>
        <v>104</v>
      </c>
      <c r="B281">
        <v>39650536</v>
      </c>
      <c r="C281">
        <v>39652848</v>
      </c>
      <c r="D281">
        <v>0</v>
      </c>
      <c r="E281">
        <v>0</v>
      </c>
      <c r="F281">
        <v>1</v>
      </c>
      <c r="G281">
        <v>1</v>
      </c>
      <c r="H281">
        <v>3</v>
      </c>
      <c r="I281" t="s">
        <v>171</v>
      </c>
      <c r="J281" t="s">
        <v>3</v>
      </c>
      <c r="K281" t="s">
        <v>198</v>
      </c>
      <c r="L281">
        <v>1371</v>
      </c>
      <c r="N281">
        <v>1013</v>
      </c>
      <c r="O281" t="s">
        <v>17</v>
      </c>
      <c r="P281" t="s">
        <v>17</v>
      </c>
      <c r="Q281">
        <v>1</v>
      </c>
      <c r="W281">
        <v>0</v>
      </c>
      <c r="X281">
        <v>1145753471</v>
      </c>
      <c r="Y281">
        <v>50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3</v>
      </c>
      <c r="AT281">
        <v>50</v>
      </c>
      <c r="AU281" t="s">
        <v>3</v>
      </c>
      <c r="AV281">
        <v>0</v>
      </c>
      <c r="AW281">
        <v>1</v>
      </c>
      <c r="AX281">
        <v>-1</v>
      </c>
      <c r="AY281">
        <v>0</v>
      </c>
      <c r="AZ281">
        <v>0</v>
      </c>
      <c r="BA281" t="s">
        <v>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Y281*Source!I104</f>
        <v>4</v>
      </c>
      <c r="CY281">
        <f t="shared" si="102"/>
        <v>0</v>
      </c>
      <c r="CZ281">
        <f t="shared" si="103"/>
        <v>0</v>
      </c>
      <c r="DA281">
        <f t="shared" si="104"/>
        <v>1</v>
      </c>
      <c r="DB281">
        <f t="shared" si="105"/>
        <v>0</v>
      </c>
      <c r="DC281">
        <f t="shared" si="106"/>
        <v>0</v>
      </c>
    </row>
    <row r="282" spans="1:107" x14ac:dyDescent="0.2">
      <c r="A282">
        <f>ROW(Source!A104)</f>
        <v>104</v>
      </c>
      <c r="B282">
        <v>39650536</v>
      </c>
      <c r="C282">
        <v>39652848</v>
      </c>
      <c r="D282">
        <v>0</v>
      </c>
      <c r="E282">
        <v>0</v>
      </c>
      <c r="F282">
        <v>1</v>
      </c>
      <c r="G282">
        <v>1</v>
      </c>
      <c r="H282">
        <v>3</v>
      </c>
      <c r="I282" t="s">
        <v>171</v>
      </c>
      <c r="J282" t="s">
        <v>3</v>
      </c>
      <c r="K282" t="s">
        <v>201</v>
      </c>
      <c r="L282">
        <v>1371</v>
      </c>
      <c r="N282">
        <v>1013</v>
      </c>
      <c r="O282" t="s">
        <v>17</v>
      </c>
      <c r="P282" t="s">
        <v>17</v>
      </c>
      <c r="Q282">
        <v>1</v>
      </c>
      <c r="W282">
        <v>0</v>
      </c>
      <c r="X282">
        <v>-303267213</v>
      </c>
      <c r="Y282">
        <v>50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3</v>
      </c>
      <c r="AT282">
        <v>50</v>
      </c>
      <c r="AU282" t="s">
        <v>3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Y282*Source!I104</f>
        <v>4</v>
      </c>
      <c r="CY282">
        <f t="shared" si="102"/>
        <v>0</v>
      </c>
      <c r="CZ282">
        <f t="shared" si="103"/>
        <v>0</v>
      </c>
      <c r="DA282">
        <f t="shared" si="104"/>
        <v>1</v>
      </c>
      <c r="DB282">
        <f t="shared" si="105"/>
        <v>0</v>
      </c>
      <c r="DC282">
        <f t="shared" si="106"/>
        <v>0</v>
      </c>
    </row>
    <row r="283" spans="1:107" x14ac:dyDescent="0.2">
      <c r="A283">
        <f>ROW(Source!A104)</f>
        <v>104</v>
      </c>
      <c r="B283">
        <v>39650536</v>
      </c>
      <c r="C283">
        <v>39652848</v>
      </c>
      <c r="D283">
        <v>0</v>
      </c>
      <c r="E283">
        <v>1</v>
      </c>
      <c r="F283">
        <v>1</v>
      </c>
      <c r="G283">
        <v>1</v>
      </c>
      <c r="H283">
        <v>3</v>
      </c>
      <c r="I283" t="s">
        <v>171</v>
      </c>
      <c r="J283" t="s">
        <v>3</v>
      </c>
      <c r="K283" t="s">
        <v>204</v>
      </c>
      <c r="L283">
        <v>1371</v>
      </c>
      <c r="N283">
        <v>1013</v>
      </c>
      <c r="O283" t="s">
        <v>17</v>
      </c>
      <c r="P283" t="s">
        <v>17</v>
      </c>
      <c r="Q283">
        <v>1</v>
      </c>
      <c r="W283">
        <v>0</v>
      </c>
      <c r="X283">
        <v>260417620</v>
      </c>
      <c r="Y283">
        <v>50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3</v>
      </c>
      <c r="AT283">
        <v>50</v>
      </c>
      <c r="AU283" t="s">
        <v>3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Y283*Source!I104</f>
        <v>4</v>
      </c>
      <c r="CY283">
        <f t="shared" si="102"/>
        <v>0</v>
      </c>
      <c r="CZ283">
        <f t="shared" si="103"/>
        <v>0</v>
      </c>
      <c r="DA283">
        <f t="shared" si="104"/>
        <v>1</v>
      </c>
      <c r="DB283">
        <f t="shared" si="105"/>
        <v>0</v>
      </c>
      <c r="DC283">
        <f t="shared" si="106"/>
        <v>0</v>
      </c>
    </row>
    <row r="284" spans="1:107" x14ac:dyDescent="0.2">
      <c r="A284">
        <f>ROW(Source!A105)</f>
        <v>105</v>
      </c>
      <c r="B284">
        <v>39650538</v>
      </c>
      <c r="C284">
        <v>39652848</v>
      </c>
      <c r="D284">
        <v>37071037</v>
      </c>
      <c r="E284">
        <v>1</v>
      </c>
      <c r="F284">
        <v>1</v>
      </c>
      <c r="G284">
        <v>1</v>
      </c>
      <c r="H284">
        <v>1</v>
      </c>
      <c r="I284" t="s">
        <v>895</v>
      </c>
      <c r="J284" t="s">
        <v>3</v>
      </c>
      <c r="K284" t="s">
        <v>896</v>
      </c>
      <c r="L284">
        <v>1191</v>
      </c>
      <c r="N284">
        <v>1013</v>
      </c>
      <c r="O284" t="s">
        <v>878</v>
      </c>
      <c r="P284" t="s">
        <v>878</v>
      </c>
      <c r="Q284">
        <v>1</v>
      </c>
      <c r="W284">
        <v>0</v>
      </c>
      <c r="X284">
        <v>1069510174</v>
      </c>
      <c r="Y284">
        <v>76.545000000000016</v>
      </c>
      <c r="AA284">
        <v>0</v>
      </c>
      <c r="AB284">
        <v>0</v>
      </c>
      <c r="AC284">
        <v>0</v>
      </c>
      <c r="AD284">
        <v>65.13</v>
      </c>
      <c r="AE284">
        <v>0</v>
      </c>
      <c r="AF284">
        <v>0</v>
      </c>
      <c r="AG284">
        <v>0</v>
      </c>
      <c r="AH284">
        <v>9.6199999999999992</v>
      </c>
      <c r="AI284">
        <v>1</v>
      </c>
      <c r="AJ284">
        <v>1</v>
      </c>
      <c r="AK284">
        <v>1</v>
      </c>
      <c r="AL284">
        <v>6.77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56.7</v>
      </c>
      <c r="AU284" t="s">
        <v>19</v>
      </c>
      <c r="AV284">
        <v>1</v>
      </c>
      <c r="AW284">
        <v>2</v>
      </c>
      <c r="AX284">
        <v>39652849</v>
      </c>
      <c r="AY284">
        <v>1</v>
      </c>
      <c r="AZ284">
        <v>0</v>
      </c>
      <c r="BA284">
        <v>242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Y284*Source!I105</f>
        <v>6.1236000000000015</v>
      </c>
      <c r="CY284">
        <f>AD284</f>
        <v>65.13</v>
      </c>
      <c r="CZ284">
        <f>AH284</f>
        <v>9.6199999999999992</v>
      </c>
      <c r="DA284">
        <f>AL284</f>
        <v>6.77</v>
      </c>
      <c r="DB284">
        <f>ROUND((ROUND(AT284*CZ284,2)*1.35),6)</f>
        <v>736.35749999999996</v>
      </c>
      <c r="DC284">
        <f>ROUND((ROUND(AT284*AG284,2)*1.35),6)</f>
        <v>0</v>
      </c>
    </row>
    <row r="285" spans="1:107" x14ac:dyDescent="0.2">
      <c r="A285">
        <f>ROW(Source!A105)</f>
        <v>105</v>
      </c>
      <c r="B285">
        <v>39650538</v>
      </c>
      <c r="C285">
        <v>39652848</v>
      </c>
      <c r="D285">
        <v>37064876</v>
      </c>
      <c r="E285">
        <v>1</v>
      </c>
      <c r="F285">
        <v>1</v>
      </c>
      <c r="G285">
        <v>1</v>
      </c>
      <c r="H285">
        <v>1</v>
      </c>
      <c r="I285" t="s">
        <v>897</v>
      </c>
      <c r="J285" t="s">
        <v>3</v>
      </c>
      <c r="K285" t="s">
        <v>898</v>
      </c>
      <c r="L285">
        <v>1191</v>
      </c>
      <c r="N285">
        <v>1013</v>
      </c>
      <c r="O285" t="s">
        <v>878</v>
      </c>
      <c r="P285" t="s">
        <v>878</v>
      </c>
      <c r="Q285">
        <v>1</v>
      </c>
      <c r="W285">
        <v>0</v>
      </c>
      <c r="X285">
        <v>-1417349443</v>
      </c>
      <c r="Y285">
        <v>0.08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6.77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0.08</v>
      </c>
      <c r="AU285" t="s">
        <v>3</v>
      </c>
      <c r="AV285">
        <v>2</v>
      </c>
      <c r="AW285">
        <v>2</v>
      </c>
      <c r="AX285">
        <v>39652850</v>
      </c>
      <c r="AY285">
        <v>1</v>
      </c>
      <c r="AZ285">
        <v>2048</v>
      </c>
      <c r="BA285">
        <v>243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Y285*Source!I105</f>
        <v>6.4000000000000003E-3</v>
      </c>
      <c r="CY285">
        <f>AD285</f>
        <v>0</v>
      </c>
      <c r="CZ285">
        <f>AH285</f>
        <v>0</v>
      </c>
      <c r="DA285">
        <f>AL285</f>
        <v>1</v>
      </c>
      <c r="DB285">
        <f>ROUND(ROUND(AT285*CZ285,2),6)</f>
        <v>0</v>
      </c>
      <c r="DC285">
        <f>ROUND(ROUND(AT285*AG285,2),6)</f>
        <v>0</v>
      </c>
    </row>
    <row r="286" spans="1:107" x14ac:dyDescent="0.2">
      <c r="A286">
        <f>ROW(Source!A105)</f>
        <v>105</v>
      </c>
      <c r="B286">
        <v>39650538</v>
      </c>
      <c r="C286">
        <v>39652848</v>
      </c>
      <c r="D286">
        <v>36882159</v>
      </c>
      <c r="E286">
        <v>1</v>
      </c>
      <c r="F286">
        <v>1</v>
      </c>
      <c r="G286">
        <v>1</v>
      </c>
      <c r="H286">
        <v>2</v>
      </c>
      <c r="I286" t="s">
        <v>958</v>
      </c>
      <c r="J286" t="s">
        <v>959</v>
      </c>
      <c r="K286" t="s">
        <v>960</v>
      </c>
      <c r="L286">
        <v>1368</v>
      </c>
      <c r="N286">
        <v>1011</v>
      </c>
      <c r="O286" t="s">
        <v>902</v>
      </c>
      <c r="P286" t="s">
        <v>902</v>
      </c>
      <c r="Q286">
        <v>1</v>
      </c>
      <c r="W286">
        <v>0</v>
      </c>
      <c r="X286">
        <v>-1718674368</v>
      </c>
      <c r="Y286">
        <v>5.4000000000000006E-2</v>
      </c>
      <c r="AA286">
        <v>0</v>
      </c>
      <c r="AB286">
        <v>758.17</v>
      </c>
      <c r="AC286">
        <v>13.5</v>
      </c>
      <c r="AD286">
        <v>0</v>
      </c>
      <c r="AE286">
        <v>0</v>
      </c>
      <c r="AF286">
        <v>111.99</v>
      </c>
      <c r="AG286">
        <v>13.5</v>
      </c>
      <c r="AH286">
        <v>0</v>
      </c>
      <c r="AI286">
        <v>1</v>
      </c>
      <c r="AJ286">
        <v>6.77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0.04</v>
      </c>
      <c r="AU286" t="s">
        <v>19</v>
      </c>
      <c r="AV286">
        <v>0</v>
      </c>
      <c r="AW286">
        <v>2</v>
      </c>
      <c r="AX286">
        <v>39652851</v>
      </c>
      <c r="AY286">
        <v>1</v>
      </c>
      <c r="AZ286">
        <v>0</v>
      </c>
      <c r="BA286">
        <v>244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Y286*Source!I105</f>
        <v>4.3200000000000009E-3</v>
      </c>
      <c r="CY286">
        <f>AB286</f>
        <v>758.17</v>
      </c>
      <c r="CZ286">
        <f>AF286</f>
        <v>111.99</v>
      </c>
      <c r="DA286">
        <f>AJ286</f>
        <v>6.77</v>
      </c>
      <c r="DB286">
        <f>ROUND((ROUND(AT286*CZ286,2)*1.35),6)</f>
        <v>6.048</v>
      </c>
      <c r="DC286">
        <f>ROUND((ROUND(AT286*AG286,2)*1.35),6)</f>
        <v>0.72899999999999998</v>
      </c>
    </row>
    <row r="287" spans="1:107" x14ac:dyDescent="0.2">
      <c r="A287">
        <f>ROW(Source!A105)</f>
        <v>105</v>
      </c>
      <c r="B287">
        <v>39650538</v>
      </c>
      <c r="C287">
        <v>39652848</v>
      </c>
      <c r="D287">
        <v>36882351</v>
      </c>
      <c r="E287">
        <v>1</v>
      </c>
      <c r="F287">
        <v>1</v>
      </c>
      <c r="G287">
        <v>1</v>
      </c>
      <c r="H287">
        <v>2</v>
      </c>
      <c r="I287" t="s">
        <v>1027</v>
      </c>
      <c r="J287" t="s">
        <v>1028</v>
      </c>
      <c r="K287" t="s">
        <v>1029</v>
      </c>
      <c r="L287">
        <v>1368</v>
      </c>
      <c r="N287">
        <v>1011</v>
      </c>
      <c r="O287" t="s">
        <v>902</v>
      </c>
      <c r="P287" t="s">
        <v>902</v>
      </c>
      <c r="Q287">
        <v>1</v>
      </c>
      <c r="W287">
        <v>0</v>
      </c>
      <c r="X287">
        <v>-1985289705</v>
      </c>
      <c r="Y287">
        <v>4.0500000000000001E-2</v>
      </c>
      <c r="AA287">
        <v>0</v>
      </c>
      <c r="AB287">
        <v>45.09</v>
      </c>
      <c r="AC287">
        <v>0</v>
      </c>
      <c r="AD287">
        <v>0</v>
      </c>
      <c r="AE287">
        <v>0</v>
      </c>
      <c r="AF287">
        <v>6.66</v>
      </c>
      <c r="AG287">
        <v>0</v>
      </c>
      <c r="AH287">
        <v>0</v>
      </c>
      <c r="AI287">
        <v>1</v>
      </c>
      <c r="AJ287">
        <v>6.77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0.03</v>
      </c>
      <c r="AU287" t="s">
        <v>19</v>
      </c>
      <c r="AV287">
        <v>0</v>
      </c>
      <c r="AW287">
        <v>2</v>
      </c>
      <c r="AX287">
        <v>39652852</v>
      </c>
      <c r="AY287">
        <v>1</v>
      </c>
      <c r="AZ287">
        <v>0</v>
      </c>
      <c r="BA287">
        <v>245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Y287*Source!I105</f>
        <v>3.2400000000000003E-3</v>
      </c>
      <c r="CY287">
        <f>AB287</f>
        <v>45.09</v>
      </c>
      <c r="CZ287">
        <f>AF287</f>
        <v>6.66</v>
      </c>
      <c r="DA287">
        <f>AJ287</f>
        <v>6.77</v>
      </c>
      <c r="DB287">
        <f>ROUND((ROUND(AT287*CZ287,2)*1.35),6)</f>
        <v>0.27</v>
      </c>
      <c r="DC287">
        <f>ROUND((ROUND(AT287*AG287,2)*1.35),6)</f>
        <v>0</v>
      </c>
    </row>
    <row r="288" spans="1:107" x14ac:dyDescent="0.2">
      <c r="A288">
        <f>ROW(Source!A105)</f>
        <v>105</v>
      </c>
      <c r="B288">
        <v>39650538</v>
      </c>
      <c r="C288">
        <v>39652848</v>
      </c>
      <c r="D288">
        <v>36883554</v>
      </c>
      <c r="E288">
        <v>1</v>
      </c>
      <c r="F288">
        <v>1</v>
      </c>
      <c r="G288">
        <v>1</v>
      </c>
      <c r="H288">
        <v>2</v>
      </c>
      <c r="I288" t="s">
        <v>961</v>
      </c>
      <c r="J288" t="s">
        <v>962</v>
      </c>
      <c r="K288" t="s">
        <v>963</v>
      </c>
      <c r="L288">
        <v>1368</v>
      </c>
      <c r="N288">
        <v>1011</v>
      </c>
      <c r="O288" t="s">
        <v>902</v>
      </c>
      <c r="P288" t="s">
        <v>902</v>
      </c>
      <c r="Q288">
        <v>1</v>
      </c>
      <c r="W288">
        <v>0</v>
      </c>
      <c r="X288">
        <v>1372534845</v>
      </c>
      <c r="Y288">
        <v>5.4000000000000006E-2</v>
      </c>
      <c r="AA288">
        <v>0</v>
      </c>
      <c r="AB288">
        <v>444.86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6.77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0.04</v>
      </c>
      <c r="AU288" t="s">
        <v>19</v>
      </c>
      <c r="AV288">
        <v>0</v>
      </c>
      <c r="AW288">
        <v>2</v>
      </c>
      <c r="AX288">
        <v>39652853</v>
      </c>
      <c r="AY288">
        <v>1</v>
      </c>
      <c r="AZ288">
        <v>0</v>
      </c>
      <c r="BA288">
        <v>246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Y288*Source!I105</f>
        <v>4.3200000000000009E-3</v>
      </c>
      <c r="CY288">
        <f>AB288</f>
        <v>444.86</v>
      </c>
      <c r="CZ288">
        <f>AF288</f>
        <v>65.709999999999994</v>
      </c>
      <c r="DA288">
        <f>AJ288</f>
        <v>6.77</v>
      </c>
      <c r="DB288">
        <f>ROUND((ROUND(AT288*CZ288,2)*1.35),6)</f>
        <v>3.5505</v>
      </c>
      <c r="DC288">
        <f>ROUND((ROUND(AT288*AG288,2)*1.35),6)</f>
        <v>0.621</v>
      </c>
    </row>
    <row r="289" spans="1:107" x14ac:dyDescent="0.2">
      <c r="A289">
        <f>ROW(Source!A105)</f>
        <v>105</v>
      </c>
      <c r="B289">
        <v>39650538</v>
      </c>
      <c r="C289">
        <v>39652848</v>
      </c>
      <c r="D289">
        <v>36802469</v>
      </c>
      <c r="E289">
        <v>1</v>
      </c>
      <c r="F289">
        <v>1</v>
      </c>
      <c r="G289">
        <v>1</v>
      </c>
      <c r="H289">
        <v>3</v>
      </c>
      <c r="I289" t="s">
        <v>1030</v>
      </c>
      <c r="J289" t="s">
        <v>1031</v>
      </c>
      <c r="K289" t="s">
        <v>1032</v>
      </c>
      <c r="L289">
        <v>1346</v>
      </c>
      <c r="N289">
        <v>1009</v>
      </c>
      <c r="O289" t="s">
        <v>186</v>
      </c>
      <c r="P289" t="s">
        <v>186</v>
      </c>
      <c r="Q289">
        <v>1</v>
      </c>
      <c r="W289">
        <v>0</v>
      </c>
      <c r="X289">
        <v>-490687590</v>
      </c>
      <c r="Y289">
        <v>2.5</v>
      </c>
      <c r="AA289">
        <v>252.45</v>
      </c>
      <c r="AB289">
        <v>0</v>
      </c>
      <c r="AC289">
        <v>0</v>
      </c>
      <c r="AD289">
        <v>0</v>
      </c>
      <c r="AE289">
        <v>37.29</v>
      </c>
      <c r="AF289">
        <v>0</v>
      </c>
      <c r="AG289">
        <v>0</v>
      </c>
      <c r="AH289">
        <v>0</v>
      </c>
      <c r="AI289">
        <v>6.77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2.5</v>
      </c>
      <c r="AU289" t="s">
        <v>3</v>
      </c>
      <c r="AV289">
        <v>0</v>
      </c>
      <c r="AW289">
        <v>2</v>
      </c>
      <c r="AX289">
        <v>39652854</v>
      </c>
      <c r="AY289">
        <v>1</v>
      </c>
      <c r="AZ289">
        <v>0</v>
      </c>
      <c r="BA289">
        <v>247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Y289*Source!I105</f>
        <v>0.2</v>
      </c>
      <c r="CY289">
        <f t="shared" ref="CY289:CY296" si="107">AA289</f>
        <v>252.45</v>
      </c>
      <c r="CZ289">
        <f t="shared" ref="CZ289:CZ296" si="108">AE289</f>
        <v>37.29</v>
      </c>
      <c r="DA289">
        <f t="shared" ref="DA289:DA296" si="109">AI289</f>
        <v>6.77</v>
      </c>
      <c r="DB289">
        <f t="shared" ref="DB289:DB320" si="110">ROUND(ROUND(AT289*CZ289,2),6)</f>
        <v>93.23</v>
      </c>
      <c r="DC289">
        <f t="shared" ref="DC289:DC320" si="111">ROUND(ROUND(AT289*AG289,2),6)</f>
        <v>0</v>
      </c>
    </row>
    <row r="290" spans="1:107" x14ac:dyDescent="0.2">
      <c r="A290">
        <f>ROW(Source!A105)</f>
        <v>105</v>
      </c>
      <c r="B290">
        <v>39650538</v>
      </c>
      <c r="C290">
        <v>39652848</v>
      </c>
      <c r="D290">
        <v>36838223</v>
      </c>
      <c r="E290">
        <v>1</v>
      </c>
      <c r="F290">
        <v>1</v>
      </c>
      <c r="G290">
        <v>1</v>
      </c>
      <c r="H290">
        <v>3</v>
      </c>
      <c r="I290" t="s">
        <v>1033</v>
      </c>
      <c r="J290" t="s">
        <v>1034</v>
      </c>
      <c r="K290" t="s">
        <v>1035</v>
      </c>
      <c r="L290">
        <v>1348</v>
      </c>
      <c r="N290">
        <v>1009</v>
      </c>
      <c r="O290" t="s">
        <v>888</v>
      </c>
      <c r="P290" t="s">
        <v>888</v>
      </c>
      <c r="Q290">
        <v>1000</v>
      </c>
      <c r="W290">
        <v>0</v>
      </c>
      <c r="X290">
        <v>570223526</v>
      </c>
      <c r="Y290">
        <v>5.0000000000000001E-3</v>
      </c>
      <c r="AA290">
        <v>102355.63</v>
      </c>
      <c r="AB290">
        <v>0</v>
      </c>
      <c r="AC290">
        <v>0</v>
      </c>
      <c r="AD290">
        <v>0</v>
      </c>
      <c r="AE290">
        <v>15119</v>
      </c>
      <c r="AF290">
        <v>0</v>
      </c>
      <c r="AG290">
        <v>0</v>
      </c>
      <c r="AH290">
        <v>0</v>
      </c>
      <c r="AI290">
        <v>6.77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5.0000000000000001E-3</v>
      </c>
      <c r="AU290" t="s">
        <v>3</v>
      </c>
      <c r="AV290">
        <v>0</v>
      </c>
      <c r="AW290">
        <v>2</v>
      </c>
      <c r="AX290">
        <v>39652855</v>
      </c>
      <c r="AY290">
        <v>1</v>
      </c>
      <c r="AZ290">
        <v>0</v>
      </c>
      <c r="BA290">
        <v>248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Y290*Source!I105</f>
        <v>4.0000000000000002E-4</v>
      </c>
      <c r="CY290">
        <f t="shared" si="107"/>
        <v>102355.63</v>
      </c>
      <c r="CZ290">
        <f t="shared" si="108"/>
        <v>15119</v>
      </c>
      <c r="DA290">
        <f t="shared" si="109"/>
        <v>6.77</v>
      </c>
      <c r="DB290">
        <f t="shared" si="110"/>
        <v>75.599999999999994</v>
      </c>
      <c r="DC290">
        <f t="shared" si="111"/>
        <v>0</v>
      </c>
    </row>
    <row r="291" spans="1:107" x14ac:dyDescent="0.2">
      <c r="A291">
        <f>ROW(Source!A105)</f>
        <v>105</v>
      </c>
      <c r="B291">
        <v>39650538</v>
      </c>
      <c r="C291">
        <v>39652848</v>
      </c>
      <c r="D291">
        <v>36838950</v>
      </c>
      <c r="E291">
        <v>1</v>
      </c>
      <c r="F291">
        <v>1</v>
      </c>
      <c r="G291">
        <v>1</v>
      </c>
      <c r="H291">
        <v>3</v>
      </c>
      <c r="I291" t="s">
        <v>1036</v>
      </c>
      <c r="J291" t="s">
        <v>1037</v>
      </c>
      <c r="K291" t="s">
        <v>1038</v>
      </c>
      <c r="L291">
        <v>1348</v>
      </c>
      <c r="N291">
        <v>1009</v>
      </c>
      <c r="O291" t="s">
        <v>888</v>
      </c>
      <c r="P291" t="s">
        <v>888</v>
      </c>
      <c r="Q291">
        <v>1000</v>
      </c>
      <c r="W291">
        <v>0</v>
      </c>
      <c r="X291">
        <v>-413078075</v>
      </c>
      <c r="Y291">
        <v>2.5000000000000001E-3</v>
      </c>
      <c r="AA291">
        <v>140646.75</v>
      </c>
      <c r="AB291">
        <v>0</v>
      </c>
      <c r="AC291">
        <v>0</v>
      </c>
      <c r="AD291">
        <v>0</v>
      </c>
      <c r="AE291">
        <v>20775</v>
      </c>
      <c r="AF291">
        <v>0</v>
      </c>
      <c r="AG291">
        <v>0</v>
      </c>
      <c r="AH291">
        <v>0</v>
      </c>
      <c r="AI291">
        <v>6.77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2.5000000000000001E-3</v>
      </c>
      <c r="AU291" t="s">
        <v>3</v>
      </c>
      <c r="AV291">
        <v>0</v>
      </c>
      <c r="AW291">
        <v>2</v>
      </c>
      <c r="AX291">
        <v>39652856</v>
      </c>
      <c r="AY291">
        <v>1</v>
      </c>
      <c r="AZ291">
        <v>0</v>
      </c>
      <c r="BA291">
        <v>249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Y291*Source!I105</f>
        <v>2.0000000000000001E-4</v>
      </c>
      <c r="CY291">
        <f t="shared" si="107"/>
        <v>140646.75</v>
      </c>
      <c r="CZ291">
        <f t="shared" si="108"/>
        <v>20775</v>
      </c>
      <c r="DA291">
        <f t="shared" si="109"/>
        <v>6.77</v>
      </c>
      <c r="DB291">
        <f t="shared" si="110"/>
        <v>51.94</v>
      </c>
      <c r="DC291">
        <f t="shared" si="111"/>
        <v>0</v>
      </c>
    </row>
    <row r="292" spans="1:107" x14ac:dyDescent="0.2">
      <c r="A292">
        <f>ROW(Source!A105)</f>
        <v>105</v>
      </c>
      <c r="B292">
        <v>39650538</v>
      </c>
      <c r="C292">
        <v>39652848</v>
      </c>
      <c r="D292">
        <v>36799065</v>
      </c>
      <c r="E292">
        <v>17</v>
      </c>
      <c r="F292">
        <v>1</v>
      </c>
      <c r="G292">
        <v>1</v>
      </c>
      <c r="H292">
        <v>3</v>
      </c>
      <c r="I292" t="s">
        <v>892</v>
      </c>
      <c r="J292" t="s">
        <v>3</v>
      </c>
      <c r="K292" t="s">
        <v>893</v>
      </c>
      <c r="L292">
        <v>1374</v>
      </c>
      <c r="N292">
        <v>1013</v>
      </c>
      <c r="O292" t="s">
        <v>894</v>
      </c>
      <c r="P292" t="s">
        <v>894</v>
      </c>
      <c r="Q292">
        <v>1</v>
      </c>
      <c r="W292">
        <v>0</v>
      </c>
      <c r="X292">
        <v>-1731369543</v>
      </c>
      <c r="Y292">
        <v>10.91</v>
      </c>
      <c r="AA292">
        <v>1</v>
      </c>
      <c r="AB292">
        <v>0</v>
      </c>
      <c r="AC292">
        <v>0</v>
      </c>
      <c r="AD292">
        <v>0</v>
      </c>
      <c r="AE292">
        <v>1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10.91</v>
      </c>
      <c r="AU292" t="s">
        <v>3</v>
      </c>
      <c r="AV292">
        <v>0</v>
      </c>
      <c r="AW292">
        <v>2</v>
      </c>
      <c r="AX292">
        <v>39652857</v>
      </c>
      <c r="AY292">
        <v>1</v>
      </c>
      <c r="AZ292">
        <v>0</v>
      </c>
      <c r="BA292">
        <v>250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Y292*Source!I105</f>
        <v>0.87280000000000002</v>
      </c>
      <c r="CY292">
        <f t="shared" si="107"/>
        <v>1</v>
      </c>
      <c r="CZ292">
        <f t="shared" si="108"/>
        <v>1</v>
      </c>
      <c r="DA292">
        <f t="shared" si="109"/>
        <v>1</v>
      </c>
      <c r="DB292">
        <f t="shared" si="110"/>
        <v>10.91</v>
      </c>
      <c r="DC292">
        <f t="shared" si="111"/>
        <v>0</v>
      </c>
    </row>
    <row r="293" spans="1:107" x14ac:dyDescent="0.2">
      <c r="A293">
        <f>ROW(Source!A105)</f>
        <v>105</v>
      </c>
      <c r="B293">
        <v>39650538</v>
      </c>
      <c r="C293">
        <v>39652848</v>
      </c>
      <c r="D293">
        <v>0</v>
      </c>
      <c r="E293">
        <v>0</v>
      </c>
      <c r="F293">
        <v>1</v>
      </c>
      <c r="G293">
        <v>1</v>
      </c>
      <c r="H293">
        <v>3</v>
      </c>
      <c r="I293" t="s">
        <v>171</v>
      </c>
      <c r="J293" t="s">
        <v>3</v>
      </c>
      <c r="K293" t="s">
        <v>195</v>
      </c>
      <c r="L293">
        <v>1371</v>
      </c>
      <c r="N293">
        <v>1013</v>
      </c>
      <c r="O293" t="s">
        <v>17</v>
      </c>
      <c r="P293" t="s">
        <v>17</v>
      </c>
      <c r="Q293">
        <v>1</v>
      </c>
      <c r="W293">
        <v>0</v>
      </c>
      <c r="X293">
        <v>-90903759</v>
      </c>
      <c r="Y293">
        <v>50</v>
      </c>
      <c r="AA293">
        <v>3644.09</v>
      </c>
      <c r="AB293">
        <v>0</v>
      </c>
      <c r="AC293">
        <v>0</v>
      </c>
      <c r="AD293">
        <v>0</v>
      </c>
      <c r="AE293">
        <v>538.27</v>
      </c>
      <c r="AF293">
        <v>0</v>
      </c>
      <c r="AG293">
        <v>0</v>
      </c>
      <c r="AH293">
        <v>0</v>
      </c>
      <c r="AI293">
        <v>6.77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3</v>
      </c>
      <c r="AT293">
        <v>50</v>
      </c>
      <c r="AU293" t="s">
        <v>3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Y293*Source!I105</f>
        <v>4</v>
      </c>
      <c r="CY293">
        <f t="shared" si="107"/>
        <v>3644.09</v>
      </c>
      <c r="CZ293">
        <f t="shared" si="108"/>
        <v>538.27</v>
      </c>
      <c r="DA293">
        <f t="shared" si="109"/>
        <v>6.77</v>
      </c>
      <c r="DB293">
        <f t="shared" si="110"/>
        <v>26913.5</v>
      </c>
      <c r="DC293">
        <f t="shared" si="111"/>
        <v>0</v>
      </c>
    </row>
    <row r="294" spans="1:107" x14ac:dyDescent="0.2">
      <c r="A294">
        <f>ROW(Source!A105)</f>
        <v>105</v>
      </c>
      <c r="B294">
        <v>39650538</v>
      </c>
      <c r="C294">
        <v>39652848</v>
      </c>
      <c r="D294">
        <v>0</v>
      </c>
      <c r="E294">
        <v>0</v>
      </c>
      <c r="F294">
        <v>1</v>
      </c>
      <c r="G294">
        <v>1</v>
      </c>
      <c r="H294">
        <v>3</v>
      </c>
      <c r="I294" t="s">
        <v>171</v>
      </c>
      <c r="J294" t="s">
        <v>3</v>
      </c>
      <c r="K294" t="s">
        <v>198</v>
      </c>
      <c r="L294">
        <v>1371</v>
      </c>
      <c r="N294">
        <v>1013</v>
      </c>
      <c r="O294" t="s">
        <v>17</v>
      </c>
      <c r="P294" t="s">
        <v>17</v>
      </c>
      <c r="Q294">
        <v>1</v>
      </c>
      <c r="W294">
        <v>0</v>
      </c>
      <c r="X294">
        <v>1145753471</v>
      </c>
      <c r="Y294">
        <v>50</v>
      </c>
      <c r="AA294">
        <v>4152.51</v>
      </c>
      <c r="AB294">
        <v>0</v>
      </c>
      <c r="AC294">
        <v>0</v>
      </c>
      <c r="AD294">
        <v>0</v>
      </c>
      <c r="AE294">
        <v>613.37</v>
      </c>
      <c r="AF294">
        <v>0</v>
      </c>
      <c r="AG294">
        <v>0</v>
      </c>
      <c r="AH294">
        <v>0</v>
      </c>
      <c r="AI294">
        <v>6.77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3</v>
      </c>
      <c r="AT294">
        <v>50</v>
      </c>
      <c r="AU294" t="s">
        <v>3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Y294*Source!I105</f>
        <v>4</v>
      </c>
      <c r="CY294">
        <f t="shared" si="107"/>
        <v>4152.51</v>
      </c>
      <c r="CZ294">
        <f t="shared" si="108"/>
        <v>613.37</v>
      </c>
      <c r="DA294">
        <f t="shared" si="109"/>
        <v>6.77</v>
      </c>
      <c r="DB294">
        <f t="shared" si="110"/>
        <v>30668.5</v>
      </c>
      <c r="DC294">
        <f t="shared" si="111"/>
        <v>0</v>
      </c>
    </row>
    <row r="295" spans="1:107" x14ac:dyDescent="0.2">
      <c r="A295">
        <f>ROW(Source!A105)</f>
        <v>105</v>
      </c>
      <c r="B295">
        <v>39650538</v>
      </c>
      <c r="C295">
        <v>39652848</v>
      </c>
      <c r="D295">
        <v>0</v>
      </c>
      <c r="E295">
        <v>0</v>
      </c>
      <c r="F295">
        <v>1</v>
      </c>
      <c r="G295">
        <v>1</v>
      </c>
      <c r="H295">
        <v>3</v>
      </c>
      <c r="I295" t="s">
        <v>171</v>
      </c>
      <c r="J295" t="s">
        <v>3</v>
      </c>
      <c r="K295" t="s">
        <v>201</v>
      </c>
      <c r="L295">
        <v>1371</v>
      </c>
      <c r="N295">
        <v>1013</v>
      </c>
      <c r="O295" t="s">
        <v>17</v>
      </c>
      <c r="P295" t="s">
        <v>17</v>
      </c>
      <c r="Q295">
        <v>1</v>
      </c>
      <c r="W295">
        <v>0</v>
      </c>
      <c r="X295">
        <v>-303267213</v>
      </c>
      <c r="Y295">
        <v>50</v>
      </c>
      <c r="AA295">
        <v>726.29</v>
      </c>
      <c r="AB295">
        <v>0</v>
      </c>
      <c r="AC295">
        <v>0</v>
      </c>
      <c r="AD295">
        <v>0</v>
      </c>
      <c r="AE295">
        <v>107.28</v>
      </c>
      <c r="AF295">
        <v>0</v>
      </c>
      <c r="AG295">
        <v>0</v>
      </c>
      <c r="AH295">
        <v>0</v>
      </c>
      <c r="AI295">
        <v>6.77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3</v>
      </c>
      <c r="AT295">
        <v>50</v>
      </c>
      <c r="AU295" t="s">
        <v>3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Y295*Source!I105</f>
        <v>4</v>
      </c>
      <c r="CY295">
        <f t="shared" si="107"/>
        <v>726.29</v>
      </c>
      <c r="CZ295">
        <f t="shared" si="108"/>
        <v>107.28</v>
      </c>
      <c r="DA295">
        <f t="shared" si="109"/>
        <v>6.77</v>
      </c>
      <c r="DB295">
        <f t="shared" si="110"/>
        <v>5364</v>
      </c>
      <c r="DC295">
        <f t="shared" si="111"/>
        <v>0</v>
      </c>
    </row>
    <row r="296" spans="1:107" x14ac:dyDescent="0.2">
      <c r="A296">
        <f>ROW(Source!A105)</f>
        <v>105</v>
      </c>
      <c r="B296">
        <v>39650538</v>
      </c>
      <c r="C296">
        <v>39652848</v>
      </c>
      <c r="D296">
        <v>0</v>
      </c>
      <c r="E296">
        <v>1</v>
      </c>
      <c r="F296">
        <v>1</v>
      </c>
      <c r="G296">
        <v>1</v>
      </c>
      <c r="H296">
        <v>3</v>
      </c>
      <c r="I296" t="s">
        <v>171</v>
      </c>
      <c r="J296" t="s">
        <v>3</v>
      </c>
      <c r="K296" t="s">
        <v>204</v>
      </c>
      <c r="L296">
        <v>1371</v>
      </c>
      <c r="N296">
        <v>1013</v>
      </c>
      <c r="O296" t="s">
        <v>17</v>
      </c>
      <c r="P296" t="s">
        <v>17</v>
      </c>
      <c r="Q296">
        <v>1</v>
      </c>
      <c r="W296">
        <v>0</v>
      </c>
      <c r="X296">
        <v>260417620</v>
      </c>
      <c r="Y296">
        <v>50</v>
      </c>
      <c r="AA296">
        <v>677.14</v>
      </c>
      <c r="AB296">
        <v>0</v>
      </c>
      <c r="AC296">
        <v>0</v>
      </c>
      <c r="AD296">
        <v>0</v>
      </c>
      <c r="AE296">
        <v>100.02</v>
      </c>
      <c r="AF296">
        <v>0</v>
      </c>
      <c r="AG296">
        <v>0</v>
      </c>
      <c r="AH296">
        <v>0</v>
      </c>
      <c r="AI296">
        <v>6.77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50</v>
      </c>
      <c r="AU296" t="s">
        <v>3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Y296*Source!I105</f>
        <v>4</v>
      </c>
      <c r="CY296">
        <f t="shared" si="107"/>
        <v>677.14</v>
      </c>
      <c r="CZ296">
        <f t="shared" si="108"/>
        <v>100.02</v>
      </c>
      <c r="DA296">
        <f t="shared" si="109"/>
        <v>6.77</v>
      </c>
      <c r="DB296">
        <f t="shared" si="110"/>
        <v>5001</v>
      </c>
      <c r="DC296">
        <f t="shared" si="111"/>
        <v>0</v>
      </c>
    </row>
    <row r="297" spans="1:107" x14ac:dyDescent="0.2">
      <c r="A297">
        <f>ROW(Source!A114)</f>
        <v>114</v>
      </c>
      <c r="B297">
        <v>39650536</v>
      </c>
      <c r="C297">
        <v>39652865</v>
      </c>
      <c r="D297">
        <v>37071037</v>
      </c>
      <c r="E297">
        <v>1</v>
      </c>
      <c r="F297">
        <v>1</v>
      </c>
      <c r="G297">
        <v>1</v>
      </c>
      <c r="H297">
        <v>1</v>
      </c>
      <c r="I297" t="s">
        <v>895</v>
      </c>
      <c r="J297" t="s">
        <v>3</v>
      </c>
      <c r="K297" t="s">
        <v>896</v>
      </c>
      <c r="L297">
        <v>1191</v>
      </c>
      <c r="N297">
        <v>1013</v>
      </c>
      <c r="O297" t="s">
        <v>878</v>
      </c>
      <c r="P297" t="s">
        <v>878</v>
      </c>
      <c r="Q297">
        <v>1</v>
      </c>
      <c r="W297">
        <v>0</v>
      </c>
      <c r="X297">
        <v>1069510174</v>
      </c>
      <c r="Y297">
        <v>1923</v>
      </c>
      <c r="AA297">
        <v>0</v>
      </c>
      <c r="AB297">
        <v>0</v>
      </c>
      <c r="AC297">
        <v>0</v>
      </c>
      <c r="AD297">
        <v>9.6199999999999992</v>
      </c>
      <c r="AE297">
        <v>0</v>
      </c>
      <c r="AF297">
        <v>0</v>
      </c>
      <c r="AG297">
        <v>0</v>
      </c>
      <c r="AH297">
        <v>9.6199999999999992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1923</v>
      </c>
      <c r="AU297" t="s">
        <v>3</v>
      </c>
      <c r="AV297">
        <v>1</v>
      </c>
      <c r="AW297">
        <v>2</v>
      </c>
      <c r="AX297">
        <v>39653973</v>
      </c>
      <c r="AY297">
        <v>1</v>
      </c>
      <c r="AZ297">
        <v>0</v>
      </c>
      <c r="BA297">
        <v>251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Y297*Source!I114</f>
        <v>230.76</v>
      </c>
      <c r="CY297">
        <f>AD297</f>
        <v>9.6199999999999992</v>
      </c>
      <c r="CZ297">
        <f>AH297</f>
        <v>9.6199999999999992</v>
      </c>
      <c r="DA297">
        <f>AL297</f>
        <v>1</v>
      </c>
      <c r="DB297">
        <f t="shared" si="110"/>
        <v>18499.259999999998</v>
      </c>
      <c r="DC297">
        <f t="shared" si="111"/>
        <v>0</v>
      </c>
    </row>
    <row r="298" spans="1:107" x14ac:dyDescent="0.2">
      <c r="A298">
        <f>ROW(Source!A114)</f>
        <v>114</v>
      </c>
      <c r="B298">
        <v>39650536</v>
      </c>
      <c r="C298">
        <v>39652865</v>
      </c>
      <c r="D298">
        <v>37064876</v>
      </c>
      <c r="E298">
        <v>1</v>
      </c>
      <c r="F298">
        <v>1</v>
      </c>
      <c r="G298">
        <v>1</v>
      </c>
      <c r="H298">
        <v>1</v>
      </c>
      <c r="I298" t="s">
        <v>897</v>
      </c>
      <c r="J298" t="s">
        <v>3</v>
      </c>
      <c r="K298" t="s">
        <v>898</v>
      </c>
      <c r="L298">
        <v>1191</v>
      </c>
      <c r="N298">
        <v>1013</v>
      </c>
      <c r="O298" t="s">
        <v>878</v>
      </c>
      <c r="P298" t="s">
        <v>878</v>
      </c>
      <c r="Q298">
        <v>1</v>
      </c>
      <c r="W298">
        <v>0</v>
      </c>
      <c r="X298">
        <v>-1417349443</v>
      </c>
      <c r="Y298">
        <v>49.04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49.04</v>
      </c>
      <c r="AU298" t="s">
        <v>3</v>
      </c>
      <c r="AV298">
        <v>2</v>
      </c>
      <c r="AW298">
        <v>2</v>
      </c>
      <c r="AX298">
        <v>39653974</v>
      </c>
      <c r="AY298">
        <v>1</v>
      </c>
      <c r="AZ298">
        <v>0</v>
      </c>
      <c r="BA298">
        <v>252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Y298*Source!I114</f>
        <v>5.8847999999999994</v>
      </c>
      <c r="CY298">
        <f>AD298</f>
        <v>0</v>
      </c>
      <c r="CZ298">
        <f>AH298</f>
        <v>0</v>
      </c>
      <c r="DA298">
        <f>AL298</f>
        <v>1</v>
      </c>
      <c r="DB298">
        <f t="shared" si="110"/>
        <v>0</v>
      </c>
      <c r="DC298">
        <f t="shared" si="111"/>
        <v>0</v>
      </c>
    </row>
    <row r="299" spans="1:107" x14ac:dyDescent="0.2">
      <c r="A299">
        <f>ROW(Source!A114)</f>
        <v>114</v>
      </c>
      <c r="B299">
        <v>39650536</v>
      </c>
      <c r="C299">
        <v>39652865</v>
      </c>
      <c r="D299">
        <v>36882159</v>
      </c>
      <c r="E299">
        <v>1</v>
      </c>
      <c r="F299">
        <v>1</v>
      </c>
      <c r="G299">
        <v>1</v>
      </c>
      <c r="H299">
        <v>2</v>
      </c>
      <c r="I299" t="s">
        <v>958</v>
      </c>
      <c r="J299" t="s">
        <v>959</v>
      </c>
      <c r="K299" t="s">
        <v>960</v>
      </c>
      <c r="L299">
        <v>1368</v>
      </c>
      <c r="N299">
        <v>1011</v>
      </c>
      <c r="O299" t="s">
        <v>902</v>
      </c>
      <c r="P299" t="s">
        <v>902</v>
      </c>
      <c r="Q299">
        <v>1</v>
      </c>
      <c r="W299">
        <v>0</v>
      </c>
      <c r="X299">
        <v>-1718674368</v>
      </c>
      <c r="Y299">
        <v>14.37</v>
      </c>
      <c r="AA299">
        <v>0</v>
      </c>
      <c r="AB299">
        <v>111.99</v>
      </c>
      <c r="AC299">
        <v>13.5</v>
      </c>
      <c r="AD299">
        <v>0</v>
      </c>
      <c r="AE299">
        <v>0</v>
      </c>
      <c r="AF299">
        <v>111.99</v>
      </c>
      <c r="AG299">
        <v>13.5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14.37</v>
      </c>
      <c r="AU299" t="s">
        <v>3</v>
      </c>
      <c r="AV299">
        <v>0</v>
      </c>
      <c r="AW299">
        <v>2</v>
      </c>
      <c r="AX299">
        <v>39653975</v>
      </c>
      <c r="AY299">
        <v>1</v>
      </c>
      <c r="AZ299">
        <v>0</v>
      </c>
      <c r="BA299">
        <v>253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Y299*Source!I114</f>
        <v>1.7243999999999999</v>
      </c>
      <c r="CY299">
        <f t="shared" ref="CY299:CY304" si="112">AB299</f>
        <v>111.99</v>
      </c>
      <c r="CZ299">
        <f t="shared" ref="CZ299:CZ304" si="113">AF299</f>
        <v>111.99</v>
      </c>
      <c r="DA299">
        <f t="shared" ref="DA299:DA304" si="114">AJ299</f>
        <v>1</v>
      </c>
      <c r="DB299">
        <f t="shared" si="110"/>
        <v>1609.3</v>
      </c>
      <c r="DC299">
        <f t="shared" si="111"/>
        <v>194</v>
      </c>
    </row>
    <row r="300" spans="1:107" x14ac:dyDescent="0.2">
      <c r="A300">
        <f>ROW(Source!A114)</f>
        <v>114</v>
      </c>
      <c r="B300">
        <v>39650536</v>
      </c>
      <c r="C300">
        <v>39652865</v>
      </c>
      <c r="D300">
        <v>36882351</v>
      </c>
      <c r="E300">
        <v>1</v>
      </c>
      <c r="F300">
        <v>1</v>
      </c>
      <c r="G300">
        <v>1</v>
      </c>
      <c r="H300">
        <v>2</v>
      </c>
      <c r="I300" t="s">
        <v>1027</v>
      </c>
      <c r="J300" t="s">
        <v>1028</v>
      </c>
      <c r="K300" t="s">
        <v>1029</v>
      </c>
      <c r="L300">
        <v>1368</v>
      </c>
      <c r="N300">
        <v>1011</v>
      </c>
      <c r="O300" t="s">
        <v>902</v>
      </c>
      <c r="P300" t="s">
        <v>902</v>
      </c>
      <c r="Q300">
        <v>1</v>
      </c>
      <c r="W300">
        <v>0</v>
      </c>
      <c r="X300">
        <v>-1985289705</v>
      </c>
      <c r="Y300">
        <v>11.3</v>
      </c>
      <c r="AA300">
        <v>0</v>
      </c>
      <c r="AB300">
        <v>6.66</v>
      </c>
      <c r="AC300">
        <v>0</v>
      </c>
      <c r="AD300">
        <v>0</v>
      </c>
      <c r="AE300">
        <v>0</v>
      </c>
      <c r="AF300">
        <v>6.66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11.3</v>
      </c>
      <c r="AU300" t="s">
        <v>3</v>
      </c>
      <c r="AV300">
        <v>0</v>
      </c>
      <c r="AW300">
        <v>2</v>
      </c>
      <c r="AX300">
        <v>39653976</v>
      </c>
      <c r="AY300">
        <v>1</v>
      </c>
      <c r="AZ300">
        <v>0</v>
      </c>
      <c r="BA300">
        <v>254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Y300*Source!I114</f>
        <v>1.3560000000000001</v>
      </c>
      <c r="CY300">
        <f t="shared" si="112"/>
        <v>6.66</v>
      </c>
      <c r="CZ300">
        <f t="shared" si="113"/>
        <v>6.66</v>
      </c>
      <c r="DA300">
        <f t="shared" si="114"/>
        <v>1</v>
      </c>
      <c r="DB300">
        <f t="shared" si="110"/>
        <v>75.260000000000005</v>
      </c>
      <c r="DC300">
        <f t="shared" si="111"/>
        <v>0</v>
      </c>
    </row>
    <row r="301" spans="1:107" x14ac:dyDescent="0.2">
      <c r="A301">
        <f>ROW(Source!A114)</f>
        <v>114</v>
      </c>
      <c r="B301">
        <v>39650536</v>
      </c>
      <c r="C301">
        <v>39652865</v>
      </c>
      <c r="D301">
        <v>36883554</v>
      </c>
      <c r="E301">
        <v>1</v>
      </c>
      <c r="F301">
        <v>1</v>
      </c>
      <c r="G301">
        <v>1</v>
      </c>
      <c r="H301">
        <v>2</v>
      </c>
      <c r="I301" t="s">
        <v>961</v>
      </c>
      <c r="J301" t="s">
        <v>962</v>
      </c>
      <c r="K301" t="s">
        <v>963</v>
      </c>
      <c r="L301">
        <v>1368</v>
      </c>
      <c r="N301">
        <v>1011</v>
      </c>
      <c r="O301" t="s">
        <v>902</v>
      </c>
      <c r="P301" t="s">
        <v>902</v>
      </c>
      <c r="Q301">
        <v>1</v>
      </c>
      <c r="W301">
        <v>0</v>
      </c>
      <c r="X301">
        <v>1372534845</v>
      </c>
      <c r="Y301">
        <v>14.37</v>
      </c>
      <c r="AA301">
        <v>0</v>
      </c>
      <c r="AB301">
        <v>65.709999999999994</v>
      </c>
      <c r="AC301">
        <v>11.6</v>
      </c>
      <c r="AD301">
        <v>0</v>
      </c>
      <c r="AE301">
        <v>0</v>
      </c>
      <c r="AF301">
        <v>65.709999999999994</v>
      </c>
      <c r="AG301">
        <v>11.6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14.37</v>
      </c>
      <c r="AU301" t="s">
        <v>3</v>
      </c>
      <c r="AV301">
        <v>0</v>
      </c>
      <c r="AW301">
        <v>2</v>
      </c>
      <c r="AX301">
        <v>39653977</v>
      </c>
      <c r="AY301">
        <v>1</v>
      </c>
      <c r="AZ301">
        <v>0</v>
      </c>
      <c r="BA301">
        <v>255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Y301*Source!I114</f>
        <v>1.7243999999999999</v>
      </c>
      <c r="CY301">
        <f t="shared" si="112"/>
        <v>65.709999999999994</v>
      </c>
      <c r="CZ301">
        <f t="shared" si="113"/>
        <v>65.709999999999994</v>
      </c>
      <c r="DA301">
        <f t="shared" si="114"/>
        <v>1</v>
      </c>
      <c r="DB301">
        <f t="shared" si="110"/>
        <v>944.25</v>
      </c>
      <c r="DC301">
        <f t="shared" si="111"/>
        <v>166.69</v>
      </c>
    </row>
    <row r="302" spans="1:107" x14ac:dyDescent="0.2">
      <c r="A302">
        <f>ROW(Source!A114)</f>
        <v>114</v>
      </c>
      <c r="B302">
        <v>39650536</v>
      </c>
      <c r="C302">
        <v>39652865</v>
      </c>
      <c r="D302">
        <v>36883858</v>
      </c>
      <c r="E302">
        <v>1</v>
      </c>
      <c r="F302">
        <v>1</v>
      </c>
      <c r="G302">
        <v>1</v>
      </c>
      <c r="H302">
        <v>2</v>
      </c>
      <c r="I302" t="s">
        <v>1039</v>
      </c>
      <c r="J302" t="s">
        <v>1040</v>
      </c>
      <c r="K302" t="s">
        <v>1041</v>
      </c>
      <c r="L302">
        <v>1368</v>
      </c>
      <c r="N302">
        <v>1011</v>
      </c>
      <c r="O302" t="s">
        <v>902</v>
      </c>
      <c r="P302" t="s">
        <v>902</v>
      </c>
      <c r="Q302">
        <v>1</v>
      </c>
      <c r="W302">
        <v>0</v>
      </c>
      <c r="X302">
        <v>-353815937</v>
      </c>
      <c r="Y302">
        <v>151.96</v>
      </c>
      <c r="AA302">
        <v>0</v>
      </c>
      <c r="AB302">
        <v>8.1</v>
      </c>
      <c r="AC302">
        <v>0</v>
      </c>
      <c r="AD302">
        <v>0</v>
      </c>
      <c r="AE302">
        <v>0</v>
      </c>
      <c r="AF302">
        <v>8.1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151.96</v>
      </c>
      <c r="AU302" t="s">
        <v>3</v>
      </c>
      <c r="AV302">
        <v>0</v>
      </c>
      <c r="AW302">
        <v>2</v>
      </c>
      <c r="AX302">
        <v>39653978</v>
      </c>
      <c r="AY302">
        <v>1</v>
      </c>
      <c r="AZ302">
        <v>0</v>
      </c>
      <c r="BA302">
        <v>256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Y302*Source!I114</f>
        <v>18.235199999999999</v>
      </c>
      <c r="CY302">
        <f t="shared" si="112"/>
        <v>8.1</v>
      </c>
      <c r="CZ302">
        <f t="shared" si="113"/>
        <v>8.1</v>
      </c>
      <c r="DA302">
        <f t="shared" si="114"/>
        <v>1</v>
      </c>
      <c r="DB302">
        <f t="shared" si="110"/>
        <v>1230.8800000000001</v>
      </c>
      <c r="DC302">
        <f t="shared" si="111"/>
        <v>0</v>
      </c>
    </row>
    <row r="303" spans="1:107" x14ac:dyDescent="0.2">
      <c r="A303">
        <f>ROW(Source!A114)</f>
        <v>114</v>
      </c>
      <c r="B303">
        <v>39650536</v>
      </c>
      <c r="C303">
        <v>39652865</v>
      </c>
      <c r="D303">
        <v>36883889</v>
      </c>
      <c r="E303">
        <v>1</v>
      </c>
      <c r="F303">
        <v>1</v>
      </c>
      <c r="G303">
        <v>1</v>
      </c>
      <c r="H303">
        <v>2</v>
      </c>
      <c r="I303" t="s">
        <v>1042</v>
      </c>
      <c r="J303" t="s">
        <v>1043</v>
      </c>
      <c r="K303" t="s">
        <v>1044</v>
      </c>
      <c r="L303">
        <v>1368</v>
      </c>
      <c r="N303">
        <v>1011</v>
      </c>
      <c r="O303" t="s">
        <v>902</v>
      </c>
      <c r="P303" t="s">
        <v>902</v>
      </c>
      <c r="Q303">
        <v>1</v>
      </c>
      <c r="W303">
        <v>0</v>
      </c>
      <c r="X303">
        <v>-1054378761</v>
      </c>
      <c r="Y303">
        <v>20.3</v>
      </c>
      <c r="AA303">
        <v>0</v>
      </c>
      <c r="AB303">
        <v>100</v>
      </c>
      <c r="AC303">
        <v>10.06</v>
      </c>
      <c r="AD303">
        <v>0</v>
      </c>
      <c r="AE303">
        <v>0</v>
      </c>
      <c r="AF303">
        <v>100</v>
      </c>
      <c r="AG303">
        <v>10.06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20.3</v>
      </c>
      <c r="AU303" t="s">
        <v>3</v>
      </c>
      <c r="AV303">
        <v>0</v>
      </c>
      <c r="AW303">
        <v>2</v>
      </c>
      <c r="AX303">
        <v>39653979</v>
      </c>
      <c r="AY303">
        <v>1</v>
      </c>
      <c r="AZ303">
        <v>0</v>
      </c>
      <c r="BA303">
        <v>257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Y303*Source!I114</f>
        <v>2.4359999999999999</v>
      </c>
      <c r="CY303">
        <f t="shared" si="112"/>
        <v>100</v>
      </c>
      <c r="CZ303">
        <f t="shared" si="113"/>
        <v>100</v>
      </c>
      <c r="DA303">
        <f t="shared" si="114"/>
        <v>1</v>
      </c>
      <c r="DB303">
        <f t="shared" si="110"/>
        <v>2030</v>
      </c>
      <c r="DC303">
        <f t="shared" si="111"/>
        <v>204.22</v>
      </c>
    </row>
    <row r="304" spans="1:107" x14ac:dyDescent="0.2">
      <c r="A304">
        <f>ROW(Source!A114)</f>
        <v>114</v>
      </c>
      <c r="B304">
        <v>39650536</v>
      </c>
      <c r="C304">
        <v>39652865</v>
      </c>
      <c r="D304">
        <v>36884010</v>
      </c>
      <c r="E304">
        <v>1</v>
      </c>
      <c r="F304">
        <v>1</v>
      </c>
      <c r="G304">
        <v>1</v>
      </c>
      <c r="H304">
        <v>2</v>
      </c>
      <c r="I304" t="s">
        <v>1045</v>
      </c>
      <c r="J304" t="s">
        <v>1046</v>
      </c>
      <c r="K304" t="s">
        <v>1047</v>
      </c>
      <c r="L304">
        <v>1368</v>
      </c>
      <c r="N304">
        <v>1011</v>
      </c>
      <c r="O304" t="s">
        <v>902</v>
      </c>
      <c r="P304" t="s">
        <v>902</v>
      </c>
      <c r="Q304">
        <v>1</v>
      </c>
      <c r="W304">
        <v>0</v>
      </c>
      <c r="X304">
        <v>950881937</v>
      </c>
      <c r="Y304">
        <v>72.099999999999994</v>
      </c>
      <c r="AA304">
        <v>0</v>
      </c>
      <c r="AB304">
        <v>18.68</v>
      </c>
      <c r="AC304">
        <v>0</v>
      </c>
      <c r="AD304">
        <v>0</v>
      </c>
      <c r="AE304">
        <v>0</v>
      </c>
      <c r="AF304">
        <v>18.68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72.099999999999994</v>
      </c>
      <c r="AU304" t="s">
        <v>3</v>
      </c>
      <c r="AV304">
        <v>0</v>
      </c>
      <c r="AW304">
        <v>2</v>
      </c>
      <c r="AX304">
        <v>39653980</v>
      </c>
      <c r="AY304">
        <v>1</v>
      </c>
      <c r="AZ304">
        <v>0</v>
      </c>
      <c r="BA304">
        <v>258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Y304*Source!I114</f>
        <v>8.6519999999999992</v>
      </c>
      <c r="CY304">
        <f t="shared" si="112"/>
        <v>18.68</v>
      </c>
      <c r="CZ304">
        <f t="shared" si="113"/>
        <v>18.68</v>
      </c>
      <c r="DA304">
        <f t="shared" si="114"/>
        <v>1</v>
      </c>
      <c r="DB304">
        <f t="shared" si="110"/>
        <v>1346.83</v>
      </c>
      <c r="DC304">
        <f t="shared" si="111"/>
        <v>0</v>
      </c>
    </row>
    <row r="305" spans="1:107" x14ac:dyDescent="0.2">
      <c r="A305">
        <f>ROW(Source!A114)</f>
        <v>114</v>
      </c>
      <c r="B305">
        <v>39650536</v>
      </c>
      <c r="C305">
        <v>39652865</v>
      </c>
      <c r="D305">
        <v>36801793</v>
      </c>
      <c r="E305">
        <v>1</v>
      </c>
      <c r="F305">
        <v>1</v>
      </c>
      <c r="G305">
        <v>1</v>
      </c>
      <c r="H305">
        <v>3</v>
      </c>
      <c r="I305" t="s">
        <v>1024</v>
      </c>
      <c r="J305" t="s">
        <v>1025</v>
      </c>
      <c r="K305" t="s">
        <v>1026</v>
      </c>
      <c r="L305">
        <v>1339</v>
      </c>
      <c r="N305">
        <v>1007</v>
      </c>
      <c r="O305" t="s">
        <v>657</v>
      </c>
      <c r="P305" t="s">
        <v>657</v>
      </c>
      <c r="Q305">
        <v>1</v>
      </c>
      <c r="W305">
        <v>0</v>
      </c>
      <c r="X305">
        <v>-66610889</v>
      </c>
      <c r="Y305">
        <v>100</v>
      </c>
      <c r="AA305">
        <v>3.15</v>
      </c>
      <c r="AB305">
        <v>0</v>
      </c>
      <c r="AC305">
        <v>0</v>
      </c>
      <c r="AD305">
        <v>0</v>
      </c>
      <c r="AE305">
        <v>3.15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100</v>
      </c>
      <c r="AU305" t="s">
        <v>3</v>
      </c>
      <c r="AV305">
        <v>0</v>
      </c>
      <c r="AW305">
        <v>2</v>
      </c>
      <c r="AX305">
        <v>39653981</v>
      </c>
      <c r="AY305">
        <v>1</v>
      </c>
      <c r="AZ305">
        <v>0</v>
      </c>
      <c r="BA305">
        <v>259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Y305*Source!I114</f>
        <v>12</v>
      </c>
      <c r="CY305">
        <f t="shared" ref="CY305:CY312" si="115">AA305</f>
        <v>3.15</v>
      </c>
      <c r="CZ305">
        <f t="shared" ref="CZ305:CZ312" si="116">AE305</f>
        <v>3.15</v>
      </c>
      <c r="DA305">
        <f t="shared" ref="DA305:DA312" si="117">AI305</f>
        <v>1</v>
      </c>
      <c r="DB305">
        <f t="shared" si="110"/>
        <v>315</v>
      </c>
      <c r="DC305">
        <f t="shared" si="111"/>
        <v>0</v>
      </c>
    </row>
    <row r="306" spans="1:107" x14ac:dyDescent="0.2">
      <c r="A306">
        <f>ROW(Source!A114)</f>
        <v>114</v>
      </c>
      <c r="B306">
        <v>39650536</v>
      </c>
      <c r="C306">
        <v>39652865</v>
      </c>
      <c r="D306">
        <v>36802293</v>
      </c>
      <c r="E306">
        <v>1</v>
      </c>
      <c r="F306">
        <v>1</v>
      </c>
      <c r="G306">
        <v>1</v>
      </c>
      <c r="H306">
        <v>3</v>
      </c>
      <c r="I306" t="s">
        <v>1048</v>
      </c>
      <c r="J306" t="s">
        <v>1049</v>
      </c>
      <c r="K306" t="s">
        <v>1050</v>
      </c>
      <c r="L306">
        <v>1356</v>
      </c>
      <c r="N306">
        <v>1010</v>
      </c>
      <c r="O306" t="s">
        <v>1051</v>
      </c>
      <c r="P306" t="s">
        <v>1051</v>
      </c>
      <c r="Q306">
        <v>1000</v>
      </c>
      <c r="W306">
        <v>0</v>
      </c>
      <c r="X306">
        <v>72387144</v>
      </c>
      <c r="Y306">
        <v>0.56000000000000005</v>
      </c>
      <c r="AA306">
        <v>253.8</v>
      </c>
      <c r="AB306">
        <v>0</v>
      </c>
      <c r="AC306">
        <v>0</v>
      </c>
      <c r="AD306">
        <v>0</v>
      </c>
      <c r="AE306">
        <v>253.8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0.56000000000000005</v>
      </c>
      <c r="AU306" t="s">
        <v>3</v>
      </c>
      <c r="AV306">
        <v>0</v>
      </c>
      <c r="AW306">
        <v>2</v>
      </c>
      <c r="AX306">
        <v>39653982</v>
      </c>
      <c r="AY306">
        <v>1</v>
      </c>
      <c r="AZ306">
        <v>0</v>
      </c>
      <c r="BA306">
        <v>260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Y306*Source!I114</f>
        <v>6.720000000000001E-2</v>
      </c>
      <c r="CY306">
        <f t="shared" si="115"/>
        <v>253.8</v>
      </c>
      <c r="CZ306">
        <f t="shared" si="116"/>
        <v>253.8</v>
      </c>
      <c r="DA306">
        <f t="shared" si="117"/>
        <v>1</v>
      </c>
      <c r="DB306">
        <f t="shared" si="110"/>
        <v>142.13</v>
      </c>
      <c r="DC306">
        <f t="shared" si="111"/>
        <v>0</v>
      </c>
    </row>
    <row r="307" spans="1:107" x14ac:dyDescent="0.2">
      <c r="A307">
        <f>ROW(Source!A114)</f>
        <v>114</v>
      </c>
      <c r="B307">
        <v>39650536</v>
      </c>
      <c r="C307">
        <v>39652865</v>
      </c>
      <c r="D307">
        <v>36803268</v>
      </c>
      <c r="E307">
        <v>1</v>
      </c>
      <c r="F307">
        <v>1</v>
      </c>
      <c r="G307">
        <v>1</v>
      </c>
      <c r="H307">
        <v>3</v>
      </c>
      <c r="I307" t="s">
        <v>1052</v>
      </c>
      <c r="J307" t="s">
        <v>1053</v>
      </c>
      <c r="K307" t="s">
        <v>1054</v>
      </c>
      <c r="L307">
        <v>1348</v>
      </c>
      <c r="N307">
        <v>1009</v>
      </c>
      <c r="O307" t="s">
        <v>888</v>
      </c>
      <c r="P307" t="s">
        <v>888</v>
      </c>
      <c r="Q307">
        <v>1000</v>
      </c>
      <c r="W307">
        <v>0</v>
      </c>
      <c r="X307">
        <v>1334874479</v>
      </c>
      <c r="Y307">
        <v>9.64E-2</v>
      </c>
      <c r="AA307">
        <v>9765</v>
      </c>
      <c r="AB307">
        <v>0</v>
      </c>
      <c r="AC307">
        <v>0</v>
      </c>
      <c r="AD307">
        <v>0</v>
      </c>
      <c r="AE307">
        <v>9765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9.64E-2</v>
      </c>
      <c r="AU307" t="s">
        <v>3</v>
      </c>
      <c r="AV307">
        <v>0</v>
      </c>
      <c r="AW307">
        <v>2</v>
      </c>
      <c r="AX307">
        <v>39653983</v>
      </c>
      <c r="AY307">
        <v>1</v>
      </c>
      <c r="AZ307">
        <v>0</v>
      </c>
      <c r="BA307">
        <v>261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Y307*Source!I114</f>
        <v>1.1568E-2</v>
      </c>
      <c r="CY307">
        <f t="shared" si="115"/>
        <v>9765</v>
      </c>
      <c r="CZ307">
        <f t="shared" si="116"/>
        <v>9765</v>
      </c>
      <c r="DA307">
        <f t="shared" si="117"/>
        <v>1</v>
      </c>
      <c r="DB307">
        <f t="shared" si="110"/>
        <v>941.35</v>
      </c>
      <c r="DC307">
        <f t="shared" si="111"/>
        <v>0</v>
      </c>
    </row>
    <row r="308" spans="1:107" x14ac:dyDescent="0.2">
      <c r="A308">
        <f>ROW(Source!A114)</f>
        <v>114</v>
      </c>
      <c r="B308">
        <v>39650536</v>
      </c>
      <c r="C308">
        <v>39652865</v>
      </c>
      <c r="D308">
        <v>36804606</v>
      </c>
      <c r="E308">
        <v>1</v>
      </c>
      <c r="F308">
        <v>1</v>
      </c>
      <c r="G308">
        <v>1</v>
      </c>
      <c r="H308">
        <v>3</v>
      </c>
      <c r="I308" t="s">
        <v>1055</v>
      </c>
      <c r="J308" t="s">
        <v>1056</v>
      </c>
      <c r="K308" t="s">
        <v>1057</v>
      </c>
      <c r="L308">
        <v>1348</v>
      </c>
      <c r="N308">
        <v>1009</v>
      </c>
      <c r="O308" t="s">
        <v>888</v>
      </c>
      <c r="P308" t="s">
        <v>888</v>
      </c>
      <c r="Q308">
        <v>1000</v>
      </c>
      <c r="W308">
        <v>0</v>
      </c>
      <c r="X308">
        <v>-1635826455</v>
      </c>
      <c r="Y308">
        <v>5.3E-3</v>
      </c>
      <c r="AA308">
        <v>25425</v>
      </c>
      <c r="AB308">
        <v>0</v>
      </c>
      <c r="AC308">
        <v>0</v>
      </c>
      <c r="AD308">
        <v>0</v>
      </c>
      <c r="AE308">
        <v>25425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5.3E-3</v>
      </c>
      <c r="AU308" t="s">
        <v>3</v>
      </c>
      <c r="AV308">
        <v>0</v>
      </c>
      <c r="AW308">
        <v>2</v>
      </c>
      <c r="AX308">
        <v>39653984</v>
      </c>
      <c r="AY308">
        <v>1</v>
      </c>
      <c r="AZ308">
        <v>0</v>
      </c>
      <c r="BA308">
        <v>262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Y308*Source!I114</f>
        <v>6.3599999999999996E-4</v>
      </c>
      <c r="CY308">
        <f t="shared" si="115"/>
        <v>25425</v>
      </c>
      <c r="CZ308">
        <f t="shared" si="116"/>
        <v>25425</v>
      </c>
      <c r="DA308">
        <f t="shared" si="117"/>
        <v>1</v>
      </c>
      <c r="DB308">
        <f t="shared" si="110"/>
        <v>134.75</v>
      </c>
      <c r="DC308">
        <f t="shared" si="111"/>
        <v>0</v>
      </c>
    </row>
    <row r="309" spans="1:107" x14ac:dyDescent="0.2">
      <c r="A309">
        <f>ROW(Source!A114)</f>
        <v>114</v>
      </c>
      <c r="B309">
        <v>39650536</v>
      </c>
      <c r="C309">
        <v>39652865</v>
      </c>
      <c r="D309">
        <v>36847409</v>
      </c>
      <c r="E309">
        <v>1</v>
      </c>
      <c r="F309">
        <v>1</v>
      </c>
      <c r="G309">
        <v>1</v>
      </c>
      <c r="H309">
        <v>3</v>
      </c>
      <c r="I309" t="s">
        <v>1058</v>
      </c>
      <c r="J309" t="s">
        <v>1059</v>
      </c>
      <c r="K309" t="s">
        <v>1060</v>
      </c>
      <c r="L309">
        <v>1356</v>
      </c>
      <c r="N309">
        <v>1010</v>
      </c>
      <c r="O309" t="s">
        <v>1051</v>
      </c>
      <c r="P309" t="s">
        <v>1051</v>
      </c>
      <c r="Q309">
        <v>1000</v>
      </c>
      <c r="W309">
        <v>0</v>
      </c>
      <c r="X309">
        <v>-1429167568</v>
      </c>
      <c r="Y309">
        <v>0.56000000000000005</v>
      </c>
      <c r="AA309">
        <v>135.82</v>
      </c>
      <c r="AB309">
        <v>0</v>
      </c>
      <c r="AC309">
        <v>0</v>
      </c>
      <c r="AD309">
        <v>0</v>
      </c>
      <c r="AE309">
        <v>135.82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0.56000000000000005</v>
      </c>
      <c r="AU309" t="s">
        <v>3</v>
      </c>
      <c r="AV309">
        <v>0</v>
      </c>
      <c r="AW309">
        <v>2</v>
      </c>
      <c r="AX309">
        <v>39653985</v>
      </c>
      <c r="AY309">
        <v>1</v>
      </c>
      <c r="AZ309">
        <v>0</v>
      </c>
      <c r="BA309">
        <v>263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Y309*Source!I114</f>
        <v>6.720000000000001E-2</v>
      </c>
      <c r="CY309">
        <f t="shared" si="115"/>
        <v>135.82</v>
      </c>
      <c r="CZ309">
        <f t="shared" si="116"/>
        <v>135.82</v>
      </c>
      <c r="DA309">
        <f t="shared" si="117"/>
        <v>1</v>
      </c>
      <c r="DB309">
        <f t="shared" si="110"/>
        <v>76.06</v>
      </c>
      <c r="DC309">
        <f t="shared" si="111"/>
        <v>0</v>
      </c>
    </row>
    <row r="310" spans="1:107" x14ac:dyDescent="0.2">
      <c r="A310">
        <f>ROW(Source!A114)</f>
        <v>114</v>
      </c>
      <c r="B310">
        <v>39650536</v>
      </c>
      <c r="C310">
        <v>39652865</v>
      </c>
      <c r="D310">
        <v>36861223</v>
      </c>
      <c r="E310">
        <v>1</v>
      </c>
      <c r="F310">
        <v>1</v>
      </c>
      <c r="G310">
        <v>1</v>
      </c>
      <c r="H310">
        <v>3</v>
      </c>
      <c r="I310" t="s">
        <v>213</v>
      </c>
      <c r="J310" t="s">
        <v>215</v>
      </c>
      <c r="K310" t="s">
        <v>214</v>
      </c>
      <c r="L310">
        <v>1358</v>
      </c>
      <c r="N310">
        <v>1010</v>
      </c>
      <c r="O310" t="s">
        <v>95</v>
      </c>
      <c r="P310" t="s">
        <v>95</v>
      </c>
      <c r="Q310">
        <v>10</v>
      </c>
      <c r="W310">
        <v>0</v>
      </c>
      <c r="X310">
        <v>-1191253957</v>
      </c>
      <c r="Y310">
        <v>6.6666670000000003</v>
      </c>
      <c r="AA310">
        <v>58.3</v>
      </c>
      <c r="AB310">
        <v>0</v>
      </c>
      <c r="AC310">
        <v>0</v>
      </c>
      <c r="AD310">
        <v>0</v>
      </c>
      <c r="AE310">
        <v>58.3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3</v>
      </c>
      <c r="AT310">
        <v>6.6666670000000003</v>
      </c>
      <c r="AU310" t="s">
        <v>3</v>
      </c>
      <c r="AV310">
        <v>0</v>
      </c>
      <c r="AW310">
        <v>1</v>
      </c>
      <c r="AX310">
        <v>-1</v>
      </c>
      <c r="AY310">
        <v>0</v>
      </c>
      <c r="AZ310">
        <v>0</v>
      </c>
      <c r="BA310" t="s">
        <v>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Y310*Source!I114</f>
        <v>0.80000004000000002</v>
      </c>
      <c r="CY310">
        <f t="shared" si="115"/>
        <v>58.3</v>
      </c>
      <c r="CZ310">
        <f t="shared" si="116"/>
        <v>58.3</v>
      </c>
      <c r="DA310">
        <f t="shared" si="117"/>
        <v>1</v>
      </c>
      <c r="DB310">
        <f t="shared" si="110"/>
        <v>388.67</v>
      </c>
      <c r="DC310">
        <f t="shared" si="111"/>
        <v>0</v>
      </c>
    </row>
    <row r="311" spans="1:107" x14ac:dyDescent="0.2">
      <c r="A311">
        <f>ROW(Source!A114)</f>
        <v>114</v>
      </c>
      <c r="B311">
        <v>39650536</v>
      </c>
      <c r="C311">
        <v>39652865</v>
      </c>
      <c r="D311">
        <v>36861951</v>
      </c>
      <c r="E311">
        <v>1</v>
      </c>
      <c r="F311">
        <v>1</v>
      </c>
      <c r="G311">
        <v>1</v>
      </c>
      <c r="H311">
        <v>3</v>
      </c>
      <c r="I311" t="s">
        <v>217</v>
      </c>
      <c r="J311" t="s">
        <v>220</v>
      </c>
      <c r="K311" t="s">
        <v>218</v>
      </c>
      <c r="L311">
        <v>1302</v>
      </c>
      <c r="N311">
        <v>1003</v>
      </c>
      <c r="O311" t="s">
        <v>219</v>
      </c>
      <c r="P311" t="s">
        <v>219</v>
      </c>
      <c r="Q311">
        <v>10</v>
      </c>
      <c r="W311">
        <v>0</v>
      </c>
      <c r="X311">
        <v>-1697956352</v>
      </c>
      <c r="Y311">
        <v>10</v>
      </c>
      <c r="AA311">
        <v>1700.51</v>
      </c>
      <c r="AB311">
        <v>0</v>
      </c>
      <c r="AC311">
        <v>0</v>
      </c>
      <c r="AD311">
        <v>0</v>
      </c>
      <c r="AE311">
        <v>1700.51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3</v>
      </c>
      <c r="AT311">
        <v>10</v>
      </c>
      <c r="AU311" t="s">
        <v>3</v>
      </c>
      <c r="AV311">
        <v>0</v>
      </c>
      <c r="AW311">
        <v>1</v>
      </c>
      <c r="AX311">
        <v>-1</v>
      </c>
      <c r="AY311">
        <v>0</v>
      </c>
      <c r="AZ311">
        <v>0</v>
      </c>
      <c r="BA311" t="s">
        <v>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Y311*Source!I114</f>
        <v>1.2</v>
      </c>
      <c r="CY311">
        <f t="shared" si="115"/>
        <v>1700.51</v>
      </c>
      <c r="CZ311">
        <f t="shared" si="116"/>
        <v>1700.51</v>
      </c>
      <c r="DA311">
        <f t="shared" si="117"/>
        <v>1</v>
      </c>
      <c r="DB311">
        <f t="shared" si="110"/>
        <v>17005.099999999999</v>
      </c>
      <c r="DC311">
        <f t="shared" si="111"/>
        <v>0</v>
      </c>
    </row>
    <row r="312" spans="1:107" x14ac:dyDescent="0.2">
      <c r="A312">
        <f>ROW(Source!A114)</f>
        <v>114</v>
      </c>
      <c r="B312">
        <v>39650536</v>
      </c>
      <c r="C312">
        <v>39652865</v>
      </c>
      <c r="D312">
        <v>36799065</v>
      </c>
      <c r="E312">
        <v>17</v>
      </c>
      <c r="F312">
        <v>1</v>
      </c>
      <c r="G312">
        <v>1</v>
      </c>
      <c r="H312">
        <v>3</v>
      </c>
      <c r="I312" t="s">
        <v>892</v>
      </c>
      <c r="J312" t="s">
        <v>3</v>
      </c>
      <c r="K312" t="s">
        <v>893</v>
      </c>
      <c r="L312">
        <v>1374</v>
      </c>
      <c r="N312">
        <v>1013</v>
      </c>
      <c r="O312" t="s">
        <v>894</v>
      </c>
      <c r="P312" t="s">
        <v>894</v>
      </c>
      <c r="Q312">
        <v>1</v>
      </c>
      <c r="W312">
        <v>0</v>
      </c>
      <c r="X312">
        <v>-1731369543</v>
      </c>
      <c r="Y312">
        <v>369.99</v>
      </c>
      <c r="AA312">
        <v>1</v>
      </c>
      <c r="AB312">
        <v>0</v>
      </c>
      <c r="AC312">
        <v>0</v>
      </c>
      <c r="AD312">
        <v>0</v>
      </c>
      <c r="AE312">
        <v>1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369.99</v>
      </c>
      <c r="AU312" t="s">
        <v>3</v>
      </c>
      <c r="AV312">
        <v>0</v>
      </c>
      <c r="AW312">
        <v>2</v>
      </c>
      <c r="AX312">
        <v>39653986</v>
      </c>
      <c r="AY312">
        <v>1</v>
      </c>
      <c r="AZ312">
        <v>0</v>
      </c>
      <c r="BA312">
        <v>264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Y312*Source!I114</f>
        <v>44.398800000000001</v>
      </c>
      <c r="CY312">
        <f t="shared" si="115"/>
        <v>1</v>
      </c>
      <c r="CZ312">
        <f t="shared" si="116"/>
        <v>1</v>
      </c>
      <c r="DA312">
        <f t="shared" si="117"/>
        <v>1</v>
      </c>
      <c r="DB312">
        <f t="shared" si="110"/>
        <v>369.99</v>
      </c>
      <c r="DC312">
        <f t="shared" si="111"/>
        <v>0</v>
      </c>
    </row>
    <row r="313" spans="1:107" x14ac:dyDescent="0.2">
      <c r="A313">
        <f>ROW(Source!A115)</f>
        <v>115</v>
      </c>
      <c r="B313">
        <v>39650538</v>
      </c>
      <c r="C313">
        <v>39652865</v>
      </c>
      <c r="D313">
        <v>37071037</v>
      </c>
      <c r="E313">
        <v>1</v>
      </c>
      <c r="F313">
        <v>1</v>
      </c>
      <c r="G313">
        <v>1</v>
      </c>
      <c r="H313">
        <v>1</v>
      </c>
      <c r="I313" t="s">
        <v>895</v>
      </c>
      <c r="J313" t="s">
        <v>3</v>
      </c>
      <c r="K313" t="s">
        <v>896</v>
      </c>
      <c r="L313">
        <v>1191</v>
      </c>
      <c r="N313">
        <v>1013</v>
      </c>
      <c r="O313" t="s">
        <v>878</v>
      </c>
      <c r="P313" t="s">
        <v>878</v>
      </c>
      <c r="Q313">
        <v>1</v>
      </c>
      <c r="W313">
        <v>0</v>
      </c>
      <c r="X313">
        <v>1069510174</v>
      </c>
      <c r="Y313">
        <v>1923</v>
      </c>
      <c r="AA313">
        <v>0</v>
      </c>
      <c r="AB313">
        <v>0</v>
      </c>
      <c r="AC313">
        <v>0</v>
      </c>
      <c r="AD313">
        <v>65.13</v>
      </c>
      <c r="AE313">
        <v>0</v>
      </c>
      <c r="AF313">
        <v>0</v>
      </c>
      <c r="AG313">
        <v>0</v>
      </c>
      <c r="AH313">
        <v>9.6199999999999992</v>
      </c>
      <c r="AI313">
        <v>1</v>
      </c>
      <c r="AJ313">
        <v>1</v>
      </c>
      <c r="AK313">
        <v>1</v>
      </c>
      <c r="AL313">
        <v>6.77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1923</v>
      </c>
      <c r="AU313" t="s">
        <v>3</v>
      </c>
      <c r="AV313">
        <v>1</v>
      </c>
      <c r="AW313">
        <v>2</v>
      </c>
      <c r="AX313">
        <v>39653973</v>
      </c>
      <c r="AY313">
        <v>1</v>
      </c>
      <c r="AZ313">
        <v>0</v>
      </c>
      <c r="BA313">
        <v>265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Y313*Source!I115</f>
        <v>230.76</v>
      </c>
      <c r="CY313">
        <f>AD313</f>
        <v>65.13</v>
      </c>
      <c r="CZ313">
        <f>AH313</f>
        <v>9.6199999999999992</v>
      </c>
      <c r="DA313">
        <f>AL313</f>
        <v>6.77</v>
      </c>
      <c r="DB313">
        <f t="shared" si="110"/>
        <v>18499.259999999998</v>
      </c>
      <c r="DC313">
        <f t="shared" si="111"/>
        <v>0</v>
      </c>
    </row>
    <row r="314" spans="1:107" x14ac:dyDescent="0.2">
      <c r="A314">
        <f>ROW(Source!A115)</f>
        <v>115</v>
      </c>
      <c r="B314">
        <v>39650538</v>
      </c>
      <c r="C314">
        <v>39652865</v>
      </c>
      <c r="D314">
        <v>37064876</v>
      </c>
      <c r="E314">
        <v>1</v>
      </c>
      <c r="F314">
        <v>1</v>
      </c>
      <c r="G314">
        <v>1</v>
      </c>
      <c r="H314">
        <v>1</v>
      </c>
      <c r="I314" t="s">
        <v>897</v>
      </c>
      <c r="J314" t="s">
        <v>3</v>
      </c>
      <c r="K314" t="s">
        <v>898</v>
      </c>
      <c r="L314">
        <v>1191</v>
      </c>
      <c r="N314">
        <v>1013</v>
      </c>
      <c r="O314" t="s">
        <v>878</v>
      </c>
      <c r="P314" t="s">
        <v>878</v>
      </c>
      <c r="Q314">
        <v>1</v>
      </c>
      <c r="W314">
        <v>0</v>
      </c>
      <c r="X314">
        <v>-1417349443</v>
      </c>
      <c r="Y314">
        <v>49.04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6.77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49.04</v>
      </c>
      <c r="AU314" t="s">
        <v>3</v>
      </c>
      <c r="AV314">
        <v>2</v>
      </c>
      <c r="AW314">
        <v>2</v>
      </c>
      <c r="AX314">
        <v>39653974</v>
      </c>
      <c r="AY314">
        <v>1</v>
      </c>
      <c r="AZ314">
        <v>0</v>
      </c>
      <c r="BA314">
        <v>266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Y314*Source!I115</f>
        <v>5.8847999999999994</v>
      </c>
      <c r="CY314">
        <f>AD314</f>
        <v>0</v>
      </c>
      <c r="CZ314">
        <f>AH314</f>
        <v>0</v>
      </c>
      <c r="DA314">
        <f>AL314</f>
        <v>1</v>
      </c>
      <c r="DB314">
        <f t="shared" si="110"/>
        <v>0</v>
      </c>
      <c r="DC314">
        <f t="shared" si="111"/>
        <v>0</v>
      </c>
    </row>
    <row r="315" spans="1:107" x14ac:dyDescent="0.2">
      <c r="A315">
        <f>ROW(Source!A115)</f>
        <v>115</v>
      </c>
      <c r="B315">
        <v>39650538</v>
      </c>
      <c r="C315">
        <v>39652865</v>
      </c>
      <c r="D315">
        <v>36882159</v>
      </c>
      <c r="E315">
        <v>1</v>
      </c>
      <c r="F315">
        <v>1</v>
      </c>
      <c r="G315">
        <v>1</v>
      </c>
      <c r="H315">
        <v>2</v>
      </c>
      <c r="I315" t="s">
        <v>958</v>
      </c>
      <c r="J315" t="s">
        <v>959</v>
      </c>
      <c r="K315" t="s">
        <v>960</v>
      </c>
      <c r="L315">
        <v>1368</v>
      </c>
      <c r="N315">
        <v>1011</v>
      </c>
      <c r="O315" t="s">
        <v>902</v>
      </c>
      <c r="P315" t="s">
        <v>902</v>
      </c>
      <c r="Q315">
        <v>1</v>
      </c>
      <c r="W315">
        <v>0</v>
      </c>
      <c r="X315">
        <v>-1718674368</v>
      </c>
      <c r="Y315">
        <v>14.37</v>
      </c>
      <c r="AA315">
        <v>0</v>
      </c>
      <c r="AB315">
        <v>758.17</v>
      </c>
      <c r="AC315">
        <v>13.5</v>
      </c>
      <c r="AD315">
        <v>0</v>
      </c>
      <c r="AE315">
        <v>0</v>
      </c>
      <c r="AF315">
        <v>111.99</v>
      </c>
      <c r="AG315">
        <v>13.5</v>
      </c>
      <c r="AH315">
        <v>0</v>
      </c>
      <c r="AI315">
        <v>1</v>
      </c>
      <c r="AJ315">
        <v>6.77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14.37</v>
      </c>
      <c r="AU315" t="s">
        <v>3</v>
      </c>
      <c r="AV315">
        <v>0</v>
      </c>
      <c r="AW315">
        <v>2</v>
      </c>
      <c r="AX315">
        <v>39653975</v>
      </c>
      <c r="AY315">
        <v>1</v>
      </c>
      <c r="AZ315">
        <v>0</v>
      </c>
      <c r="BA315">
        <v>267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Y315*Source!I115</f>
        <v>1.7243999999999999</v>
      </c>
      <c r="CY315">
        <f t="shared" ref="CY315:CY320" si="118">AB315</f>
        <v>758.17</v>
      </c>
      <c r="CZ315">
        <f t="shared" ref="CZ315:CZ320" si="119">AF315</f>
        <v>111.99</v>
      </c>
      <c r="DA315">
        <f t="shared" ref="DA315:DA320" si="120">AJ315</f>
        <v>6.77</v>
      </c>
      <c r="DB315">
        <f t="shared" si="110"/>
        <v>1609.3</v>
      </c>
      <c r="DC315">
        <f t="shared" si="111"/>
        <v>194</v>
      </c>
    </row>
    <row r="316" spans="1:107" x14ac:dyDescent="0.2">
      <c r="A316">
        <f>ROW(Source!A115)</f>
        <v>115</v>
      </c>
      <c r="B316">
        <v>39650538</v>
      </c>
      <c r="C316">
        <v>39652865</v>
      </c>
      <c r="D316">
        <v>36882351</v>
      </c>
      <c r="E316">
        <v>1</v>
      </c>
      <c r="F316">
        <v>1</v>
      </c>
      <c r="G316">
        <v>1</v>
      </c>
      <c r="H316">
        <v>2</v>
      </c>
      <c r="I316" t="s">
        <v>1027</v>
      </c>
      <c r="J316" t="s">
        <v>1028</v>
      </c>
      <c r="K316" t="s">
        <v>1029</v>
      </c>
      <c r="L316">
        <v>1368</v>
      </c>
      <c r="N316">
        <v>1011</v>
      </c>
      <c r="O316" t="s">
        <v>902</v>
      </c>
      <c r="P316" t="s">
        <v>902</v>
      </c>
      <c r="Q316">
        <v>1</v>
      </c>
      <c r="W316">
        <v>0</v>
      </c>
      <c r="X316">
        <v>-1985289705</v>
      </c>
      <c r="Y316">
        <v>11.3</v>
      </c>
      <c r="AA316">
        <v>0</v>
      </c>
      <c r="AB316">
        <v>45.09</v>
      </c>
      <c r="AC316">
        <v>0</v>
      </c>
      <c r="AD316">
        <v>0</v>
      </c>
      <c r="AE316">
        <v>0</v>
      </c>
      <c r="AF316">
        <v>6.66</v>
      </c>
      <c r="AG316">
        <v>0</v>
      </c>
      <c r="AH316">
        <v>0</v>
      </c>
      <c r="AI316">
        <v>1</v>
      </c>
      <c r="AJ316">
        <v>6.77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11.3</v>
      </c>
      <c r="AU316" t="s">
        <v>3</v>
      </c>
      <c r="AV316">
        <v>0</v>
      </c>
      <c r="AW316">
        <v>2</v>
      </c>
      <c r="AX316">
        <v>39653976</v>
      </c>
      <c r="AY316">
        <v>1</v>
      </c>
      <c r="AZ316">
        <v>0</v>
      </c>
      <c r="BA316">
        <v>268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Y316*Source!I115</f>
        <v>1.3560000000000001</v>
      </c>
      <c r="CY316">
        <f t="shared" si="118"/>
        <v>45.09</v>
      </c>
      <c r="CZ316">
        <f t="shared" si="119"/>
        <v>6.66</v>
      </c>
      <c r="DA316">
        <f t="shared" si="120"/>
        <v>6.77</v>
      </c>
      <c r="DB316">
        <f t="shared" si="110"/>
        <v>75.260000000000005</v>
      </c>
      <c r="DC316">
        <f t="shared" si="111"/>
        <v>0</v>
      </c>
    </row>
    <row r="317" spans="1:107" x14ac:dyDescent="0.2">
      <c r="A317">
        <f>ROW(Source!A115)</f>
        <v>115</v>
      </c>
      <c r="B317">
        <v>39650538</v>
      </c>
      <c r="C317">
        <v>39652865</v>
      </c>
      <c r="D317">
        <v>36883554</v>
      </c>
      <c r="E317">
        <v>1</v>
      </c>
      <c r="F317">
        <v>1</v>
      </c>
      <c r="G317">
        <v>1</v>
      </c>
      <c r="H317">
        <v>2</v>
      </c>
      <c r="I317" t="s">
        <v>961</v>
      </c>
      <c r="J317" t="s">
        <v>962</v>
      </c>
      <c r="K317" t="s">
        <v>963</v>
      </c>
      <c r="L317">
        <v>1368</v>
      </c>
      <c r="N317">
        <v>1011</v>
      </c>
      <c r="O317" t="s">
        <v>902</v>
      </c>
      <c r="P317" t="s">
        <v>902</v>
      </c>
      <c r="Q317">
        <v>1</v>
      </c>
      <c r="W317">
        <v>0</v>
      </c>
      <c r="X317">
        <v>1372534845</v>
      </c>
      <c r="Y317">
        <v>14.37</v>
      </c>
      <c r="AA317">
        <v>0</v>
      </c>
      <c r="AB317">
        <v>444.86</v>
      </c>
      <c r="AC317">
        <v>11.6</v>
      </c>
      <c r="AD317">
        <v>0</v>
      </c>
      <c r="AE317">
        <v>0</v>
      </c>
      <c r="AF317">
        <v>65.709999999999994</v>
      </c>
      <c r="AG317">
        <v>11.6</v>
      </c>
      <c r="AH317">
        <v>0</v>
      </c>
      <c r="AI317">
        <v>1</v>
      </c>
      <c r="AJ317">
        <v>6.77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14.37</v>
      </c>
      <c r="AU317" t="s">
        <v>3</v>
      </c>
      <c r="AV317">
        <v>0</v>
      </c>
      <c r="AW317">
        <v>2</v>
      </c>
      <c r="AX317">
        <v>39653977</v>
      </c>
      <c r="AY317">
        <v>1</v>
      </c>
      <c r="AZ317">
        <v>0</v>
      </c>
      <c r="BA317">
        <v>269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Y317*Source!I115</f>
        <v>1.7243999999999999</v>
      </c>
      <c r="CY317">
        <f t="shared" si="118"/>
        <v>444.86</v>
      </c>
      <c r="CZ317">
        <f t="shared" si="119"/>
        <v>65.709999999999994</v>
      </c>
      <c r="DA317">
        <f t="shared" si="120"/>
        <v>6.77</v>
      </c>
      <c r="DB317">
        <f t="shared" si="110"/>
        <v>944.25</v>
      </c>
      <c r="DC317">
        <f t="shared" si="111"/>
        <v>166.69</v>
      </c>
    </row>
    <row r="318" spans="1:107" x14ac:dyDescent="0.2">
      <c r="A318">
        <f>ROW(Source!A115)</f>
        <v>115</v>
      </c>
      <c r="B318">
        <v>39650538</v>
      </c>
      <c r="C318">
        <v>39652865</v>
      </c>
      <c r="D318">
        <v>36883858</v>
      </c>
      <c r="E318">
        <v>1</v>
      </c>
      <c r="F318">
        <v>1</v>
      </c>
      <c r="G318">
        <v>1</v>
      </c>
      <c r="H318">
        <v>2</v>
      </c>
      <c r="I318" t="s">
        <v>1039</v>
      </c>
      <c r="J318" t="s">
        <v>1040</v>
      </c>
      <c r="K318" t="s">
        <v>1041</v>
      </c>
      <c r="L318">
        <v>1368</v>
      </c>
      <c r="N318">
        <v>1011</v>
      </c>
      <c r="O318" t="s">
        <v>902</v>
      </c>
      <c r="P318" t="s">
        <v>902</v>
      </c>
      <c r="Q318">
        <v>1</v>
      </c>
      <c r="W318">
        <v>0</v>
      </c>
      <c r="X318">
        <v>-353815937</v>
      </c>
      <c r="Y318">
        <v>151.96</v>
      </c>
      <c r="AA318">
        <v>0</v>
      </c>
      <c r="AB318">
        <v>54.84</v>
      </c>
      <c r="AC318">
        <v>0</v>
      </c>
      <c r="AD318">
        <v>0</v>
      </c>
      <c r="AE318">
        <v>0</v>
      </c>
      <c r="AF318">
        <v>8.1</v>
      </c>
      <c r="AG318">
        <v>0</v>
      </c>
      <c r="AH318">
        <v>0</v>
      </c>
      <c r="AI318">
        <v>1</v>
      </c>
      <c r="AJ318">
        <v>6.77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151.96</v>
      </c>
      <c r="AU318" t="s">
        <v>3</v>
      </c>
      <c r="AV318">
        <v>0</v>
      </c>
      <c r="AW318">
        <v>2</v>
      </c>
      <c r="AX318">
        <v>39653978</v>
      </c>
      <c r="AY318">
        <v>1</v>
      </c>
      <c r="AZ318">
        <v>0</v>
      </c>
      <c r="BA318">
        <v>270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Y318*Source!I115</f>
        <v>18.235199999999999</v>
      </c>
      <c r="CY318">
        <f t="shared" si="118"/>
        <v>54.84</v>
      </c>
      <c r="CZ318">
        <f t="shared" si="119"/>
        <v>8.1</v>
      </c>
      <c r="DA318">
        <f t="shared" si="120"/>
        <v>6.77</v>
      </c>
      <c r="DB318">
        <f t="shared" si="110"/>
        <v>1230.8800000000001</v>
      </c>
      <c r="DC318">
        <f t="shared" si="111"/>
        <v>0</v>
      </c>
    </row>
    <row r="319" spans="1:107" x14ac:dyDescent="0.2">
      <c r="A319">
        <f>ROW(Source!A115)</f>
        <v>115</v>
      </c>
      <c r="B319">
        <v>39650538</v>
      </c>
      <c r="C319">
        <v>39652865</v>
      </c>
      <c r="D319">
        <v>36883889</v>
      </c>
      <c r="E319">
        <v>1</v>
      </c>
      <c r="F319">
        <v>1</v>
      </c>
      <c r="G319">
        <v>1</v>
      </c>
      <c r="H319">
        <v>2</v>
      </c>
      <c r="I319" t="s">
        <v>1042</v>
      </c>
      <c r="J319" t="s">
        <v>1043</v>
      </c>
      <c r="K319" t="s">
        <v>1044</v>
      </c>
      <c r="L319">
        <v>1368</v>
      </c>
      <c r="N319">
        <v>1011</v>
      </c>
      <c r="O319" t="s">
        <v>902</v>
      </c>
      <c r="P319" t="s">
        <v>902</v>
      </c>
      <c r="Q319">
        <v>1</v>
      </c>
      <c r="W319">
        <v>0</v>
      </c>
      <c r="X319">
        <v>-1054378761</v>
      </c>
      <c r="Y319">
        <v>20.3</v>
      </c>
      <c r="AA319">
        <v>0</v>
      </c>
      <c r="AB319">
        <v>677</v>
      </c>
      <c r="AC319">
        <v>10.06</v>
      </c>
      <c r="AD319">
        <v>0</v>
      </c>
      <c r="AE319">
        <v>0</v>
      </c>
      <c r="AF319">
        <v>100</v>
      </c>
      <c r="AG319">
        <v>10.06</v>
      </c>
      <c r="AH319">
        <v>0</v>
      </c>
      <c r="AI319">
        <v>1</v>
      </c>
      <c r="AJ319">
        <v>6.77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20.3</v>
      </c>
      <c r="AU319" t="s">
        <v>3</v>
      </c>
      <c r="AV319">
        <v>0</v>
      </c>
      <c r="AW319">
        <v>2</v>
      </c>
      <c r="AX319">
        <v>39653979</v>
      </c>
      <c r="AY319">
        <v>1</v>
      </c>
      <c r="AZ319">
        <v>0</v>
      </c>
      <c r="BA319">
        <v>271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Y319*Source!I115</f>
        <v>2.4359999999999999</v>
      </c>
      <c r="CY319">
        <f t="shared" si="118"/>
        <v>677</v>
      </c>
      <c r="CZ319">
        <f t="shared" si="119"/>
        <v>100</v>
      </c>
      <c r="DA319">
        <f t="shared" si="120"/>
        <v>6.77</v>
      </c>
      <c r="DB319">
        <f t="shared" si="110"/>
        <v>2030</v>
      </c>
      <c r="DC319">
        <f t="shared" si="111"/>
        <v>204.22</v>
      </c>
    </row>
    <row r="320" spans="1:107" x14ac:dyDescent="0.2">
      <c r="A320">
        <f>ROW(Source!A115)</f>
        <v>115</v>
      </c>
      <c r="B320">
        <v>39650538</v>
      </c>
      <c r="C320">
        <v>39652865</v>
      </c>
      <c r="D320">
        <v>36884010</v>
      </c>
      <c r="E320">
        <v>1</v>
      </c>
      <c r="F320">
        <v>1</v>
      </c>
      <c r="G320">
        <v>1</v>
      </c>
      <c r="H320">
        <v>2</v>
      </c>
      <c r="I320" t="s">
        <v>1045</v>
      </c>
      <c r="J320" t="s">
        <v>1046</v>
      </c>
      <c r="K320" t="s">
        <v>1047</v>
      </c>
      <c r="L320">
        <v>1368</v>
      </c>
      <c r="N320">
        <v>1011</v>
      </c>
      <c r="O320" t="s">
        <v>902</v>
      </c>
      <c r="P320" t="s">
        <v>902</v>
      </c>
      <c r="Q320">
        <v>1</v>
      </c>
      <c r="W320">
        <v>0</v>
      </c>
      <c r="X320">
        <v>950881937</v>
      </c>
      <c r="Y320">
        <v>72.099999999999994</v>
      </c>
      <c r="AA320">
        <v>0</v>
      </c>
      <c r="AB320">
        <v>126.46</v>
      </c>
      <c r="AC320">
        <v>0</v>
      </c>
      <c r="AD320">
        <v>0</v>
      </c>
      <c r="AE320">
        <v>0</v>
      </c>
      <c r="AF320">
        <v>18.68</v>
      </c>
      <c r="AG320">
        <v>0</v>
      </c>
      <c r="AH320">
        <v>0</v>
      </c>
      <c r="AI320">
        <v>1</v>
      </c>
      <c r="AJ320">
        <v>6.77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72.099999999999994</v>
      </c>
      <c r="AU320" t="s">
        <v>3</v>
      </c>
      <c r="AV320">
        <v>0</v>
      </c>
      <c r="AW320">
        <v>2</v>
      </c>
      <c r="AX320">
        <v>39653980</v>
      </c>
      <c r="AY320">
        <v>1</v>
      </c>
      <c r="AZ320">
        <v>0</v>
      </c>
      <c r="BA320">
        <v>272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Y320*Source!I115</f>
        <v>8.6519999999999992</v>
      </c>
      <c r="CY320">
        <f t="shared" si="118"/>
        <v>126.46</v>
      </c>
      <c r="CZ320">
        <f t="shared" si="119"/>
        <v>18.68</v>
      </c>
      <c r="DA320">
        <f t="shared" si="120"/>
        <v>6.77</v>
      </c>
      <c r="DB320">
        <f t="shared" si="110"/>
        <v>1346.83</v>
      </c>
      <c r="DC320">
        <f t="shared" si="111"/>
        <v>0</v>
      </c>
    </row>
    <row r="321" spans="1:107" x14ac:dyDescent="0.2">
      <c r="A321">
        <f>ROW(Source!A115)</f>
        <v>115</v>
      </c>
      <c r="B321">
        <v>39650538</v>
      </c>
      <c r="C321">
        <v>39652865</v>
      </c>
      <c r="D321">
        <v>36801793</v>
      </c>
      <c r="E321">
        <v>1</v>
      </c>
      <c r="F321">
        <v>1</v>
      </c>
      <c r="G321">
        <v>1</v>
      </c>
      <c r="H321">
        <v>3</v>
      </c>
      <c r="I321" t="s">
        <v>1024</v>
      </c>
      <c r="J321" t="s">
        <v>1025</v>
      </c>
      <c r="K321" t="s">
        <v>1026</v>
      </c>
      <c r="L321">
        <v>1339</v>
      </c>
      <c r="N321">
        <v>1007</v>
      </c>
      <c r="O321" t="s">
        <v>657</v>
      </c>
      <c r="P321" t="s">
        <v>657</v>
      </c>
      <c r="Q321">
        <v>1</v>
      </c>
      <c r="W321">
        <v>0</v>
      </c>
      <c r="X321">
        <v>-66610889</v>
      </c>
      <c r="Y321">
        <v>100</v>
      </c>
      <c r="AA321">
        <v>21.33</v>
      </c>
      <c r="AB321">
        <v>0</v>
      </c>
      <c r="AC321">
        <v>0</v>
      </c>
      <c r="AD321">
        <v>0</v>
      </c>
      <c r="AE321">
        <v>3.15</v>
      </c>
      <c r="AF321">
        <v>0</v>
      </c>
      <c r="AG321">
        <v>0</v>
      </c>
      <c r="AH321">
        <v>0</v>
      </c>
      <c r="AI321">
        <v>6.77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100</v>
      </c>
      <c r="AU321" t="s">
        <v>3</v>
      </c>
      <c r="AV321">
        <v>0</v>
      </c>
      <c r="AW321">
        <v>2</v>
      </c>
      <c r="AX321">
        <v>39653981</v>
      </c>
      <c r="AY321">
        <v>1</v>
      </c>
      <c r="AZ321">
        <v>0</v>
      </c>
      <c r="BA321">
        <v>273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Y321*Source!I115</f>
        <v>12</v>
      </c>
      <c r="CY321">
        <f t="shared" ref="CY321:CY328" si="121">AA321</f>
        <v>21.33</v>
      </c>
      <c r="CZ321">
        <f t="shared" ref="CZ321:CZ328" si="122">AE321</f>
        <v>3.15</v>
      </c>
      <c r="DA321">
        <f t="shared" ref="DA321:DA328" si="123">AI321</f>
        <v>6.77</v>
      </c>
      <c r="DB321">
        <f t="shared" ref="DB321:DB352" si="124">ROUND(ROUND(AT321*CZ321,2),6)</f>
        <v>315</v>
      </c>
      <c r="DC321">
        <f t="shared" ref="DC321:DC352" si="125">ROUND(ROUND(AT321*AG321,2),6)</f>
        <v>0</v>
      </c>
    </row>
    <row r="322" spans="1:107" x14ac:dyDescent="0.2">
      <c r="A322">
        <f>ROW(Source!A115)</f>
        <v>115</v>
      </c>
      <c r="B322">
        <v>39650538</v>
      </c>
      <c r="C322">
        <v>39652865</v>
      </c>
      <c r="D322">
        <v>36802293</v>
      </c>
      <c r="E322">
        <v>1</v>
      </c>
      <c r="F322">
        <v>1</v>
      </c>
      <c r="G322">
        <v>1</v>
      </c>
      <c r="H322">
        <v>3</v>
      </c>
      <c r="I322" t="s">
        <v>1048</v>
      </c>
      <c r="J322" t="s">
        <v>1049</v>
      </c>
      <c r="K322" t="s">
        <v>1050</v>
      </c>
      <c r="L322">
        <v>1356</v>
      </c>
      <c r="N322">
        <v>1010</v>
      </c>
      <c r="O322" t="s">
        <v>1051</v>
      </c>
      <c r="P322" t="s">
        <v>1051</v>
      </c>
      <c r="Q322">
        <v>1000</v>
      </c>
      <c r="W322">
        <v>0</v>
      </c>
      <c r="X322">
        <v>72387144</v>
      </c>
      <c r="Y322">
        <v>0.56000000000000005</v>
      </c>
      <c r="AA322">
        <v>1718.23</v>
      </c>
      <c r="AB322">
        <v>0</v>
      </c>
      <c r="AC322">
        <v>0</v>
      </c>
      <c r="AD322">
        <v>0</v>
      </c>
      <c r="AE322">
        <v>253.8</v>
      </c>
      <c r="AF322">
        <v>0</v>
      </c>
      <c r="AG322">
        <v>0</v>
      </c>
      <c r="AH322">
        <v>0</v>
      </c>
      <c r="AI322">
        <v>6.77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0.56000000000000005</v>
      </c>
      <c r="AU322" t="s">
        <v>3</v>
      </c>
      <c r="AV322">
        <v>0</v>
      </c>
      <c r="AW322">
        <v>2</v>
      </c>
      <c r="AX322">
        <v>39653982</v>
      </c>
      <c r="AY322">
        <v>1</v>
      </c>
      <c r="AZ322">
        <v>0</v>
      </c>
      <c r="BA322">
        <v>274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Y322*Source!I115</f>
        <v>6.720000000000001E-2</v>
      </c>
      <c r="CY322">
        <f t="shared" si="121"/>
        <v>1718.23</v>
      </c>
      <c r="CZ322">
        <f t="shared" si="122"/>
        <v>253.8</v>
      </c>
      <c r="DA322">
        <f t="shared" si="123"/>
        <v>6.77</v>
      </c>
      <c r="DB322">
        <f t="shared" si="124"/>
        <v>142.13</v>
      </c>
      <c r="DC322">
        <f t="shared" si="125"/>
        <v>0</v>
      </c>
    </row>
    <row r="323" spans="1:107" x14ac:dyDescent="0.2">
      <c r="A323">
        <f>ROW(Source!A115)</f>
        <v>115</v>
      </c>
      <c r="B323">
        <v>39650538</v>
      </c>
      <c r="C323">
        <v>39652865</v>
      </c>
      <c r="D323">
        <v>36803268</v>
      </c>
      <c r="E323">
        <v>1</v>
      </c>
      <c r="F323">
        <v>1</v>
      </c>
      <c r="G323">
        <v>1</v>
      </c>
      <c r="H323">
        <v>3</v>
      </c>
      <c r="I323" t="s">
        <v>1052</v>
      </c>
      <c r="J323" t="s">
        <v>1053</v>
      </c>
      <c r="K323" t="s">
        <v>1054</v>
      </c>
      <c r="L323">
        <v>1348</v>
      </c>
      <c r="N323">
        <v>1009</v>
      </c>
      <c r="O323" t="s">
        <v>888</v>
      </c>
      <c r="P323" t="s">
        <v>888</v>
      </c>
      <c r="Q323">
        <v>1000</v>
      </c>
      <c r="W323">
        <v>0</v>
      </c>
      <c r="X323">
        <v>1334874479</v>
      </c>
      <c r="Y323">
        <v>9.64E-2</v>
      </c>
      <c r="AA323">
        <v>66109.05</v>
      </c>
      <c r="AB323">
        <v>0</v>
      </c>
      <c r="AC323">
        <v>0</v>
      </c>
      <c r="AD323">
        <v>0</v>
      </c>
      <c r="AE323">
        <v>9765</v>
      </c>
      <c r="AF323">
        <v>0</v>
      </c>
      <c r="AG323">
        <v>0</v>
      </c>
      <c r="AH323">
        <v>0</v>
      </c>
      <c r="AI323">
        <v>6.77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9.64E-2</v>
      </c>
      <c r="AU323" t="s">
        <v>3</v>
      </c>
      <c r="AV323">
        <v>0</v>
      </c>
      <c r="AW323">
        <v>2</v>
      </c>
      <c r="AX323">
        <v>39653983</v>
      </c>
      <c r="AY323">
        <v>1</v>
      </c>
      <c r="AZ323">
        <v>0</v>
      </c>
      <c r="BA323">
        <v>275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Y323*Source!I115</f>
        <v>1.1568E-2</v>
      </c>
      <c r="CY323">
        <f t="shared" si="121"/>
        <v>66109.05</v>
      </c>
      <c r="CZ323">
        <f t="shared" si="122"/>
        <v>9765</v>
      </c>
      <c r="DA323">
        <f t="shared" si="123"/>
        <v>6.77</v>
      </c>
      <c r="DB323">
        <f t="shared" si="124"/>
        <v>941.35</v>
      </c>
      <c r="DC323">
        <f t="shared" si="125"/>
        <v>0</v>
      </c>
    </row>
    <row r="324" spans="1:107" x14ac:dyDescent="0.2">
      <c r="A324">
        <f>ROW(Source!A115)</f>
        <v>115</v>
      </c>
      <c r="B324">
        <v>39650538</v>
      </c>
      <c r="C324">
        <v>39652865</v>
      </c>
      <c r="D324">
        <v>36804606</v>
      </c>
      <c r="E324">
        <v>1</v>
      </c>
      <c r="F324">
        <v>1</v>
      </c>
      <c r="G324">
        <v>1</v>
      </c>
      <c r="H324">
        <v>3</v>
      </c>
      <c r="I324" t="s">
        <v>1055</v>
      </c>
      <c r="J324" t="s">
        <v>1056</v>
      </c>
      <c r="K324" t="s">
        <v>1057</v>
      </c>
      <c r="L324">
        <v>1348</v>
      </c>
      <c r="N324">
        <v>1009</v>
      </c>
      <c r="O324" t="s">
        <v>888</v>
      </c>
      <c r="P324" t="s">
        <v>888</v>
      </c>
      <c r="Q324">
        <v>1000</v>
      </c>
      <c r="W324">
        <v>0</v>
      </c>
      <c r="X324">
        <v>-1635826455</v>
      </c>
      <c r="Y324">
        <v>5.3E-3</v>
      </c>
      <c r="AA324">
        <v>172127.25</v>
      </c>
      <c r="AB324">
        <v>0</v>
      </c>
      <c r="AC324">
        <v>0</v>
      </c>
      <c r="AD324">
        <v>0</v>
      </c>
      <c r="AE324">
        <v>25425</v>
      </c>
      <c r="AF324">
        <v>0</v>
      </c>
      <c r="AG324">
        <v>0</v>
      </c>
      <c r="AH324">
        <v>0</v>
      </c>
      <c r="AI324">
        <v>6.77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5.3E-3</v>
      </c>
      <c r="AU324" t="s">
        <v>3</v>
      </c>
      <c r="AV324">
        <v>0</v>
      </c>
      <c r="AW324">
        <v>2</v>
      </c>
      <c r="AX324">
        <v>39653984</v>
      </c>
      <c r="AY324">
        <v>1</v>
      </c>
      <c r="AZ324">
        <v>0</v>
      </c>
      <c r="BA324">
        <v>276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Y324*Source!I115</f>
        <v>6.3599999999999996E-4</v>
      </c>
      <c r="CY324">
        <f t="shared" si="121"/>
        <v>172127.25</v>
      </c>
      <c r="CZ324">
        <f t="shared" si="122"/>
        <v>25425</v>
      </c>
      <c r="DA324">
        <f t="shared" si="123"/>
        <v>6.77</v>
      </c>
      <c r="DB324">
        <f t="shared" si="124"/>
        <v>134.75</v>
      </c>
      <c r="DC324">
        <f t="shared" si="125"/>
        <v>0</v>
      </c>
    </row>
    <row r="325" spans="1:107" x14ac:dyDescent="0.2">
      <c r="A325">
        <f>ROW(Source!A115)</f>
        <v>115</v>
      </c>
      <c r="B325">
        <v>39650538</v>
      </c>
      <c r="C325">
        <v>39652865</v>
      </c>
      <c r="D325">
        <v>36847409</v>
      </c>
      <c r="E325">
        <v>1</v>
      </c>
      <c r="F325">
        <v>1</v>
      </c>
      <c r="G325">
        <v>1</v>
      </c>
      <c r="H325">
        <v>3</v>
      </c>
      <c r="I325" t="s">
        <v>1058</v>
      </c>
      <c r="J325" t="s">
        <v>1059</v>
      </c>
      <c r="K325" t="s">
        <v>1060</v>
      </c>
      <c r="L325">
        <v>1356</v>
      </c>
      <c r="N325">
        <v>1010</v>
      </c>
      <c r="O325" t="s">
        <v>1051</v>
      </c>
      <c r="P325" t="s">
        <v>1051</v>
      </c>
      <c r="Q325">
        <v>1000</v>
      </c>
      <c r="W325">
        <v>0</v>
      </c>
      <c r="X325">
        <v>-1429167568</v>
      </c>
      <c r="Y325">
        <v>0.56000000000000005</v>
      </c>
      <c r="AA325">
        <v>919.5</v>
      </c>
      <c r="AB325">
        <v>0</v>
      </c>
      <c r="AC325">
        <v>0</v>
      </c>
      <c r="AD325">
        <v>0</v>
      </c>
      <c r="AE325">
        <v>135.82</v>
      </c>
      <c r="AF325">
        <v>0</v>
      </c>
      <c r="AG325">
        <v>0</v>
      </c>
      <c r="AH325">
        <v>0</v>
      </c>
      <c r="AI325">
        <v>6.77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0.56000000000000005</v>
      </c>
      <c r="AU325" t="s">
        <v>3</v>
      </c>
      <c r="AV325">
        <v>0</v>
      </c>
      <c r="AW325">
        <v>2</v>
      </c>
      <c r="AX325">
        <v>39653985</v>
      </c>
      <c r="AY325">
        <v>1</v>
      </c>
      <c r="AZ325">
        <v>0</v>
      </c>
      <c r="BA325">
        <v>277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Y325*Source!I115</f>
        <v>6.720000000000001E-2</v>
      </c>
      <c r="CY325">
        <f t="shared" si="121"/>
        <v>919.5</v>
      </c>
      <c r="CZ325">
        <f t="shared" si="122"/>
        <v>135.82</v>
      </c>
      <c r="DA325">
        <f t="shared" si="123"/>
        <v>6.77</v>
      </c>
      <c r="DB325">
        <f t="shared" si="124"/>
        <v>76.06</v>
      </c>
      <c r="DC325">
        <f t="shared" si="125"/>
        <v>0</v>
      </c>
    </row>
    <row r="326" spans="1:107" x14ac:dyDescent="0.2">
      <c r="A326">
        <f>ROW(Source!A115)</f>
        <v>115</v>
      </c>
      <c r="B326">
        <v>39650538</v>
      </c>
      <c r="C326">
        <v>39652865</v>
      </c>
      <c r="D326">
        <v>36861223</v>
      </c>
      <c r="E326">
        <v>1</v>
      </c>
      <c r="F326">
        <v>1</v>
      </c>
      <c r="G326">
        <v>1</v>
      </c>
      <c r="H326">
        <v>3</v>
      </c>
      <c r="I326" t="s">
        <v>213</v>
      </c>
      <c r="J326" t="s">
        <v>215</v>
      </c>
      <c r="K326" t="s">
        <v>214</v>
      </c>
      <c r="L326">
        <v>1358</v>
      </c>
      <c r="N326">
        <v>1010</v>
      </c>
      <c r="O326" t="s">
        <v>95</v>
      </c>
      <c r="P326" t="s">
        <v>95</v>
      </c>
      <c r="Q326">
        <v>10</v>
      </c>
      <c r="W326">
        <v>0</v>
      </c>
      <c r="X326">
        <v>-1191253957</v>
      </c>
      <c r="Y326">
        <v>6.6666670000000003</v>
      </c>
      <c r="AA326">
        <v>394.69</v>
      </c>
      <c r="AB326">
        <v>0</v>
      </c>
      <c r="AC326">
        <v>0</v>
      </c>
      <c r="AD326">
        <v>0</v>
      </c>
      <c r="AE326">
        <v>58.3</v>
      </c>
      <c r="AF326">
        <v>0</v>
      </c>
      <c r="AG326">
        <v>0</v>
      </c>
      <c r="AH326">
        <v>0</v>
      </c>
      <c r="AI326">
        <v>6.77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3</v>
      </c>
      <c r="AT326">
        <v>6.6666670000000003</v>
      </c>
      <c r="AU326" t="s">
        <v>3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Y326*Source!I115</f>
        <v>0.80000004000000002</v>
      </c>
      <c r="CY326">
        <f t="shared" si="121"/>
        <v>394.69</v>
      </c>
      <c r="CZ326">
        <f t="shared" si="122"/>
        <v>58.3</v>
      </c>
      <c r="DA326">
        <f t="shared" si="123"/>
        <v>6.77</v>
      </c>
      <c r="DB326">
        <f t="shared" si="124"/>
        <v>388.67</v>
      </c>
      <c r="DC326">
        <f t="shared" si="125"/>
        <v>0</v>
      </c>
    </row>
    <row r="327" spans="1:107" x14ac:dyDescent="0.2">
      <c r="A327">
        <f>ROW(Source!A115)</f>
        <v>115</v>
      </c>
      <c r="B327">
        <v>39650538</v>
      </c>
      <c r="C327">
        <v>39652865</v>
      </c>
      <c r="D327">
        <v>36861951</v>
      </c>
      <c r="E327">
        <v>1</v>
      </c>
      <c r="F327">
        <v>1</v>
      </c>
      <c r="G327">
        <v>1</v>
      </c>
      <c r="H327">
        <v>3</v>
      </c>
      <c r="I327" t="s">
        <v>217</v>
      </c>
      <c r="J327" t="s">
        <v>220</v>
      </c>
      <c r="K327" t="s">
        <v>218</v>
      </c>
      <c r="L327">
        <v>1302</v>
      </c>
      <c r="N327">
        <v>1003</v>
      </c>
      <c r="O327" t="s">
        <v>219</v>
      </c>
      <c r="P327" t="s">
        <v>219</v>
      </c>
      <c r="Q327">
        <v>10</v>
      </c>
      <c r="W327">
        <v>0</v>
      </c>
      <c r="X327">
        <v>-1697956352</v>
      </c>
      <c r="Y327">
        <v>10</v>
      </c>
      <c r="AA327">
        <v>11512.45</v>
      </c>
      <c r="AB327">
        <v>0</v>
      </c>
      <c r="AC327">
        <v>0</v>
      </c>
      <c r="AD327">
        <v>0</v>
      </c>
      <c r="AE327">
        <v>1700.51</v>
      </c>
      <c r="AF327">
        <v>0</v>
      </c>
      <c r="AG327">
        <v>0</v>
      </c>
      <c r="AH327">
        <v>0</v>
      </c>
      <c r="AI327">
        <v>6.77</v>
      </c>
      <c r="AJ327">
        <v>1</v>
      </c>
      <c r="AK327">
        <v>1</v>
      </c>
      <c r="AL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3</v>
      </c>
      <c r="AT327">
        <v>10</v>
      </c>
      <c r="AU327" t="s">
        <v>3</v>
      </c>
      <c r="AV327">
        <v>0</v>
      </c>
      <c r="AW327">
        <v>1</v>
      </c>
      <c r="AX327">
        <v>-1</v>
      </c>
      <c r="AY327">
        <v>0</v>
      </c>
      <c r="AZ327">
        <v>0</v>
      </c>
      <c r="BA327" t="s">
        <v>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Y327*Source!I115</f>
        <v>1.2</v>
      </c>
      <c r="CY327">
        <f t="shared" si="121"/>
        <v>11512.45</v>
      </c>
      <c r="CZ327">
        <f t="shared" si="122"/>
        <v>1700.51</v>
      </c>
      <c r="DA327">
        <f t="shared" si="123"/>
        <v>6.77</v>
      </c>
      <c r="DB327">
        <f t="shared" si="124"/>
        <v>17005.099999999999</v>
      </c>
      <c r="DC327">
        <f t="shared" si="125"/>
        <v>0</v>
      </c>
    </row>
    <row r="328" spans="1:107" x14ac:dyDescent="0.2">
      <c r="A328">
        <f>ROW(Source!A115)</f>
        <v>115</v>
      </c>
      <c r="B328">
        <v>39650538</v>
      </c>
      <c r="C328">
        <v>39652865</v>
      </c>
      <c r="D328">
        <v>36799065</v>
      </c>
      <c r="E328">
        <v>17</v>
      </c>
      <c r="F328">
        <v>1</v>
      </c>
      <c r="G328">
        <v>1</v>
      </c>
      <c r="H328">
        <v>3</v>
      </c>
      <c r="I328" t="s">
        <v>892</v>
      </c>
      <c r="J328" t="s">
        <v>3</v>
      </c>
      <c r="K328" t="s">
        <v>893</v>
      </c>
      <c r="L328">
        <v>1374</v>
      </c>
      <c r="N328">
        <v>1013</v>
      </c>
      <c r="O328" t="s">
        <v>894</v>
      </c>
      <c r="P328" t="s">
        <v>894</v>
      </c>
      <c r="Q328">
        <v>1</v>
      </c>
      <c r="W328">
        <v>0</v>
      </c>
      <c r="X328">
        <v>-1731369543</v>
      </c>
      <c r="Y328">
        <v>369.99</v>
      </c>
      <c r="AA328">
        <v>1</v>
      </c>
      <c r="AB328">
        <v>0</v>
      </c>
      <c r="AC328">
        <v>0</v>
      </c>
      <c r="AD328">
        <v>0</v>
      </c>
      <c r="AE328">
        <v>1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369.99</v>
      </c>
      <c r="AU328" t="s">
        <v>3</v>
      </c>
      <c r="AV328">
        <v>0</v>
      </c>
      <c r="AW328">
        <v>2</v>
      </c>
      <c r="AX328">
        <v>39653986</v>
      </c>
      <c r="AY328">
        <v>1</v>
      </c>
      <c r="AZ328">
        <v>0</v>
      </c>
      <c r="BA328">
        <v>278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Y328*Source!I115</f>
        <v>44.398800000000001</v>
      </c>
      <c r="CY328">
        <f t="shared" si="121"/>
        <v>1</v>
      </c>
      <c r="CZ328">
        <f t="shared" si="122"/>
        <v>1</v>
      </c>
      <c r="DA328">
        <f t="shared" si="123"/>
        <v>1</v>
      </c>
      <c r="DB328">
        <f t="shared" si="124"/>
        <v>369.99</v>
      </c>
      <c r="DC328">
        <f t="shared" si="125"/>
        <v>0</v>
      </c>
    </row>
    <row r="329" spans="1:107" x14ac:dyDescent="0.2">
      <c r="A329">
        <f>ROW(Source!A120)</f>
        <v>120</v>
      </c>
      <c r="B329">
        <v>39650536</v>
      </c>
      <c r="C329">
        <v>39652877</v>
      </c>
      <c r="D329">
        <v>37071037</v>
      </c>
      <c r="E329">
        <v>1</v>
      </c>
      <c r="F329">
        <v>1</v>
      </c>
      <c r="G329">
        <v>1</v>
      </c>
      <c r="H329">
        <v>1</v>
      </c>
      <c r="I329" t="s">
        <v>895</v>
      </c>
      <c r="J329" t="s">
        <v>3</v>
      </c>
      <c r="K329" t="s">
        <v>896</v>
      </c>
      <c r="L329">
        <v>1191</v>
      </c>
      <c r="N329">
        <v>1013</v>
      </c>
      <c r="O329" t="s">
        <v>878</v>
      </c>
      <c r="P329" t="s">
        <v>878</v>
      </c>
      <c r="Q329">
        <v>1</v>
      </c>
      <c r="W329">
        <v>0</v>
      </c>
      <c r="X329">
        <v>1069510174</v>
      </c>
      <c r="Y329">
        <v>1802</v>
      </c>
      <c r="AA329">
        <v>0</v>
      </c>
      <c r="AB329">
        <v>0</v>
      </c>
      <c r="AC329">
        <v>0</v>
      </c>
      <c r="AD329">
        <v>9.6199999999999992</v>
      </c>
      <c r="AE329">
        <v>0</v>
      </c>
      <c r="AF329">
        <v>0</v>
      </c>
      <c r="AG329">
        <v>0</v>
      </c>
      <c r="AH329">
        <v>9.6199999999999992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1802</v>
      </c>
      <c r="AU329" t="s">
        <v>3</v>
      </c>
      <c r="AV329">
        <v>1</v>
      </c>
      <c r="AW329">
        <v>2</v>
      </c>
      <c r="AX329">
        <v>39653997</v>
      </c>
      <c r="AY329">
        <v>1</v>
      </c>
      <c r="AZ329">
        <v>0</v>
      </c>
      <c r="BA329">
        <v>279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Y329*Source!I120</f>
        <v>324.36</v>
      </c>
      <c r="CY329">
        <f>AD329</f>
        <v>9.6199999999999992</v>
      </c>
      <c r="CZ329">
        <f>AH329</f>
        <v>9.6199999999999992</v>
      </c>
      <c r="DA329">
        <f>AL329</f>
        <v>1</v>
      </c>
      <c r="DB329">
        <f t="shared" si="124"/>
        <v>17335.240000000002</v>
      </c>
      <c r="DC329">
        <f t="shared" si="125"/>
        <v>0</v>
      </c>
    </row>
    <row r="330" spans="1:107" x14ac:dyDescent="0.2">
      <c r="A330">
        <f>ROW(Source!A120)</f>
        <v>120</v>
      </c>
      <c r="B330">
        <v>39650536</v>
      </c>
      <c r="C330">
        <v>39652877</v>
      </c>
      <c r="D330">
        <v>37064876</v>
      </c>
      <c r="E330">
        <v>1</v>
      </c>
      <c r="F330">
        <v>1</v>
      </c>
      <c r="G330">
        <v>1</v>
      </c>
      <c r="H330">
        <v>1</v>
      </c>
      <c r="I330" t="s">
        <v>897</v>
      </c>
      <c r="J330" t="s">
        <v>3</v>
      </c>
      <c r="K330" t="s">
        <v>898</v>
      </c>
      <c r="L330">
        <v>1191</v>
      </c>
      <c r="N330">
        <v>1013</v>
      </c>
      <c r="O330" t="s">
        <v>878</v>
      </c>
      <c r="P330" t="s">
        <v>878</v>
      </c>
      <c r="Q330">
        <v>1</v>
      </c>
      <c r="W330">
        <v>0</v>
      </c>
      <c r="X330">
        <v>-1417349443</v>
      </c>
      <c r="Y330">
        <v>31.98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31.98</v>
      </c>
      <c r="AU330" t="s">
        <v>3</v>
      </c>
      <c r="AV330">
        <v>2</v>
      </c>
      <c r="AW330">
        <v>2</v>
      </c>
      <c r="AX330">
        <v>39653998</v>
      </c>
      <c r="AY330">
        <v>1</v>
      </c>
      <c r="AZ330">
        <v>0</v>
      </c>
      <c r="BA330">
        <v>280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Y330*Source!I120</f>
        <v>5.7564000000000002</v>
      </c>
      <c r="CY330">
        <f>AD330</f>
        <v>0</v>
      </c>
      <c r="CZ330">
        <f>AH330</f>
        <v>0</v>
      </c>
      <c r="DA330">
        <f>AL330</f>
        <v>1</v>
      </c>
      <c r="DB330">
        <f t="shared" si="124"/>
        <v>0</v>
      </c>
      <c r="DC330">
        <f t="shared" si="125"/>
        <v>0</v>
      </c>
    </row>
    <row r="331" spans="1:107" x14ac:dyDescent="0.2">
      <c r="A331">
        <f>ROW(Source!A120)</f>
        <v>120</v>
      </c>
      <c r="B331">
        <v>39650536</v>
      </c>
      <c r="C331">
        <v>39652877</v>
      </c>
      <c r="D331">
        <v>36882159</v>
      </c>
      <c r="E331">
        <v>1</v>
      </c>
      <c r="F331">
        <v>1</v>
      </c>
      <c r="G331">
        <v>1</v>
      </c>
      <c r="H331">
        <v>2</v>
      </c>
      <c r="I331" t="s">
        <v>958</v>
      </c>
      <c r="J331" t="s">
        <v>959</v>
      </c>
      <c r="K331" t="s">
        <v>960</v>
      </c>
      <c r="L331">
        <v>1368</v>
      </c>
      <c r="N331">
        <v>1011</v>
      </c>
      <c r="O331" t="s">
        <v>902</v>
      </c>
      <c r="P331" t="s">
        <v>902</v>
      </c>
      <c r="Q331">
        <v>1</v>
      </c>
      <c r="W331">
        <v>0</v>
      </c>
      <c r="X331">
        <v>-1718674368</v>
      </c>
      <c r="Y331">
        <v>5.84</v>
      </c>
      <c r="AA331">
        <v>0</v>
      </c>
      <c r="AB331">
        <v>111.99</v>
      </c>
      <c r="AC331">
        <v>13.5</v>
      </c>
      <c r="AD331">
        <v>0</v>
      </c>
      <c r="AE331">
        <v>0</v>
      </c>
      <c r="AF331">
        <v>111.99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5.84</v>
      </c>
      <c r="AU331" t="s">
        <v>3</v>
      </c>
      <c r="AV331">
        <v>0</v>
      </c>
      <c r="AW331">
        <v>2</v>
      </c>
      <c r="AX331">
        <v>39653999</v>
      </c>
      <c r="AY331">
        <v>1</v>
      </c>
      <c r="AZ331">
        <v>0</v>
      </c>
      <c r="BA331">
        <v>281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Y331*Source!I120</f>
        <v>1.0511999999999999</v>
      </c>
      <c r="CY331">
        <f t="shared" ref="CY331:CY336" si="126">AB331</f>
        <v>111.99</v>
      </c>
      <c r="CZ331">
        <f t="shared" ref="CZ331:CZ336" si="127">AF331</f>
        <v>111.99</v>
      </c>
      <c r="DA331">
        <f t="shared" ref="DA331:DA336" si="128">AJ331</f>
        <v>1</v>
      </c>
      <c r="DB331">
        <f t="shared" si="124"/>
        <v>654.02</v>
      </c>
      <c r="DC331">
        <f t="shared" si="125"/>
        <v>78.84</v>
      </c>
    </row>
    <row r="332" spans="1:107" x14ac:dyDescent="0.2">
      <c r="A332">
        <f>ROW(Source!A120)</f>
        <v>120</v>
      </c>
      <c r="B332">
        <v>39650536</v>
      </c>
      <c r="C332">
        <v>39652877</v>
      </c>
      <c r="D332">
        <v>36882351</v>
      </c>
      <c r="E332">
        <v>1</v>
      </c>
      <c r="F332">
        <v>1</v>
      </c>
      <c r="G332">
        <v>1</v>
      </c>
      <c r="H332">
        <v>2</v>
      </c>
      <c r="I332" t="s">
        <v>1027</v>
      </c>
      <c r="J332" t="s">
        <v>1028</v>
      </c>
      <c r="K332" t="s">
        <v>1029</v>
      </c>
      <c r="L332">
        <v>1368</v>
      </c>
      <c r="N332">
        <v>1011</v>
      </c>
      <c r="O332" t="s">
        <v>902</v>
      </c>
      <c r="P332" t="s">
        <v>902</v>
      </c>
      <c r="Q332">
        <v>1</v>
      </c>
      <c r="W332">
        <v>0</v>
      </c>
      <c r="X332">
        <v>-1985289705</v>
      </c>
      <c r="Y332">
        <v>4.59</v>
      </c>
      <c r="AA332">
        <v>0</v>
      </c>
      <c r="AB332">
        <v>6.66</v>
      </c>
      <c r="AC332">
        <v>0</v>
      </c>
      <c r="AD332">
        <v>0</v>
      </c>
      <c r="AE332">
        <v>0</v>
      </c>
      <c r="AF332">
        <v>6.66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4.59</v>
      </c>
      <c r="AU332" t="s">
        <v>3</v>
      </c>
      <c r="AV332">
        <v>0</v>
      </c>
      <c r="AW332">
        <v>2</v>
      </c>
      <c r="AX332">
        <v>39654000</v>
      </c>
      <c r="AY332">
        <v>1</v>
      </c>
      <c r="AZ332">
        <v>0</v>
      </c>
      <c r="BA332">
        <v>282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Y332*Source!I120</f>
        <v>0.82619999999999993</v>
      </c>
      <c r="CY332">
        <f t="shared" si="126"/>
        <v>6.66</v>
      </c>
      <c r="CZ332">
        <f t="shared" si="127"/>
        <v>6.66</v>
      </c>
      <c r="DA332">
        <f t="shared" si="128"/>
        <v>1</v>
      </c>
      <c r="DB332">
        <f t="shared" si="124"/>
        <v>30.57</v>
      </c>
      <c r="DC332">
        <f t="shared" si="125"/>
        <v>0</v>
      </c>
    </row>
    <row r="333" spans="1:107" x14ac:dyDescent="0.2">
      <c r="A333">
        <f>ROW(Source!A120)</f>
        <v>120</v>
      </c>
      <c r="B333">
        <v>39650536</v>
      </c>
      <c r="C333">
        <v>39652877</v>
      </c>
      <c r="D333">
        <v>36883554</v>
      </c>
      <c r="E333">
        <v>1</v>
      </c>
      <c r="F333">
        <v>1</v>
      </c>
      <c r="G333">
        <v>1</v>
      </c>
      <c r="H333">
        <v>2</v>
      </c>
      <c r="I333" t="s">
        <v>961</v>
      </c>
      <c r="J333" t="s">
        <v>962</v>
      </c>
      <c r="K333" t="s">
        <v>963</v>
      </c>
      <c r="L333">
        <v>1368</v>
      </c>
      <c r="N333">
        <v>1011</v>
      </c>
      <c r="O333" t="s">
        <v>902</v>
      </c>
      <c r="P333" t="s">
        <v>902</v>
      </c>
      <c r="Q333">
        <v>1</v>
      </c>
      <c r="W333">
        <v>0</v>
      </c>
      <c r="X333">
        <v>1372534845</v>
      </c>
      <c r="Y333">
        <v>5.84</v>
      </c>
      <c r="AA333">
        <v>0</v>
      </c>
      <c r="AB333">
        <v>65.709999999999994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5.84</v>
      </c>
      <c r="AU333" t="s">
        <v>3</v>
      </c>
      <c r="AV333">
        <v>0</v>
      </c>
      <c r="AW333">
        <v>2</v>
      </c>
      <c r="AX333">
        <v>39654001</v>
      </c>
      <c r="AY333">
        <v>1</v>
      </c>
      <c r="AZ333">
        <v>0</v>
      </c>
      <c r="BA333">
        <v>283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Y333*Source!I120</f>
        <v>1.0511999999999999</v>
      </c>
      <c r="CY333">
        <f t="shared" si="126"/>
        <v>65.709999999999994</v>
      </c>
      <c r="CZ333">
        <f t="shared" si="127"/>
        <v>65.709999999999994</v>
      </c>
      <c r="DA333">
        <f t="shared" si="128"/>
        <v>1</v>
      </c>
      <c r="DB333">
        <f t="shared" si="124"/>
        <v>383.75</v>
      </c>
      <c r="DC333">
        <f t="shared" si="125"/>
        <v>67.739999999999995</v>
      </c>
    </row>
    <row r="334" spans="1:107" x14ac:dyDescent="0.2">
      <c r="A334">
        <f>ROW(Source!A120)</f>
        <v>120</v>
      </c>
      <c r="B334">
        <v>39650536</v>
      </c>
      <c r="C334">
        <v>39652877</v>
      </c>
      <c r="D334">
        <v>36883858</v>
      </c>
      <c r="E334">
        <v>1</v>
      </c>
      <c r="F334">
        <v>1</v>
      </c>
      <c r="G334">
        <v>1</v>
      </c>
      <c r="H334">
        <v>2</v>
      </c>
      <c r="I334" t="s">
        <v>1039</v>
      </c>
      <c r="J334" t="s">
        <v>1040</v>
      </c>
      <c r="K334" t="s">
        <v>1041</v>
      </c>
      <c r="L334">
        <v>1368</v>
      </c>
      <c r="N334">
        <v>1011</v>
      </c>
      <c r="O334" t="s">
        <v>902</v>
      </c>
      <c r="P334" t="s">
        <v>902</v>
      </c>
      <c r="Q334">
        <v>1</v>
      </c>
      <c r="W334">
        <v>0</v>
      </c>
      <c r="X334">
        <v>-353815937</v>
      </c>
      <c r="Y334">
        <v>101.85</v>
      </c>
      <c r="AA334">
        <v>0</v>
      </c>
      <c r="AB334">
        <v>8.1</v>
      </c>
      <c r="AC334">
        <v>0</v>
      </c>
      <c r="AD334">
        <v>0</v>
      </c>
      <c r="AE334">
        <v>0</v>
      </c>
      <c r="AF334">
        <v>8.1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101.85</v>
      </c>
      <c r="AU334" t="s">
        <v>3</v>
      </c>
      <c r="AV334">
        <v>0</v>
      </c>
      <c r="AW334">
        <v>2</v>
      </c>
      <c r="AX334">
        <v>39654002</v>
      </c>
      <c r="AY334">
        <v>1</v>
      </c>
      <c r="AZ334">
        <v>0</v>
      </c>
      <c r="BA334">
        <v>284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Y334*Source!I120</f>
        <v>18.332999999999998</v>
      </c>
      <c r="CY334">
        <f t="shared" si="126"/>
        <v>8.1</v>
      </c>
      <c r="CZ334">
        <f t="shared" si="127"/>
        <v>8.1</v>
      </c>
      <c r="DA334">
        <f t="shared" si="128"/>
        <v>1</v>
      </c>
      <c r="DB334">
        <f t="shared" si="124"/>
        <v>824.99</v>
      </c>
      <c r="DC334">
        <f t="shared" si="125"/>
        <v>0</v>
      </c>
    </row>
    <row r="335" spans="1:107" x14ac:dyDescent="0.2">
      <c r="A335">
        <f>ROW(Source!A120)</f>
        <v>120</v>
      </c>
      <c r="B335">
        <v>39650536</v>
      </c>
      <c r="C335">
        <v>39652877</v>
      </c>
      <c r="D335">
        <v>36883889</v>
      </c>
      <c r="E335">
        <v>1</v>
      </c>
      <c r="F335">
        <v>1</v>
      </c>
      <c r="G335">
        <v>1</v>
      </c>
      <c r="H335">
        <v>2</v>
      </c>
      <c r="I335" t="s">
        <v>1042</v>
      </c>
      <c r="J335" t="s">
        <v>1043</v>
      </c>
      <c r="K335" t="s">
        <v>1044</v>
      </c>
      <c r="L335">
        <v>1368</v>
      </c>
      <c r="N335">
        <v>1011</v>
      </c>
      <c r="O335" t="s">
        <v>902</v>
      </c>
      <c r="P335" t="s">
        <v>902</v>
      </c>
      <c r="Q335">
        <v>1</v>
      </c>
      <c r="W335">
        <v>0</v>
      </c>
      <c r="X335">
        <v>-1054378761</v>
      </c>
      <c r="Y335">
        <v>20.3</v>
      </c>
      <c r="AA335">
        <v>0</v>
      </c>
      <c r="AB335">
        <v>100</v>
      </c>
      <c r="AC335">
        <v>10.06</v>
      </c>
      <c r="AD335">
        <v>0</v>
      </c>
      <c r="AE335">
        <v>0</v>
      </c>
      <c r="AF335">
        <v>100</v>
      </c>
      <c r="AG335">
        <v>10.06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20.3</v>
      </c>
      <c r="AU335" t="s">
        <v>3</v>
      </c>
      <c r="AV335">
        <v>0</v>
      </c>
      <c r="AW335">
        <v>2</v>
      </c>
      <c r="AX335">
        <v>39654003</v>
      </c>
      <c r="AY335">
        <v>1</v>
      </c>
      <c r="AZ335">
        <v>0</v>
      </c>
      <c r="BA335">
        <v>285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Y335*Source!I120</f>
        <v>3.6539999999999999</v>
      </c>
      <c r="CY335">
        <f t="shared" si="126"/>
        <v>100</v>
      </c>
      <c r="CZ335">
        <f t="shared" si="127"/>
        <v>100</v>
      </c>
      <c r="DA335">
        <f t="shared" si="128"/>
        <v>1</v>
      </c>
      <c r="DB335">
        <f t="shared" si="124"/>
        <v>2030</v>
      </c>
      <c r="DC335">
        <f t="shared" si="125"/>
        <v>204.22</v>
      </c>
    </row>
    <row r="336" spans="1:107" x14ac:dyDescent="0.2">
      <c r="A336">
        <f>ROW(Source!A120)</f>
        <v>120</v>
      </c>
      <c r="B336">
        <v>39650536</v>
      </c>
      <c r="C336">
        <v>39652877</v>
      </c>
      <c r="D336">
        <v>36884010</v>
      </c>
      <c r="E336">
        <v>1</v>
      </c>
      <c r="F336">
        <v>1</v>
      </c>
      <c r="G336">
        <v>1</v>
      </c>
      <c r="H336">
        <v>2</v>
      </c>
      <c r="I336" t="s">
        <v>1045</v>
      </c>
      <c r="J336" t="s">
        <v>1046</v>
      </c>
      <c r="K336" t="s">
        <v>1047</v>
      </c>
      <c r="L336">
        <v>1368</v>
      </c>
      <c r="N336">
        <v>1011</v>
      </c>
      <c r="O336" t="s">
        <v>902</v>
      </c>
      <c r="P336" t="s">
        <v>902</v>
      </c>
      <c r="Q336">
        <v>1</v>
      </c>
      <c r="W336">
        <v>0</v>
      </c>
      <c r="X336">
        <v>950881937</v>
      </c>
      <c r="Y336">
        <v>72.099999999999994</v>
      </c>
      <c r="AA336">
        <v>0</v>
      </c>
      <c r="AB336">
        <v>18.68</v>
      </c>
      <c r="AC336">
        <v>0</v>
      </c>
      <c r="AD336">
        <v>0</v>
      </c>
      <c r="AE336">
        <v>0</v>
      </c>
      <c r="AF336">
        <v>18.68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72.099999999999994</v>
      </c>
      <c r="AU336" t="s">
        <v>3</v>
      </c>
      <c r="AV336">
        <v>0</v>
      </c>
      <c r="AW336">
        <v>2</v>
      </c>
      <c r="AX336">
        <v>39654004</v>
      </c>
      <c r="AY336">
        <v>1</v>
      </c>
      <c r="AZ336">
        <v>0</v>
      </c>
      <c r="BA336">
        <v>286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Y336*Source!I120</f>
        <v>12.977999999999998</v>
      </c>
      <c r="CY336">
        <f t="shared" si="126"/>
        <v>18.68</v>
      </c>
      <c r="CZ336">
        <f t="shared" si="127"/>
        <v>18.68</v>
      </c>
      <c r="DA336">
        <f t="shared" si="128"/>
        <v>1</v>
      </c>
      <c r="DB336">
        <f t="shared" si="124"/>
        <v>1346.83</v>
      </c>
      <c r="DC336">
        <f t="shared" si="125"/>
        <v>0</v>
      </c>
    </row>
    <row r="337" spans="1:107" x14ac:dyDescent="0.2">
      <c r="A337">
        <f>ROW(Source!A120)</f>
        <v>120</v>
      </c>
      <c r="B337">
        <v>39650536</v>
      </c>
      <c r="C337">
        <v>39652877</v>
      </c>
      <c r="D337">
        <v>36800140</v>
      </c>
      <c r="E337">
        <v>1</v>
      </c>
      <c r="F337">
        <v>1</v>
      </c>
      <c r="G337">
        <v>1</v>
      </c>
      <c r="H337">
        <v>3</v>
      </c>
      <c r="I337" t="s">
        <v>1061</v>
      </c>
      <c r="J337" t="s">
        <v>1062</v>
      </c>
      <c r="K337" t="s">
        <v>1063</v>
      </c>
      <c r="L337">
        <v>1339</v>
      </c>
      <c r="N337">
        <v>1007</v>
      </c>
      <c r="O337" t="s">
        <v>657</v>
      </c>
      <c r="P337" t="s">
        <v>657</v>
      </c>
      <c r="Q337">
        <v>1</v>
      </c>
      <c r="W337">
        <v>0</v>
      </c>
      <c r="X337">
        <v>1706747518</v>
      </c>
      <c r="Y337">
        <v>4.16</v>
      </c>
      <c r="AA337">
        <v>38.51</v>
      </c>
      <c r="AB337">
        <v>0</v>
      </c>
      <c r="AC337">
        <v>0</v>
      </c>
      <c r="AD337">
        <v>0</v>
      </c>
      <c r="AE337">
        <v>38.51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4.16</v>
      </c>
      <c r="AU337" t="s">
        <v>3</v>
      </c>
      <c r="AV337">
        <v>0</v>
      </c>
      <c r="AW337">
        <v>2</v>
      </c>
      <c r="AX337">
        <v>39654005</v>
      </c>
      <c r="AY337">
        <v>1</v>
      </c>
      <c r="AZ337">
        <v>0</v>
      </c>
      <c r="BA337">
        <v>287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Y337*Source!I120</f>
        <v>0.74880000000000002</v>
      </c>
      <c r="CY337">
        <f t="shared" ref="CY337:CY348" si="129">AA337</f>
        <v>38.51</v>
      </c>
      <c r="CZ337">
        <f t="shared" ref="CZ337:CZ348" si="130">AE337</f>
        <v>38.51</v>
      </c>
      <c r="DA337">
        <f t="shared" ref="DA337:DA348" si="131">AI337</f>
        <v>1</v>
      </c>
      <c r="DB337">
        <f t="shared" si="124"/>
        <v>160.19999999999999</v>
      </c>
      <c r="DC337">
        <f t="shared" si="125"/>
        <v>0</v>
      </c>
    </row>
    <row r="338" spans="1:107" x14ac:dyDescent="0.2">
      <c r="A338">
        <f>ROW(Source!A120)</f>
        <v>120</v>
      </c>
      <c r="B338">
        <v>39650536</v>
      </c>
      <c r="C338">
        <v>39652877</v>
      </c>
      <c r="D338">
        <v>36800159</v>
      </c>
      <c r="E338">
        <v>1</v>
      </c>
      <c r="F338">
        <v>1</v>
      </c>
      <c r="G338">
        <v>1</v>
      </c>
      <c r="H338">
        <v>3</v>
      </c>
      <c r="I338" t="s">
        <v>1064</v>
      </c>
      <c r="J338" t="s">
        <v>1065</v>
      </c>
      <c r="K338" t="s">
        <v>1066</v>
      </c>
      <c r="L338">
        <v>1339</v>
      </c>
      <c r="N338">
        <v>1007</v>
      </c>
      <c r="O338" t="s">
        <v>657</v>
      </c>
      <c r="P338" t="s">
        <v>657</v>
      </c>
      <c r="Q338">
        <v>1</v>
      </c>
      <c r="W338">
        <v>0</v>
      </c>
      <c r="X338">
        <v>1262771840</v>
      </c>
      <c r="Y338">
        <v>5.46</v>
      </c>
      <c r="AA338">
        <v>6.22</v>
      </c>
      <c r="AB338">
        <v>0</v>
      </c>
      <c r="AC338">
        <v>0</v>
      </c>
      <c r="AD338">
        <v>0</v>
      </c>
      <c r="AE338">
        <v>6.22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5.46</v>
      </c>
      <c r="AU338" t="s">
        <v>3</v>
      </c>
      <c r="AV338">
        <v>0</v>
      </c>
      <c r="AW338">
        <v>2</v>
      </c>
      <c r="AX338">
        <v>39654006</v>
      </c>
      <c r="AY338">
        <v>1</v>
      </c>
      <c r="AZ338">
        <v>0</v>
      </c>
      <c r="BA338">
        <v>288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Y338*Source!I120</f>
        <v>0.98280000000000001</v>
      </c>
      <c r="CY338">
        <f t="shared" si="129"/>
        <v>6.22</v>
      </c>
      <c r="CZ338">
        <f t="shared" si="130"/>
        <v>6.22</v>
      </c>
      <c r="DA338">
        <f t="shared" si="131"/>
        <v>1</v>
      </c>
      <c r="DB338">
        <f t="shared" si="124"/>
        <v>33.96</v>
      </c>
      <c r="DC338">
        <f t="shared" si="125"/>
        <v>0</v>
      </c>
    </row>
    <row r="339" spans="1:107" x14ac:dyDescent="0.2">
      <c r="A339">
        <f>ROW(Source!A120)</f>
        <v>120</v>
      </c>
      <c r="B339">
        <v>39650536</v>
      </c>
      <c r="C339">
        <v>39652877</v>
      </c>
      <c r="D339">
        <v>36801793</v>
      </c>
      <c r="E339">
        <v>1</v>
      </c>
      <c r="F339">
        <v>1</v>
      </c>
      <c r="G339">
        <v>1</v>
      </c>
      <c r="H339">
        <v>3</v>
      </c>
      <c r="I339" t="s">
        <v>1024</v>
      </c>
      <c r="J339" t="s">
        <v>1025</v>
      </c>
      <c r="K339" t="s">
        <v>1026</v>
      </c>
      <c r="L339">
        <v>1339</v>
      </c>
      <c r="N339">
        <v>1007</v>
      </c>
      <c r="O339" t="s">
        <v>657</v>
      </c>
      <c r="P339" t="s">
        <v>657</v>
      </c>
      <c r="Q339">
        <v>1</v>
      </c>
      <c r="W339">
        <v>0</v>
      </c>
      <c r="X339">
        <v>-66610889</v>
      </c>
      <c r="Y339">
        <v>30</v>
      </c>
      <c r="AA339">
        <v>3.15</v>
      </c>
      <c r="AB339">
        <v>0</v>
      </c>
      <c r="AC339">
        <v>0</v>
      </c>
      <c r="AD339">
        <v>0</v>
      </c>
      <c r="AE339">
        <v>3.15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30</v>
      </c>
      <c r="AU339" t="s">
        <v>3</v>
      </c>
      <c r="AV339">
        <v>0</v>
      </c>
      <c r="AW339">
        <v>2</v>
      </c>
      <c r="AX339">
        <v>39654007</v>
      </c>
      <c r="AY339">
        <v>1</v>
      </c>
      <c r="AZ339">
        <v>0</v>
      </c>
      <c r="BA339">
        <v>289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Y339*Source!I120</f>
        <v>5.3999999999999995</v>
      </c>
      <c r="CY339">
        <f t="shared" si="129"/>
        <v>3.15</v>
      </c>
      <c r="CZ339">
        <f t="shared" si="130"/>
        <v>3.15</v>
      </c>
      <c r="DA339">
        <f t="shared" si="131"/>
        <v>1</v>
      </c>
      <c r="DB339">
        <f t="shared" si="124"/>
        <v>94.5</v>
      </c>
      <c r="DC339">
        <f t="shared" si="125"/>
        <v>0</v>
      </c>
    </row>
    <row r="340" spans="1:107" x14ac:dyDescent="0.2">
      <c r="A340">
        <f>ROW(Source!A120)</f>
        <v>120</v>
      </c>
      <c r="B340">
        <v>39650536</v>
      </c>
      <c r="C340">
        <v>39652877</v>
      </c>
      <c r="D340">
        <v>36802293</v>
      </c>
      <c r="E340">
        <v>1</v>
      </c>
      <c r="F340">
        <v>1</v>
      </c>
      <c r="G340">
        <v>1</v>
      </c>
      <c r="H340">
        <v>3</v>
      </c>
      <c r="I340" t="s">
        <v>1048</v>
      </c>
      <c r="J340" t="s">
        <v>1049</v>
      </c>
      <c r="K340" t="s">
        <v>1050</v>
      </c>
      <c r="L340">
        <v>1356</v>
      </c>
      <c r="N340">
        <v>1010</v>
      </c>
      <c r="O340" t="s">
        <v>1051</v>
      </c>
      <c r="P340" t="s">
        <v>1051</v>
      </c>
      <c r="Q340">
        <v>1000</v>
      </c>
      <c r="W340">
        <v>0</v>
      </c>
      <c r="X340">
        <v>72387144</v>
      </c>
      <c r="Y340">
        <v>0.36</v>
      </c>
      <c r="AA340">
        <v>253.8</v>
      </c>
      <c r="AB340">
        <v>0</v>
      </c>
      <c r="AC340">
        <v>0</v>
      </c>
      <c r="AD340">
        <v>0</v>
      </c>
      <c r="AE340">
        <v>253.8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0.36</v>
      </c>
      <c r="AU340" t="s">
        <v>3</v>
      </c>
      <c r="AV340">
        <v>0</v>
      </c>
      <c r="AW340">
        <v>2</v>
      </c>
      <c r="AX340">
        <v>39654008</v>
      </c>
      <c r="AY340">
        <v>1</v>
      </c>
      <c r="AZ340">
        <v>0</v>
      </c>
      <c r="BA340">
        <v>290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Y340*Source!I120</f>
        <v>6.4799999999999996E-2</v>
      </c>
      <c r="CY340">
        <f t="shared" si="129"/>
        <v>253.8</v>
      </c>
      <c r="CZ340">
        <f t="shared" si="130"/>
        <v>253.8</v>
      </c>
      <c r="DA340">
        <f t="shared" si="131"/>
        <v>1</v>
      </c>
      <c r="DB340">
        <f t="shared" si="124"/>
        <v>91.37</v>
      </c>
      <c r="DC340">
        <f t="shared" si="125"/>
        <v>0</v>
      </c>
    </row>
    <row r="341" spans="1:107" x14ac:dyDescent="0.2">
      <c r="A341">
        <f>ROW(Source!A120)</f>
        <v>120</v>
      </c>
      <c r="B341">
        <v>39650536</v>
      </c>
      <c r="C341">
        <v>39652877</v>
      </c>
      <c r="D341">
        <v>36803193</v>
      </c>
      <c r="E341">
        <v>1</v>
      </c>
      <c r="F341">
        <v>1</v>
      </c>
      <c r="G341">
        <v>1</v>
      </c>
      <c r="H341">
        <v>3</v>
      </c>
      <c r="I341" t="s">
        <v>1067</v>
      </c>
      <c r="J341" t="s">
        <v>1068</v>
      </c>
      <c r="K341" t="s">
        <v>1069</v>
      </c>
      <c r="L341">
        <v>1346</v>
      </c>
      <c r="N341">
        <v>1009</v>
      </c>
      <c r="O341" t="s">
        <v>186</v>
      </c>
      <c r="P341" t="s">
        <v>186</v>
      </c>
      <c r="Q341">
        <v>1</v>
      </c>
      <c r="W341">
        <v>0</v>
      </c>
      <c r="X341">
        <v>1779951352</v>
      </c>
      <c r="Y341">
        <v>2.6</v>
      </c>
      <c r="AA341">
        <v>17.920000000000002</v>
      </c>
      <c r="AB341">
        <v>0</v>
      </c>
      <c r="AC341">
        <v>0</v>
      </c>
      <c r="AD341">
        <v>0</v>
      </c>
      <c r="AE341">
        <v>17.920000000000002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2.6</v>
      </c>
      <c r="AU341" t="s">
        <v>3</v>
      </c>
      <c r="AV341">
        <v>0</v>
      </c>
      <c r="AW341">
        <v>2</v>
      </c>
      <c r="AX341">
        <v>39654009</v>
      </c>
      <c r="AY341">
        <v>1</v>
      </c>
      <c r="AZ341">
        <v>0</v>
      </c>
      <c r="BA341">
        <v>291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Y341*Source!I120</f>
        <v>0.46799999999999997</v>
      </c>
      <c r="CY341">
        <f t="shared" si="129"/>
        <v>17.920000000000002</v>
      </c>
      <c r="CZ341">
        <f t="shared" si="130"/>
        <v>17.920000000000002</v>
      </c>
      <c r="DA341">
        <f t="shared" si="131"/>
        <v>1</v>
      </c>
      <c r="DB341">
        <f t="shared" si="124"/>
        <v>46.59</v>
      </c>
      <c r="DC341">
        <f t="shared" si="125"/>
        <v>0</v>
      </c>
    </row>
    <row r="342" spans="1:107" x14ac:dyDescent="0.2">
      <c r="A342">
        <f>ROW(Source!A120)</f>
        <v>120</v>
      </c>
      <c r="B342">
        <v>39650536</v>
      </c>
      <c r="C342">
        <v>39652877</v>
      </c>
      <c r="D342">
        <v>36803268</v>
      </c>
      <c r="E342">
        <v>1</v>
      </c>
      <c r="F342">
        <v>1</v>
      </c>
      <c r="G342">
        <v>1</v>
      </c>
      <c r="H342">
        <v>3</v>
      </c>
      <c r="I342" t="s">
        <v>1052</v>
      </c>
      <c r="J342" t="s">
        <v>1053</v>
      </c>
      <c r="K342" t="s">
        <v>1054</v>
      </c>
      <c r="L342">
        <v>1348</v>
      </c>
      <c r="N342">
        <v>1009</v>
      </c>
      <c r="O342" t="s">
        <v>888</v>
      </c>
      <c r="P342" t="s">
        <v>888</v>
      </c>
      <c r="Q342">
        <v>1000</v>
      </c>
      <c r="W342">
        <v>0</v>
      </c>
      <c r="X342">
        <v>1334874479</v>
      </c>
      <c r="Y342">
        <v>1.52E-2</v>
      </c>
      <c r="AA342">
        <v>9765</v>
      </c>
      <c r="AB342">
        <v>0</v>
      </c>
      <c r="AC342">
        <v>0</v>
      </c>
      <c r="AD342">
        <v>0</v>
      </c>
      <c r="AE342">
        <v>9765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1.52E-2</v>
      </c>
      <c r="AU342" t="s">
        <v>3</v>
      </c>
      <c r="AV342">
        <v>0</v>
      </c>
      <c r="AW342">
        <v>2</v>
      </c>
      <c r="AX342">
        <v>39654010</v>
      </c>
      <c r="AY342">
        <v>1</v>
      </c>
      <c r="AZ342">
        <v>0</v>
      </c>
      <c r="BA342">
        <v>292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Y342*Source!I120</f>
        <v>2.7359999999999997E-3</v>
      </c>
      <c r="CY342">
        <f t="shared" si="129"/>
        <v>9765</v>
      </c>
      <c r="CZ342">
        <f t="shared" si="130"/>
        <v>9765</v>
      </c>
      <c r="DA342">
        <f t="shared" si="131"/>
        <v>1</v>
      </c>
      <c r="DB342">
        <f t="shared" si="124"/>
        <v>148.43</v>
      </c>
      <c r="DC342">
        <f t="shared" si="125"/>
        <v>0</v>
      </c>
    </row>
    <row r="343" spans="1:107" x14ac:dyDescent="0.2">
      <c r="A343">
        <f>ROW(Source!A120)</f>
        <v>120</v>
      </c>
      <c r="B343">
        <v>39650536</v>
      </c>
      <c r="C343">
        <v>39652877</v>
      </c>
      <c r="D343">
        <v>36804606</v>
      </c>
      <c r="E343">
        <v>1</v>
      </c>
      <c r="F343">
        <v>1</v>
      </c>
      <c r="G343">
        <v>1</v>
      </c>
      <c r="H343">
        <v>3</v>
      </c>
      <c r="I343" t="s">
        <v>1055</v>
      </c>
      <c r="J343" t="s">
        <v>1056</v>
      </c>
      <c r="K343" t="s">
        <v>1057</v>
      </c>
      <c r="L343">
        <v>1348</v>
      </c>
      <c r="N343">
        <v>1009</v>
      </c>
      <c r="O343" t="s">
        <v>888</v>
      </c>
      <c r="P343" t="s">
        <v>888</v>
      </c>
      <c r="Q343">
        <v>1000</v>
      </c>
      <c r="W343">
        <v>0</v>
      </c>
      <c r="X343">
        <v>-1635826455</v>
      </c>
      <c r="Y343">
        <v>4.4999999999999997E-3</v>
      </c>
      <c r="AA343">
        <v>25425</v>
      </c>
      <c r="AB343">
        <v>0</v>
      </c>
      <c r="AC343">
        <v>0</v>
      </c>
      <c r="AD343">
        <v>0</v>
      </c>
      <c r="AE343">
        <v>25425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4.4999999999999997E-3</v>
      </c>
      <c r="AU343" t="s">
        <v>3</v>
      </c>
      <c r="AV343">
        <v>0</v>
      </c>
      <c r="AW343">
        <v>2</v>
      </c>
      <c r="AX343">
        <v>39654011</v>
      </c>
      <c r="AY343">
        <v>1</v>
      </c>
      <c r="AZ343">
        <v>0</v>
      </c>
      <c r="BA343">
        <v>293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Y343*Source!I120</f>
        <v>8.0999999999999996E-4</v>
      </c>
      <c r="CY343">
        <f t="shared" si="129"/>
        <v>25425</v>
      </c>
      <c r="CZ343">
        <f t="shared" si="130"/>
        <v>25425</v>
      </c>
      <c r="DA343">
        <f t="shared" si="131"/>
        <v>1</v>
      </c>
      <c r="DB343">
        <f t="shared" si="124"/>
        <v>114.41</v>
      </c>
      <c r="DC343">
        <f t="shared" si="125"/>
        <v>0</v>
      </c>
    </row>
    <row r="344" spans="1:107" x14ac:dyDescent="0.2">
      <c r="A344">
        <f>ROW(Source!A120)</f>
        <v>120</v>
      </c>
      <c r="B344">
        <v>39650536</v>
      </c>
      <c r="C344">
        <v>39652877</v>
      </c>
      <c r="D344">
        <v>36847409</v>
      </c>
      <c r="E344">
        <v>1</v>
      </c>
      <c r="F344">
        <v>1</v>
      </c>
      <c r="G344">
        <v>1</v>
      </c>
      <c r="H344">
        <v>3</v>
      </c>
      <c r="I344" t="s">
        <v>1058</v>
      </c>
      <c r="J344" t="s">
        <v>1059</v>
      </c>
      <c r="K344" t="s">
        <v>1060</v>
      </c>
      <c r="L344">
        <v>1356</v>
      </c>
      <c r="N344">
        <v>1010</v>
      </c>
      <c r="O344" t="s">
        <v>1051</v>
      </c>
      <c r="P344" t="s">
        <v>1051</v>
      </c>
      <c r="Q344">
        <v>1000</v>
      </c>
      <c r="W344">
        <v>0</v>
      </c>
      <c r="X344">
        <v>-1429167568</v>
      </c>
      <c r="Y344">
        <v>0.36</v>
      </c>
      <c r="AA344">
        <v>135.82</v>
      </c>
      <c r="AB344">
        <v>0</v>
      </c>
      <c r="AC344">
        <v>0</v>
      </c>
      <c r="AD344">
        <v>0</v>
      </c>
      <c r="AE344">
        <v>135.82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0.36</v>
      </c>
      <c r="AU344" t="s">
        <v>3</v>
      </c>
      <c r="AV344">
        <v>0</v>
      </c>
      <c r="AW344">
        <v>2</v>
      </c>
      <c r="AX344">
        <v>39654012</v>
      </c>
      <c r="AY344">
        <v>1</v>
      </c>
      <c r="AZ344">
        <v>0</v>
      </c>
      <c r="BA344">
        <v>294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Y344*Source!I120</f>
        <v>6.4799999999999996E-2</v>
      </c>
      <c r="CY344">
        <f t="shared" si="129"/>
        <v>135.82</v>
      </c>
      <c r="CZ344">
        <f t="shared" si="130"/>
        <v>135.82</v>
      </c>
      <c r="DA344">
        <f t="shared" si="131"/>
        <v>1</v>
      </c>
      <c r="DB344">
        <f t="shared" si="124"/>
        <v>48.9</v>
      </c>
      <c r="DC344">
        <f t="shared" si="125"/>
        <v>0</v>
      </c>
    </row>
    <row r="345" spans="1:107" x14ac:dyDescent="0.2">
      <c r="A345">
        <f>ROW(Source!A120)</f>
        <v>120</v>
      </c>
      <c r="B345">
        <v>39650536</v>
      </c>
      <c r="C345">
        <v>39652877</v>
      </c>
      <c r="D345">
        <v>36861224</v>
      </c>
      <c r="E345">
        <v>1</v>
      </c>
      <c r="F345">
        <v>1</v>
      </c>
      <c r="G345">
        <v>1</v>
      </c>
      <c r="H345">
        <v>3</v>
      </c>
      <c r="I345" t="s">
        <v>234</v>
      </c>
      <c r="J345" t="s">
        <v>236</v>
      </c>
      <c r="K345" t="s">
        <v>235</v>
      </c>
      <c r="L345">
        <v>1358</v>
      </c>
      <c r="N345">
        <v>1010</v>
      </c>
      <c r="O345" t="s">
        <v>95</v>
      </c>
      <c r="P345" t="s">
        <v>95</v>
      </c>
      <c r="Q345">
        <v>10</v>
      </c>
      <c r="W345">
        <v>0</v>
      </c>
      <c r="X345">
        <v>98785814</v>
      </c>
      <c r="Y345">
        <v>6.6666670000000003</v>
      </c>
      <c r="AA345">
        <v>59.2</v>
      </c>
      <c r="AB345">
        <v>0</v>
      </c>
      <c r="AC345">
        <v>0</v>
      </c>
      <c r="AD345">
        <v>0</v>
      </c>
      <c r="AE345">
        <v>59.2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3</v>
      </c>
      <c r="AT345">
        <v>6.6666670000000003</v>
      </c>
      <c r="AU345" t="s">
        <v>3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Y345*Source!I120</f>
        <v>1.20000006</v>
      </c>
      <c r="CY345">
        <f t="shared" si="129"/>
        <v>59.2</v>
      </c>
      <c r="CZ345">
        <f t="shared" si="130"/>
        <v>59.2</v>
      </c>
      <c r="DA345">
        <f t="shared" si="131"/>
        <v>1</v>
      </c>
      <c r="DB345">
        <f t="shared" si="124"/>
        <v>394.67</v>
      </c>
      <c r="DC345">
        <f t="shared" si="125"/>
        <v>0</v>
      </c>
    </row>
    <row r="346" spans="1:107" x14ac:dyDescent="0.2">
      <c r="A346">
        <f>ROW(Source!A120)</f>
        <v>120</v>
      </c>
      <c r="B346">
        <v>39650536</v>
      </c>
      <c r="C346">
        <v>39652877</v>
      </c>
      <c r="D346">
        <v>36861225</v>
      </c>
      <c r="E346">
        <v>1</v>
      </c>
      <c r="F346">
        <v>1</v>
      </c>
      <c r="G346">
        <v>1</v>
      </c>
      <c r="H346">
        <v>3</v>
      </c>
      <c r="I346" t="s">
        <v>230</v>
      </c>
      <c r="J346" t="s">
        <v>232</v>
      </c>
      <c r="K346" t="s">
        <v>231</v>
      </c>
      <c r="L346">
        <v>1358</v>
      </c>
      <c r="N346">
        <v>1010</v>
      </c>
      <c r="O346" t="s">
        <v>95</v>
      </c>
      <c r="P346" t="s">
        <v>95</v>
      </c>
      <c r="Q346">
        <v>10</v>
      </c>
      <c r="W346">
        <v>0</v>
      </c>
      <c r="X346">
        <v>433472974</v>
      </c>
      <c r="Y346">
        <v>5</v>
      </c>
      <c r="AA346">
        <v>60.1</v>
      </c>
      <c r="AB346">
        <v>0</v>
      </c>
      <c r="AC346">
        <v>0</v>
      </c>
      <c r="AD346">
        <v>0</v>
      </c>
      <c r="AE346">
        <v>60.1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3</v>
      </c>
      <c r="AT346">
        <v>5</v>
      </c>
      <c r="AU346" t="s">
        <v>3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Y346*Source!I120</f>
        <v>0.89999999999999991</v>
      </c>
      <c r="CY346">
        <f t="shared" si="129"/>
        <v>60.1</v>
      </c>
      <c r="CZ346">
        <f t="shared" si="130"/>
        <v>60.1</v>
      </c>
      <c r="DA346">
        <f t="shared" si="131"/>
        <v>1</v>
      </c>
      <c r="DB346">
        <f t="shared" si="124"/>
        <v>300.5</v>
      </c>
      <c r="DC346">
        <f t="shared" si="125"/>
        <v>0</v>
      </c>
    </row>
    <row r="347" spans="1:107" x14ac:dyDescent="0.2">
      <c r="A347">
        <f>ROW(Source!A120)</f>
        <v>120</v>
      </c>
      <c r="B347">
        <v>39650536</v>
      </c>
      <c r="C347">
        <v>39652877</v>
      </c>
      <c r="D347">
        <v>36861940</v>
      </c>
      <c r="E347">
        <v>1</v>
      </c>
      <c r="F347">
        <v>1</v>
      </c>
      <c r="G347">
        <v>1</v>
      </c>
      <c r="H347">
        <v>3</v>
      </c>
      <c r="I347" t="s">
        <v>226</v>
      </c>
      <c r="J347" t="s">
        <v>228</v>
      </c>
      <c r="K347" t="s">
        <v>227</v>
      </c>
      <c r="L347">
        <v>1302</v>
      </c>
      <c r="N347">
        <v>1003</v>
      </c>
      <c r="O347" t="s">
        <v>219</v>
      </c>
      <c r="P347" t="s">
        <v>219</v>
      </c>
      <c r="Q347">
        <v>10</v>
      </c>
      <c r="W347">
        <v>0</v>
      </c>
      <c r="X347">
        <v>-383893252</v>
      </c>
      <c r="Y347">
        <v>10</v>
      </c>
      <c r="AA347">
        <v>746.52</v>
      </c>
      <c r="AB347">
        <v>0</v>
      </c>
      <c r="AC347">
        <v>0</v>
      </c>
      <c r="AD347">
        <v>0</v>
      </c>
      <c r="AE347">
        <v>746.52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3</v>
      </c>
      <c r="AT347">
        <v>10</v>
      </c>
      <c r="AU347" t="s">
        <v>3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Y347*Source!I120</f>
        <v>1.7999999999999998</v>
      </c>
      <c r="CY347">
        <f t="shared" si="129"/>
        <v>746.52</v>
      </c>
      <c r="CZ347">
        <f t="shared" si="130"/>
        <v>746.52</v>
      </c>
      <c r="DA347">
        <f t="shared" si="131"/>
        <v>1</v>
      </c>
      <c r="DB347">
        <f t="shared" si="124"/>
        <v>7465.2</v>
      </c>
      <c r="DC347">
        <f t="shared" si="125"/>
        <v>0</v>
      </c>
    </row>
    <row r="348" spans="1:107" x14ac:dyDescent="0.2">
      <c r="A348">
        <f>ROW(Source!A120)</f>
        <v>120</v>
      </c>
      <c r="B348">
        <v>39650536</v>
      </c>
      <c r="C348">
        <v>39652877</v>
      </c>
      <c r="D348">
        <v>36799065</v>
      </c>
      <c r="E348">
        <v>17</v>
      </c>
      <c r="F348">
        <v>1</v>
      </c>
      <c r="G348">
        <v>1</v>
      </c>
      <c r="H348">
        <v>3</v>
      </c>
      <c r="I348" t="s">
        <v>892</v>
      </c>
      <c r="J348" t="s">
        <v>3</v>
      </c>
      <c r="K348" t="s">
        <v>893</v>
      </c>
      <c r="L348">
        <v>1374</v>
      </c>
      <c r="N348">
        <v>1013</v>
      </c>
      <c r="O348" t="s">
        <v>894</v>
      </c>
      <c r="P348" t="s">
        <v>894</v>
      </c>
      <c r="Q348">
        <v>1</v>
      </c>
      <c r="W348">
        <v>0</v>
      </c>
      <c r="X348">
        <v>-1731369543</v>
      </c>
      <c r="Y348">
        <v>346.7</v>
      </c>
      <c r="AA348">
        <v>1</v>
      </c>
      <c r="AB348">
        <v>0</v>
      </c>
      <c r="AC348">
        <v>0</v>
      </c>
      <c r="AD348">
        <v>0</v>
      </c>
      <c r="AE348">
        <v>1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346.7</v>
      </c>
      <c r="AU348" t="s">
        <v>3</v>
      </c>
      <c r="AV348">
        <v>0</v>
      </c>
      <c r="AW348">
        <v>2</v>
      </c>
      <c r="AX348">
        <v>39654013</v>
      </c>
      <c r="AY348">
        <v>1</v>
      </c>
      <c r="AZ348">
        <v>0</v>
      </c>
      <c r="BA348">
        <v>295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Y348*Source!I120</f>
        <v>62.405999999999999</v>
      </c>
      <c r="CY348">
        <f t="shared" si="129"/>
        <v>1</v>
      </c>
      <c r="CZ348">
        <f t="shared" si="130"/>
        <v>1</v>
      </c>
      <c r="DA348">
        <f t="shared" si="131"/>
        <v>1</v>
      </c>
      <c r="DB348">
        <f t="shared" si="124"/>
        <v>346.7</v>
      </c>
      <c r="DC348">
        <f t="shared" si="125"/>
        <v>0</v>
      </c>
    </row>
    <row r="349" spans="1:107" x14ac:dyDescent="0.2">
      <c r="A349">
        <f>ROW(Source!A121)</f>
        <v>121</v>
      </c>
      <c r="B349">
        <v>39650538</v>
      </c>
      <c r="C349">
        <v>39652877</v>
      </c>
      <c r="D349">
        <v>37071037</v>
      </c>
      <c r="E349">
        <v>1</v>
      </c>
      <c r="F349">
        <v>1</v>
      </c>
      <c r="G349">
        <v>1</v>
      </c>
      <c r="H349">
        <v>1</v>
      </c>
      <c r="I349" t="s">
        <v>895</v>
      </c>
      <c r="J349" t="s">
        <v>3</v>
      </c>
      <c r="K349" t="s">
        <v>896</v>
      </c>
      <c r="L349">
        <v>1191</v>
      </c>
      <c r="N349">
        <v>1013</v>
      </c>
      <c r="O349" t="s">
        <v>878</v>
      </c>
      <c r="P349" t="s">
        <v>878</v>
      </c>
      <c r="Q349">
        <v>1</v>
      </c>
      <c r="W349">
        <v>0</v>
      </c>
      <c r="X349">
        <v>1069510174</v>
      </c>
      <c r="Y349">
        <v>1802</v>
      </c>
      <c r="AA349">
        <v>0</v>
      </c>
      <c r="AB349">
        <v>0</v>
      </c>
      <c r="AC349">
        <v>0</v>
      </c>
      <c r="AD349">
        <v>65.13</v>
      </c>
      <c r="AE349">
        <v>0</v>
      </c>
      <c r="AF349">
        <v>0</v>
      </c>
      <c r="AG349">
        <v>0</v>
      </c>
      <c r="AH349">
        <v>9.6199999999999992</v>
      </c>
      <c r="AI349">
        <v>1</v>
      </c>
      <c r="AJ349">
        <v>1</v>
      </c>
      <c r="AK349">
        <v>1</v>
      </c>
      <c r="AL349">
        <v>6.77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1802</v>
      </c>
      <c r="AU349" t="s">
        <v>3</v>
      </c>
      <c r="AV349">
        <v>1</v>
      </c>
      <c r="AW349">
        <v>2</v>
      </c>
      <c r="AX349">
        <v>39653997</v>
      </c>
      <c r="AY349">
        <v>1</v>
      </c>
      <c r="AZ349">
        <v>0</v>
      </c>
      <c r="BA349">
        <v>296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Y349*Source!I121</f>
        <v>324.36</v>
      </c>
      <c r="CY349">
        <f>AD349</f>
        <v>65.13</v>
      </c>
      <c r="CZ349">
        <f>AH349</f>
        <v>9.6199999999999992</v>
      </c>
      <c r="DA349">
        <f>AL349</f>
        <v>6.77</v>
      </c>
      <c r="DB349">
        <f t="shared" si="124"/>
        <v>17335.240000000002</v>
      </c>
      <c r="DC349">
        <f t="shared" si="125"/>
        <v>0</v>
      </c>
    </row>
    <row r="350" spans="1:107" x14ac:dyDescent="0.2">
      <c r="A350">
        <f>ROW(Source!A121)</f>
        <v>121</v>
      </c>
      <c r="B350">
        <v>39650538</v>
      </c>
      <c r="C350">
        <v>39652877</v>
      </c>
      <c r="D350">
        <v>37064876</v>
      </c>
      <c r="E350">
        <v>1</v>
      </c>
      <c r="F350">
        <v>1</v>
      </c>
      <c r="G350">
        <v>1</v>
      </c>
      <c r="H350">
        <v>1</v>
      </c>
      <c r="I350" t="s">
        <v>897</v>
      </c>
      <c r="J350" t="s">
        <v>3</v>
      </c>
      <c r="K350" t="s">
        <v>898</v>
      </c>
      <c r="L350">
        <v>1191</v>
      </c>
      <c r="N350">
        <v>1013</v>
      </c>
      <c r="O350" t="s">
        <v>878</v>
      </c>
      <c r="P350" t="s">
        <v>878</v>
      </c>
      <c r="Q350">
        <v>1</v>
      </c>
      <c r="W350">
        <v>0</v>
      </c>
      <c r="X350">
        <v>-1417349443</v>
      </c>
      <c r="Y350">
        <v>31.98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6.77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31.98</v>
      </c>
      <c r="AU350" t="s">
        <v>3</v>
      </c>
      <c r="AV350">
        <v>2</v>
      </c>
      <c r="AW350">
        <v>2</v>
      </c>
      <c r="AX350">
        <v>39653998</v>
      </c>
      <c r="AY350">
        <v>1</v>
      </c>
      <c r="AZ350">
        <v>0</v>
      </c>
      <c r="BA350">
        <v>297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Y350*Source!I121</f>
        <v>5.7564000000000002</v>
      </c>
      <c r="CY350">
        <f>AD350</f>
        <v>0</v>
      </c>
      <c r="CZ350">
        <f>AH350</f>
        <v>0</v>
      </c>
      <c r="DA350">
        <f>AL350</f>
        <v>1</v>
      </c>
      <c r="DB350">
        <f t="shared" si="124"/>
        <v>0</v>
      </c>
      <c r="DC350">
        <f t="shared" si="125"/>
        <v>0</v>
      </c>
    </row>
    <row r="351" spans="1:107" x14ac:dyDescent="0.2">
      <c r="A351">
        <f>ROW(Source!A121)</f>
        <v>121</v>
      </c>
      <c r="B351">
        <v>39650538</v>
      </c>
      <c r="C351">
        <v>39652877</v>
      </c>
      <c r="D351">
        <v>36882159</v>
      </c>
      <c r="E351">
        <v>1</v>
      </c>
      <c r="F351">
        <v>1</v>
      </c>
      <c r="G351">
        <v>1</v>
      </c>
      <c r="H351">
        <v>2</v>
      </c>
      <c r="I351" t="s">
        <v>958</v>
      </c>
      <c r="J351" t="s">
        <v>959</v>
      </c>
      <c r="K351" t="s">
        <v>960</v>
      </c>
      <c r="L351">
        <v>1368</v>
      </c>
      <c r="N351">
        <v>1011</v>
      </c>
      <c r="O351" t="s">
        <v>902</v>
      </c>
      <c r="P351" t="s">
        <v>902</v>
      </c>
      <c r="Q351">
        <v>1</v>
      </c>
      <c r="W351">
        <v>0</v>
      </c>
      <c r="X351">
        <v>-1718674368</v>
      </c>
      <c r="Y351">
        <v>5.84</v>
      </c>
      <c r="AA351">
        <v>0</v>
      </c>
      <c r="AB351">
        <v>758.17</v>
      </c>
      <c r="AC351">
        <v>13.5</v>
      </c>
      <c r="AD351">
        <v>0</v>
      </c>
      <c r="AE351">
        <v>0</v>
      </c>
      <c r="AF351">
        <v>111.99</v>
      </c>
      <c r="AG351">
        <v>13.5</v>
      </c>
      <c r="AH351">
        <v>0</v>
      </c>
      <c r="AI351">
        <v>1</v>
      </c>
      <c r="AJ351">
        <v>6.77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5.84</v>
      </c>
      <c r="AU351" t="s">
        <v>3</v>
      </c>
      <c r="AV351">
        <v>0</v>
      </c>
      <c r="AW351">
        <v>2</v>
      </c>
      <c r="AX351">
        <v>39653999</v>
      </c>
      <c r="AY351">
        <v>1</v>
      </c>
      <c r="AZ351">
        <v>0</v>
      </c>
      <c r="BA351">
        <v>298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Y351*Source!I121</f>
        <v>1.0511999999999999</v>
      </c>
      <c r="CY351">
        <f t="shared" ref="CY351:CY356" si="132">AB351</f>
        <v>758.17</v>
      </c>
      <c r="CZ351">
        <f t="shared" ref="CZ351:CZ356" si="133">AF351</f>
        <v>111.99</v>
      </c>
      <c r="DA351">
        <f t="shared" ref="DA351:DA356" si="134">AJ351</f>
        <v>6.77</v>
      </c>
      <c r="DB351">
        <f t="shared" si="124"/>
        <v>654.02</v>
      </c>
      <c r="DC351">
        <f t="shared" si="125"/>
        <v>78.84</v>
      </c>
    </row>
    <row r="352" spans="1:107" x14ac:dyDescent="0.2">
      <c r="A352">
        <f>ROW(Source!A121)</f>
        <v>121</v>
      </c>
      <c r="B352">
        <v>39650538</v>
      </c>
      <c r="C352">
        <v>39652877</v>
      </c>
      <c r="D352">
        <v>36882351</v>
      </c>
      <c r="E352">
        <v>1</v>
      </c>
      <c r="F352">
        <v>1</v>
      </c>
      <c r="G352">
        <v>1</v>
      </c>
      <c r="H352">
        <v>2</v>
      </c>
      <c r="I352" t="s">
        <v>1027</v>
      </c>
      <c r="J352" t="s">
        <v>1028</v>
      </c>
      <c r="K352" t="s">
        <v>1029</v>
      </c>
      <c r="L352">
        <v>1368</v>
      </c>
      <c r="N352">
        <v>1011</v>
      </c>
      <c r="O352" t="s">
        <v>902</v>
      </c>
      <c r="P352" t="s">
        <v>902</v>
      </c>
      <c r="Q352">
        <v>1</v>
      </c>
      <c r="W352">
        <v>0</v>
      </c>
      <c r="X352">
        <v>-1985289705</v>
      </c>
      <c r="Y352">
        <v>4.59</v>
      </c>
      <c r="AA352">
        <v>0</v>
      </c>
      <c r="AB352">
        <v>45.09</v>
      </c>
      <c r="AC352">
        <v>0</v>
      </c>
      <c r="AD352">
        <v>0</v>
      </c>
      <c r="AE352">
        <v>0</v>
      </c>
      <c r="AF352">
        <v>6.66</v>
      </c>
      <c r="AG352">
        <v>0</v>
      </c>
      <c r="AH352">
        <v>0</v>
      </c>
      <c r="AI352">
        <v>1</v>
      </c>
      <c r="AJ352">
        <v>6.77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4.59</v>
      </c>
      <c r="AU352" t="s">
        <v>3</v>
      </c>
      <c r="AV352">
        <v>0</v>
      </c>
      <c r="AW352">
        <v>2</v>
      </c>
      <c r="AX352">
        <v>39654000</v>
      </c>
      <c r="AY352">
        <v>1</v>
      </c>
      <c r="AZ352">
        <v>0</v>
      </c>
      <c r="BA352">
        <v>299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Y352*Source!I121</f>
        <v>0.82619999999999993</v>
      </c>
      <c r="CY352">
        <f t="shared" si="132"/>
        <v>45.09</v>
      </c>
      <c r="CZ352">
        <f t="shared" si="133"/>
        <v>6.66</v>
      </c>
      <c r="DA352">
        <f t="shared" si="134"/>
        <v>6.77</v>
      </c>
      <c r="DB352">
        <f t="shared" si="124"/>
        <v>30.57</v>
      </c>
      <c r="DC352">
        <f t="shared" si="125"/>
        <v>0</v>
      </c>
    </row>
    <row r="353" spans="1:107" x14ac:dyDescent="0.2">
      <c r="A353">
        <f>ROW(Source!A121)</f>
        <v>121</v>
      </c>
      <c r="B353">
        <v>39650538</v>
      </c>
      <c r="C353">
        <v>39652877</v>
      </c>
      <c r="D353">
        <v>36883554</v>
      </c>
      <c r="E353">
        <v>1</v>
      </c>
      <c r="F353">
        <v>1</v>
      </c>
      <c r="G353">
        <v>1</v>
      </c>
      <c r="H353">
        <v>2</v>
      </c>
      <c r="I353" t="s">
        <v>961</v>
      </c>
      <c r="J353" t="s">
        <v>962</v>
      </c>
      <c r="K353" t="s">
        <v>963</v>
      </c>
      <c r="L353">
        <v>1368</v>
      </c>
      <c r="N353">
        <v>1011</v>
      </c>
      <c r="O353" t="s">
        <v>902</v>
      </c>
      <c r="P353" t="s">
        <v>902</v>
      </c>
      <c r="Q353">
        <v>1</v>
      </c>
      <c r="W353">
        <v>0</v>
      </c>
      <c r="X353">
        <v>1372534845</v>
      </c>
      <c r="Y353">
        <v>5.84</v>
      </c>
      <c r="AA353">
        <v>0</v>
      </c>
      <c r="AB353">
        <v>444.86</v>
      </c>
      <c r="AC353">
        <v>11.6</v>
      </c>
      <c r="AD353">
        <v>0</v>
      </c>
      <c r="AE353">
        <v>0</v>
      </c>
      <c r="AF353">
        <v>65.709999999999994</v>
      </c>
      <c r="AG353">
        <v>11.6</v>
      </c>
      <c r="AH353">
        <v>0</v>
      </c>
      <c r="AI353">
        <v>1</v>
      </c>
      <c r="AJ353">
        <v>6.77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5.84</v>
      </c>
      <c r="AU353" t="s">
        <v>3</v>
      </c>
      <c r="AV353">
        <v>0</v>
      </c>
      <c r="AW353">
        <v>2</v>
      </c>
      <c r="AX353">
        <v>39654001</v>
      </c>
      <c r="AY353">
        <v>1</v>
      </c>
      <c r="AZ353">
        <v>0</v>
      </c>
      <c r="BA353">
        <v>300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Y353*Source!I121</f>
        <v>1.0511999999999999</v>
      </c>
      <c r="CY353">
        <f t="shared" si="132"/>
        <v>444.86</v>
      </c>
      <c r="CZ353">
        <f t="shared" si="133"/>
        <v>65.709999999999994</v>
      </c>
      <c r="DA353">
        <f t="shared" si="134"/>
        <v>6.77</v>
      </c>
      <c r="DB353">
        <f t="shared" ref="DB353:DB384" si="135">ROUND(ROUND(AT353*CZ353,2),6)</f>
        <v>383.75</v>
      </c>
      <c r="DC353">
        <f t="shared" ref="DC353:DC384" si="136">ROUND(ROUND(AT353*AG353,2),6)</f>
        <v>67.739999999999995</v>
      </c>
    </row>
    <row r="354" spans="1:107" x14ac:dyDescent="0.2">
      <c r="A354">
        <f>ROW(Source!A121)</f>
        <v>121</v>
      </c>
      <c r="B354">
        <v>39650538</v>
      </c>
      <c r="C354">
        <v>39652877</v>
      </c>
      <c r="D354">
        <v>36883858</v>
      </c>
      <c r="E354">
        <v>1</v>
      </c>
      <c r="F354">
        <v>1</v>
      </c>
      <c r="G354">
        <v>1</v>
      </c>
      <c r="H354">
        <v>2</v>
      </c>
      <c r="I354" t="s">
        <v>1039</v>
      </c>
      <c r="J354" t="s">
        <v>1040</v>
      </c>
      <c r="K354" t="s">
        <v>1041</v>
      </c>
      <c r="L354">
        <v>1368</v>
      </c>
      <c r="N354">
        <v>1011</v>
      </c>
      <c r="O354" t="s">
        <v>902</v>
      </c>
      <c r="P354" t="s">
        <v>902</v>
      </c>
      <c r="Q354">
        <v>1</v>
      </c>
      <c r="W354">
        <v>0</v>
      </c>
      <c r="X354">
        <v>-353815937</v>
      </c>
      <c r="Y354">
        <v>101.85</v>
      </c>
      <c r="AA354">
        <v>0</v>
      </c>
      <c r="AB354">
        <v>54.84</v>
      </c>
      <c r="AC354">
        <v>0</v>
      </c>
      <c r="AD354">
        <v>0</v>
      </c>
      <c r="AE354">
        <v>0</v>
      </c>
      <c r="AF354">
        <v>8.1</v>
      </c>
      <c r="AG354">
        <v>0</v>
      </c>
      <c r="AH354">
        <v>0</v>
      </c>
      <c r="AI354">
        <v>1</v>
      </c>
      <c r="AJ354">
        <v>6.77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101.85</v>
      </c>
      <c r="AU354" t="s">
        <v>3</v>
      </c>
      <c r="AV354">
        <v>0</v>
      </c>
      <c r="AW354">
        <v>2</v>
      </c>
      <c r="AX354">
        <v>39654002</v>
      </c>
      <c r="AY354">
        <v>1</v>
      </c>
      <c r="AZ354">
        <v>0</v>
      </c>
      <c r="BA354">
        <v>301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Y354*Source!I121</f>
        <v>18.332999999999998</v>
      </c>
      <c r="CY354">
        <f t="shared" si="132"/>
        <v>54.84</v>
      </c>
      <c r="CZ354">
        <f t="shared" si="133"/>
        <v>8.1</v>
      </c>
      <c r="DA354">
        <f t="shared" si="134"/>
        <v>6.77</v>
      </c>
      <c r="DB354">
        <f t="shared" si="135"/>
        <v>824.99</v>
      </c>
      <c r="DC354">
        <f t="shared" si="136"/>
        <v>0</v>
      </c>
    </row>
    <row r="355" spans="1:107" x14ac:dyDescent="0.2">
      <c r="A355">
        <f>ROW(Source!A121)</f>
        <v>121</v>
      </c>
      <c r="B355">
        <v>39650538</v>
      </c>
      <c r="C355">
        <v>39652877</v>
      </c>
      <c r="D355">
        <v>36883889</v>
      </c>
      <c r="E355">
        <v>1</v>
      </c>
      <c r="F355">
        <v>1</v>
      </c>
      <c r="G355">
        <v>1</v>
      </c>
      <c r="H355">
        <v>2</v>
      </c>
      <c r="I355" t="s">
        <v>1042</v>
      </c>
      <c r="J355" t="s">
        <v>1043</v>
      </c>
      <c r="K355" t="s">
        <v>1044</v>
      </c>
      <c r="L355">
        <v>1368</v>
      </c>
      <c r="N355">
        <v>1011</v>
      </c>
      <c r="O355" t="s">
        <v>902</v>
      </c>
      <c r="P355" t="s">
        <v>902</v>
      </c>
      <c r="Q355">
        <v>1</v>
      </c>
      <c r="W355">
        <v>0</v>
      </c>
      <c r="X355">
        <v>-1054378761</v>
      </c>
      <c r="Y355">
        <v>20.3</v>
      </c>
      <c r="AA355">
        <v>0</v>
      </c>
      <c r="AB355">
        <v>677</v>
      </c>
      <c r="AC355">
        <v>10.06</v>
      </c>
      <c r="AD355">
        <v>0</v>
      </c>
      <c r="AE355">
        <v>0</v>
      </c>
      <c r="AF355">
        <v>100</v>
      </c>
      <c r="AG355">
        <v>10.06</v>
      </c>
      <c r="AH355">
        <v>0</v>
      </c>
      <c r="AI355">
        <v>1</v>
      </c>
      <c r="AJ355">
        <v>6.77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20.3</v>
      </c>
      <c r="AU355" t="s">
        <v>3</v>
      </c>
      <c r="AV355">
        <v>0</v>
      </c>
      <c r="AW355">
        <v>2</v>
      </c>
      <c r="AX355">
        <v>39654003</v>
      </c>
      <c r="AY355">
        <v>1</v>
      </c>
      <c r="AZ355">
        <v>0</v>
      </c>
      <c r="BA355">
        <v>302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Y355*Source!I121</f>
        <v>3.6539999999999999</v>
      </c>
      <c r="CY355">
        <f t="shared" si="132"/>
        <v>677</v>
      </c>
      <c r="CZ355">
        <f t="shared" si="133"/>
        <v>100</v>
      </c>
      <c r="DA355">
        <f t="shared" si="134"/>
        <v>6.77</v>
      </c>
      <c r="DB355">
        <f t="shared" si="135"/>
        <v>2030</v>
      </c>
      <c r="DC355">
        <f t="shared" si="136"/>
        <v>204.22</v>
      </c>
    </row>
    <row r="356" spans="1:107" x14ac:dyDescent="0.2">
      <c r="A356">
        <f>ROW(Source!A121)</f>
        <v>121</v>
      </c>
      <c r="B356">
        <v>39650538</v>
      </c>
      <c r="C356">
        <v>39652877</v>
      </c>
      <c r="D356">
        <v>36884010</v>
      </c>
      <c r="E356">
        <v>1</v>
      </c>
      <c r="F356">
        <v>1</v>
      </c>
      <c r="G356">
        <v>1</v>
      </c>
      <c r="H356">
        <v>2</v>
      </c>
      <c r="I356" t="s">
        <v>1045</v>
      </c>
      <c r="J356" t="s">
        <v>1046</v>
      </c>
      <c r="K356" t="s">
        <v>1047</v>
      </c>
      <c r="L356">
        <v>1368</v>
      </c>
      <c r="N356">
        <v>1011</v>
      </c>
      <c r="O356" t="s">
        <v>902</v>
      </c>
      <c r="P356" t="s">
        <v>902</v>
      </c>
      <c r="Q356">
        <v>1</v>
      </c>
      <c r="W356">
        <v>0</v>
      </c>
      <c r="X356">
        <v>950881937</v>
      </c>
      <c r="Y356">
        <v>72.099999999999994</v>
      </c>
      <c r="AA356">
        <v>0</v>
      </c>
      <c r="AB356">
        <v>126.46</v>
      </c>
      <c r="AC356">
        <v>0</v>
      </c>
      <c r="AD356">
        <v>0</v>
      </c>
      <c r="AE356">
        <v>0</v>
      </c>
      <c r="AF356">
        <v>18.68</v>
      </c>
      <c r="AG356">
        <v>0</v>
      </c>
      <c r="AH356">
        <v>0</v>
      </c>
      <c r="AI356">
        <v>1</v>
      </c>
      <c r="AJ356">
        <v>6.77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72.099999999999994</v>
      </c>
      <c r="AU356" t="s">
        <v>3</v>
      </c>
      <c r="AV356">
        <v>0</v>
      </c>
      <c r="AW356">
        <v>2</v>
      </c>
      <c r="AX356">
        <v>39654004</v>
      </c>
      <c r="AY356">
        <v>1</v>
      </c>
      <c r="AZ356">
        <v>0</v>
      </c>
      <c r="BA356">
        <v>303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Y356*Source!I121</f>
        <v>12.977999999999998</v>
      </c>
      <c r="CY356">
        <f t="shared" si="132"/>
        <v>126.46</v>
      </c>
      <c r="CZ356">
        <f t="shared" si="133"/>
        <v>18.68</v>
      </c>
      <c r="DA356">
        <f t="shared" si="134"/>
        <v>6.77</v>
      </c>
      <c r="DB356">
        <f t="shared" si="135"/>
        <v>1346.83</v>
      </c>
      <c r="DC356">
        <f t="shared" si="136"/>
        <v>0</v>
      </c>
    </row>
    <row r="357" spans="1:107" x14ac:dyDescent="0.2">
      <c r="A357">
        <f>ROW(Source!A121)</f>
        <v>121</v>
      </c>
      <c r="B357">
        <v>39650538</v>
      </c>
      <c r="C357">
        <v>39652877</v>
      </c>
      <c r="D357">
        <v>36800140</v>
      </c>
      <c r="E357">
        <v>1</v>
      </c>
      <c r="F357">
        <v>1</v>
      </c>
      <c r="G357">
        <v>1</v>
      </c>
      <c r="H357">
        <v>3</v>
      </c>
      <c r="I357" t="s">
        <v>1061</v>
      </c>
      <c r="J357" t="s">
        <v>1062</v>
      </c>
      <c r="K357" t="s">
        <v>1063</v>
      </c>
      <c r="L357">
        <v>1339</v>
      </c>
      <c r="N357">
        <v>1007</v>
      </c>
      <c r="O357" t="s">
        <v>657</v>
      </c>
      <c r="P357" t="s">
        <v>657</v>
      </c>
      <c r="Q357">
        <v>1</v>
      </c>
      <c r="W357">
        <v>0</v>
      </c>
      <c r="X357">
        <v>1706747518</v>
      </c>
      <c r="Y357">
        <v>4.16</v>
      </c>
      <c r="AA357">
        <v>260.70999999999998</v>
      </c>
      <c r="AB357">
        <v>0</v>
      </c>
      <c r="AC357">
        <v>0</v>
      </c>
      <c r="AD357">
        <v>0</v>
      </c>
      <c r="AE357">
        <v>38.51</v>
      </c>
      <c r="AF357">
        <v>0</v>
      </c>
      <c r="AG357">
        <v>0</v>
      </c>
      <c r="AH357">
        <v>0</v>
      </c>
      <c r="AI357">
        <v>6.77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4.16</v>
      </c>
      <c r="AU357" t="s">
        <v>3</v>
      </c>
      <c r="AV357">
        <v>0</v>
      </c>
      <c r="AW357">
        <v>2</v>
      </c>
      <c r="AX357">
        <v>39654005</v>
      </c>
      <c r="AY357">
        <v>1</v>
      </c>
      <c r="AZ357">
        <v>0</v>
      </c>
      <c r="BA357">
        <v>304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Y357*Source!I121</f>
        <v>0.74880000000000002</v>
      </c>
      <c r="CY357">
        <f t="shared" ref="CY357:CY368" si="137">AA357</f>
        <v>260.70999999999998</v>
      </c>
      <c r="CZ357">
        <f t="shared" ref="CZ357:CZ368" si="138">AE357</f>
        <v>38.51</v>
      </c>
      <c r="DA357">
        <f t="shared" ref="DA357:DA368" si="139">AI357</f>
        <v>6.77</v>
      </c>
      <c r="DB357">
        <f t="shared" si="135"/>
        <v>160.19999999999999</v>
      </c>
      <c r="DC357">
        <f t="shared" si="136"/>
        <v>0</v>
      </c>
    </row>
    <row r="358" spans="1:107" x14ac:dyDescent="0.2">
      <c r="A358">
        <f>ROW(Source!A121)</f>
        <v>121</v>
      </c>
      <c r="B358">
        <v>39650538</v>
      </c>
      <c r="C358">
        <v>39652877</v>
      </c>
      <c r="D358">
        <v>36800159</v>
      </c>
      <c r="E358">
        <v>1</v>
      </c>
      <c r="F358">
        <v>1</v>
      </c>
      <c r="G358">
        <v>1</v>
      </c>
      <c r="H358">
        <v>3</v>
      </c>
      <c r="I358" t="s">
        <v>1064</v>
      </c>
      <c r="J358" t="s">
        <v>1065</v>
      </c>
      <c r="K358" t="s">
        <v>1066</v>
      </c>
      <c r="L358">
        <v>1339</v>
      </c>
      <c r="N358">
        <v>1007</v>
      </c>
      <c r="O358" t="s">
        <v>657</v>
      </c>
      <c r="P358" t="s">
        <v>657</v>
      </c>
      <c r="Q358">
        <v>1</v>
      </c>
      <c r="W358">
        <v>0</v>
      </c>
      <c r="X358">
        <v>1262771840</v>
      </c>
      <c r="Y358">
        <v>5.46</v>
      </c>
      <c r="AA358">
        <v>42.11</v>
      </c>
      <c r="AB358">
        <v>0</v>
      </c>
      <c r="AC358">
        <v>0</v>
      </c>
      <c r="AD358">
        <v>0</v>
      </c>
      <c r="AE358">
        <v>6.22</v>
      </c>
      <c r="AF358">
        <v>0</v>
      </c>
      <c r="AG358">
        <v>0</v>
      </c>
      <c r="AH358">
        <v>0</v>
      </c>
      <c r="AI358">
        <v>6.77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5.46</v>
      </c>
      <c r="AU358" t="s">
        <v>3</v>
      </c>
      <c r="AV358">
        <v>0</v>
      </c>
      <c r="AW358">
        <v>2</v>
      </c>
      <c r="AX358">
        <v>39654006</v>
      </c>
      <c r="AY358">
        <v>1</v>
      </c>
      <c r="AZ358">
        <v>0</v>
      </c>
      <c r="BA358">
        <v>305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Y358*Source!I121</f>
        <v>0.98280000000000001</v>
      </c>
      <c r="CY358">
        <f t="shared" si="137"/>
        <v>42.11</v>
      </c>
      <c r="CZ358">
        <f t="shared" si="138"/>
        <v>6.22</v>
      </c>
      <c r="DA358">
        <f t="shared" si="139"/>
        <v>6.77</v>
      </c>
      <c r="DB358">
        <f t="shared" si="135"/>
        <v>33.96</v>
      </c>
      <c r="DC358">
        <f t="shared" si="136"/>
        <v>0</v>
      </c>
    </row>
    <row r="359" spans="1:107" x14ac:dyDescent="0.2">
      <c r="A359">
        <f>ROW(Source!A121)</f>
        <v>121</v>
      </c>
      <c r="B359">
        <v>39650538</v>
      </c>
      <c r="C359">
        <v>39652877</v>
      </c>
      <c r="D359">
        <v>36801793</v>
      </c>
      <c r="E359">
        <v>1</v>
      </c>
      <c r="F359">
        <v>1</v>
      </c>
      <c r="G359">
        <v>1</v>
      </c>
      <c r="H359">
        <v>3</v>
      </c>
      <c r="I359" t="s">
        <v>1024</v>
      </c>
      <c r="J359" t="s">
        <v>1025</v>
      </c>
      <c r="K359" t="s">
        <v>1026</v>
      </c>
      <c r="L359">
        <v>1339</v>
      </c>
      <c r="N359">
        <v>1007</v>
      </c>
      <c r="O359" t="s">
        <v>657</v>
      </c>
      <c r="P359" t="s">
        <v>657</v>
      </c>
      <c r="Q359">
        <v>1</v>
      </c>
      <c r="W359">
        <v>0</v>
      </c>
      <c r="X359">
        <v>-66610889</v>
      </c>
      <c r="Y359">
        <v>30</v>
      </c>
      <c r="AA359">
        <v>21.33</v>
      </c>
      <c r="AB359">
        <v>0</v>
      </c>
      <c r="AC359">
        <v>0</v>
      </c>
      <c r="AD359">
        <v>0</v>
      </c>
      <c r="AE359">
        <v>3.15</v>
      </c>
      <c r="AF359">
        <v>0</v>
      </c>
      <c r="AG359">
        <v>0</v>
      </c>
      <c r="AH359">
        <v>0</v>
      </c>
      <c r="AI359">
        <v>6.77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30</v>
      </c>
      <c r="AU359" t="s">
        <v>3</v>
      </c>
      <c r="AV359">
        <v>0</v>
      </c>
      <c r="AW359">
        <v>2</v>
      </c>
      <c r="AX359">
        <v>39654007</v>
      </c>
      <c r="AY359">
        <v>1</v>
      </c>
      <c r="AZ359">
        <v>0</v>
      </c>
      <c r="BA359">
        <v>306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Y359*Source!I121</f>
        <v>5.3999999999999995</v>
      </c>
      <c r="CY359">
        <f t="shared" si="137"/>
        <v>21.33</v>
      </c>
      <c r="CZ359">
        <f t="shared" si="138"/>
        <v>3.15</v>
      </c>
      <c r="DA359">
        <f t="shared" si="139"/>
        <v>6.77</v>
      </c>
      <c r="DB359">
        <f t="shared" si="135"/>
        <v>94.5</v>
      </c>
      <c r="DC359">
        <f t="shared" si="136"/>
        <v>0</v>
      </c>
    </row>
    <row r="360" spans="1:107" x14ac:dyDescent="0.2">
      <c r="A360">
        <f>ROW(Source!A121)</f>
        <v>121</v>
      </c>
      <c r="B360">
        <v>39650538</v>
      </c>
      <c r="C360">
        <v>39652877</v>
      </c>
      <c r="D360">
        <v>36802293</v>
      </c>
      <c r="E360">
        <v>1</v>
      </c>
      <c r="F360">
        <v>1</v>
      </c>
      <c r="G360">
        <v>1</v>
      </c>
      <c r="H360">
        <v>3</v>
      </c>
      <c r="I360" t="s">
        <v>1048</v>
      </c>
      <c r="J360" t="s">
        <v>1049</v>
      </c>
      <c r="K360" t="s">
        <v>1050</v>
      </c>
      <c r="L360">
        <v>1356</v>
      </c>
      <c r="N360">
        <v>1010</v>
      </c>
      <c r="O360" t="s">
        <v>1051</v>
      </c>
      <c r="P360" t="s">
        <v>1051</v>
      </c>
      <c r="Q360">
        <v>1000</v>
      </c>
      <c r="W360">
        <v>0</v>
      </c>
      <c r="X360">
        <v>72387144</v>
      </c>
      <c r="Y360">
        <v>0.36</v>
      </c>
      <c r="AA360">
        <v>1718.23</v>
      </c>
      <c r="AB360">
        <v>0</v>
      </c>
      <c r="AC360">
        <v>0</v>
      </c>
      <c r="AD360">
        <v>0</v>
      </c>
      <c r="AE360">
        <v>253.8</v>
      </c>
      <c r="AF360">
        <v>0</v>
      </c>
      <c r="AG360">
        <v>0</v>
      </c>
      <c r="AH360">
        <v>0</v>
      </c>
      <c r="AI360">
        <v>6.77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0.36</v>
      </c>
      <c r="AU360" t="s">
        <v>3</v>
      </c>
      <c r="AV360">
        <v>0</v>
      </c>
      <c r="AW360">
        <v>2</v>
      </c>
      <c r="AX360">
        <v>39654008</v>
      </c>
      <c r="AY360">
        <v>1</v>
      </c>
      <c r="AZ360">
        <v>0</v>
      </c>
      <c r="BA360">
        <v>307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Y360*Source!I121</f>
        <v>6.4799999999999996E-2</v>
      </c>
      <c r="CY360">
        <f t="shared" si="137"/>
        <v>1718.23</v>
      </c>
      <c r="CZ360">
        <f t="shared" si="138"/>
        <v>253.8</v>
      </c>
      <c r="DA360">
        <f t="shared" si="139"/>
        <v>6.77</v>
      </c>
      <c r="DB360">
        <f t="shared" si="135"/>
        <v>91.37</v>
      </c>
      <c r="DC360">
        <f t="shared" si="136"/>
        <v>0</v>
      </c>
    </row>
    <row r="361" spans="1:107" x14ac:dyDescent="0.2">
      <c r="A361">
        <f>ROW(Source!A121)</f>
        <v>121</v>
      </c>
      <c r="B361">
        <v>39650538</v>
      </c>
      <c r="C361">
        <v>39652877</v>
      </c>
      <c r="D361">
        <v>36803193</v>
      </c>
      <c r="E361">
        <v>1</v>
      </c>
      <c r="F361">
        <v>1</v>
      </c>
      <c r="G361">
        <v>1</v>
      </c>
      <c r="H361">
        <v>3</v>
      </c>
      <c r="I361" t="s">
        <v>1067</v>
      </c>
      <c r="J361" t="s">
        <v>1068</v>
      </c>
      <c r="K361" t="s">
        <v>1069</v>
      </c>
      <c r="L361">
        <v>1346</v>
      </c>
      <c r="N361">
        <v>1009</v>
      </c>
      <c r="O361" t="s">
        <v>186</v>
      </c>
      <c r="P361" t="s">
        <v>186</v>
      </c>
      <c r="Q361">
        <v>1</v>
      </c>
      <c r="W361">
        <v>0</v>
      </c>
      <c r="X361">
        <v>1779951352</v>
      </c>
      <c r="Y361">
        <v>2.6</v>
      </c>
      <c r="AA361">
        <v>121.32</v>
      </c>
      <c r="AB361">
        <v>0</v>
      </c>
      <c r="AC361">
        <v>0</v>
      </c>
      <c r="AD361">
        <v>0</v>
      </c>
      <c r="AE361">
        <v>17.920000000000002</v>
      </c>
      <c r="AF361">
        <v>0</v>
      </c>
      <c r="AG361">
        <v>0</v>
      </c>
      <c r="AH361">
        <v>0</v>
      </c>
      <c r="AI361">
        <v>6.77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2.6</v>
      </c>
      <c r="AU361" t="s">
        <v>3</v>
      </c>
      <c r="AV361">
        <v>0</v>
      </c>
      <c r="AW361">
        <v>2</v>
      </c>
      <c r="AX361">
        <v>39654009</v>
      </c>
      <c r="AY361">
        <v>1</v>
      </c>
      <c r="AZ361">
        <v>0</v>
      </c>
      <c r="BA361">
        <v>308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Y361*Source!I121</f>
        <v>0.46799999999999997</v>
      </c>
      <c r="CY361">
        <f t="shared" si="137"/>
        <v>121.32</v>
      </c>
      <c r="CZ361">
        <f t="shared" si="138"/>
        <v>17.920000000000002</v>
      </c>
      <c r="DA361">
        <f t="shared" si="139"/>
        <v>6.77</v>
      </c>
      <c r="DB361">
        <f t="shared" si="135"/>
        <v>46.59</v>
      </c>
      <c r="DC361">
        <f t="shared" si="136"/>
        <v>0</v>
      </c>
    </row>
    <row r="362" spans="1:107" x14ac:dyDescent="0.2">
      <c r="A362">
        <f>ROW(Source!A121)</f>
        <v>121</v>
      </c>
      <c r="B362">
        <v>39650538</v>
      </c>
      <c r="C362">
        <v>39652877</v>
      </c>
      <c r="D362">
        <v>36803268</v>
      </c>
      <c r="E362">
        <v>1</v>
      </c>
      <c r="F362">
        <v>1</v>
      </c>
      <c r="G362">
        <v>1</v>
      </c>
      <c r="H362">
        <v>3</v>
      </c>
      <c r="I362" t="s">
        <v>1052</v>
      </c>
      <c r="J362" t="s">
        <v>1053</v>
      </c>
      <c r="K362" t="s">
        <v>1054</v>
      </c>
      <c r="L362">
        <v>1348</v>
      </c>
      <c r="N362">
        <v>1009</v>
      </c>
      <c r="O362" t="s">
        <v>888</v>
      </c>
      <c r="P362" t="s">
        <v>888</v>
      </c>
      <c r="Q362">
        <v>1000</v>
      </c>
      <c r="W362">
        <v>0</v>
      </c>
      <c r="X362">
        <v>1334874479</v>
      </c>
      <c r="Y362">
        <v>1.52E-2</v>
      </c>
      <c r="AA362">
        <v>66109.05</v>
      </c>
      <c r="AB362">
        <v>0</v>
      </c>
      <c r="AC362">
        <v>0</v>
      </c>
      <c r="AD362">
        <v>0</v>
      </c>
      <c r="AE362">
        <v>9765</v>
      </c>
      <c r="AF362">
        <v>0</v>
      </c>
      <c r="AG362">
        <v>0</v>
      </c>
      <c r="AH362">
        <v>0</v>
      </c>
      <c r="AI362">
        <v>6.77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1.52E-2</v>
      </c>
      <c r="AU362" t="s">
        <v>3</v>
      </c>
      <c r="AV362">
        <v>0</v>
      </c>
      <c r="AW362">
        <v>2</v>
      </c>
      <c r="AX362">
        <v>39654010</v>
      </c>
      <c r="AY362">
        <v>1</v>
      </c>
      <c r="AZ362">
        <v>0</v>
      </c>
      <c r="BA362">
        <v>309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Y362*Source!I121</f>
        <v>2.7359999999999997E-3</v>
      </c>
      <c r="CY362">
        <f t="shared" si="137"/>
        <v>66109.05</v>
      </c>
      <c r="CZ362">
        <f t="shared" si="138"/>
        <v>9765</v>
      </c>
      <c r="DA362">
        <f t="shared" si="139"/>
        <v>6.77</v>
      </c>
      <c r="DB362">
        <f t="shared" si="135"/>
        <v>148.43</v>
      </c>
      <c r="DC362">
        <f t="shared" si="136"/>
        <v>0</v>
      </c>
    </row>
    <row r="363" spans="1:107" x14ac:dyDescent="0.2">
      <c r="A363">
        <f>ROW(Source!A121)</f>
        <v>121</v>
      </c>
      <c r="B363">
        <v>39650538</v>
      </c>
      <c r="C363">
        <v>39652877</v>
      </c>
      <c r="D363">
        <v>36804606</v>
      </c>
      <c r="E363">
        <v>1</v>
      </c>
      <c r="F363">
        <v>1</v>
      </c>
      <c r="G363">
        <v>1</v>
      </c>
      <c r="H363">
        <v>3</v>
      </c>
      <c r="I363" t="s">
        <v>1055</v>
      </c>
      <c r="J363" t="s">
        <v>1056</v>
      </c>
      <c r="K363" t="s">
        <v>1057</v>
      </c>
      <c r="L363">
        <v>1348</v>
      </c>
      <c r="N363">
        <v>1009</v>
      </c>
      <c r="O363" t="s">
        <v>888</v>
      </c>
      <c r="P363" t="s">
        <v>888</v>
      </c>
      <c r="Q363">
        <v>1000</v>
      </c>
      <c r="W363">
        <v>0</v>
      </c>
      <c r="X363">
        <v>-1635826455</v>
      </c>
      <c r="Y363">
        <v>4.4999999999999997E-3</v>
      </c>
      <c r="AA363">
        <v>172127.25</v>
      </c>
      <c r="AB363">
        <v>0</v>
      </c>
      <c r="AC363">
        <v>0</v>
      </c>
      <c r="AD363">
        <v>0</v>
      </c>
      <c r="AE363">
        <v>25425</v>
      </c>
      <c r="AF363">
        <v>0</v>
      </c>
      <c r="AG363">
        <v>0</v>
      </c>
      <c r="AH363">
        <v>0</v>
      </c>
      <c r="AI363">
        <v>6.77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4.4999999999999997E-3</v>
      </c>
      <c r="AU363" t="s">
        <v>3</v>
      </c>
      <c r="AV363">
        <v>0</v>
      </c>
      <c r="AW363">
        <v>2</v>
      </c>
      <c r="AX363">
        <v>39654011</v>
      </c>
      <c r="AY363">
        <v>1</v>
      </c>
      <c r="AZ363">
        <v>0</v>
      </c>
      <c r="BA363">
        <v>310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Y363*Source!I121</f>
        <v>8.0999999999999996E-4</v>
      </c>
      <c r="CY363">
        <f t="shared" si="137"/>
        <v>172127.25</v>
      </c>
      <c r="CZ363">
        <f t="shared" si="138"/>
        <v>25425</v>
      </c>
      <c r="DA363">
        <f t="shared" si="139"/>
        <v>6.77</v>
      </c>
      <c r="DB363">
        <f t="shared" si="135"/>
        <v>114.41</v>
      </c>
      <c r="DC363">
        <f t="shared" si="136"/>
        <v>0</v>
      </c>
    </row>
    <row r="364" spans="1:107" x14ac:dyDescent="0.2">
      <c r="A364">
        <f>ROW(Source!A121)</f>
        <v>121</v>
      </c>
      <c r="B364">
        <v>39650538</v>
      </c>
      <c r="C364">
        <v>39652877</v>
      </c>
      <c r="D364">
        <v>36847409</v>
      </c>
      <c r="E364">
        <v>1</v>
      </c>
      <c r="F364">
        <v>1</v>
      </c>
      <c r="G364">
        <v>1</v>
      </c>
      <c r="H364">
        <v>3</v>
      </c>
      <c r="I364" t="s">
        <v>1058</v>
      </c>
      <c r="J364" t="s">
        <v>1059</v>
      </c>
      <c r="K364" t="s">
        <v>1060</v>
      </c>
      <c r="L364">
        <v>1356</v>
      </c>
      <c r="N364">
        <v>1010</v>
      </c>
      <c r="O364" t="s">
        <v>1051</v>
      </c>
      <c r="P364" t="s">
        <v>1051</v>
      </c>
      <c r="Q364">
        <v>1000</v>
      </c>
      <c r="W364">
        <v>0</v>
      </c>
      <c r="X364">
        <v>-1429167568</v>
      </c>
      <c r="Y364">
        <v>0.36</v>
      </c>
      <c r="AA364">
        <v>919.5</v>
      </c>
      <c r="AB364">
        <v>0</v>
      </c>
      <c r="AC364">
        <v>0</v>
      </c>
      <c r="AD364">
        <v>0</v>
      </c>
      <c r="AE364">
        <v>135.82</v>
      </c>
      <c r="AF364">
        <v>0</v>
      </c>
      <c r="AG364">
        <v>0</v>
      </c>
      <c r="AH364">
        <v>0</v>
      </c>
      <c r="AI364">
        <v>6.77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0.36</v>
      </c>
      <c r="AU364" t="s">
        <v>3</v>
      </c>
      <c r="AV364">
        <v>0</v>
      </c>
      <c r="AW364">
        <v>2</v>
      </c>
      <c r="AX364">
        <v>39654012</v>
      </c>
      <c r="AY364">
        <v>1</v>
      </c>
      <c r="AZ364">
        <v>0</v>
      </c>
      <c r="BA364">
        <v>311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Y364*Source!I121</f>
        <v>6.4799999999999996E-2</v>
      </c>
      <c r="CY364">
        <f t="shared" si="137"/>
        <v>919.5</v>
      </c>
      <c r="CZ364">
        <f t="shared" si="138"/>
        <v>135.82</v>
      </c>
      <c r="DA364">
        <f t="shared" si="139"/>
        <v>6.77</v>
      </c>
      <c r="DB364">
        <f t="shared" si="135"/>
        <v>48.9</v>
      </c>
      <c r="DC364">
        <f t="shared" si="136"/>
        <v>0</v>
      </c>
    </row>
    <row r="365" spans="1:107" x14ac:dyDescent="0.2">
      <c r="A365">
        <f>ROW(Source!A121)</f>
        <v>121</v>
      </c>
      <c r="B365">
        <v>39650538</v>
      </c>
      <c r="C365">
        <v>39652877</v>
      </c>
      <c r="D365">
        <v>36861224</v>
      </c>
      <c r="E365">
        <v>1</v>
      </c>
      <c r="F365">
        <v>1</v>
      </c>
      <c r="G365">
        <v>1</v>
      </c>
      <c r="H365">
        <v>3</v>
      </c>
      <c r="I365" t="s">
        <v>234</v>
      </c>
      <c r="J365" t="s">
        <v>236</v>
      </c>
      <c r="K365" t="s">
        <v>235</v>
      </c>
      <c r="L365">
        <v>1358</v>
      </c>
      <c r="N365">
        <v>1010</v>
      </c>
      <c r="O365" t="s">
        <v>95</v>
      </c>
      <c r="P365" t="s">
        <v>95</v>
      </c>
      <c r="Q365">
        <v>10</v>
      </c>
      <c r="W365">
        <v>0</v>
      </c>
      <c r="X365">
        <v>98785814</v>
      </c>
      <c r="Y365">
        <v>6.6666670000000003</v>
      </c>
      <c r="AA365">
        <v>400.78</v>
      </c>
      <c r="AB365">
        <v>0</v>
      </c>
      <c r="AC365">
        <v>0</v>
      </c>
      <c r="AD365">
        <v>0</v>
      </c>
      <c r="AE365">
        <v>59.2</v>
      </c>
      <c r="AF365">
        <v>0</v>
      </c>
      <c r="AG365">
        <v>0</v>
      </c>
      <c r="AH365">
        <v>0</v>
      </c>
      <c r="AI365">
        <v>6.77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3</v>
      </c>
      <c r="AT365">
        <v>6.6666670000000003</v>
      </c>
      <c r="AU365" t="s">
        <v>3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Y365*Source!I121</f>
        <v>1.20000006</v>
      </c>
      <c r="CY365">
        <f t="shared" si="137"/>
        <v>400.78</v>
      </c>
      <c r="CZ365">
        <f t="shared" si="138"/>
        <v>59.2</v>
      </c>
      <c r="DA365">
        <f t="shared" si="139"/>
        <v>6.77</v>
      </c>
      <c r="DB365">
        <f t="shared" si="135"/>
        <v>394.67</v>
      </c>
      <c r="DC365">
        <f t="shared" si="136"/>
        <v>0</v>
      </c>
    </row>
    <row r="366" spans="1:107" x14ac:dyDescent="0.2">
      <c r="A366">
        <f>ROW(Source!A121)</f>
        <v>121</v>
      </c>
      <c r="B366">
        <v>39650538</v>
      </c>
      <c r="C366">
        <v>39652877</v>
      </c>
      <c r="D366">
        <v>36861225</v>
      </c>
      <c r="E366">
        <v>1</v>
      </c>
      <c r="F366">
        <v>1</v>
      </c>
      <c r="G366">
        <v>1</v>
      </c>
      <c r="H366">
        <v>3</v>
      </c>
      <c r="I366" t="s">
        <v>230</v>
      </c>
      <c r="J366" t="s">
        <v>232</v>
      </c>
      <c r="K366" t="s">
        <v>231</v>
      </c>
      <c r="L366">
        <v>1358</v>
      </c>
      <c r="N366">
        <v>1010</v>
      </c>
      <c r="O366" t="s">
        <v>95</v>
      </c>
      <c r="P366" t="s">
        <v>95</v>
      </c>
      <c r="Q366">
        <v>10</v>
      </c>
      <c r="W366">
        <v>0</v>
      </c>
      <c r="X366">
        <v>433472974</v>
      </c>
      <c r="Y366">
        <v>5</v>
      </c>
      <c r="AA366">
        <v>406.88</v>
      </c>
      <c r="AB366">
        <v>0</v>
      </c>
      <c r="AC366">
        <v>0</v>
      </c>
      <c r="AD366">
        <v>0</v>
      </c>
      <c r="AE366">
        <v>60.1</v>
      </c>
      <c r="AF366">
        <v>0</v>
      </c>
      <c r="AG366">
        <v>0</v>
      </c>
      <c r="AH366">
        <v>0</v>
      </c>
      <c r="AI366">
        <v>6.77</v>
      </c>
      <c r="AJ366">
        <v>1</v>
      </c>
      <c r="AK366">
        <v>1</v>
      </c>
      <c r="AL366">
        <v>1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3</v>
      </c>
      <c r="AT366">
        <v>5</v>
      </c>
      <c r="AU366" t="s">
        <v>3</v>
      </c>
      <c r="AV366">
        <v>0</v>
      </c>
      <c r="AW366">
        <v>1</v>
      </c>
      <c r="AX366">
        <v>-1</v>
      </c>
      <c r="AY366">
        <v>0</v>
      </c>
      <c r="AZ366">
        <v>0</v>
      </c>
      <c r="BA366" t="s">
        <v>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Y366*Source!I121</f>
        <v>0.89999999999999991</v>
      </c>
      <c r="CY366">
        <f t="shared" si="137"/>
        <v>406.88</v>
      </c>
      <c r="CZ366">
        <f t="shared" si="138"/>
        <v>60.1</v>
      </c>
      <c r="DA366">
        <f t="shared" si="139"/>
        <v>6.77</v>
      </c>
      <c r="DB366">
        <f t="shared" si="135"/>
        <v>300.5</v>
      </c>
      <c r="DC366">
        <f t="shared" si="136"/>
        <v>0</v>
      </c>
    </row>
    <row r="367" spans="1:107" x14ac:dyDescent="0.2">
      <c r="A367">
        <f>ROW(Source!A121)</f>
        <v>121</v>
      </c>
      <c r="B367">
        <v>39650538</v>
      </c>
      <c r="C367">
        <v>39652877</v>
      </c>
      <c r="D367">
        <v>36861940</v>
      </c>
      <c r="E367">
        <v>1</v>
      </c>
      <c r="F367">
        <v>1</v>
      </c>
      <c r="G367">
        <v>1</v>
      </c>
      <c r="H367">
        <v>3</v>
      </c>
      <c r="I367" t="s">
        <v>226</v>
      </c>
      <c r="J367" t="s">
        <v>228</v>
      </c>
      <c r="K367" t="s">
        <v>227</v>
      </c>
      <c r="L367">
        <v>1302</v>
      </c>
      <c r="N367">
        <v>1003</v>
      </c>
      <c r="O367" t="s">
        <v>219</v>
      </c>
      <c r="P367" t="s">
        <v>219</v>
      </c>
      <c r="Q367">
        <v>10</v>
      </c>
      <c r="W367">
        <v>0</v>
      </c>
      <c r="X367">
        <v>-383893252</v>
      </c>
      <c r="Y367">
        <v>10</v>
      </c>
      <c r="AA367">
        <v>5053.9399999999996</v>
      </c>
      <c r="AB367">
        <v>0</v>
      </c>
      <c r="AC367">
        <v>0</v>
      </c>
      <c r="AD367">
        <v>0</v>
      </c>
      <c r="AE367">
        <v>746.52</v>
      </c>
      <c r="AF367">
        <v>0</v>
      </c>
      <c r="AG367">
        <v>0</v>
      </c>
      <c r="AH367">
        <v>0</v>
      </c>
      <c r="AI367">
        <v>6.77</v>
      </c>
      <c r="AJ367">
        <v>1</v>
      </c>
      <c r="AK367">
        <v>1</v>
      </c>
      <c r="AL367">
        <v>1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3</v>
      </c>
      <c r="AT367">
        <v>10</v>
      </c>
      <c r="AU367" t="s">
        <v>3</v>
      </c>
      <c r="AV367">
        <v>0</v>
      </c>
      <c r="AW367">
        <v>1</v>
      </c>
      <c r="AX367">
        <v>-1</v>
      </c>
      <c r="AY367">
        <v>0</v>
      </c>
      <c r="AZ367">
        <v>0</v>
      </c>
      <c r="BA367" t="s">
        <v>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Y367*Source!I121</f>
        <v>1.7999999999999998</v>
      </c>
      <c r="CY367">
        <f t="shared" si="137"/>
        <v>5053.9399999999996</v>
      </c>
      <c r="CZ367">
        <f t="shared" si="138"/>
        <v>746.52</v>
      </c>
      <c r="DA367">
        <f t="shared" si="139"/>
        <v>6.77</v>
      </c>
      <c r="DB367">
        <f t="shared" si="135"/>
        <v>7465.2</v>
      </c>
      <c r="DC367">
        <f t="shared" si="136"/>
        <v>0</v>
      </c>
    </row>
    <row r="368" spans="1:107" x14ac:dyDescent="0.2">
      <c r="A368">
        <f>ROW(Source!A121)</f>
        <v>121</v>
      </c>
      <c r="B368">
        <v>39650538</v>
      </c>
      <c r="C368">
        <v>39652877</v>
      </c>
      <c r="D368">
        <v>36799065</v>
      </c>
      <c r="E368">
        <v>17</v>
      </c>
      <c r="F368">
        <v>1</v>
      </c>
      <c r="G368">
        <v>1</v>
      </c>
      <c r="H368">
        <v>3</v>
      </c>
      <c r="I368" t="s">
        <v>892</v>
      </c>
      <c r="J368" t="s">
        <v>3</v>
      </c>
      <c r="K368" t="s">
        <v>893</v>
      </c>
      <c r="L368">
        <v>1374</v>
      </c>
      <c r="N368">
        <v>1013</v>
      </c>
      <c r="O368" t="s">
        <v>894</v>
      </c>
      <c r="P368" t="s">
        <v>894</v>
      </c>
      <c r="Q368">
        <v>1</v>
      </c>
      <c r="W368">
        <v>0</v>
      </c>
      <c r="X368">
        <v>-1731369543</v>
      </c>
      <c r="Y368">
        <v>346.7</v>
      </c>
      <c r="AA368">
        <v>1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346.7</v>
      </c>
      <c r="AU368" t="s">
        <v>3</v>
      </c>
      <c r="AV368">
        <v>0</v>
      </c>
      <c r="AW368">
        <v>2</v>
      </c>
      <c r="AX368">
        <v>39654013</v>
      </c>
      <c r="AY368">
        <v>1</v>
      </c>
      <c r="AZ368">
        <v>0</v>
      </c>
      <c r="BA368">
        <v>312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Y368*Source!I121</f>
        <v>62.405999999999999</v>
      </c>
      <c r="CY368">
        <f t="shared" si="137"/>
        <v>1</v>
      </c>
      <c r="CZ368">
        <f t="shared" si="138"/>
        <v>1</v>
      </c>
      <c r="DA368">
        <f t="shared" si="139"/>
        <v>1</v>
      </c>
      <c r="DB368">
        <f t="shared" si="135"/>
        <v>346.7</v>
      </c>
      <c r="DC368">
        <f t="shared" si="136"/>
        <v>0</v>
      </c>
    </row>
    <row r="369" spans="1:107" x14ac:dyDescent="0.2">
      <c r="A369">
        <f>ROW(Source!A128)</f>
        <v>128</v>
      </c>
      <c r="B369">
        <v>39650536</v>
      </c>
      <c r="C369">
        <v>39656278</v>
      </c>
      <c r="D369">
        <v>37071037</v>
      </c>
      <c r="E369">
        <v>1</v>
      </c>
      <c r="F369">
        <v>1</v>
      </c>
      <c r="G369">
        <v>1</v>
      </c>
      <c r="H369">
        <v>1</v>
      </c>
      <c r="I369" t="s">
        <v>895</v>
      </c>
      <c r="J369" t="s">
        <v>3</v>
      </c>
      <c r="K369" t="s">
        <v>896</v>
      </c>
      <c r="L369">
        <v>1191</v>
      </c>
      <c r="N369">
        <v>1013</v>
      </c>
      <c r="O369" t="s">
        <v>878</v>
      </c>
      <c r="P369" t="s">
        <v>878</v>
      </c>
      <c r="Q369">
        <v>1</v>
      </c>
      <c r="W369">
        <v>0</v>
      </c>
      <c r="X369">
        <v>1069510174</v>
      </c>
      <c r="Y369">
        <v>676</v>
      </c>
      <c r="AA369">
        <v>0</v>
      </c>
      <c r="AB369">
        <v>0</v>
      </c>
      <c r="AC369">
        <v>0</v>
      </c>
      <c r="AD369">
        <v>9.6199999999999992</v>
      </c>
      <c r="AE369">
        <v>0</v>
      </c>
      <c r="AF369">
        <v>0</v>
      </c>
      <c r="AG369">
        <v>0</v>
      </c>
      <c r="AH369">
        <v>9.6199999999999992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676</v>
      </c>
      <c r="AU369" t="s">
        <v>3</v>
      </c>
      <c r="AV369">
        <v>1</v>
      </c>
      <c r="AW369">
        <v>2</v>
      </c>
      <c r="AX369">
        <v>39656279</v>
      </c>
      <c r="AY369">
        <v>1</v>
      </c>
      <c r="AZ369">
        <v>0</v>
      </c>
      <c r="BA369">
        <v>313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Y369*Source!I128</f>
        <v>6.76</v>
      </c>
      <c r="CY369">
        <f>AD369</f>
        <v>9.6199999999999992</v>
      </c>
      <c r="CZ369">
        <f>AH369</f>
        <v>9.6199999999999992</v>
      </c>
      <c r="DA369">
        <f>AL369</f>
        <v>1</v>
      </c>
      <c r="DB369">
        <f t="shared" si="135"/>
        <v>6503.12</v>
      </c>
      <c r="DC369">
        <f t="shared" si="136"/>
        <v>0</v>
      </c>
    </row>
    <row r="370" spans="1:107" x14ac:dyDescent="0.2">
      <c r="A370">
        <f>ROW(Source!A128)</f>
        <v>128</v>
      </c>
      <c r="B370">
        <v>39650536</v>
      </c>
      <c r="C370">
        <v>39656278</v>
      </c>
      <c r="D370">
        <v>37064876</v>
      </c>
      <c r="E370">
        <v>1</v>
      </c>
      <c r="F370">
        <v>1</v>
      </c>
      <c r="G370">
        <v>1</v>
      </c>
      <c r="H370">
        <v>1</v>
      </c>
      <c r="I370" t="s">
        <v>897</v>
      </c>
      <c r="J370" t="s">
        <v>3</v>
      </c>
      <c r="K370" t="s">
        <v>898</v>
      </c>
      <c r="L370">
        <v>1191</v>
      </c>
      <c r="N370">
        <v>1013</v>
      </c>
      <c r="O370" t="s">
        <v>878</v>
      </c>
      <c r="P370" t="s">
        <v>878</v>
      </c>
      <c r="Q370">
        <v>1</v>
      </c>
      <c r="W370">
        <v>0</v>
      </c>
      <c r="X370">
        <v>-1417349443</v>
      </c>
      <c r="Y370">
        <v>16.36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16.36</v>
      </c>
      <c r="AU370" t="s">
        <v>3</v>
      </c>
      <c r="AV370">
        <v>2</v>
      </c>
      <c r="AW370">
        <v>2</v>
      </c>
      <c r="AX370">
        <v>39656280</v>
      </c>
      <c r="AY370">
        <v>1</v>
      </c>
      <c r="AZ370">
        <v>0</v>
      </c>
      <c r="BA370">
        <v>314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Y370*Source!I128</f>
        <v>0.1636</v>
      </c>
      <c r="CY370">
        <f>AD370</f>
        <v>0</v>
      </c>
      <c r="CZ370">
        <f>AH370</f>
        <v>0</v>
      </c>
      <c r="DA370">
        <f>AL370</f>
        <v>1</v>
      </c>
      <c r="DB370">
        <f t="shared" si="135"/>
        <v>0</v>
      </c>
      <c r="DC370">
        <f t="shared" si="136"/>
        <v>0</v>
      </c>
    </row>
    <row r="371" spans="1:107" x14ac:dyDescent="0.2">
      <c r="A371">
        <f>ROW(Source!A128)</f>
        <v>128</v>
      </c>
      <c r="B371">
        <v>39650536</v>
      </c>
      <c r="C371">
        <v>39656278</v>
      </c>
      <c r="D371">
        <v>36882159</v>
      </c>
      <c r="E371">
        <v>1</v>
      </c>
      <c r="F371">
        <v>1</v>
      </c>
      <c r="G371">
        <v>1</v>
      </c>
      <c r="H371">
        <v>2</v>
      </c>
      <c r="I371" t="s">
        <v>958</v>
      </c>
      <c r="J371" t="s">
        <v>959</v>
      </c>
      <c r="K371" t="s">
        <v>960</v>
      </c>
      <c r="L371">
        <v>1368</v>
      </c>
      <c r="N371">
        <v>1011</v>
      </c>
      <c r="O371" t="s">
        <v>902</v>
      </c>
      <c r="P371" t="s">
        <v>902</v>
      </c>
      <c r="Q371">
        <v>1</v>
      </c>
      <c r="W371">
        <v>0</v>
      </c>
      <c r="X371">
        <v>-1718674368</v>
      </c>
      <c r="Y371">
        <v>8.18</v>
      </c>
      <c r="AA371">
        <v>0</v>
      </c>
      <c r="AB371">
        <v>111.99</v>
      </c>
      <c r="AC371">
        <v>13.5</v>
      </c>
      <c r="AD371">
        <v>0</v>
      </c>
      <c r="AE371">
        <v>0</v>
      </c>
      <c r="AF371">
        <v>111.99</v>
      </c>
      <c r="AG371">
        <v>13.5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8.18</v>
      </c>
      <c r="AU371" t="s">
        <v>3</v>
      </c>
      <c r="AV371">
        <v>0</v>
      </c>
      <c r="AW371">
        <v>2</v>
      </c>
      <c r="AX371">
        <v>39656281</v>
      </c>
      <c r="AY371">
        <v>1</v>
      </c>
      <c r="AZ371">
        <v>0</v>
      </c>
      <c r="BA371">
        <v>315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Y371*Source!I128</f>
        <v>8.1799999999999998E-2</v>
      </c>
      <c r="CY371">
        <f>AB371</f>
        <v>111.99</v>
      </c>
      <c r="CZ371">
        <f>AF371</f>
        <v>111.99</v>
      </c>
      <c r="DA371">
        <f>AJ371</f>
        <v>1</v>
      </c>
      <c r="DB371">
        <f t="shared" si="135"/>
        <v>916.08</v>
      </c>
      <c r="DC371">
        <f t="shared" si="136"/>
        <v>110.43</v>
      </c>
    </row>
    <row r="372" spans="1:107" x14ac:dyDescent="0.2">
      <c r="A372">
        <f>ROW(Source!A128)</f>
        <v>128</v>
      </c>
      <c r="B372">
        <v>39650536</v>
      </c>
      <c r="C372">
        <v>39656278</v>
      </c>
      <c r="D372">
        <v>36882351</v>
      </c>
      <c r="E372">
        <v>1</v>
      </c>
      <c r="F372">
        <v>1</v>
      </c>
      <c r="G372">
        <v>1</v>
      </c>
      <c r="H372">
        <v>2</v>
      </c>
      <c r="I372" t="s">
        <v>1027</v>
      </c>
      <c r="J372" t="s">
        <v>1028</v>
      </c>
      <c r="K372" t="s">
        <v>1029</v>
      </c>
      <c r="L372">
        <v>1368</v>
      </c>
      <c r="N372">
        <v>1011</v>
      </c>
      <c r="O372" t="s">
        <v>902</v>
      </c>
      <c r="P372" t="s">
        <v>902</v>
      </c>
      <c r="Q372">
        <v>1</v>
      </c>
      <c r="W372">
        <v>0</v>
      </c>
      <c r="X372">
        <v>-1985289705</v>
      </c>
      <c r="Y372">
        <v>23.66</v>
      </c>
      <c r="AA372">
        <v>0</v>
      </c>
      <c r="AB372">
        <v>6.66</v>
      </c>
      <c r="AC372">
        <v>0</v>
      </c>
      <c r="AD372">
        <v>0</v>
      </c>
      <c r="AE372">
        <v>0</v>
      </c>
      <c r="AF372">
        <v>6.66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23.66</v>
      </c>
      <c r="AU372" t="s">
        <v>3</v>
      </c>
      <c r="AV372">
        <v>0</v>
      </c>
      <c r="AW372">
        <v>2</v>
      </c>
      <c r="AX372">
        <v>39656282</v>
      </c>
      <c r="AY372">
        <v>1</v>
      </c>
      <c r="AZ372">
        <v>0</v>
      </c>
      <c r="BA372">
        <v>316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Y372*Source!I128</f>
        <v>0.2366</v>
      </c>
      <c r="CY372">
        <f>AB372</f>
        <v>6.66</v>
      </c>
      <c r="CZ372">
        <f>AF372</f>
        <v>6.66</v>
      </c>
      <c r="DA372">
        <f>AJ372</f>
        <v>1</v>
      </c>
      <c r="DB372">
        <f t="shared" si="135"/>
        <v>157.58000000000001</v>
      </c>
      <c r="DC372">
        <f t="shared" si="136"/>
        <v>0</v>
      </c>
    </row>
    <row r="373" spans="1:107" x14ac:dyDescent="0.2">
      <c r="A373">
        <f>ROW(Source!A128)</f>
        <v>128</v>
      </c>
      <c r="B373">
        <v>39650536</v>
      </c>
      <c r="C373">
        <v>39656278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961</v>
      </c>
      <c r="J373" t="s">
        <v>962</v>
      </c>
      <c r="K373" t="s">
        <v>963</v>
      </c>
      <c r="L373">
        <v>1368</v>
      </c>
      <c r="N373">
        <v>1011</v>
      </c>
      <c r="O373" t="s">
        <v>902</v>
      </c>
      <c r="P373" t="s">
        <v>902</v>
      </c>
      <c r="Q373">
        <v>1</v>
      </c>
      <c r="W373">
        <v>0</v>
      </c>
      <c r="X373">
        <v>1372534845</v>
      </c>
      <c r="Y373">
        <v>8.18</v>
      </c>
      <c r="AA373">
        <v>0</v>
      </c>
      <c r="AB373">
        <v>65.709999999999994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8.18</v>
      </c>
      <c r="AU373" t="s">
        <v>3</v>
      </c>
      <c r="AV373">
        <v>0</v>
      </c>
      <c r="AW373">
        <v>2</v>
      </c>
      <c r="AX373">
        <v>39656283</v>
      </c>
      <c r="AY373">
        <v>1</v>
      </c>
      <c r="AZ373">
        <v>0</v>
      </c>
      <c r="BA373">
        <v>317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Y373*Source!I128</f>
        <v>8.1799999999999998E-2</v>
      </c>
      <c r="CY373">
        <f>AB373</f>
        <v>65.709999999999994</v>
      </c>
      <c r="CZ373">
        <f>AF373</f>
        <v>65.709999999999994</v>
      </c>
      <c r="DA373">
        <f>AJ373</f>
        <v>1</v>
      </c>
      <c r="DB373">
        <f t="shared" si="135"/>
        <v>537.51</v>
      </c>
      <c r="DC373">
        <f t="shared" si="136"/>
        <v>94.89</v>
      </c>
    </row>
    <row r="374" spans="1:107" x14ac:dyDescent="0.2">
      <c r="A374">
        <f>ROW(Source!A128)</f>
        <v>128</v>
      </c>
      <c r="B374">
        <v>39650536</v>
      </c>
      <c r="C374">
        <v>39656278</v>
      </c>
      <c r="D374">
        <v>36799799</v>
      </c>
      <c r="E374">
        <v>1</v>
      </c>
      <c r="F374">
        <v>1</v>
      </c>
      <c r="G374">
        <v>1</v>
      </c>
      <c r="H374">
        <v>3</v>
      </c>
      <c r="I374" t="s">
        <v>1070</v>
      </c>
      <c r="J374" t="s">
        <v>1071</v>
      </c>
      <c r="K374" t="s">
        <v>1072</v>
      </c>
      <c r="L374">
        <v>1346</v>
      </c>
      <c r="N374">
        <v>1009</v>
      </c>
      <c r="O374" t="s">
        <v>186</v>
      </c>
      <c r="P374" t="s">
        <v>186</v>
      </c>
      <c r="Q374">
        <v>1</v>
      </c>
      <c r="W374">
        <v>0</v>
      </c>
      <c r="X374">
        <v>-1813693049</v>
      </c>
      <c r="Y374">
        <v>8.8000000000000007</v>
      </c>
      <c r="AA374">
        <v>26.44</v>
      </c>
      <c r="AB374">
        <v>0</v>
      </c>
      <c r="AC374">
        <v>0</v>
      </c>
      <c r="AD374">
        <v>0</v>
      </c>
      <c r="AE374">
        <v>26.44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8.8000000000000007</v>
      </c>
      <c r="AU374" t="s">
        <v>3</v>
      </c>
      <c r="AV374">
        <v>0</v>
      </c>
      <c r="AW374">
        <v>2</v>
      </c>
      <c r="AX374">
        <v>39656284</v>
      </c>
      <c r="AY374">
        <v>1</v>
      </c>
      <c r="AZ374">
        <v>0</v>
      </c>
      <c r="BA374">
        <v>318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Y374*Source!I128</f>
        <v>8.8000000000000009E-2</v>
      </c>
      <c r="CY374">
        <f t="shared" ref="CY374:CY380" si="140">AA374</f>
        <v>26.44</v>
      </c>
      <c r="CZ374">
        <f t="shared" ref="CZ374:CZ380" si="141">AE374</f>
        <v>26.44</v>
      </c>
      <c r="DA374">
        <f t="shared" ref="DA374:DA380" si="142">AI374</f>
        <v>1</v>
      </c>
      <c r="DB374">
        <f t="shared" si="135"/>
        <v>232.67</v>
      </c>
      <c r="DC374">
        <f t="shared" si="136"/>
        <v>0</v>
      </c>
    </row>
    <row r="375" spans="1:107" x14ac:dyDescent="0.2">
      <c r="A375">
        <f>ROW(Source!A128)</f>
        <v>128</v>
      </c>
      <c r="B375">
        <v>39650536</v>
      </c>
      <c r="C375">
        <v>39656278</v>
      </c>
      <c r="D375">
        <v>36800140</v>
      </c>
      <c r="E375">
        <v>1</v>
      </c>
      <c r="F375">
        <v>1</v>
      </c>
      <c r="G375">
        <v>1</v>
      </c>
      <c r="H375">
        <v>3</v>
      </c>
      <c r="I375" t="s">
        <v>1061</v>
      </c>
      <c r="J375" t="s">
        <v>1062</v>
      </c>
      <c r="K375" t="s">
        <v>1063</v>
      </c>
      <c r="L375">
        <v>1339</v>
      </c>
      <c r="N375">
        <v>1007</v>
      </c>
      <c r="O375" t="s">
        <v>657</v>
      </c>
      <c r="P375" t="s">
        <v>657</v>
      </c>
      <c r="Q375">
        <v>1</v>
      </c>
      <c r="W375">
        <v>0</v>
      </c>
      <c r="X375">
        <v>1706747518</v>
      </c>
      <c r="Y375">
        <v>22.4</v>
      </c>
      <c r="AA375">
        <v>38.51</v>
      </c>
      <c r="AB375">
        <v>0</v>
      </c>
      <c r="AC375">
        <v>0</v>
      </c>
      <c r="AD375">
        <v>0</v>
      </c>
      <c r="AE375">
        <v>38.51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22.4</v>
      </c>
      <c r="AU375" t="s">
        <v>3</v>
      </c>
      <c r="AV375">
        <v>0</v>
      </c>
      <c r="AW375">
        <v>2</v>
      </c>
      <c r="AX375">
        <v>39656285</v>
      </c>
      <c r="AY375">
        <v>1</v>
      </c>
      <c r="AZ375">
        <v>0</v>
      </c>
      <c r="BA375">
        <v>319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Y375*Source!I128</f>
        <v>0.22399999999999998</v>
      </c>
      <c r="CY375">
        <f t="shared" si="140"/>
        <v>38.51</v>
      </c>
      <c r="CZ375">
        <f t="shared" si="141"/>
        <v>38.51</v>
      </c>
      <c r="DA375">
        <f t="shared" si="142"/>
        <v>1</v>
      </c>
      <c r="DB375">
        <f t="shared" si="135"/>
        <v>862.62</v>
      </c>
      <c r="DC375">
        <f t="shared" si="136"/>
        <v>0</v>
      </c>
    </row>
    <row r="376" spans="1:107" x14ac:dyDescent="0.2">
      <c r="A376">
        <f>ROW(Source!A128)</f>
        <v>128</v>
      </c>
      <c r="B376">
        <v>39650536</v>
      </c>
      <c r="C376">
        <v>39656278</v>
      </c>
      <c r="D376">
        <v>36800159</v>
      </c>
      <c r="E376">
        <v>1</v>
      </c>
      <c r="F376">
        <v>1</v>
      </c>
      <c r="G376">
        <v>1</v>
      </c>
      <c r="H376">
        <v>3</v>
      </c>
      <c r="I376" t="s">
        <v>1064</v>
      </c>
      <c r="J376" t="s">
        <v>1065</v>
      </c>
      <c r="K376" t="s">
        <v>1066</v>
      </c>
      <c r="L376">
        <v>1339</v>
      </c>
      <c r="N376">
        <v>1007</v>
      </c>
      <c r="O376" t="s">
        <v>657</v>
      </c>
      <c r="P376" t="s">
        <v>657</v>
      </c>
      <c r="Q376">
        <v>1</v>
      </c>
      <c r="W376">
        <v>0</v>
      </c>
      <c r="X376">
        <v>1262771840</v>
      </c>
      <c r="Y376">
        <v>25.6</v>
      </c>
      <c r="AA376">
        <v>6.22</v>
      </c>
      <c r="AB376">
        <v>0</v>
      </c>
      <c r="AC376">
        <v>0</v>
      </c>
      <c r="AD376">
        <v>0</v>
      </c>
      <c r="AE376">
        <v>6.22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25.6</v>
      </c>
      <c r="AU376" t="s">
        <v>3</v>
      </c>
      <c r="AV376">
        <v>0</v>
      </c>
      <c r="AW376">
        <v>2</v>
      </c>
      <c r="AX376">
        <v>39656286</v>
      </c>
      <c r="AY376">
        <v>1</v>
      </c>
      <c r="AZ376">
        <v>0</v>
      </c>
      <c r="BA376">
        <v>320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Y376*Source!I128</f>
        <v>0.25600000000000001</v>
      </c>
      <c r="CY376">
        <f t="shared" si="140"/>
        <v>6.22</v>
      </c>
      <c r="CZ376">
        <f t="shared" si="141"/>
        <v>6.22</v>
      </c>
      <c r="DA376">
        <f t="shared" si="142"/>
        <v>1</v>
      </c>
      <c r="DB376">
        <f t="shared" si="135"/>
        <v>159.22999999999999</v>
      </c>
      <c r="DC376">
        <f t="shared" si="136"/>
        <v>0</v>
      </c>
    </row>
    <row r="377" spans="1:107" x14ac:dyDescent="0.2">
      <c r="A377">
        <f>ROW(Source!A128)</f>
        <v>128</v>
      </c>
      <c r="B377">
        <v>39650536</v>
      </c>
      <c r="C377">
        <v>39656278</v>
      </c>
      <c r="D377">
        <v>36800345</v>
      </c>
      <c r="E377">
        <v>1</v>
      </c>
      <c r="F377">
        <v>1</v>
      </c>
      <c r="G377">
        <v>1</v>
      </c>
      <c r="H377">
        <v>3</v>
      </c>
      <c r="I377" t="s">
        <v>1073</v>
      </c>
      <c r="J377" t="s">
        <v>1074</v>
      </c>
      <c r="K377" t="s">
        <v>1075</v>
      </c>
      <c r="L377">
        <v>1348</v>
      </c>
      <c r="N377">
        <v>1009</v>
      </c>
      <c r="O377" t="s">
        <v>888</v>
      </c>
      <c r="P377" t="s">
        <v>888</v>
      </c>
      <c r="Q377">
        <v>1000</v>
      </c>
      <c r="W377">
        <v>0</v>
      </c>
      <c r="X377">
        <v>-1282922847</v>
      </c>
      <c r="Y377">
        <v>1.4E-3</v>
      </c>
      <c r="AA377">
        <v>24600</v>
      </c>
      <c r="AB377">
        <v>0</v>
      </c>
      <c r="AC377">
        <v>0</v>
      </c>
      <c r="AD377">
        <v>0</v>
      </c>
      <c r="AE377">
        <v>24600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1.4E-3</v>
      </c>
      <c r="AU377" t="s">
        <v>3</v>
      </c>
      <c r="AV377">
        <v>0</v>
      </c>
      <c r="AW377">
        <v>2</v>
      </c>
      <c r="AX377">
        <v>39656287</v>
      </c>
      <c r="AY377">
        <v>1</v>
      </c>
      <c r="AZ377">
        <v>0</v>
      </c>
      <c r="BA377">
        <v>321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Y377*Source!I128</f>
        <v>1.4E-5</v>
      </c>
      <c r="CY377">
        <f t="shared" si="140"/>
        <v>24600</v>
      </c>
      <c r="CZ377">
        <f t="shared" si="141"/>
        <v>24600</v>
      </c>
      <c r="DA377">
        <f t="shared" si="142"/>
        <v>1</v>
      </c>
      <c r="DB377">
        <f t="shared" si="135"/>
        <v>34.44</v>
      </c>
      <c r="DC377">
        <f t="shared" si="136"/>
        <v>0</v>
      </c>
    </row>
    <row r="378" spans="1:107" x14ac:dyDescent="0.2">
      <c r="A378">
        <f>ROW(Source!A128)</f>
        <v>128</v>
      </c>
      <c r="B378">
        <v>39650536</v>
      </c>
      <c r="C378">
        <v>39656278</v>
      </c>
      <c r="D378">
        <v>36829584</v>
      </c>
      <c r="E378">
        <v>1</v>
      </c>
      <c r="F378">
        <v>1</v>
      </c>
      <c r="G378">
        <v>1</v>
      </c>
      <c r="H378">
        <v>3</v>
      </c>
      <c r="I378" t="s">
        <v>1076</v>
      </c>
      <c r="J378" t="s">
        <v>1077</v>
      </c>
      <c r="K378" t="s">
        <v>1078</v>
      </c>
      <c r="L378">
        <v>1346</v>
      </c>
      <c r="N378">
        <v>1009</v>
      </c>
      <c r="O378" t="s">
        <v>186</v>
      </c>
      <c r="P378" t="s">
        <v>186</v>
      </c>
      <c r="Q378">
        <v>1</v>
      </c>
      <c r="W378">
        <v>0</v>
      </c>
      <c r="X378">
        <v>1746506583</v>
      </c>
      <c r="Y378">
        <v>13.9</v>
      </c>
      <c r="AA378">
        <v>59.08</v>
      </c>
      <c r="AB378">
        <v>0</v>
      </c>
      <c r="AC378">
        <v>0</v>
      </c>
      <c r="AD378">
        <v>0</v>
      </c>
      <c r="AE378">
        <v>59.08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13.9</v>
      </c>
      <c r="AU378" t="s">
        <v>3</v>
      </c>
      <c r="AV378">
        <v>0</v>
      </c>
      <c r="AW378">
        <v>2</v>
      </c>
      <c r="AX378">
        <v>39656288</v>
      </c>
      <c r="AY378">
        <v>1</v>
      </c>
      <c r="AZ378">
        <v>0</v>
      </c>
      <c r="BA378">
        <v>322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Y378*Source!I128</f>
        <v>0.13900000000000001</v>
      </c>
      <c r="CY378">
        <f t="shared" si="140"/>
        <v>59.08</v>
      </c>
      <c r="CZ378">
        <f t="shared" si="141"/>
        <v>59.08</v>
      </c>
      <c r="DA378">
        <f t="shared" si="142"/>
        <v>1</v>
      </c>
      <c r="DB378">
        <f t="shared" si="135"/>
        <v>821.21</v>
      </c>
      <c r="DC378">
        <f t="shared" si="136"/>
        <v>0</v>
      </c>
    </row>
    <row r="379" spans="1:107" x14ac:dyDescent="0.2">
      <c r="A379">
        <f>ROW(Source!A128)</f>
        <v>128</v>
      </c>
      <c r="B379">
        <v>39650536</v>
      </c>
      <c r="C379">
        <v>39656278</v>
      </c>
      <c r="D379">
        <v>36844346</v>
      </c>
      <c r="E379">
        <v>1</v>
      </c>
      <c r="F379">
        <v>1</v>
      </c>
      <c r="G379">
        <v>1</v>
      </c>
      <c r="H379">
        <v>3</v>
      </c>
      <c r="I379" t="s">
        <v>242</v>
      </c>
      <c r="J379" t="s">
        <v>244</v>
      </c>
      <c r="K379" t="s">
        <v>243</v>
      </c>
      <c r="L379">
        <v>1354</v>
      </c>
      <c r="N379">
        <v>1010</v>
      </c>
      <c r="O379" t="s">
        <v>27</v>
      </c>
      <c r="P379" t="s">
        <v>27</v>
      </c>
      <c r="Q379">
        <v>1</v>
      </c>
      <c r="W379">
        <v>0</v>
      </c>
      <c r="X379">
        <v>973809260</v>
      </c>
      <c r="Y379">
        <v>100</v>
      </c>
      <c r="AA379">
        <v>2549.83</v>
      </c>
      <c r="AB379">
        <v>0</v>
      </c>
      <c r="AC379">
        <v>0</v>
      </c>
      <c r="AD379">
        <v>0</v>
      </c>
      <c r="AE379">
        <v>2549.83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3</v>
      </c>
      <c r="AT379">
        <v>100</v>
      </c>
      <c r="AU379" t="s">
        <v>3</v>
      </c>
      <c r="AV379">
        <v>0</v>
      </c>
      <c r="AW379">
        <v>1</v>
      </c>
      <c r="AX379">
        <v>-1</v>
      </c>
      <c r="AY379">
        <v>0</v>
      </c>
      <c r="AZ379">
        <v>0</v>
      </c>
      <c r="BA379" t="s">
        <v>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Y379*Source!I128</f>
        <v>1</v>
      </c>
      <c r="CY379">
        <f t="shared" si="140"/>
        <v>2549.83</v>
      </c>
      <c r="CZ379">
        <f t="shared" si="141"/>
        <v>2549.83</v>
      </c>
      <c r="DA379">
        <f t="shared" si="142"/>
        <v>1</v>
      </c>
      <c r="DB379">
        <f t="shared" si="135"/>
        <v>254983</v>
      </c>
      <c r="DC379">
        <f t="shared" si="136"/>
        <v>0</v>
      </c>
    </row>
    <row r="380" spans="1:107" x14ac:dyDescent="0.2">
      <c r="A380">
        <f>ROW(Source!A128)</f>
        <v>128</v>
      </c>
      <c r="B380">
        <v>39650536</v>
      </c>
      <c r="C380">
        <v>39656278</v>
      </c>
      <c r="D380">
        <v>36799065</v>
      </c>
      <c r="E380">
        <v>17</v>
      </c>
      <c r="F380">
        <v>1</v>
      </c>
      <c r="G380">
        <v>1</v>
      </c>
      <c r="H380">
        <v>3</v>
      </c>
      <c r="I380" t="s">
        <v>892</v>
      </c>
      <c r="J380" t="s">
        <v>3</v>
      </c>
      <c r="K380" t="s">
        <v>893</v>
      </c>
      <c r="L380">
        <v>1374</v>
      </c>
      <c r="N380">
        <v>1013</v>
      </c>
      <c r="O380" t="s">
        <v>894</v>
      </c>
      <c r="P380" t="s">
        <v>894</v>
      </c>
      <c r="Q380">
        <v>1</v>
      </c>
      <c r="W380">
        <v>0</v>
      </c>
      <c r="X380">
        <v>-1731369543</v>
      </c>
      <c r="Y380">
        <v>130.06</v>
      </c>
      <c r="AA380">
        <v>1</v>
      </c>
      <c r="AB380">
        <v>0</v>
      </c>
      <c r="AC380">
        <v>0</v>
      </c>
      <c r="AD380">
        <v>0</v>
      </c>
      <c r="AE380">
        <v>1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130.06</v>
      </c>
      <c r="AU380" t="s">
        <v>3</v>
      </c>
      <c r="AV380">
        <v>0</v>
      </c>
      <c r="AW380">
        <v>2</v>
      </c>
      <c r="AX380">
        <v>39656289</v>
      </c>
      <c r="AY380">
        <v>1</v>
      </c>
      <c r="AZ380">
        <v>0</v>
      </c>
      <c r="BA380">
        <v>323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Y380*Source!I128</f>
        <v>1.3006</v>
      </c>
      <c r="CY380">
        <f t="shared" si="140"/>
        <v>1</v>
      </c>
      <c r="CZ380">
        <f t="shared" si="141"/>
        <v>1</v>
      </c>
      <c r="DA380">
        <f t="shared" si="142"/>
        <v>1</v>
      </c>
      <c r="DB380">
        <f t="shared" si="135"/>
        <v>130.06</v>
      </c>
      <c r="DC380">
        <f t="shared" si="136"/>
        <v>0</v>
      </c>
    </row>
    <row r="381" spans="1:107" x14ac:dyDescent="0.2">
      <c r="A381">
        <f>ROW(Source!A129)</f>
        <v>129</v>
      </c>
      <c r="B381">
        <v>39650538</v>
      </c>
      <c r="C381">
        <v>39656278</v>
      </c>
      <c r="D381">
        <v>37071037</v>
      </c>
      <c r="E381">
        <v>1</v>
      </c>
      <c r="F381">
        <v>1</v>
      </c>
      <c r="G381">
        <v>1</v>
      </c>
      <c r="H381">
        <v>1</v>
      </c>
      <c r="I381" t="s">
        <v>895</v>
      </c>
      <c r="J381" t="s">
        <v>3</v>
      </c>
      <c r="K381" t="s">
        <v>896</v>
      </c>
      <c r="L381">
        <v>1191</v>
      </c>
      <c r="N381">
        <v>1013</v>
      </c>
      <c r="O381" t="s">
        <v>878</v>
      </c>
      <c r="P381" t="s">
        <v>878</v>
      </c>
      <c r="Q381">
        <v>1</v>
      </c>
      <c r="W381">
        <v>0</v>
      </c>
      <c r="X381">
        <v>1069510174</v>
      </c>
      <c r="Y381">
        <v>676</v>
      </c>
      <c r="AA381">
        <v>0</v>
      </c>
      <c r="AB381">
        <v>0</v>
      </c>
      <c r="AC381">
        <v>0</v>
      </c>
      <c r="AD381">
        <v>65.13</v>
      </c>
      <c r="AE381">
        <v>0</v>
      </c>
      <c r="AF381">
        <v>0</v>
      </c>
      <c r="AG381">
        <v>0</v>
      </c>
      <c r="AH381">
        <v>9.6199999999999992</v>
      </c>
      <c r="AI381">
        <v>1</v>
      </c>
      <c r="AJ381">
        <v>1</v>
      </c>
      <c r="AK381">
        <v>1</v>
      </c>
      <c r="AL381">
        <v>6.77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676</v>
      </c>
      <c r="AU381" t="s">
        <v>3</v>
      </c>
      <c r="AV381">
        <v>1</v>
      </c>
      <c r="AW381">
        <v>2</v>
      </c>
      <c r="AX381">
        <v>39656279</v>
      </c>
      <c r="AY381">
        <v>1</v>
      </c>
      <c r="AZ381">
        <v>0</v>
      </c>
      <c r="BA381">
        <v>324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Y381*Source!I129</f>
        <v>6.76</v>
      </c>
      <c r="CY381">
        <f>AD381</f>
        <v>65.13</v>
      </c>
      <c r="CZ381">
        <f>AH381</f>
        <v>9.6199999999999992</v>
      </c>
      <c r="DA381">
        <f>AL381</f>
        <v>6.77</v>
      </c>
      <c r="DB381">
        <f t="shared" si="135"/>
        <v>6503.12</v>
      </c>
      <c r="DC381">
        <f t="shared" si="136"/>
        <v>0</v>
      </c>
    </row>
    <row r="382" spans="1:107" x14ac:dyDescent="0.2">
      <c r="A382">
        <f>ROW(Source!A129)</f>
        <v>129</v>
      </c>
      <c r="B382">
        <v>39650538</v>
      </c>
      <c r="C382">
        <v>39656278</v>
      </c>
      <c r="D382">
        <v>37064876</v>
      </c>
      <c r="E382">
        <v>1</v>
      </c>
      <c r="F382">
        <v>1</v>
      </c>
      <c r="G382">
        <v>1</v>
      </c>
      <c r="H382">
        <v>1</v>
      </c>
      <c r="I382" t="s">
        <v>897</v>
      </c>
      <c r="J382" t="s">
        <v>3</v>
      </c>
      <c r="K382" t="s">
        <v>898</v>
      </c>
      <c r="L382">
        <v>1191</v>
      </c>
      <c r="N382">
        <v>1013</v>
      </c>
      <c r="O382" t="s">
        <v>878</v>
      </c>
      <c r="P382" t="s">
        <v>878</v>
      </c>
      <c r="Q382">
        <v>1</v>
      </c>
      <c r="W382">
        <v>0</v>
      </c>
      <c r="X382">
        <v>-1417349443</v>
      </c>
      <c r="Y382">
        <v>16.36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6.77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16.36</v>
      </c>
      <c r="AU382" t="s">
        <v>3</v>
      </c>
      <c r="AV382">
        <v>2</v>
      </c>
      <c r="AW382">
        <v>2</v>
      </c>
      <c r="AX382">
        <v>39656280</v>
      </c>
      <c r="AY382">
        <v>1</v>
      </c>
      <c r="AZ382">
        <v>0</v>
      </c>
      <c r="BA382">
        <v>325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Y382*Source!I129</f>
        <v>0.1636</v>
      </c>
      <c r="CY382">
        <f>AD382</f>
        <v>0</v>
      </c>
      <c r="CZ382">
        <f>AH382</f>
        <v>0</v>
      </c>
      <c r="DA382">
        <f>AL382</f>
        <v>1</v>
      </c>
      <c r="DB382">
        <f t="shared" si="135"/>
        <v>0</v>
      </c>
      <c r="DC382">
        <f t="shared" si="136"/>
        <v>0</v>
      </c>
    </row>
    <row r="383" spans="1:107" x14ac:dyDescent="0.2">
      <c r="A383">
        <f>ROW(Source!A129)</f>
        <v>129</v>
      </c>
      <c r="B383">
        <v>39650538</v>
      </c>
      <c r="C383">
        <v>39656278</v>
      </c>
      <c r="D383">
        <v>36882159</v>
      </c>
      <c r="E383">
        <v>1</v>
      </c>
      <c r="F383">
        <v>1</v>
      </c>
      <c r="G383">
        <v>1</v>
      </c>
      <c r="H383">
        <v>2</v>
      </c>
      <c r="I383" t="s">
        <v>958</v>
      </c>
      <c r="J383" t="s">
        <v>959</v>
      </c>
      <c r="K383" t="s">
        <v>960</v>
      </c>
      <c r="L383">
        <v>1368</v>
      </c>
      <c r="N383">
        <v>1011</v>
      </c>
      <c r="O383" t="s">
        <v>902</v>
      </c>
      <c r="P383" t="s">
        <v>902</v>
      </c>
      <c r="Q383">
        <v>1</v>
      </c>
      <c r="W383">
        <v>0</v>
      </c>
      <c r="X383">
        <v>-1718674368</v>
      </c>
      <c r="Y383">
        <v>8.18</v>
      </c>
      <c r="AA383">
        <v>0</v>
      </c>
      <c r="AB383">
        <v>758.17</v>
      </c>
      <c r="AC383">
        <v>13.5</v>
      </c>
      <c r="AD383">
        <v>0</v>
      </c>
      <c r="AE383">
        <v>0</v>
      </c>
      <c r="AF383">
        <v>111.99</v>
      </c>
      <c r="AG383">
        <v>13.5</v>
      </c>
      <c r="AH383">
        <v>0</v>
      </c>
      <c r="AI383">
        <v>1</v>
      </c>
      <c r="AJ383">
        <v>6.77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8.18</v>
      </c>
      <c r="AU383" t="s">
        <v>3</v>
      </c>
      <c r="AV383">
        <v>0</v>
      </c>
      <c r="AW383">
        <v>2</v>
      </c>
      <c r="AX383">
        <v>39656281</v>
      </c>
      <c r="AY383">
        <v>1</v>
      </c>
      <c r="AZ383">
        <v>0</v>
      </c>
      <c r="BA383">
        <v>326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Y383*Source!I129</f>
        <v>8.1799999999999998E-2</v>
      </c>
      <c r="CY383">
        <f>AB383</f>
        <v>758.17</v>
      </c>
      <c r="CZ383">
        <f>AF383</f>
        <v>111.99</v>
      </c>
      <c r="DA383">
        <f>AJ383</f>
        <v>6.77</v>
      </c>
      <c r="DB383">
        <f t="shared" si="135"/>
        <v>916.08</v>
      </c>
      <c r="DC383">
        <f t="shared" si="136"/>
        <v>110.43</v>
      </c>
    </row>
    <row r="384" spans="1:107" x14ac:dyDescent="0.2">
      <c r="A384">
        <f>ROW(Source!A129)</f>
        <v>129</v>
      </c>
      <c r="B384">
        <v>39650538</v>
      </c>
      <c r="C384">
        <v>39656278</v>
      </c>
      <c r="D384">
        <v>36882351</v>
      </c>
      <c r="E384">
        <v>1</v>
      </c>
      <c r="F384">
        <v>1</v>
      </c>
      <c r="G384">
        <v>1</v>
      </c>
      <c r="H384">
        <v>2</v>
      </c>
      <c r="I384" t="s">
        <v>1027</v>
      </c>
      <c r="J384" t="s">
        <v>1028</v>
      </c>
      <c r="K384" t="s">
        <v>1029</v>
      </c>
      <c r="L384">
        <v>1368</v>
      </c>
      <c r="N384">
        <v>1011</v>
      </c>
      <c r="O384" t="s">
        <v>902</v>
      </c>
      <c r="P384" t="s">
        <v>902</v>
      </c>
      <c r="Q384">
        <v>1</v>
      </c>
      <c r="W384">
        <v>0</v>
      </c>
      <c r="X384">
        <v>-1985289705</v>
      </c>
      <c r="Y384">
        <v>23.66</v>
      </c>
      <c r="AA384">
        <v>0</v>
      </c>
      <c r="AB384">
        <v>45.09</v>
      </c>
      <c r="AC384">
        <v>0</v>
      </c>
      <c r="AD384">
        <v>0</v>
      </c>
      <c r="AE384">
        <v>0</v>
      </c>
      <c r="AF384">
        <v>6.66</v>
      </c>
      <c r="AG384">
        <v>0</v>
      </c>
      <c r="AH384">
        <v>0</v>
      </c>
      <c r="AI384">
        <v>1</v>
      </c>
      <c r="AJ384">
        <v>6.77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23.66</v>
      </c>
      <c r="AU384" t="s">
        <v>3</v>
      </c>
      <c r="AV384">
        <v>0</v>
      </c>
      <c r="AW384">
        <v>2</v>
      </c>
      <c r="AX384">
        <v>39656282</v>
      </c>
      <c r="AY384">
        <v>1</v>
      </c>
      <c r="AZ384">
        <v>0</v>
      </c>
      <c r="BA384">
        <v>327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Y384*Source!I129</f>
        <v>0.2366</v>
      </c>
      <c r="CY384">
        <f>AB384</f>
        <v>45.09</v>
      </c>
      <c r="CZ384">
        <f>AF384</f>
        <v>6.66</v>
      </c>
      <c r="DA384">
        <f>AJ384</f>
        <v>6.77</v>
      </c>
      <c r="DB384">
        <f t="shared" si="135"/>
        <v>157.58000000000001</v>
      </c>
      <c r="DC384">
        <f t="shared" si="136"/>
        <v>0</v>
      </c>
    </row>
    <row r="385" spans="1:107" x14ac:dyDescent="0.2">
      <c r="A385">
        <f>ROW(Source!A129)</f>
        <v>129</v>
      </c>
      <c r="B385">
        <v>39650538</v>
      </c>
      <c r="C385">
        <v>39656278</v>
      </c>
      <c r="D385">
        <v>36883554</v>
      </c>
      <c r="E385">
        <v>1</v>
      </c>
      <c r="F385">
        <v>1</v>
      </c>
      <c r="G385">
        <v>1</v>
      </c>
      <c r="H385">
        <v>2</v>
      </c>
      <c r="I385" t="s">
        <v>961</v>
      </c>
      <c r="J385" t="s">
        <v>962</v>
      </c>
      <c r="K385" t="s">
        <v>963</v>
      </c>
      <c r="L385">
        <v>1368</v>
      </c>
      <c r="N385">
        <v>1011</v>
      </c>
      <c r="O385" t="s">
        <v>902</v>
      </c>
      <c r="P385" t="s">
        <v>902</v>
      </c>
      <c r="Q385">
        <v>1</v>
      </c>
      <c r="W385">
        <v>0</v>
      </c>
      <c r="X385">
        <v>1372534845</v>
      </c>
      <c r="Y385">
        <v>8.18</v>
      </c>
      <c r="AA385">
        <v>0</v>
      </c>
      <c r="AB385">
        <v>444.86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6.77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8.18</v>
      </c>
      <c r="AU385" t="s">
        <v>3</v>
      </c>
      <c r="AV385">
        <v>0</v>
      </c>
      <c r="AW385">
        <v>2</v>
      </c>
      <c r="AX385">
        <v>39656283</v>
      </c>
      <c r="AY385">
        <v>1</v>
      </c>
      <c r="AZ385">
        <v>0</v>
      </c>
      <c r="BA385">
        <v>328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Y385*Source!I129</f>
        <v>8.1799999999999998E-2</v>
      </c>
      <c r="CY385">
        <f>AB385</f>
        <v>444.86</v>
      </c>
      <c r="CZ385">
        <f>AF385</f>
        <v>65.709999999999994</v>
      </c>
      <c r="DA385">
        <f>AJ385</f>
        <v>6.77</v>
      </c>
      <c r="DB385">
        <f t="shared" ref="DB385:DB416" si="143">ROUND(ROUND(AT385*CZ385,2),6)</f>
        <v>537.51</v>
      </c>
      <c r="DC385">
        <f t="shared" ref="DC385:DC416" si="144">ROUND(ROUND(AT385*AG385,2),6)</f>
        <v>94.89</v>
      </c>
    </row>
    <row r="386" spans="1:107" x14ac:dyDescent="0.2">
      <c r="A386">
        <f>ROW(Source!A129)</f>
        <v>129</v>
      </c>
      <c r="B386">
        <v>39650538</v>
      </c>
      <c r="C386">
        <v>39656278</v>
      </c>
      <c r="D386">
        <v>36799799</v>
      </c>
      <c r="E386">
        <v>1</v>
      </c>
      <c r="F386">
        <v>1</v>
      </c>
      <c r="G386">
        <v>1</v>
      </c>
      <c r="H386">
        <v>3</v>
      </c>
      <c r="I386" t="s">
        <v>1070</v>
      </c>
      <c r="J386" t="s">
        <v>1071</v>
      </c>
      <c r="K386" t="s">
        <v>1072</v>
      </c>
      <c r="L386">
        <v>1346</v>
      </c>
      <c r="N386">
        <v>1009</v>
      </c>
      <c r="O386" t="s">
        <v>186</v>
      </c>
      <c r="P386" t="s">
        <v>186</v>
      </c>
      <c r="Q386">
        <v>1</v>
      </c>
      <c r="W386">
        <v>0</v>
      </c>
      <c r="X386">
        <v>-1813693049</v>
      </c>
      <c r="Y386">
        <v>8.8000000000000007</v>
      </c>
      <c r="AA386">
        <v>179</v>
      </c>
      <c r="AB386">
        <v>0</v>
      </c>
      <c r="AC386">
        <v>0</v>
      </c>
      <c r="AD386">
        <v>0</v>
      </c>
      <c r="AE386">
        <v>26.44</v>
      </c>
      <c r="AF386">
        <v>0</v>
      </c>
      <c r="AG386">
        <v>0</v>
      </c>
      <c r="AH386">
        <v>0</v>
      </c>
      <c r="AI386">
        <v>6.77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8.8000000000000007</v>
      </c>
      <c r="AU386" t="s">
        <v>3</v>
      </c>
      <c r="AV386">
        <v>0</v>
      </c>
      <c r="AW386">
        <v>2</v>
      </c>
      <c r="AX386">
        <v>39656284</v>
      </c>
      <c r="AY386">
        <v>1</v>
      </c>
      <c r="AZ386">
        <v>0</v>
      </c>
      <c r="BA386">
        <v>329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Y386*Source!I129</f>
        <v>8.8000000000000009E-2</v>
      </c>
      <c r="CY386">
        <f t="shared" ref="CY386:CY392" si="145">AA386</f>
        <v>179</v>
      </c>
      <c r="CZ386">
        <f t="shared" ref="CZ386:CZ392" si="146">AE386</f>
        <v>26.44</v>
      </c>
      <c r="DA386">
        <f t="shared" ref="DA386:DA392" si="147">AI386</f>
        <v>6.77</v>
      </c>
      <c r="DB386">
        <f t="shared" si="143"/>
        <v>232.67</v>
      </c>
      <c r="DC386">
        <f t="shared" si="144"/>
        <v>0</v>
      </c>
    </row>
    <row r="387" spans="1:107" x14ac:dyDescent="0.2">
      <c r="A387">
        <f>ROW(Source!A129)</f>
        <v>129</v>
      </c>
      <c r="B387">
        <v>39650538</v>
      </c>
      <c r="C387">
        <v>39656278</v>
      </c>
      <c r="D387">
        <v>36800140</v>
      </c>
      <c r="E387">
        <v>1</v>
      </c>
      <c r="F387">
        <v>1</v>
      </c>
      <c r="G387">
        <v>1</v>
      </c>
      <c r="H387">
        <v>3</v>
      </c>
      <c r="I387" t="s">
        <v>1061</v>
      </c>
      <c r="J387" t="s">
        <v>1062</v>
      </c>
      <c r="K387" t="s">
        <v>1063</v>
      </c>
      <c r="L387">
        <v>1339</v>
      </c>
      <c r="N387">
        <v>1007</v>
      </c>
      <c r="O387" t="s">
        <v>657</v>
      </c>
      <c r="P387" t="s">
        <v>657</v>
      </c>
      <c r="Q387">
        <v>1</v>
      </c>
      <c r="W387">
        <v>0</v>
      </c>
      <c r="X387">
        <v>1706747518</v>
      </c>
      <c r="Y387">
        <v>22.4</v>
      </c>
      <c r="AA387">
        <v>260.70999999999998</v>
      </c>
      <c r="AB387">
        <v>0</v>
      </c>
      <c r="AC387">
        <v>0</v>
      </c>
      <c r="AD387">
        <v>0</v>
      </c>
      <c r="AE387">
        <v>38.51</v>
      </c>
      <c r="AF387">
        <v>0</v>
      </c>
      <c r="AG387">
        <v>0</v>
      </c>
      <c r="AH387">
        <v>0</v>
      </c>
      <c r="AI387">
        <v>6.77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22.4</v>
      </c>
      <c r="AU387" t="s">
        <v>3</v>
      </c>
      <c r="AV387">
        <v>0</v>
      </c>
      <c r="AW387">
        <v>2</v>
      </c>
      <c r="AX387">
        <v>39656285</v>
      </c>
      <c r="AY387">
        <v>1</v>
      </c>
      <c r="AZ387">
        <v>0</v>
      </c>
      <c r="BA387">
        <v>330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Y387*Source!I129</f>
        <v>0.22399999999999998</v>
      </c>
      <c r="CY387">
        <f t="shared" si="145"/>
        <v>260.70999999999998</v>
      </c>
      <c r="CZ387">
        <f t="shared" si="146"/>
        <v>38.51</v>
      </c>
      <c r="DA387">
        <f t="shared" si="147"/>
        <v>6.77</v>
      </c>
      <c r="DB387">
        <f t="shared" si="143"/>
        <v>862.62</v>
      </c>
      <c r="DC387">
        <f t="shared" si="144"/>
        <v>0</v>
      </c>
    </row>
    <row r="388" spans="1:107" x14ac:dyDescent="0.2">
      <c r="A388">
        <f>ROW(Source!A129)</f>
        <v>129</v>
      </c>
      <c r="B388">
        <v>39650538</v>
      </c>
      <c r="C388">
        <v>39656278</v>
      </c>
      <c r="D388">
        <v>36800159</v>
      </c>
      <c r="E388">
        <v>1</v>
      </c>
      <c r="F388">
        <v>1</v>
      </c>
      <c r="G388">
        <v>1</v>
      </c>
      <c r="H388">
        <v>3</v>
      </c>
      <c r="I388" t="s">
        <v>1064</v>
      </c>
      <c r="J388" t="s">
        <v>1065</v>
      </c>
      <c r="K388" t="s">
        <v>1066</v>
      </c>
      <c r="L388">
        <v>1339</v>
      </c>
      <c r="N388">
        <v>1007</v>
      </c>
      <c r="O388" t="s">
        <v>657</v>
      </c>
      <c r="P388" t="s">
        <v>657</v>
      </c>
      <c r="Q388">
        <v>1</v>
      </c>
      <c r="W388">
        <v>0</v>
      </c>
      <c r="X388">
        <v>1262771840</v>
      </c>
      <c r="Y388">
        <v>25.6</v>
      </c>
      <c r="AA388">
        <v>42.11</v>
      </c>
      <c r="AB388">
        <v>0</v>
      </c>
      <c r="AC388">
        <v>0</v>
      </c>
      <c r="AD388">
        <v>0</v>
      </c>
      <c r="AE388">
        <v>6.22</v>
      </c>
      <c r="AF388">
        <v>0</v>
      </c>
      <c r="AG388">
        <v>0</v>
      </c>
      <c r="AH388">
        <v>0</v>
      </c>
      <c r="AI388">
        <v>6.77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25.6</v>
      </c>
      <c r="AU388" t="s">
        <v>3</v>
      </c>
      <c r="AV388">
        <v>0</v>
      </c>
      <c r="AW388">
        <v>2</v>
      </c>
      <c r="AX388">
        <v>39656286</v>
      </c>
      <c r="AY388">
        <v>1</v>
      </c>
      <c r="AZ388">
        <v>0</v>
      </c>
      <c r="BA388">
        <v>331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Y388*Source!I129</f>
        <v>0.25600000000000001</v>
      </c>
      <c r="CY388">
        <f t="shared" si="145"/>
        <v>42.11</v>
      </c>
      <c r="CZ388">
        <f t="shared" si="146"/>
        <v>6.22</v>
      </c>
      <c r="DA388">
        <f t="shared" si="147"/>
        <v>6.77</v>
      </c>
      <c r="DB388">
        <f t="shared" si="143"/>
        <v>159.22999999999999</v>
      </c>
      <c r="DC388">
        <f t="shared" si="144"/>
        <v>0</v>
      </c>
    </row>
    <row r="389" spans="1:107" x14ac:dyDescent="0.2">
      <c r="A389">
        <f>ROW(Source!A129)</f>
        <v>129</v>
      </c>
      <c r="B389">
        <v>39650538</v>
      </c>
      <c r="C389">
        <v>39656278</v>
      </c>
      <c r="D389">
        <v>36800345</v>
      </c>
      <c r="E389">
        <v>1</v>
      </c>
      <c r="F389">
        <v>1</v>
      </c>
      <c r="G389">
        <v>1</v>
      </c>
      <c r="H389">
        <v>3</v>
      </c>
      <c r="I389" t="s">
        <v>1073</v>
      </c>
      <c r="J389" t="s">
        <v>1074</v>
      </c>
      <c r="K389" t="s">
        <v>1075</v>
      </c>
      <c r="L389">
        <v>1348</v>
      </c>
      <c r="N389">
        <v>1009</v>
      </c>
      <c r="O389" t="s">
        <v>888</v>
      </c>
      <c r="P389" t="s">
        <v>888</v>
      </c>
      <c r="Q389">
        <v>1000</v>
      </c>
      <c r="W389">
        <v>0</v>
      </c>
      <c r="X389">
        <v>-1282922847</v>
      </c>
      <c r="Y389">
        <v>1.4E-3</v>
      </c>
      <c r="AA389">
        <v>166542</v>
      </c>
      <c r="AB389">
        <v>0</v>
      </c>
      <c r="AC389">
        <v>0</v>
      </c>
      <c r="AD389">
        <v>0</v>
      </c>
      <c r="AE389">
        <v>24600</v>
      </c>
      <c r="AF389">
        <v>0</v>
      </c>
      <c r="AG389">
        <v>0</v>
      </c>
      <c r="AH389">
        <v>0</v>
      </c>
      <c r="AI389">
        <v>6.77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1.4E-3</v>
      </c>
      <c r="AU389" t="s">
        <v>3</v>
      </c>
      <c r="AV389">
        <v>0</v>
      </c>
      <c r="AW389">
        <v>2</v>
      </c>
      <c r="AX389">
        <v>39656287</v>
      </c>
      <c r="AY389">
        <v>1</v>
      </c>
      <c r="AZ389">
        <v>0</v>
      </c>
      <c r="BA389">
        <v>332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Y389*Source!I129</f>
        <v>1.4E-5</v>
      </c>
      <c r="CY389">
        <f t="shared" si="145"/>
        <v>166542</v>
      </c>
      <c r="CZ389">
        <f t="shared" si="146"/>
        <v>24600</v>
      </c>
      <c r="DA389">
        <f t="shared" si="147"/>
        <v>6.77</v>
      </c>
      <c r="DB389">
        <f t="shared" si="143"/>
        <v>34.44</v>
      </c>
      <c r="DC389">
        <f t="shared" si="144"/>
        <v>0</v>
      </c>
    </row>
    <row r="390" spans="1:107" x14ac:dyDescent="0.2">
      <c r="A390">
        <f>ROW(Source!A129)</f>
        <v>129</v>
      </c>
      <c r="B390">
        <v>39650538</v>
      </c>
      <c r="C390">
        <v>39656278</v>
      </c>
      <c r="D390">
        <v>36829584</v>
      </c>
      <c r="E390">
        <v>1</v>
      </c>
      <c r="F390">
        <v>1</v>
      </c>
      <c r="G390">
        <v>1</v>
      </c>
      <c r="H390">
        <v>3</v>
      </c>
      <c r="I390" t="s">
        <v>1076</v>
      </c>
      <c r="J390" t="s">
        <v>1077</v>
      </c>
      <c r="K390" t="s">
        <v>1078</v>
      </c>
      <c r="L390">
        <v>1346</v>
      </c>
      <c r="N390">
        <v>1009</v>
      </c>
      <c r="O390" t="s">
        <v>186</v>
      </c>
      <c r="P390" t="s">
        <v>186</v>
      </c>
      <c r="Q390">
        <v>1</v>
      </c>
      <c r="W390">
        <v>0</v>
      </c>
      <c r="X390">
        <v>1746506583</v>
      </c>
      <c r="Y390">
        <v>13.9</v>
      </c>
      <c r="AA390">
        <v>399.97</v>
      </c>
      <c r="AB390">
        <v>0</v>
      </c>
      <c r="AC390">
        <v>0</v>
      </c>
      <c r="AD390">
        <v>0</v>
      </c>
      <c r="AE390">
        <v>59.08</v>
      </c>
      <c r="AF390">
        <v>0</v>
      </c>
      <c r="AG390">
        <v>0</v>
      </c>
      <c r="AH390">
        <v>0</v>
      </c>
      <c r="AI390">
        <v>6.77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13.9</v>
      </c>
      <c r="AU390" t="s">
        <v>3</v>
      </c>
      <c r="AV390">
        <v>0</v>
      </c>
      <c r="AW390">
        <v>2</v>
      </c>
      <c r="AX390">
        <v>39656288</v>
      </c>
      <c r="AY390">
        <v>1</v>
      </c>
      <c r="AZ390">
        <v>0</v>
      </c>
      <c r="BA390">
        <v>333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Y390*Source!I129</f>
        <v>0.13900000000000001</v>
      </c>
      <c r="CY390">
        <f t="shared" si="145"/>
        <v>399.97</v>
      </c>
      <c r="CZ390">
        <f t="shared" si="146"/>
        <v>59.08</v>
      </c>
      <c r="DA390">
        <f t="shared" si="147"/>
        <v>6.77</v>
      </c>
      <c r="DB390">
        <f t="shared" si="143"/>
        <v>821.21</v>
      </c>
      <c r="DC390">
        <f t="shared" si="144"/>
        <v>0</v>
      </c>
    </row>
    <row r="391" spans="1:107" x14ac:dyDescent="0.2">
      <c r="A391">
        <f>ROW(Source!A129)</f>
        <v>129</v>
      </c>
      <c r="B391">
        <v>39650538</v>
      </c>
      <c r="C391">
        <v>39656278</v>
      </c>
      <c r="D391">
        <v>36844346</v>
      </c>
      <c r="E391">
        <v>1</v>
      </c>
      <c r="F391">
        <v>1</v>
      </c>
      <c r="G391">
        <v>1</v>
      </c>
      <c r="H391">
        <v>3</v>
      </c>
      <c r="I391" t="s">
        <v>242</v>
      </c>
      <c r="J391" t="s">
        <v>244</v>
      </c>
      <c r="K391" t="s">
        <v>243</v>
      </c>
      <c r="L391">
        <v>1354</v>
      </c>
      <c r="N391">
        <v>1010</v>
      </c>
      <c r="O391" t="s">
        <v>27</v>
      </c>
      <c r="P391" t="s">
        <v>27</v>
      </c>
      <c r="Q391">
        <v>1</v>
      </c>
      <c r="W391">
        <v>0</v>
      </c>
      <c r="X391">
        <v>973809260</v>
      </c>
      <c r="Y391">
        <v>100</v>
      </c>
      <c r="AA391">
        <v>17262.349999999999</v>
      </c>
      <c r="AB391">
        <v>0</v>
      </c>
      <c r="AC391">
        <v>0</v>
      </c>
      <c r="AD391">
        <v>0</v>
      </c>
      <c r="AE391">
        <v>2549.83</v>
      </c>
      <c r="AF391">
        <v>0</v>
      </c>
      <c r="AG391">
        <v>0</v>
      </c>
      <c r="AH391">
        <v>0</v>
      </c>
      <c r="AI391">
        <v>6.77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3</v>
      </c>
      <c r="AT391">
        <v>100</v>
      </c>
      <c r="AU391" t="s">
        <v>3</v>
      </c>
      <c r="AV391">
        <v>0</v>
      </c>
      <c r="AW391">
        <v>1</v>
      </c>
      <c r="AX391">
        <v>-1</v>
      </c>
      <c r="AY391">
        <v>0</v>
      </c>
      <c r="AZ391">
        <v>0</v>
      </c>
      <c r="BA391" t="s">
        <v>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Y391*Source!I129</f>
        <v>1</v>
      </c>
      <c r="CY391">
        <f t="shared" si="145"/>
        <v>17262.349999999999</v>
      </c>
      <c r="CZ391">
        <f t="shared" si="146"/>
        <v>2549.83</v>
      </c>
      <c r="DA391">
        <f t="shared" si="147"/>
        <v>6.77</v>
      </c>
      <c r="DB391">
        <f t="shared" si="143"/>
        <v>254983</v>
      </c>
      <c r="DC391">
        <f t="shared" si="144"/>
        <v>0</v>
      </c>
    </row>
    <row r="392" spans="1:107" x14ac:dyDescent="0.2">
      <c r="A392">
        <f>ROW(Source!A129)</f>
        <v>129</v>
      </c>
      <c r="B392">
        <v>39650538</v>
      </c>
      <c r="C392">
        <v>39656278</v>
      </c>
      <c r="D392">
        <v>36799065</v>
      </c>
      <c r="E392">
        <v>17</v>
      </c>
      <c r="F392">
        <v>1</v>
      </c>
      <c r="G392">
        <v>1</v>
      </c>
      <c r="H392">
        <v>3</v>
      </c>
      <c r="I392" t="s">
        <v>892</v>
      </c>
      <c r="J392" t="s">
        <v>3</v>
      </c>
      <c r="K392" t="s">
        <v>893</v>
      </c>
      <c r="L392">
        <v>1374</v>
      </c>
      <c r="N392">
        <v>1013</v>
      </c>
      <c r="O392" t="s">
        <v>894</v>
      </c>
      <c r="P392" t="s">
        <v>894</v>
      </c>
      <c r="Q392">
        <v>1</v>
      </c>
      <c r="W392">
        <v>0</v>
      </c>
      <c r="X392">
        <v>-1731369543</v>
      </c>
      <c r="Y392">
        <v>130.06</v>
      </c>
      <c r="AA392">
        <v>1</v>
      </c>
      <c r="AB392">
        <v>0</v>
      </c>
      <c r="AC392">
        <v>0</v>
      </c>
      <c r="AD392">
        <v>0</v>
      </c>
      <c r="AE392">
        <v>1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130.06</v>
      </c>
      <c r="AU392" t="s">
        <v>3</v>
      </c>
      <c r="AV392">
        <v>0</v>
      </c>
      <c r="AW392">
        <v>2</v>
      </c>
      <c r="AX392">
        <v>39656289</v>
      </c>
      <c r="AY392">
        <v>1</v>
      </c>
      <c r="AZ392">
        <v>0</v>
      </c>
      <c r="BA392">
        <v>334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Y392*Source!I129</f>
        <v>1.3006</v>
      </c>
      <c r="CY392">
        <f t="shared" si="145"/>
        <v>1</v>
      </c>
      <c r="CZ392">
        <f t="shared" si="146"/>
        <v>1</v>
      </c>
      <c r="DA392">
        <f t="shared" si="147"/>
        <v>1</v>
      </c>
      <c r="DB392">
        <f t="shared" si="143"/>
        <v>130.06</v>
      </c>
      <c r="DC392">
        <f t="shared" si="144"/>
        <v>0</v>
      </c>
    </row>
    <row r="393" spans="1:107" x14ac:dyDescent="0.2">
      <c r="A393">
        <f>ROW(Source!A132)</f>
        <v>132</v>
      </c>
      <c r="B393">
        <v>39650536</v>
      </c>
      <c r="C393">
        <v>39652889</v>
      </c>
      <c r="D393">
        <v>37071037</v>
      </c>
      <c r="E393">
        <v>1</v>
      </c>
      <c r="F393">
        <v>1</v>
      </c>
      <c r="G393">
        <v>1</v>
      </c>
      <c r="H393">
        <v>1</v>
      </c>
      <c r="I393" t="s">
        <v>895</v>
      </c>
      <c r="J393" t="s">
        <v>3</v>
      </c>
      <c r="K393" t="s">
        <v>896</v>
      </c>
      <c r="L393">
        <v>1191</v>
      </c>
      <c r="N393">
        <v>1013</v>
      </c>
      <c r="O393" t="s">
        <v>878</v>
      </c>
      <c r="P393" t="s">
        <v>878</v>
      </c>
      <c r="Q393">
        <v>1</v>
      </c>
      <c r="W393">
        <v>0</v>
      </c>
      <c r="X393">
        <v>1069510174</v>
      </c>
      <c r="Y393">
        <v>2242</v>
      </c>
      <c r="AA393">
        <v>0</v>
      </c>
      <c r="AB393">
        <v>0</v>
      </c>
      <c r="AC393">
        <v>0</v>
      </c>
      <c r="AD393">
        <v>9.6199999999999992</v>
      </c>
      <c r="AE393">
        <v>0</v>
      </c>
      <c r="AF393">
        <v>0</v>
      </c>
      <c r="AG393">
        <v>0</v>
      </c>
      <c r="AH393">
        <v>9.6199999999999992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2242</v>
      </c>
      <c r="AU393" t="s">
        <v>3</v>
      </c>
      <c r="AV393">
        <v>1</v>
      </c>
      <c r="AW393">
        <v>2</v>
      </c>
      <c r="AX393">
        <v>39654022</v>
      </c>
      <c r="AY393">
        <v>1</v>
      </c>
      <c r="AZ393">
        <v>0</v>
      </c>
      <c r="BA393">
        <v>335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Y393*Source!I132</f>
        <v>313.88000000000005</v>
      </c>
      <c r="CY393">
        <f>AD393</f>
        <v>9.6199999999999992</v>
      </c>
      <c r="CZ393">
        <f>AH393</f>
        <v>9.6199999999999992</v>
      </c>
      <c r="DA393">
        <f>AL393</f>
        <v>1</v>
      </c>
      <c r="DB393">
        <f t="shared" si="143"/>
        <v>21568.04</v>
      </c>
      <c r="DC393">
        <f t="shared" si="144"/>
        <v>0</v>
      </c>
    </row>
    <row r="394" spans="1:107" x14ac:dyDescent="0.2">
      <c r="A394">
        <f>ROW(Source!A132)</f>
        <v>132</v>
      </c>
      <c r="B394">
        <v>39650536</v>
      </c>
      <c r="C394">
        <v>39652889</v>
      </c>
      <c r="D394">
        <v>37064876</v>
      </c>
      <c r="E394">
        <v>1</v>
      </c>
      <c r="F394">
        <v>1</v>
      </c>
      <c r="G394">
        <v>1</v>
      </c>
      <c r="H394">
        <v>1</v>
      </c>
      <c r="I394" t="s">
        <v>897</v>
      </c>
      <c r="J394" t="s">
        <v>3</v>
      </c>
      <c r="K394" t="s">
        <v>898</v>
      </c>
      <c r="L394">
        <v>1191</v>
      </c>
      <c r="N394">
        <v>1013</v>
      </c>
      <c r="O394" t="s">
        <v>878</v>
      </c>
      <c r="P394" t="s">
        <v>878</v>
      </c>
      <c r="Q394">
        <v>1</v>
      </c>
      <c r="W394">
        <v>0</v>
      </c>
      <c r="X394">
        <v>-1417349443</v>
      </c>
      <c r="Y394">
        <v>53.72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53.72</v>
      </c>
      <c r="AU394" t="s">
        <v>3</v>
      </c>
      <c r="AV394">
        <v>2</v>
      </c>
      <c r="AW394">
        <v>2</v>
      </c>
      <c r="AX394">
        <v>39654023</v>
      </c>
      <c r="AY394">
        <v>1</v>
      </c>
      <c r="AZ394">
        <v>0</v>
      </c>
      <c r="BA394">
        <v>336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Y394*Source!I132</f>
        <v>7.5208000000000004</v>
      </c>
      <c r="CY394">
        <f>AD394</f>
        <v>0</v>
      </c>
      <c r="CZ394">
        <f>AH394</f>
        <v>0</v>
      </c>
      <c r="DA394">
        <f>AL394</f>
        <v>1</v>
      </c>
      <c r="DB394">
        <f t="shared" si="143"/>
        <v>0</v>
      </c>
      <c r="DC394">
        <f t="shared" si="144"/>
        <v>0</v>
      </c>
    </row>
    <row r="395" spans="1:107" x14ac:dyDescent="0.2">
      <c r="A395">
        <f>ROW(Source!A132)</f>
        <v>132</v>
      </c>
      <c r="B395">
        <v>39650536</v>
      </c>
      <c r="C395">
        <v>39652889</v>
      </c>
      <c r="D395">
        <v>36882159</v>
      </c>
      <c r="E395">
        <v>1</v>
      </c>
      <c r="F395">
        <v>1</v>
      </c>
      <c r="G395">
        <v>1</v>
      </c>
      <c r="H395">
        <v>2</v>
      </c>
      <c r="I395" t="s">
        <v>958</v>
      </c>
      <c r="J395" t="s">
        <v>959</v>
      </c>
      <c r="K395" t="s">
        <v>960</v>
      </c>
      <c r="L395">
        <v>1368</v>
      </c>
      <c r="N395">
        <v>1011</v>
      </c>
      <c r="O395" t="s">
        <v>902</v>
      </c>
      <c r="P395" t="s">
        <v>902</v>
      </c>
      <c r="Q395">
        <v>1</v>
      </c>
      <c r="W395">
        <v>0</v>
      </c>
      <c r="X395">
        <v>-1718674368</v>
      </c>
      <c r="Y395">
        <v>16.71</v>
      </c>
      <c r="AA395">
        <v>0</v>
      </c>
      <c r="AB395">
        <v>111.99</v>
      </c>
      <c r="AC395">
        <v>13.5</v>
      </c>
      <c r="AD395">
        <v>0</v>
      </c>
      <c r="AE395">
        <v>0</v>
      </c>
      <c r="AF395">
        <v>111.99</v>
      </c>
      <c r="AG395">
        <v>13.5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16.71</v>
      </c>
      <c r="AU395" t="s">
        <v>3</v>
      </c>
      <c r="AV395">
        <v>0</v>
      </c>
      <c r="AW395">
        <v>2</v>
      </c>
      <c r="AX395">
        <v>39654024</v>
      </c>
      <c r="AY395">
        <v>1</v>
      </c>
      <c r="AZ395">
        <v>0</v>
      </c>
      <c r="BA395">
        <v>337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Y395*Source!I132</f>
        <v>2.3394000000000004</v>
      </c>
      <c r="CY395">
        <f t="shared" ref="CY395:CY400" si="148">AB395</f>
        <v>111.99</v>
      </c>
      <c r="CZ395">
        <f t="shared" ref="CZ395:CZ400" si="149">AF395</f>
        <v>111.99</v>
      </c>
      <c r="DA395">
        <f t="shared" ref="DA395:DA400" si="150">AJ395</f>
        <v>1</v>
      </c>
      <c r="DB395">
        <f t="shared" si="143"/>
        <v>1871.35</v>
      </c>
      <c r="DC395">
        <f t="shared" si="144"/>
        <v>225.59</v>
      </c>
    </row>
    <row r="396" spans="1:107" x14ac:dyDescent="0.2">
      <c r="A396">
        <f>ROW(Source!A132)</f>
        <v>132</v>
      </c>
      <c r="B396">
        <v>39650536</v>
      </c>
      <c r="C396">
        <v>39652889</v>
      </c>
      <c r="D396">
        <v>36882351</v>
      </c>
      <c r="E396">
        <v>1</v>
      </c>
      <c r="F396">
        <v>1</v>
      </c>
      <c r="G396">
        <v>1</v>
      </c>
      <c r="H396">
        <v>2</v>
      </c>
      <c r="I396" t="s">
        <v>1027</v>
      </c>
      <c r="J396" t="s">
        <v>1028</v>
      </c>
      <c r="K396" t="s">
        <v>1029</v>
      </c>
      <c r="L396">
        <v>1368</v>
      </c>
      <c r="N396">
        <v>1011</v>
      </c>
      <c r="O396" t="s">
        <v>902</v>
      </c>
      <c r="P396" t="s">
        <v>902</v>
      </c>
      <c r="Q396">
        <v>1</v>
      </c>
      <c r="W396">
        <v>0</v>
      </c>
      <c r="X396">
        <v>-1985289705</v>
      </c>
      <c r="Y396">
        <v>23</v>
      </c>
      <c r="AA396">
        <v>0</v>
      </c>
      <c r="AB396">
        <v>6.66</v>
      </c>
      <c r="AC396">
        <v>0</v>
      </c>
      <c r="AD396">
        <v>0</v>
      </c>
      <c r="AE396">
        <v>0</v>
      </c>
      <c r="AF396">
        <v>6.66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23</v>
      </c>
      <c r="AU396" t="s">
        <v>3</v>
      </c>
      <c r="AV396">
        <v>0</v>
      </c>
      <c r="AW396">
        <v>2</v>
      </c>
      <c r="AX396">
        <v>39654025</v>
      </c>
      <c r="AY396">
        <v>1</v>
      </c>
      <c r="AZ396">
        <v>0</v>
      </c>
      <c r="BA396">
        <v>338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Y396*Source!I132</f>
        <v>3.22</v>
      </c>
      <c r="CY396">
        <f t="shared" si="148"/>
        <v>6.66</v>
      </c>
      <c r="CZ396">
        <f t="shared" si="149"/>
        <v>6.66</v>
      </c>
      <c r="DA396">
        <f t="shared" si="150"/>
        <v>1</v>
      </c>
      <c r="DB396">
        <f t="shared" si="143"/>
        <v>153.18</v>
      </c>
      <c r="DC396">
        <f t="shared" si="144"/>
        <v>0</v>
      </c>
    </row>
    <row r="397" spans="1:107" x14ac:dyDescent="0.2">
      <c r="A397">
        <f>ROW(Source!A132)</f>
        <v>132</v>
      </c>
      <c r="B397">
        <v>39650536</v>
      </c>
      <c r="C397">
        <v>39652889</v>
      </c>
      <c r="D397">
        <v>36883554</v>
      </c>
      <c r="E397">
        <v>1</v>
      </c>
      <c r="F397">
        <v>1</v>
      </c>
      <c r="G397">
        <v>1</v>
      </c>
      <c r="H397">
        <v>2</v>
      </c>
      <c r="I397" t="s">
        <v>961</v>
      </c>
      <c r="J397" t="s">
        <v>962</v>
      </c>
      <c r="K397" t="s">
        <v>963</v>
      </c>
      <c r="L397">
        <v>1368</v>
      </c>
      <c r="N397">
        <v>1011</v>
      </c>
      <c r="O397" t="s">
        <v>902</v>
      </c>
      <c r="P397" t="s">
        <v>902</v>
      </c>
      <c r="Q397">
        <v>1</v>
      </c>
      <c r="W397">
        <v>0</v>
      </c>
      <c r="X397">
        <v>1372534845</v>
      </c>
      <c r="Y397">
        <v>16.71</v>
      </c>
      <c r="AA397">
        <v>0</v>
      </c>
      <c r="AB397">
        <v>65.709999999999994</v>
      </c>
      <c r="AC397">
        <v>11.6</v>
      </c>
      <c r="AD397">
        <v>0</v>
      </c>
      <c r="AE397">
        <v>0</v>
      </c>
      <c r="AF397">
        <v>65.709999999999994</v>
      </c>
      <c r="AG397">
        <v>11.6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16.71</v>
      </c>
      <c r="AU397" t="s">
        <v>3</v>
      </c>
      <c r="AV397">
        <v>0</v>
      </c>
      <c r="AW397">
        <v>2</v>
      </c>
      <c r="AX397">
        <v>39654026</v>
      </c>
      <c r="AY397">
        <v>1</v>
      </c>
      <c r="AZ397">
        <v>0</v>
      </c>
      <c r="BA397">
        <v>339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Y397*Source!I132</f>
        <v>2.3394000000000004</v>
      </c>
      <c r="CY397">
        <f t="shared" si="148"/>
        <v>65.709999999999994</v>
      </c>
      <c r="CZ397">
        <f t="shared" si="149"/>
        <v>65.709999999999994</v>
      </c>
      <c r="DA397">
        <f t="shared" si="150"/>
        <v>1</v>
      </c>
      <c r="DB397">
        <f t="shared" si="143"/>
        <v>1098.01</v>
      </c>
      <c r="DC397">
        <f t="shared" si="144"/>
        <v>193.84</v>
      </c>
    </row>
    <row r="398" spans="1:107" x14ac:dyDescent="0.2">
      <c r="A398">
        <f>ROW(Source!A132)</f>
        <v>132</v>
      </c>
      <c r="B398">
        <v>39650536</v>
      </c>
      <c r="C398">
        <v>39652889</v>
      </c>
      <c r="D398">
        <v>36883858</v>
      </c>
      <c r="E398">
        <v>1</v>
      </c>
      <c r="F398">
        <v>1</v>
      </c>
      <c r="G398">
        <v>1</v>
      </c>
      <c r="H398">
        <v>2</v>
      </c>
      <c r="I398" t="s">
        <v>1039</v>
      </c>
      <c r="J398" t="s">
        <v>1040</v>
      </c>
      <c r="K398" t="s">
        <v>1041</v>
      </c>
      <c r="L398">
        <v>1368</v>
      </c>
      <c r="N398">
        <v>1011</v>
      </c>
      <c r="O398" t="s">
        <v>902</v>
      </c>
      <c r="P398" t="s">
        <v>902</v>
      </c>
      <c r="Q398">
        <v>1</v>
      </c>
      <c r="W398">
        <v>0</v>
      </c>
      <c r="X398">
        <v>-353815937</v>
      </c>
      <c r="Y398">
        <v>175.16</v>
      </c>
      <c r="AA398">
        <v>0</v>
      </c>
      <c r="AB398">
        <v>8.1</v>
      </c>
      <c r="AC398">
        <v>0</v>
      </c>
      <c r="AD398">
        <v>0</v>
      </c>
      <c r="AE398">
        <v>0</v>
      </c>
      <c r="AF398">
        <v>8.1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175.16</v>
      </c>
      <c r="AU398" t="s">
        <v>3</v>
      </c>
      <c r="AV398">
        <v>0</v>
      </c>
      <c r="AW398">
        <v>2</v>
      </c>
      <c r="AX398">
        <v>39654027</v>
      </c>
      <c r="AY398">
        <v>1</v>
      </c>
      <c r="AZ398">
        <v>0</v>
      </c>
      <c r="BA398">
        <v>340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Y398*Source!I132</f>
        <v>24.522400000000001</v>
      </c>
      <c r="CY398">
        <f t="shared" si="148"/>
        <v>8.1</v>
      </c>
      <c r="CZ398">
        <f t="shared" si="149"/>
        <v>8.1</v>
      </c>
      <c r="DA398">
        <f t="shared" si="150"/>
        <v>1</v>
      </c>
      <c r="DB398">
        <f t="shared" si="143"/>
        <v>1418.8</v>
      </c>
      <c r="DC398">
        <f t="shared" si="144"/>
        <v>0</v>
      </c>
    </row>
    <row r="399" spans="1:107" x14ac:dyDescent="0.2">
      <c r="A399">
        <f>ROW(Source!A132)</f>
        <v>132</v>
      </c>
      <c r="B399">
        <v>39650536</v>
      </c>
      <c r="C399">
        <v>39652889</v>
      </c>
      <c r="D399">
        <v>36883889</v>
      </c>
      <c r="E399">
        <v>1</v>
      </c>
      <c r="F399">
        <v>1</v>
      </c>
      <c r="G399">
        <v>1</v>
      </c>
      <c r="H399">
        <v>2</v>
      </c>
      <c r="I399" t="s">
        <v>1042</v>
      </c>
      <c r="J399" t="s">
        <v>1043</v>
      </c>
      <c r="K399" t="s">
        <v>1044</v>
      </c>
      <c r="L399">
        <v>1368</v>
      </c>
      <c r="N399">
        <v>1011</v>
      </c>
      <c r="O399" t="s">
        <v>902</v>
      </c>
      <c r="P399" t="s">
        <v>902</v>
      </c>
      <c r="Q399">
        <v>1</v>
      </c>
      <c r="W399">
        <v>0</v>
      </c>
      <c r="X399">
        <v>-1054378761</v>
      </c>
      <c r="Y399">
        <v>20.3</v>
      </c>
      <c r="AA399">
        <v>0</v>
      </c>
      <c r="AB399">
        <v>100</v>
      </c>
      <c r="AC399">
        <v>10.06</v>
      </c>
      <c r="AD399">
        <v>0</v>
      </c>
      <c r="AE399">
        <v>0</v>
      </c>
      <c r="AF399">
        <v>100</v>
      </c>
      <c r="AG399">
        <v>10.06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20.3</v>
      </c>
      <c r="AU399" t="s">
        <v>3</v>
      </c>
      <c r="AV399">
        <v>0</v>
      </c>
      <c r="AW399">
        <v>2</v>
      </c>
      <c r="AX399">
        <v>39654028</v>
      </c>
      <c r="AY399">
        <v>1</v>
      </c>
      <c r="AZ399">
        <v>0</v>
      </c>
      <c r="BA399">
        <v>341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Y399*Source!I132</f>
        <v>2.8420000000000005</v>
      </c>
      <c r="CY399">
        <f t="shared" si="148"/>
        <v>100</v>
      </c>
      <c r="CZ399">
        <f t="shared" si="149"/>
        <v>100</v>
      </c>
      <c r="DA399">
        <f t="shared" si="150"/>
        <v>1</v>
      </c>
      <c r="DB399">
        <f t="shared" si="143"/>
        <v>2030</v>
      </c>
      <c r="DC399">
        <f t="shared" si="144"/>
        <v>204.22</v>
      </c>
    </row>
    <row r="400" spans="1:107" x14ac:dyDescent="0.2">
      <c r="A400">
        <f>ROW(Source!A132)</f>
        <v>132</v>
      </c>
      <c r="B400">
        <v>39650536</v>
      </c>
      <c r="C400">
        <v>39652889</v>
      </c>
      <c r="D400">
        <v>36884010</v>
      </c>
      <c r="E400">
        <v>1</v>
      </c>
      <c r="F400">
        <v>1</v>
      </c>
      <c r="G400">
        <v>1</v>
      </c>
      <c r="H400">
        <v>2</v>
      </c>
      <c r="I400" t="s">
        <v>1045</v>
      </c>
      <c r="J400" t="s">
        <v>1046</v>
      </c>
      <c r="K400" t="s">
        <v>1047</v>
      </c>
      <c r="L400">
        <v>1368</v>
      </c>
      <c r="N400">
        <v>1011</v>
      </c>
      <c r="O400" t="s">
        <v>902</v>
      </c>
      <c r="P400" t="s">
        <v>902</v>
      </c>
      <c r="Q400">
        <v>1</v>
      </c>
      <c r="W400">
        <v>0</v>
      </c>
      <c r="X400">
        <v>950881937</v>
      </c>
      <c r="Y400">
        <v>72.099999999999994</v>
      </c>
      <c r="AA400">
        <v>0</v>
      </c>
      <c r="AB400">
        <v>18.68</v>
      </c>
      <c r="AC400">
        <v>0</v>
      </c>
      <c r="AD400">
        <v>0</v>
      </c>
      <c r="AE400">
        <v>0</v>
      </c>
      <c r="AF400">
        <v>18.68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72.099999999999994</v>
      </c>
      <c r="AU400" t="s">
        <v>3</v>
      </c>
      <c r="AV400">
        <v>0</v>
      </c>
      <c r="AW400">
        <v>2</v>
      </c>
      <c r="AX400">
        <v>39654029</v>
      </c>
      <c r="AY400">
        <v>1</v>
      </c>
      <c r="AZ400">
        <v>0</v>
      </c>
      <c r="BA400">
        <v>342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Y400*Source!I132</f>
        <v>10.093999999999999</v>
      </c>
      <c r="CY400">
        <f t="shared" si="148"/>
        <v>18.68</v>
      </c>
      <c r="CZ400">
        <f t="shared" si="149"/>
        <v>18.68</v>
      </c>
      <c r="DA400">
        <f t="shared" si="150"/>
        <v>1</v>
      </c>
      <c r="DB400">
        <f t="shared" si="143"/>
        <v>1346.83</v>
      </c>
      <c r="DC400">
        <f t="shared" si="144"/>
        <v>0</v>
      </c>
    </row>
    <row r="401" spans="1:107" x14ac:dyDescent="0.2">
      <c r="A401">
        <f>ROW(Source!A132)</f>
        <v>132</v>
      </c>
      <c r="B401">
        <v>39650536</v>
      </c>
      <c r="C401">
        <v>39652889</v>
      </c>
      <c r="D401">
        <v>36801793</v>
      </c>
      <c r="E401">
        <v>1</v>
      </c>
      <c r="F401">
        <v>1</v>
      </c>
      <c r="G401">
        <v>1</v>
      </c>
      <c r="H401">
        <v>3</v>
      </c>
      <c r="I401" t="s">
        <v>1024</v>
      </c>
      <c r="J401" t="s">
        <v>1025</v>
      </c>
      <c r="K401" t="s">
        <v>1026</v>
      </c>
      <c r="L401">
        <v>1339</v>
      </c>
      <c r="N401">
        <v>1007</v>
      </c>
      <c r="O401" t="s">
        <v>657</v>
      </c>
      <c r="P401" t="s">
        <v>657</v>
      </c>
      <c r="Q401">
        <v>1</v>
      </c>
      <c r="W401">
        <v>0</v>
      </c>
      <c r="X401">
        <v>-66610889</v>
      </c>
      <c r="Y401">
        <v>100</v>
      </c>
      <c r="AA401">
        <v>3.15</v>
      </c>
      <c r="AB401">
        <v>0</v>
      </c>
      <c r="AC401">
        <v>0</v>
      </c>
      <c r="AD401">
        <v>0</v>
      </c>
      <c r="AE401">
        <v>3.15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100</v>
      </c>
      <c r="AU401" t="s">
        <v>3</v>
      </c>
      <c r="AV401">
        <v>0</v>
      </c>
      <c r="AW401">
        <v>2</v>
      </c>
      <c r="AX401">
        <v>39654030</v>
      </c>
      <c r="AY401">
        <v>1</v>
      </c>
      <c r="AZ401">
        <v>0</v>
      </c>
      <c r="BA401">
        <v>343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Y401*Source!I132</f>
        <v>14.000000000000002</v>
      </c>
      <c r="CY401">
        <f t="shared" ref="CY401:CY407" si="151">AA401</f>
        <v>3.15</v>
      </c>
      <c r="CZ401">
        <f t="shared" ref="CZ401:CZ407" si="152">AE401</f>
        <v>3.15</v>
      </c>
      <c r="DA401">
        <f t="shared" ref="DA401:DA407" si="153">AI401</f>
        <v>1</v>
      </c>
      <c r="DB401">
        <f t="shared" si="143"/>
        <v>315</v>
      </c>
      <c r="DC401">
        <f t="shared" si="144"/>
        <v>0</v>
      </c>
    </row>
    <row r="402" spans="1:107" x14ac:dyDescent="0.2">
      <c r="A402">
        <f>ROW(Source!A132)</f>
        <v>132</v>
      </c>
      <c r="B402">
        <v>39650536</v>
      </c>
      <c r="C402">
        <v>39652889</v>
      </c>
      <c r="D402">
        <v>36802293</v>
      </c>
      <c r="E402">
        <v>1</v>
      </c>
      <c r="F402">
        <v>1</v>
      </c>
      <c r="G402">
        <v>1</v>
      </c>
      <c r="H402">
        <v>3</v>
      </c>
      <c r="I402" t="s">
        <v>1048</v>
      </c>
      <c r="J402" t="s">
        <v>1049</v>
      </c>
      <c r="K402" t="s">
        <v>1050</v>
      </c>
      <c r="L402">
        <v>1356</v>
      </c>
      <c r="N402">
        <v>1010</v>
      </c>
      <c r="O402" t="s">
        <v>1051</v>
      </c>
      <c r="P402" t="s">
        <v>1051</v>
      </c>
      <c r="Q402">
        <v>1000</v>
      </c>
      <c r="W402">
        <v>0</v>
      </c>
      <c r="X402">
        <v>72387144</v>
      </c>
      <c r="Y402">
        <v>1.1200000000000001</v>
      </c>
      <c r="AA402">
        <v>253.8</v>
      </c>
      <c r="AB402">
        <v>0</v>
      </c>
      <c r="AC402">
        <v>0</v>
      </c>
      <c r="AD402">
        <v>0</v>
      </c>
      <c r="AE402">
        <v>253.8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1.1200000000000001</v>
      </c>
      <c r="AU402" t="s">
        <v>3</v>
      </c>
      <c r="AV402">
        <v>0</v>
      </c>
      <c r="AW402">
        <v>2</v>
      </c>
      <c r="AX402">
        <v>39654031</v>
      </c>
      <c r="AY402">
        <v>1</v>
      </c>
      <c r="AZ402">
        <v>0</v>
      </c>
      <c r="BA402">
        <v>344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Y402*Source!I132</f>
        <v>0.15680000000000002</v>
      </c>
      <c r="CY402">
        <f t="shared" si="151"/>
        <v>253.8</v>
      </c>
      <c r="CZ402">
        <f t="shared" si="152"/>
        <v>253.8</v>
      </c>
      <c r="DA402">
        <f t="shared" si="153"/>
        <v>1</v>
      </c>
      <c r="DB402">
        <f t="shared" si="143"/>
        <v>284.26</v>
      </c>
      <c r="DC402">
        <f t="shared" si="144"/>
        <v>0</v>
      </c>
    </row>
    <row r="403" spans="1:107" x14ac:dyDescent="0.2">
      <c r="A403">
        <f>ROW(Source!A132)</f>
        <v>132</v>
      </c>
      <c r="B403">
        <v>39650536</v>
      </c>
      <c r="C403">
        <v>39652889</v>
      </c>
      <c r="D403">
        <v>36803268</v>
      </c>
      <c r="E403">
        <v>1</v>
      </c>
      <c r="F403">
        <v>1</v>
      </c>
      <c r="G403">
        <v>1</v>
      </c>
      <c r="H403">
        <v>3</v>
      </c>
      <c r="I403" t="s">
        <v>1052</v>
      </c>
      <c r="J403" t="s">
        <v>1053</v>
      </c>
      <c r="K403" t="s">
        <v>1054</v>
      </c>
      <c r="L403">
        <v>1348</v>
      </c>
      <c r="N403">
        <v>1009</v>
      </c>
      <c r="O403" t="s">
        <v>888</v>
      </c>
      <c r="P403" t="s">
        <v>888</v>
      </c>
      <c r="Q403">
        <v>1000</v>
      </c>
      <c r="W403">
        <v>0</v>
      </c>
      <c r="X403">
        <v>1334874479</v>
      </c>
      <c r="Y403">
        <v>0.1492</v>
      </c>
      <c r="AA403">
        <v>9765</v>
      </c>
      <c r="AB403">
        <v>0</v>
      </c>
      <c r="AC403">
        <v>0</v>
      </c>
      <c r="AD403">
        <v>0</v>
      </c>
      <c r="AE403">
        <v>9765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0.1492</v>
      </c>
      <c r="AU403" t="s">
        <v>3</v>
      </c>
      <c r="AV403">
        <v>0</v>
      </c>
      <c r="AW403">
        <v>2</v>
      </c>
      <c r="AX403">
        <v>39654032</v>
      </c>
      <c r="AY403">
        <v>1</v>
      </c>
      <c r="AZ403">
        <v>0</v>
      </c>
      <c r="BA403">
        <v>345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Y403*Source!I132</f>
        <v>2.0888E-2</v>
      </c>
      <c r="CY403">
        <f t="shared" si="151"/>
        <v>9765</v>
      </c>
      <c r="CZ403">
        <f t="shared" si="152"/>
        <v>9765</v>
      </c>
      <c r="DA403">
        <f t="shared" si="153"/>
        <v>1</v>
      </c>
      <c r="DB403">
        <f t="shared" si="143"/>
        <v>1456.94</v>
      </c>
      <c r="DC403">
        <f t="shared" si="144"/>
        <v>0</v>
      </c>
    </row>
    <row r="404" spans="1:107" x14ac:dyDescent="0.2">
      <c r="A404">
        <f>ROW(Source!A132)</f>
        <v>132</v>
      </c>
      <c r="B404">
        <v>39650536</v>
      </c>
      <c r="C404">
        <v>39652889</v>
      </c>
      <c r="D404">
        <v>36804606</v>
      </c>
      <c r="E404">
        <v>1</v>
      </c>
      <c r="F404">
        <v>1</v>
      </c>
      <c r="G404">
        <v>1</v>
      </c>
      <c r="H404">
        <v>3</v>
      </c>
      <c r="I404" t="s">
        <v>1055</v>
      </c>
      <c r="J404" t="s">
        <v>1056</v>
      </c>
      <c r="K404" t="s">
        <v>1057</v>
      </c>
      <c r="L404">
        <v>1348</v>
      </c>
      <c r="N404">
        <v>1009</v>
      </c>
      <c r="O404" t="s">
        <v>888</v>
      </c>
      <c r="P404" t="s">
        <v>888</v>
      </c>
      <c r="Q404">
        <v>1000</v>
      </c>
      <c r="W404">
        <v>0</v>
      </c>
      <c r="X404">
        <v>-1635826455</v>
      </c>
      <c r="Y404">
        <v>1.0500000000000001E-2</v>
      </c>
      <c r="AA404">
        <v>25425</v>
      </c>
      <c r="AB404">
        <v>0</v>
      </c>
      <c r="AC404">
        <v>0</v>
      </c>
      <c r="AD404">
        <v>0</v>
      </c>
      <c r="AE404">
        <v>25425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1.0500000000000001E-2</v>
      </c>
      <c r="AU404" t="s">
        <v>3</v>
      </c>
      <c r="AV404">
        <v>0</v>
      </c>
      <c r="AW404">
        <v>2</v>
      </c>
      <c r="AX404">
        <v>39654033</v>
      </c>
      <c r="AY404">
        <v>1</v>
      </c>
      <c r="AZ404">
        <v>0</v>
      </c>
      <c r="BA404">
        <v>346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Y404*Source!I132</f>
        <v>1.4700000000000002E-3</v>
      </c>
      <c r="CY404">
        <f t="shared" si="151"/>
        <v>25425</v>
      </c>
      <c r="CZ404">
        <f t="shared" si="152"/>
        <v>25425</v>
      </c>
      <c r="DA404">
        <f t="shared" si="153"/>
        <v>1</v>
      </c>
      <c r="DB404">
        <f t="shared" si="143"/>
        <v>266.95999999999998</v>
      </c>
      <c r="DC404">
        <f t="shared" si="144"/>
        <v>0</v>
      </c>
    </row>
    <row r="405" spans="1:107" x14ac:dyDescent="0.2">
      <c r="A405">
        <f>ROW(Source!A132)</f>
        <v>132</v>
      </c>
      <c r="B405">
        <v>39650536</v>
      </c>
      <c r="C405">
        <v>39652889</v>
      </c>
      <c r="D405">
        <v>36847409</v>
      </c>
      <c r="E405">
        <v>1</v>
      </c>
      <c r="F405">
        <v>1</v>
      </c>
      <c r="G405">
        <v>1</v>
      </c>
      <c r="H405">
        <v>3</v>
      </c>
      <c r="I405" t="s">
        <v>1058</v>
      </c>
      <c r="J405" t="s">
        <v>1059</v>
      </c>
      <c r="K405" t="s">
        <v>1060</v>
      </c>
      <c r="L405">
        <v>1356</v>
      </c>
      <c r="N405">
        <v>1010</v>
      </c>
      <c r="O405" t="s">
        <v>1051</v>
      </c>
      <c r="P405" t="s">
        <v>1051</v>
      </c>
      <c r="Q405">
        <v>1000</v>
      </c>
      <c r="W405">
        <v>0</v>
      </c>
      <c r="X405">
        <v>-1429167568</v>
      </c>
      <c r="Y405">
        <v>1.1200000000000001</v>
      </c>
      <c r="AA405">
        <v>135.82</v>
      </c>
      <c r="AB405">
        <v>0</v>
      </c>
      <c r="AC405">
        <v>0</v>
      </c>
      <c r="AD405">
        <v>0</v>
      </c>
      <c r="AE405">
        <v>135.82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1.1200000000000001</v>
      </c>
      <c r="AU405" t="s">
        <v>3</v>
      </c>
      <c r="AV405">
        <v>0</v>
      </c>
      <c r="AW405">
        <v>2</v>
      </c>
      <c r="AX405">
        <v>39654034</v>
      </c>
      <c r="AY405">
        <v>1</v>
      </c>
      <c r="AZ405">
        <v>0</v>
      </c>
      <c r="BA405">
        <v>347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Y405*Source!I132</f>
        <v>0.15680000000000002</v>
      </c>
      <c r="CY405">
        <f t="shared" si="151"/>
        <v>135.82</v>
      </c>
      <c r="CZ405">
        <f t="shared" si="152"/>
        <v>135.82</v>
      </c>
      <c r="DA405">
        <f t="shared" si="153"/>
        <v>1</v>
      </c>
      <c r="DB405">
        <f t="shared" si="143"/>
        <v>152.12</v>
      </c>
      <c r="DC405">
        <f t="shared" si="144"/>
        <v>0</v>
      </c>
    </row>
    <row r="406" spans="1:107" x14ac:dyDescent="0.2">
      <c r="A406">
        <f>ROW(Source!A132)</f>
        <v>132</v>
      </c>
      <c r="B406">
        <v>39650536</v>
      </c>
      <c r="C406">
        <v>39652889</v>
      </c>
      <c r="D406">
        <v>36861959</v>
      </c>
      <c r="E406">
        <v>1</v>
      </c>
      <c r="F406">
        <v>1</v>
      </c>
      <c r="G406">
        <v>1</v>
      </c>
      <c r="H406">
        <v>3</v>
      </c>
      <c r="I406" t="s">
        <v>250</v>
      </c>
      <c r="J406" t="s">
        <v>252</v>
      </c>
      <c r="K406" t="s">
        <v>251</v>
      </c>
      <c r="L406">
        <v>1302</v>
      </c>
      <c r="N406">
        <v>1003</v>
      </c>
      <c r="O406" t="s">
        <v>219</v>
      </c>
      <c r="P406" t="s">
        <v>219</v>
      </c>
      <c r="Q406">
        <v>10</v>
      </c>
      <c r="W406">
        <v>0</v>
      </c>
      <c r="X406">
        <v>-2000204641</v>
      </c>
      <c r="Y406">
        <v>10</v>
      </c>
      <c r="AA406">
        <v>3296.43</v>
      </c>
      <c r="AB406">
        <v>0</v>
      </c>
      <c r="AC406">
        <v>0</v>
      </c>
      <c r="AD406">
        <v>0</v>
      </c>
      <c r="AE406">
        <v>3296.43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10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Y406*Source!I132</f>
        <v>1.4000000000000001</v>
      </c>
      <c r="CY406">
        <f t="shared" si="151"/>
        <v>3296.43</v>
      </c>
      <c r="CZ406">
        <f t="shared" si="152"/>
        <v>3296.43</v>
      </c>
      <c r="DA406">
        <f t="shared" si="153"/>
        <v>1</v>
      </c>
      <c r="DB406">
        <f t="shared" si="143"/>
        <v>32964.300000000003</v>
      </c>
      <c r="DC406">
        <f t="shared" si="144"/>
        <v>0</v>
      </c>
    </row>
    <row r="407" spans="1:107" x14ac:dyDescent="0.2">
      <c r="A407">
        <f>ROW(Source!A132)</f>
        <v>132</v>
      </c>
      <c r="B407">
        <v>39650536</v>
      </c>
      <c r="C407">
        <v>39652889</v>
      </c>
      <c r="D407">
        <v>36799065</v>
      </c>
      <c r="E407">
        <v>17</v>
      </c>
      <c r="F407">
        <v>1</v>
      </c>
      <c r="G407">
        <v>1</v>
      </c>
      <c r="H407">
        <v>3</v>
      </c>
      <c r="I407" t="s">
        <v>892</v>
      </c>
      <c r="J407" t="s">
        <v>3</v>
      </c>
      <c r="K407" t="s">
        <v>893</v>
      </c>
      <c r="L407">
        <v>1374</v>
      </c>
      <c r="N407">
        <v>1013</v>
      </c>
      <c r="O407" t="s">
        <v>894</v>
      </c>
      <c r="P407" t="s">
        <v>894</v>
      </c>
      <c r="Q407">
        <v>1</v>
      </c>
      <c r="W407">
        <v>0</v>
      </c>
      <c r="X407">
        <v>-1731369543</v>
      </c>
      <c r="Y407">
        <v>431.36</v>
      </c>
      <c r="AA407">
        <v>1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431.36</v>
      </c>
      <c r="AU407" t="s">
        <v>3</v>
      </c>
      <c r="AV407">
        <v>0</v>
      </c>
      <c r="AW407">
        <v>2</v>
      </c>
      <c r="AX407">
        <v>39654035</v>
      </c>
      <c r="AY407">
        <v>1</v>
      </c>
      <c r="AZ407">
        <v>0</v>
      </c>
      <c r="BA407">
        <v>348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Y407*Source!I132</f>
        <v>60.390400000000007</v>
      </c>
      <c r="CY407">
        <f t="shared" si="151"/>
        <v>1</v>
      </c>
      <c r="CZ407">
        <f t="shared" si="152"/>
        <v>1</v>
      </c>
      <c r="DA407">
        <f t="shared" si="153"/>
        <v>1</v>
      </c>
      <c r="DB407">
        <f t="shared" si="143"/>
        <v>431.36</v>
      </c>
      <c r="DC407">
        <f t="shared" si="144"/>
        <v>0</v>
      </c>
    </row>
    <row r="408" spans="1:107" x14ac:dyDescent="0.2">
      <c r="A408">
        <f>ROW(Source!A133)</f>
        <v>133</v>
      </c>
      <c r="B408">
        <v>39650538</v>
      </c>
      <c r="C408">
        <v>39652889</v>
      </c>
      <c r="D408">
        <v>37071037</v>
      </c>
      <c r="E408">
        <v>1</v>
      </c>
      <c r="F408">
        <v>1</v>
      </c>
      <c r="G408">
        <v>1</v>
      </c>
      <c r="H408">
        <v>1</v>
      </c>
      <c r="I408" t="s">
        <v>895</v>
      </c>
      <c r="J408" t="s">
        <v>3</v>
      </c>
      <c r="K408" t="s">
        <v>896</v>
      </c>
      <c r="L408">
        <v>1191</v>
      </c>
      <c r="N408">
        <v>1013</v>
      </c>
      <c r="O408" t="s">
        <v>878</v>
      </c>
      <c r="P408" t="s">
        <v>878</v>
      </c>
      <c r="Q408">
        <v>1</v>
      </c>
      <c r="W408">
        <v>0</v>
      </c>
      <c r="X408">
        <v>1069510174</v>
      </c>
      <c r="Y408">
        <v>2242</v>
      </c>
      <c r="AA408">
        <v>0</v>
      </c>
      <c r="AB408">
        <v>0</v>
      </c>
      <c r="AC408">
        <v>0</v>
      </c>
      <c r="AD408">
        <v>65.13</v>
      </c>
      <c r="AE408">
        <v>0</v>
      </c>
      <c r="AF408">
        <v>0</v>
      </c>
      <c r="AG408">
        <v>0</v>
      </c>
      <c r="AH408">
        <v>9.6199999999999992</v>
      </c>
      <c r="AI408">
        <v>1</v>
      </c>
      <c r="AJ408">
        <v>1</v>
      </c>
      <c r="AK408">
        <v>1</v>
      </c>
      <c r="AL408">
        <v>6.77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2242</v>
      </c>
      <c r="AU408" t="s">
        <v>3</v>
      </c>
      <c r="AV408">
        <v>1</v>
      </c>
      <c r="AW408">
        <v>2</v>
      </c>
      <c r="AX408">
        <v>39654022</v>
      </c>
      <c r="AY408">
        <v>1</v>
      </c>
      <c r="AZ408">
        <v>0</v>
      </c>
      <c r="BA408">
        <v>349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Y408*Source!I133</f>
        <v>313.88000000000005</v>
      </c>
      <c r="CY408">
        <f>AD408</f>
        <v>65.13</v>
      </c>
      <c r="CZ408">
        <f>AH408</f>
        <v>9.6199999999999992</v>
      </c>
      <c r="DA408">
        <f>AL408</f>
        <v>6.77</v>
      </c>
      <c r="DB408">
        <f t="shared" si="143"/>
        <v>21568.04</v>
      </c>
      <c r="DC408">
        <f t="shared" si="144"/>
        <v>0</v>
      </c>
    </row>
    <row r="409" spans="1:107" x14ac:dyDescent="0.2">
      <c r="A409">
        <f>ROW(Source!A133)</f>
        <v>133</v>
      </c>
      <c r="B409">
        <v>39650538</v>
      </c>
      <c r="C409">
        <v>39652889</v>
      </c>
      <c r="D409">
        <v>37064876</v>
      </c>
      <c r="E409">
        <v>1</v>
      </c>
      <c r="F409">
        <v>1</v>
      </c>
      <c r="G409">
        <v>1</v>
      </c>
      <c r="H409">
        <v>1</v>
      </c>
      <c r="I409" t="s">
        <v>897</v>
      </c>
      <c r="J409" t="s">
        <v>3</v>
      </c>
      <c r="K409" t="s">
        <v>898</v>
      </c>
      <c r="L409">
        <v>1191</v>
      </c>
      <c r="N409">
        <v>1013</v>
      </c>
      <c r="O409" t="s">
        <v>878</v>
      </c>
      <c r="P409" t="s">
        <v>878</v>
      </c>
      <c r="Q409">
        <v>1</v>
      </c>
      <c r="W409">
        <v>0</v>
      </c>
      <c r="X409">
        <v>-1417349443</v>
      </c>
      <c r="Y409">
        <v>53.72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6.77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53.72</v>
      </c>
      <c r="AU409" t="s">
        <v>3</v>
      </c>
      <c r="AV409">
        <v>2</v>
      </c>
      <c r="AW409">
        <v>2</v>
      </c>
      <c r="AX409">
        <v>39654023</v>
      </c>
      <c r="AY409">
        <v>1</v>
      </c>
      <c r="AZ409">
        <v>0</v>
      </c>
      <c r="BA409">
        <v>350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Y409*Source!I133</f>
        <v>7.5208000000000004</v>
      </c>
      <c r="CY409">
        <f>AD409</f>
        <v>0</v>
      </c>
      <c r="CZ409">
        <f>AH409</f>
        <v>0</v>
      </c>
      <c r="DA409">
        <f>AL409</f>
        <v>1</v>
      </c>
      <c r="DB409">
        <f t="shared" si="143"/>
        <v>0</v>
      </c>
      <c r="DC409">
        <f t="shared" si="144"/>
        <v>0</v>
      </c>
    </row>
    <row r="410" spans="1:107" x14ac:dyDescent="0.2">
      <c r="A410">
        <f>ROW(Source!A133)</f>
        <v>133</v>
      </c>
      <c r="B410">
        <v>39650538</v>
      </c>
      <c r="C410">
        <v>39652889</v>
      </c>
      <c r="D410">
        <v>36882159</v>
      </c>
      <c r="E410">
        <v>1</v>
      </c>
      <c r="F410">
        <v>1</v>
      </c>
      <c r="G410">
        <v>1</v>
      </c>
      <c r="H410">
        <v>2</v>
      </c>
      <c r="I410" t="s">
        <v>958</v>
      </c>
      <c r="J410" t="s">
        <v>959</v>
      </c>
      <c r="K410" t="s">
        <v>960</v>
      </c>
      <c r="L410">
        <v>1368</v>
      </c>
      <c r="N410">
        <v>1011</v>
      </c>
      <c r="O410" t="s">
        <v>902</v>
      </c>
      <c r="P410" t="s">
        <v>902</v>
      </c>
      <c r="Q410">
        <v>1</v>
      </c>
      <c r="W410">
        <v>0</v>
      </c>
      <c r="X410">
        <v>-1718674368</v>
      </c>
      <c r="Y410">
        <v>16.71</v>
      </c>
      <c r="AA410">
        <v>0</v>
      </c>
      <c r="AB410">
        <v>758.17</v>
      </c>
      <c r="AC410">
        <v>13.5</v>
      </c>
      <c r="AD410">
        <v>0</v>
      </c>
      <c r="AE410">
        <v>0</v>
      </c>
      <c r="AF410">
        <v>111.99</v>
      </c>
      <c r="AG410">
        <v>13.5</v>
      </c>
      <c r="AH410">
        <v>0</v>
      </c>
      <c r="AI410">
        <v>1</v>
      </c>
      <c r="AJ410">
        <v>6.77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16.71</v>
      </c>
      <c r="AU410" t="s">
        <v>3</v>
      </c>
      <c r="AV410">
        <v>0</v>
      </c>
      <c r="AW410">
        <v>2</v>
      </c>
      <c r="AX410">
        <v>39654024</v>
      </c>
      <c r="AY410">
        <v>1</v>
      </c>
      <c r="AZ410">
        <v>0</v>
      </c>
      <c r="BA410">
        <v>351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Y410*Source!I133</f>
        <v>2.3394000000000004</v>
      </c>
      <c r="CY410">
        <f t="shared" ref="CY410:CY415" si="154">AB410</f>
        <v>758.17</v>
      </c>
      <c r="CZ410">
        <f t="shared" ref="CZ410:CZ415" si="155">AF410</f>
        <v>111.99</v>
      </c>
      <c r="DA410">
        <f t="shared" ref="DA410:DA415" si="156">AJ410</f>
        <v>6.77</v>
      </c>
      <c r="DB410">
        <f t="shared" si="143"/>
        <v>1871.35</v>
      </c>
      <c r="DC410">
        <f t="shared" si="144"/>
        <v>225.59</v>
      </c>
    </row>
    <row r="411" spans="1:107" x14ac:dyDescent="0.2">
      <c r="A411">
        <f>ROW(Source!A133)</f>
        <v>133</v>
      </c>
      <c r="B411">
        <v>39650538</v>
      </c>
      <c r="C411">
        <v>39652889</v>
      </c>
      <c r="D411">
        <v>36882351</v>
      </c>
      <c r="E411">
        <v>1</v>
      </c>
      <c r="F411">
        <v>1</v>
      </c>
      <c r="G411">
        <v>1</v>
      </c>
      <c r="H411">
        <v>2</v>
      </c>
      <c r="I411" t="s">
        <v>1027</v>
      </c>
      <c r="J411" t="s">
        <v>1028</v>
      </c>
      <c r="K411" t="s">
        <v>1029</v>
      </c>
      <c r="L411">
        <v>1368</v>
      </c>
      <c r="N411">
        <v>1011</v>
      </c>
      <c r="O411" t="s">
        <v>902</v>
      </c>
      <c r="P411" t="s">
        <v>902</v>
      </c>
      <c r="Q411">
        <v>1</v>
      </c>
      <c r="W411">
        <v>0</v>
      </c>
      <c r="X411">
        <v>-1985289705</v>
      </c>
      <c r="Y411">
        <v>23</v>
      </c>
      <c r="AA411">
        <v>0</v>
      </c>
      <c r="AB411">
        <v>45.09</v>
      </c>
      <c r="AC411">
        <v>0</v>
      </c>
      <c r="AD411">
        <v>0</v>
      </c>
      <c r="AE411">
        <v>0</v>
      </c>
      <c r="AF411">
        <v>6.66</v>
      </c>
      <c r="AG411">
        <v>0</v>
      </c>
      <c r="AH411">
        <v>0</v>
      </c>
      <c r="AI411">
        <v>1</v>
      </c>
      <c r="AJ411">
        <v>6.77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23</v>
      </c>
      <c r="AU411" t="s">
        <v>3</v>
      </c>
      <c r="AV411">
        <v>0</v>
      </c>
      <c r="AW411">
        <v>2</v>
      </c>
      <c r="AX411">
        <v>39654025</v>
      </c>
      <c r="AY411">
        <v>1</v>
      </c>
      <c r="AZ411">
        <v>0</v>
      </c>
      <c r="BA411">
        <v>352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Y411*Source!I133</f>
        <v>3.22</v>
      </c>
      <c r="CY411">
        <f t="shared" si="154"/>
        <v>45.09</v>
      </c>
      <c r="CZ411">
        <f t="shared" si="155"/>
        <v>6.66</v>
      </c>
      <c r="DA411">
        <f t="shared" si="156"/>
        <v>6.77</v>
      </c>
      <c r="DB411">
        <f t="shared" si="143"/>
        <v>153.18</v>
      </c>
      <c r="DC411">
        <f t="shared" si="144"/>
        <v>0</v>
      </c>
    </row>
    <row r="412" spans="1:107" x14ac:dyDescent="0.2">
      <c r="A412">
        <f>ROW(Source!A133)</f>
        <v>133</v>
      </c>
      <c r="B412">
        <v>39650538</v>
      </c>
      <c r="C412">
        <v>39652889</v>
      </c>
      <c r="D412">
        <v>36883554</v>
      </c>
      <c r="E412">
        <v>1</v>
      </c>
      <c r="F412">
        <v>1</v>
      </c>
      <c r="G412">
        <v>1</v>
      </c>
      <c r="H412">
        <v>2</v>
      </c>
      <c r="I412" t="s">
        <v>961</v>
      </c>
      <c r="J412" t="s">
        <v>962</v>
      </c>
      <c r="K412" t="s">
        <v>963</v>
      </c>
      <c r="L412">
        <v>1368</v>
      </c>
      <c r="N412">
        <v>1011</v>
      </c>
      <c r="O412" t="s">
        <v>902</v>
      </c>
      <c r="P412" t="s">
        <v>902</v>
      </c>
      <c r="Q412">
        <v>1</v>
      </c>
      <c r="W412">
        <v>0</v>
      </c>
      <c r="X412">
        <v>1372534845</v>
      </c>
      <c r="Y412">
        <v>16.71</v>
      </c>
      <c r="AA412">
        <v>0</v>
      </c>
      <c r="AB412">
        <v>444.86</v>
      </c>
      <c r="AC412">
        <v>11.6</v>
      </c>
      <c r="AD412">
        <v>0</v>
      </c>
      <c r="AE412">
        <v>0</v>
      </c>
      <c r="AF412">
        <v>65.709999999999994</v>
      </c>
      <c r="AG412">
        <v>11.6</v>
      </c>
      <c r="AH412">
        <v>0</v>
      </c>
      <c r="AI412">
        <v>1</v>
      </c>
      <c r="AJ412">
        <v>6.77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16.71</v>
      </c>
      <c r="AU412" t="s">
        <v>3</v>
      </c>
      <c r="AV412">
        <v>0</v>
      </c>
      <c r="AW412">
        <v>2</v>
      </c>
      <c r="AX412">
        <v>39654026</v>
      </c>
      <c r="AY412">
        <v>1</v>
      </c>
      <c r="AZ412">
        <v>0</v>
      </c>
      <c r="BA412">
        <v>353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Y412*Source!I133</f>
        <v>2.3394000000000004</v>
      </c>
      <c r="CY412">
        <f t="shared" si="154"/>
        <v>444.86</v>
      </c>
      <c r="CZ412">
        <f t="shared" si="155"/>
        <v>65.709999999999994</v>
      </c>
      <c r="DA412">
        <f t="shared" si="156"/>
        <v>6.77</v>
      </c>
      <c r="DB412">
        <f t="shared" si="143"/>
        <v>1098.01</v>
      </c>
      <c r="DC412">
        <f t="shared" si="144"/>
        <v>193.84</v>
      </c>
    </row>
    <row r="413" spans="1:107" x14ac:dyDescent="0.2">
      <c r="A413">
        <f>ROW(Source!A133)</f>
        <v>133</v>
      </c>
      <c r="B413">
        <v>39650538</v>
      </c>
      <c r="C413">
        <v>39652889</v>
      </c>
      <c r="D413">
        <v>36883858</v>
      </c>
      <c r="E413">
        <v>1</v>
      </c>
      <c r="F413">
        <v>1</v>
      </c>
      <c r="G413">
        <v>1</v>
      </c>
      <c r="H413">
        <v>2</v>
      </c>
      <c r="I413" t="s">
        <v>1039</v>
      </c>
      <c r="J413" t="s">
        <v>1040</v>
      </c>
      <c r="K413" t="s">
        <v>1041</v>
      </c>
      <c r="L413">
        <v>1368</v>
      </c>
      <c r="N413">
        <v>1011</v>
      </c>
      <c r="O413" t="s">
        <v>902</v>
      </c>
      <c r="P413" t="s">
        <v>902</v>
      </c>
      <c r="Q413">
        <v>1</v>
      </c>
      <c r="W413">
        <v>0</v>
      </c>
      <c r="X413">
        <v>-353815937</v>
      </c>
      <c r="Y413">
        <v>175.16</v>
      </c>
      <c r="AA413">
        <v>0</v>
      </c>
      <c r="AB413">
        <v>54.84</v>
      </c>
      <c r="AC413">
        <v>0</v>
      </c>
      <c r="AD413">
        <v>0</v>
      </c>
      <c r="AE413">
        <v>0</v>
      </c>
      <c r="AF413">
        <v>8.1</v>
      </c>
      <c r="AG413">
        <v>0</v>
      </c>
      <c r="AH413">
        <v>0</v>
      </c>
      <c r="AI413">
        <v>1</v>
      </c>
      <c r="AJ413">
        <v>6.77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175.16</v>
      </c>
      <c r="AU413" t="s">
        <v>3</v>
      </c>
      <c r="AV413">
        <v>0</v>
      </c>
      <c r="AW413">
        <v>2</v>
      </c>
      <c r="AX413">
        <v>39654027</v>
      </c>
      <c r="AY413">
        <v>1</v>
      </c>
      <c r="AZ413">
        <v>0</v>
      </c>
      <c r="BA413">
        <v>354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Y413*Source!I133</f>
        <v>24.522400000000001</v>
      </c>
      <c r="CY413">
        <f t="shared" si="154"/>
        <v>54.84</v>
      </c>
      <c r="CZ413">
        <f t="shared" si="155"/>
        <v>8.1</v>
      </c>
      <c r="DA413">
        <f t="shared" si="156"/>
        <v>6.77</v>
      </c>
      <c r="DB413">
        <f t="shared" si="143"/>
        <v>1418.8</v>
      </c>
      <c r="DC413">
        <f t="shared" si="144"/>
        <v>0</v>
      </c>
    </row>
    <row r="414" spans="1:107" x14ac:dyDescent="0.2">
      <c r="A414">
        <f>ROW(Source!A133)</f>
        <v>133</v>
      </c>
      <c r="B414">
        <v>39650538</v>
      </c>
      <c r="C414">
        <v>39652889</v>
      </c>
      <c r="D414">
        <v>36883889</v>
      </c>
      <c r="E414">
        <v>1</v>
      </c>
      <c r="F414">
        <v>1</v>
      </c>
      <c r="G414">
        <v>1</v>
      </c>
      <c r="H414">
        <v>2</v>
      </c>
      <c r="I414" t="s">
        <v>1042</v>
      </c>
      <c r="J414" t="s">
        <v>1043</v>
      </c>
      <c r="K414" t="s">
        <v>1044</v>
      </c>
      <c r="L414">
        <v>1368</v>
      </c>
      <c r="N414">
        <v>1011</v>
      </c>
      <c r="O414" t="s">
        <v>902</v>
      </c>
      <c r="P414" t="s">
        <v>902</v>
      </c>
      <c r="Q414">
        <v>1</v>
      </c>
      <c r="W414">
        <v>0</v>
      </c>
      <c r="X414">
        <v>-1054378761</v>
      </c>
      <c r="Y414">
        <v>20.3</v>
      </c>
      <c r="AA414">
        <v>0</v>
      </c>
      <c r="AB414">
        <v>677</v>
      </c>
      <c r="AC414">
        <v>10.06</v>
      </c>
      <c r="AD414">
        <v>0</v>
      </c>
      <c r="AE414">
        <v>0</v>
      </c>
      <c r="AF414">
        <v>100</v>
      </c>
      <c r="AG414">
        <v>10.06</v>
      </c>
      <c r="AH414">
        <v>0</v>
      </c>
      <c r="AI414">
        <v>1</v>
      </c>
      <c r="AJ414">
        <v>6.77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20.3</v>
      </c>
      <c r="AU414" t="s">
        <v>3</v>
      </c>
      <c r="AV414">
        <v>0</v>
      </c>
      <c r="AW414">
        <v>2</v>
      </c>
      <c r="AX414">
        <v>39654028</v>
      </c>
      <c r="AY414">
        <v>1</v>
      </c>
      <c r="AZ414">
        <v>0</v>
      </c>
      <c r="BA414">
        <v>355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Y414*Source!I133</f>
        <v>2.8420000000000005</v>
      </c>
      <c r="CY414">
        <f t="shared" si="154"/>
        <v>677</v>
      </c>
      <c r="CZ414">
        <f t="shared" si="155"/>
        <v>100</v>
      </c>
      <c r="DA414">
        <f t="shared" si="156"/>
        <v>6.77</v>
      </c>
      <c r="DB414">
        <f t="shared" si="143"/>
        <v>2030</v>
      </c>
      <c r="DC414">
        <f t="shared" si="144"/>
        <v>204.22</v>
      </c>
    </row>
    <row r="415" spans="1:107" x14ac:dyDescent="0.2">
      <c r="A415">
        <f>ROW(Source!A133)</f>
        <v>133</v>
      </c>
      <c r="B415">
        <v>39650538</v>
      </c>
      <c r="C415">
        <v>39652889</v>
      </c>
      <c r="D415">
        <v>36884010</v>
      </c>
      <c r="E415">
        <v>1</v>
      </c>
      <c r="F415">
        <v>1</v>
      </c>
      <c r="G415">
        <v>1</v>
      </c>
      <c r="H415">
        <v>2</v>
      </c>
      <c r="I415" t="s">
        <v>1045</v>
      </c>
      <c r="J415" t="s">
        <v>1046</v>
      </c>
      <c r="K415" t="s">
        <v>1047</v>
      </c>
      <c r="L415">
        <v>1368</v>
      </c>
      <c r="N415">
        <v>1011</v>
      </c>
      <c r="O415" t="s">
        <v>902</v>
      </c>
      <c r="P415" t="s">
        <v>902</v>
      </c>
      <c r="Q415">
        <v>1</v>
      </c>
      <c r="W415">
        <v>0</v>
      </c>
      <c r="X415">
        <v>950881937</v>
      </c>
      <c r="Y415">
        <v>72.099999999999994</v>
      </c>
      <c r="AA415">
        <v>0</v>
      </c>
      <c r="AB415">
        <v>126.46</v>
      </c>
      <c r="AC415">
        <v>0</v>
      </c>
      <c r="AD415">
        <v>0</v>
      </c>
      <c r="AE415">
        <v>0</v>
      </c>
      <c r="AF415">
        <v>18.68</v>
      </c>
      <c r="AG415">
        <v>0</v>
      </c>
      <c r="AH415">
        <v>0</v>
      </c>
      <c r="AI415">
        <v>1</v>
      </c>
      <c r="AJ415">
        <v>6.77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72.099999999999994</v>
      </c>
      <c r="AU415" t="s">
        <v>3</v>
      </c>
      <c r="AV415">
        <v>0</v>
      </c>
      <c r="AW415">
        <v>2</v>
      </c>
      <c r="AX415">
        <v>39654029</v>
      </c>
      <c r="AY415">
        <v>1</v>
      </c>
      <c r="AZ415">
        <v>0</v>
      </c>
      <c r="BA415">
        <v>356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Y415*Source!I133</f>
        <v>10.093999999999999</v>
      </c>
      <c r="CY415">
        <f t="shared" si="154"/>
        <v>126.46</v>
      </c>
      <c r="CZ415">
        <f t="shared" si="155"/>
        <v>18.68</v>
      </c>
      <c r="DA415">
        <f t="shared" si="156"/>
        <v>6.77</v>
      </c>
      <c r="DB415">
        <f t="shared" si="143"/>
        <v>1346.83</v>
      </c>
      <c r="DC415">
        <f t="shared" si="144"/>
        <v>0</v>
      </c>
    </row>
    <row r="416" spans="1:107" x14ac:dyDescent="0.2">
      <c r="A416">
        <f>ROW(Source!A133)</f>
        <v>133</v>
      </c>
      <c r="B416">
        <v>39650538</v>
      </c>
      <c r="C416">
        <v>39652889</v>
      </c>
      <c r="D416">
        <v>36801793</v>
      </c>
      <c r="E416">
        <v>1</v>
      </c>
      <c r="F416">
        <v>1</v>
      </c>
      <c r="G416">
        <v>1</v>
      </c>
      <c r="H416">
        <v>3</v>
      </c>
      <c r="I416" t="s">
        <v>1024</v>
      </c>
      <c r="J416" t="s">
        <v>1025</v>
      </c>
      <c r="K416" t="s">
        <v>1026</v>
      </c>
      <c r="L416">
        <v>1339</v>
      </c>
      <c r="N416">
        <v>1007</v>
      </c>
      <c r="O416" t="s">
        <v>657</v>
      </c>
      <c r="P416" t="s">
        <v>657</v>
      </c>
      <c r="Q416">
        <v>1</v>
      </c>
      <c r="W416">
        <v>0</v>
      </c>
      <c r="X416">
        <v>-66610889</v>
      </c>
      <c r="Y416">
        <v>100</v>
      </c>
      <c r="AA416">
        <v>21.33</v>
      </c>
      <c r="AB416">
        <v>0</v>
      </c>
      <c r="AC416">
        <v>0</v>
      </c>
      <c r="AD416">
        <v>0</v>
      </c>
      <c r="AE416">
        <v>3.15</v>
      </c>
      <c r="AF416">
        <v>0</v>
      </c>
      <c r="AG416">
        <v>0</v>
      </c>
      <c r="AH416">
        <v>0</v>
      </c>
      <c r="AI416">
        <v>6.77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100</v>
      </c>
      <c r="AU416" t="s">
        <v>3</v>
      </c>
      <c r="AV416">
        <v>0</v>
      </c>
      <c r="AW416">
        <v>2</v>
      </c>
      <c r="AX416">
        <v>39654030</v>
      </c>
      <c r="AY416">
        <v>1</v>
      </c>
      <c r="AZ416">
        <v>0</v>
      </c>
      <c r="BA416">
        <v>357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Y416*Source!I133</f>
        <v>14.000000000000002</v>
      </c>
      <c r="CY416">
        <f t="shared" ref="CY416:CY422" si="157">AA416</f>
        <v>21.33</v>
      </c>
      <c r="CZ416">
        <f t="shared" ref="CZ416:CZ422" si="158">AE416</f>
        <v>3.15</v>
      </c>
      <c r="DA416">
        <f t="shared" ref="DA416:DA422" si="159">AI416</f>
        <v>6.77</v>
      </c>
      <c r="DB416">
        <f t="shared" si="143"/>
        <v>315</v>
      </c>
      <c r="DC416">
        <f t="shared" si="144"/>
        <v>0</v>
      </c>
    </row>
    <row r="417" spans="1:107" x14ac:dyDescent="0.2">
      <c r="A417">
        <f>ROW(Source!A133)</f>
        <v>133</v>
      </c>
      <c r="B417">
        <v>39650538</v>
      </c>
      <c r="C417">
        <v>39652889</v>
      </c>
      <c r="D417">
        <v>36802293</v>
      </c>
      <c r="E417">
        <v>1</v>
      </c>
      <c r="F417">
        <v>1</v>
      </c>
      <c r="G417">
        <v>1</v>
      </c>
      <c r="H417">
        <v>3</v>
      </c>
      <c r="I417" t="s">
        <v>1048</v>
      </c>
      <c r="J417" t="s">
        <v>1049</v>
      </c>
      <c r="K417" t="s">
        <v>1050</v>
      </c>
      <c r="L417">
        <v>1356</v>
      </c>
      <c r="N417">
        <v>1010</v>
      </c>
      <c r="O417" t="s">
        <v>1051</v>
      </c>
      <c r="P417" t="s">
        <v>1051</v>
      </c>
      <c r="Q417">
        <v>1000</v>
      </c>
      <c r="W417">
        <v>0</v>
      </c>
      <c r="X417">
        <v>72387144</v>
      </c>
      <c r="Y417">
        <v>1.1200000000000001</v>
      </c>
      <c r="AA417">
        <v>1718.23</v>
      </c>
      <c r="AB417">
        <v>0</v>
      </c>
      <c r="AC417">
        <v>0</v>
      </c>
      <c r="AD417">
        <v>0</v>
      </c>
      <c r="AE417">
        <v>253.8</v>
      </c>
      <c r="AF417">
        <v>0</v>
      </c>
      <c r="AG417">
        <v>0</v>
      </c>
      <c r="AH417">
        <v>0</v>
      </c>
      <c r="AI417">
        <v>6.77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1.1200000000000001</v>
      </c>
      <c r="AU417" t="s">
        <v>3</v>
      </c>
      <c r="AV417">
        <v>0</v>
      </c>
      <c r="AW417">
        <v>2</v>
      </c>
      <c r="AX417">
        <v>39654031</v>
      </c>
      <c r="AY417">
        <v>1</v>
      </c>
      <c r="AZ417">
        <v>0</v>
      </c>
      <c r="BA417">
        <v>358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Y417*Source!I133</f>
        <v>0.15680000000000002</v>
      </c>
      <c r="CY417">
        <f t="shared" si="157"/>
        <v>1718.23</v>
      </c>
      <c r="CZ417">
        <f t="shared" si="158"/>
        <v>253.8</v>
      </c>
      <c r="DA417">
        <f t="shared" si="159"/>
        <v>6.77</v>
      </c>
      <c r="DB417">
        <f t="shared" ref="DB417:DB422" si="160">ROUND(ROUND(AT417*CZ417,2),6)</f>
        <v>284.26</v>
      </c>
      <c r="DC417">
        <f t="shared" ref="DC417:DC422" si="161">ROUND(ROUND(AT417*AG417,2),6)</f>
        <v>0</v>
      </c>
    </row>
    <row r="418" spans="1:107" x14ac:dyDescent="0.2">
      <c r="A418">
        <f>ROW(Source!A133)</f>
        <v>133</v>
      </c>
      <c r="B418">
        <v>39650538</v>
      </c>
      <c r="C418">
        <v>39652889</v>
      </c>
      <c r="D418">
        <v>36803268</v>
      </c>
      <c r="E418">
        <v>1</v>
      </c>
      <c r="F418">
        <v>1</v>
      </c>
      <c r="G418">
        <v>1</v>
      </c>
      <c r="H418">
        <v>3</v>
      </c>
      <c r="I418" t="s">
        <v>1052</v>
      </c>
      <c r="J418" t="s">
        <v>1053</v>
      </c>
      <c r="K418" t="s">
        <v>1054</v>
      </c>
      <c r="L418">
        <v>1348</v>
      </c>
      <c r="N418">
        <v>1009</v>
      </c>
      <c r="O418" t="s">
        <v>888</v>
      </c>
      <c r="P418" t="s">
        <v>888</v>
      </c>
      <c r="Q418">
        <v>1000</v>
      </c>
      <c r="W418">
        <v>0</v>
      </c>
      <c r="X418">
        <v>1334874479</v>
      </c>
      <c r="Y418">
        <v>0.1492</v>
      </c>
      <c r="AA418">
        <v>66109.05</v>
      </c>
      <c r="AB418">
        <v>0</v>
      </c>
      <c r="AC418">
        <v>0</v>
      </c>
      <c r="AD418">
        <v>0</v>
      </c>
      <c r="AE418">
        <v>9765</v>
      </c>
      <c r="AF418">
        <v>0</v>
      </c>
      <c r="AG418">
        <v>0</v>
      </c>
      <c r="AH418">
        <v>0</v>
      </c>
      <c r="AI418">
        <v>6.77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0.1492</v>
      </c>
      <c r="AU418" t="s">
        <v>3</v>
      </c>
      <c r="AV418">
        <v>0</v>
      </c>
      <c r="AW418">
        <v>2</v>
      </c>
      <c r="AX418">
        <v>39654032</v>
      </c>
      <c r="AY418">
        <v>1</v>
      </c>
      <c r="AZ418">
        <v>0</v>
      </c>
      <c r="BA418">
        <v>359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Y418*Source!I133</f>
        <v>2.0888E-2</v>
      </c>
      <c r="CY418">
        <f t="shared" si="157"/>
        <v>66109.05</v>
      </c>
      <c r="CZ418">
        <f t="shared" si="158"/>
        <v>9765</v>
      </c>
      <c r="DA418">
        <f t="shared" si="159"/>
        <v>6.77</v>
      </c>
      <c r="DB418">
        <f t="shared" si="160"/>
        <v>1456.94</v>
      </c>
      <c r="DC418">
        <f t="shared" si="161"/>
        <v>0</v>
      </c>
    </row>
    <row r="419" spans="1:107" x14ac:dyDescent="0.2">
      <c r="A419">
        <f>ROW(Source!A133)</f>
        <v>133</v>
      </c>
      <c r="B419">
        <v>39650538</v>
      </c>
      <c r="C419">
        <v>39652889</v>
      </c>
      <c r="D419">
        <v>36804606</v>
      </c>
      <c r="E419">
        <v>1</v>
      </c>
      <c r="F419">
        <v>1</v>
      </c>
      <c r="G419">
        <v>1</v>
      </c>
      <c r="H419">
        <v>3</v>
      </c>
      <c r="I419" t="s">
        <v>1055</v>
      </c>
      <c r="J419" t="s">
        <v>1056</v>
      </c>
      <c r="K419" t="s">
        <v>1057</v>
      </c>
      <c r="L419">
        <v>1348</v>
      </c>
      <c r="N419">
        <v>1009</v>
      </c>
      <c r="O419" t="s">
        <v>888</v>
      </c>
      <c r="P419" t="s">
        <v>888</v>
      </c>
      <c r="Q419">
        <v>1000</v>
      </c>
      <c r="W419">
        <v>0</v>
      </c>
      <c r="X419">
        <v>-1635826455</v>
      </c>
      <c r="Y419">
        <v>1.0500000000000001E-2</v>
      </c>
      <c r="AA419">
        <v>172127.25</v>
      </c>
      <c r="AB419">
        <v>0</v>
      </c>
      <c r="AC419">
        <v>0</v>
      </c>
      <c r="AD419">
        <v>0</v>
      </c>
      <c r="AE419">
        <v>25425</v>
      </c>
      <c r="AF419">
        <v>0</v>
      </c>
      <c r="AG419">
        <v>0</v>
      </c>
      <c r="AH419">
        <v>0</v>
      </c>
      <c r="AI419">
        <v>6.77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1.0500000000000001E-2</v>
      </c>
      <c r="AU419" t="s">
        <v>3</v>
      </c>
      <c r="AV419">
        <v>0</v>
      </c>
      <c r="AW419">
        <v>2</v>
      </c>
      <c r="AX419">
        <v>39654033</v>
      </c>
      <c r="AY419">
        <v>1</v>
      </c>
      <c r="AZ419">
        <v>0</v>
      </c>
      <c r="BA419">
        <v>360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Y419*Source!I133</f>
        <v>1.4700000000000002E-3</v>
      </c>
      <c r="CY419">
        <f t="shared" si="157"/>
        <v>172127.25</v>
      </c>
      <c r="CZ419">
        <f t="shared" si="158"/>
        <v>25425</v>
      </c>
      <c r="DA419">
        <f t="shared" si="159"/>
        <v>6.77</v>
      </c>
      <c r="DB419">
        <f t="shared" si="160"/>
        <v>266.95999999999998</v>
      </c>
      <c r="DC419">
        <f t="shared" si="161"/>
        <v>0</v>
      </c>
    </row>
    <row r="420" spans="1:107" x14ac:dyDescent="0.2">
      <c r="A420">
        <f>ROW(Source!A133)</f>
        <v>133</v>
      </c>
      <c r="B420">
        <v>39650538</v>
      </c>
      <c r="C420">
        <v>39652889</v>
      </c>
      <c r="D420">
        <v>36847409</v>
      </c>
      <c r="E420">
        <v>1</v>
      </c>
      <c r="F420">
        <v>1</v>
      </c>
      <c r="G420">
        <v>1</v>
      </c>
      <c r="H420">
        <v>3</v>
      </c>
      <c r="I420" t="s">
        <v>1058</v>
      </c>
      <c r="J420" t="s">
        <v>1059</v>
      </c>
      <c r="K420" t="s">
        <v>1060</v>
      </c>
      <c r="L420">
        <v>1356</v>
      </c>
      <c r="N420">
        <v>1010</v>
      </c>
      <c r="O420" t="s">
        <v>1051</v>
      </c>
      <c r="P420" t="s">
        <v>1051</v>
      </c>
      <c r="Q420">
        <v>1000</v>
      </c>
      <c r="W420">
        <v>0</v>
      </c>
      <c r="X420">
        <v>-1429167568</v>
      </c>
      <c r="Y420">
        <v>1.1200000000000001</v>
      </c>
      <c r="AA420">
        <v>919.5</v>
      </c>
      <c r="AB420">
        <v>0</v>
      </c>
      <c r="AC420">
        <v>0</v>
      </c>
      <c r="AD420">
        <v>0</v>
      </c>
      <c r="AE420">
        <v>135.82</v>
      </c>
      <c r="AF420">
        <v>0</v>
      </c>
      <c r="AG420">
        <v>0</v>
      </c>
      <c r="AH420">
        <v>0</v>
      </c>
      <c r="AI420">
        <v>6.77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1.1200000000000001</v>
      </c>
      <c r="AU420" t="s">
        <v>3</v>
      </c>
      <c r="AV420">
        <v>0</v>
      </c>
      <c r="AW420">
        <v>2</v>
      </c>
      <c r="AX420">
        <v>39654034</v>
      </c>
      <c r="AY420">
        <v>1</v>
      </c>
      <c r="AZ420">
        <v>0</v>
      </c>
      <c r="BA420">
        <v>361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Y420*Source!I133</f>
        <v>0.15680000000000002</v>
      </c>
      <c r="CY420">
        <f t="shared" si="157"/>
        <v>919.5</v>
      </c>
      <c r="CZ420">
        <f t="shared" si="158"/>
        <v>135.82</v>
      </c>
      <c r="DA420">
        <f t="shared" si="159"/>
        <v>6.77</v>
      </c>
      <c r="DB420">
        <f t="shared" si="160"/>
        <v>152.12</v>
      </c>
      <c r="DC420">
        <f t="shared" si="161"/>
        <v>0</v>
      </c>
    </row>
    <row r="421" spans="1:107" x14ac:dyDescent="0.2">
      <c r="A421">
        <f>ROW(Source!A133)</f>
        <v>133</v>
      </c>
      <c r="B421">
        <v>39650538</v>
      </c>
      <c r="C421">
        <v>39652889</v>
      </c>
      <c r="D421">
        <v>36861959</v>
      </c>
      <c r="E421">
        <v>1</v>
      </c>
      <c r="F421">
        <v>1</v>
      </c>
      <c r="G421">
        <v>1</v>
      </c>
      <c r="H421">
        <v>3</v>
      </c>
      <c r="I421" t="s">
        <v>250</v>
      </c>
      <c r="J421" t="s">
        <v>252</v>
      </c>
      <c r="K421" t="s">
        <v>251</v>
      </c>
      <c r="L421">
        <v>1302</v>
      </c>
      <c r="N421">
        <v>1003</v>
      </c>
      <c r="O421" t="s">
        <v>219</v>
      </c>
      <c r="P421" t="s">
        <v>219</v>
      </c>
      <c r="Q421">
        <v>10</v>
      </c>
      <c r="W421">
        <v>0</v>
      </c>
      <c r="X421">
        <v>-2000204641</v>
      </c>
      <c r="Y421">
        <v>10</v>
      </c>
      <c r="AA421">
        <v>22316.83</v>
      </c>
      <c r="AB421">
        <v>0</v>
      </c>
      <c r="AC421">
        <v>0</v>
      </c>
      <c r="AD421">
        <v>0</v>
      </c>
      <c r="AE421">
        <v>3296.43</v>
      </c>
      <c r="AF421">
        <v>0</v>
      </c>
      <c r="AG421">
        <v>0</v>
      </c>
      <c r="AH421">
        <v>0</v>
      </c>
      <c r="AI421">
        <v>6.77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3</v>
      </c>
      <c r="AT421">
        <v>10</v>
      </c>
      <c r="AU421" t="s">
        <v>3</v>
      </c>
      <c r="AV421">
        <v>0</v>
      </c>
      <c r="AW421">
        <v>1</v>
      </c>
      <c r="AX421">
        <v>-1</v>
      </c>
      <c r="AY421">
        <v>0</v>
      </c>
      <c r="AZ421">
        <v>0</v>
      </c>
      <c r="BA421" t="s">
        <v>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Y421*Source!I133</f>
        <v>1.4000000000000001</v>
      </c>
      <c r="CY421">
        <f t="shared" si="157"/>
        <v>22316.83</v>
      </c>
      <c r="CZ421">
        <f t="shared" si="158"/>
        <v>3296.43</v>
      </c>
      <c r="DA421">
        <f t="shared" si="159"/>
        <v>6.77</v>
      </c>
      <c r="DB421">
        <f t="shared" si="160"/>
        <v>32964.300000000003</v>
      </c>
      <c r="DC421">
        <f t="shared" si="161"/>
        <v>0</v>
      </c>
    </row>
    <row r="422" spans="1:107" x14ac:dyDescent="0.2">
      <c r="A422">
        <f>ROW(Source!A133)</f>
        <v>133</v>
      </c>
      <c r="B422">
        <v>39650538</v>
      </c>
      <c r="C422">
        <v>39652889</v>
      </c>
      <c r="D422">
        <v>36799065</v>
      </c>
      <c r="E422">
        <v>17</v>
      </c>
      <c r="F422">
        <v>1</v>
      </c>
      <c r="G422">
        <v>1</v>
      </c>
      <c r="H422">
        <v>3</v>
      </c>
      <c r="I422" t="s">
        <v>892</v>
      </c>
      <c r="J422" t="s">
        <v>3</v>
      </c>
      <c r="K422" t="s">
        <v>893</v>
      </c>
      <c r="L422">
        <v>1374</v>
      </c>
      <c r="N422">
        <v>1013</v>
      </c>
      <c r="O422" t="s">
        <v>894</v>
      </c>
      <c r="P422" t="s">
        <v>894</v>
      </c>
      <c r="Q422">
        <v>1</v>
      </c>
      <c r="W422">
        <v>0</v>
      </c>
      <c r="X422">
        <v>-1731369543</v>
      </c>
      <c r="Y422">
        <v>431.36</v>
      </c>
      <c r="AA422">
        <v>1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431.36</v>
      </c>
      <c r="AU422" t="s">
        <v>3</v>
      </c>
      <c r="AV422">
        <v>0</v>
      </c>
      <c r="AW422">
        <v>2</v>
      </c>
      <c r="AX422">
        <v>39654035</v>
      </c>
      <c r="AY422">
        <v>1</v>
      </c>
      <c r="AZ422">
        <v>0</v>
      </c>
      <c r="BA422">
        <v>362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Y422*Source!I133</f>
        <v>60.390400000000007</v>
      </c>
      <c r="CY422">
        <f t="shared" si="157"/>
        <v>1</v>
      </c>
      <c r="CZ422">
        <f t="shared" si="158"/>
        <v>1</v>
      </c>
      <c r="DA422">
        <f t="shared" si="159"/>
        <v>1</v>
      </c>
      <c r="DB422">
        <f t="shared" si="160"/>
        <v>431.36</v>
      </c>
      <c r="DC422">
        <f t="shared" si="161"/>
        <v>0</v>
      </c>
    </row>
    <row r="423" spans="1:107" x14ac:dyDescent="0.2">
      <c r="A423">
        <f>ROW(Source!A136)</f>
        <v>136</v>
      </c>
      <c r="B423">
        <v>39650536</v>
      </c>
      <c r="C423">
        <v>39651107</v>
      </c>
      <c r="D423">
        <v>37070202</v>
      </c>
      <c r="E423">
        <v>1</v>
      </c>
      <c r="F423">
        <v>1</v>
      </c>
      <c r="G423">
        <v>1</v>
      </c>
      <c r="H423">
        <v>1</v>
      </c>
      <c r="I423" t="s">
        <v>1079</v>
      </c>
      <c r="J423" t="s">
        <v>3</v>
      </c>
      <c r="K423" t="s">
        <v>1080</v>
      </c>
      <c r="L423">
        <v>1191</v>
      </c>
      <c r="N423">
        <v>1013</v>
      </c>
      <c r="O423" t="s">
        <v>878</v>
      </c>
      <c r="P423" t="s">
        <v>878</v>
      </c>
      <c r="Q423">
        <v>1</v>
      </c>
      <c r="W423">
        <v>0</v>
      </c>
      <c r="X423">
        <v>1983201532</v>
      </c>
      <c r="Y423">
        <v>21.991500000000002</v>
      </c>
      <c r="AA423">
        <v>0</v>
      </c>
      <c r="AB423">
        <v>0</v>
      </c>
      <c r="AC423">
        <v>0</v>
      </c>
      <c r="AD423">
        <v>9.51</v>
      </c>
      <c r="AE423">
        <v>0</v>
      </c>
      <c r="AF423">
        <v>0</v>
      </c>
      <c r="AG423">
        <v>0</v>
      </c>
      <c r="AH423">
        <v>9.51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16.29</v>
      </c>
      <c r="AU423" t="s">
        <v>19</v>
      </c>
      <c r="AV423">
        <v>1</v>
      </c>
      <c r="AW423">
        <v>2</v>
      </c>
      <c r="AX423">
        <v>39651117</v>
      </c>
      <c r="AY423">
        <v>1</v>
      </c>
      <c r="AZ423">
        <v>0</v>
      </c>
      <c r="BA423">
        <v>363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Y423*Source!I136</f>
        <v>3.2987250000000001</v>
      </c>
      <c r="CY423">
        <f>AD423</f>
        <v>9.51</v>
      </c>
      <c r="CZ423">
        <f>AH423</f>
        <v>9.51</v>
      </c>
      <c r="DA423">
        <f>AL423</f>
        <v>1</v>
      </c>
      <c r="DB423">
        <f>ROUND((ROUND(AT423*CZ423,2)*1.35),6)</f>
        <v>209.142</v>
      </c>
      <c r="DC423">
        <f>ROUND((ROUND(AT423*AG423,2)*1.35),6)</f>
        <v>0</v>
      </c>
    </row>
    <row r="424" spans="1:107" x14ac:dyDescent="0.2">
      <c r="A424">
        <f>ROW(Source!A136)</f>
        <v>136</v>
      </c>
      <c r="B424">
        <v>39650536</v>
      </c>
      <c r="C424">
        <v>39651107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897</v>
      </c>
      <c r="J424" t="s">
        <v>3</v>
      </c>
      <c r="K424" t="s">
        <v>898</v>
      </c>
      <c r="L424">
        <v>1191</v>
      </c>
      <c r="N424">
        <v>1013</v>
      </c>
      <c r="O424" t="s">
        <v>878</v>
      </c>
      <c r="P424" t="s">
        <v>878</v>
      </c>
      <c r="Q424">
        <v>1</v>
      </c>
      <c r="W424">
        <v>0</v>
      </c>
      <c r="X424">
        <v>-1417349443</v>
      </c>
      <c r="Y424">
        <v>0.01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0.01</v>
      </c>
      <c r="AU424" t="s">
        <v>3</v>
      </c>
      <c r="AV424">
        <v>2</v>
      </c>
      <c r="AW424">
        <v>2</v>
      </c>
      <c r="AX424">
        <v>39651118</v>
      </c>
      <c r="AY424">
        <v>1</v>
      </c>
      <c r="AZ424">
        <v>2048</v>
      </c>
      <c r="BA424">
        <v>364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Y424*Source!I136</f>
        <v>1.5E-3</v>
      </c>
      <c r="CY424">
        <f>AD424</f>
        <v>0</v>
      </c>
      <c r="CZ424">
        <f>AH424</f>
        <v>0</v>
      </c>
      <c r="DA424">
        <f>AL424</f>
        <v>1</v>
      </c>
      <c r="DB424">
        <f>ROUND(ROUND(AT424*CZ424,2),6)</f>
        <v>0</v>
      </c>
      <c r="DC424">
        <f>ROUND(ROUND(AT424*AG424,2),6)</f>
        <v>0</v>
      </c>
    </row>
    <row r="425" spans="1:107" x14ac:dyDescent="0.2">
      <c r="A425">
        <f>ROW(Source!A136)</f>
        <v>136</v>
      </c>
      <c r="B425">
        <v>39650536</v>
      </c>
      <c r="C425">
        <v>39651107</v>
      </c>
      <c r="D425">
        <v>36882452</v>
      </c>
      <c r="E425">
        <v>1</v>
      </c>
      <c r="F425">
        <v>1</v>
      </c>
      <c r="G425">
        <v>1</v>
      </c>
      <c r="H425">
        <v>2</v>
      </c>
      <c r="I425" t="s">
        <v>1081</v>
      </c>
      <c r="J425" t="s">
        <v>1082</v>
      </c>
      <c r="K425" t="s">
        <v>1083</v>
      </c>
      <c r="L425">
        <v>1368</v>
      </c>
      <c r="N425">
        <v>1011</v>
      </c>
      <c r="O425" t="s">
        <v>902</v>
      </c>
      <c r="P425" t="s">
        <v>902</v>
      </c>
      <c r="Q425">
        <v>1</v>
      </c>
      <c r="W425">
        <v>0</v>
      </c>
      <c r="X425">
        <v>1188625873</v>
      </c>
      <c r="Y425">
        <v>1.3500000000000002E-2</v>
      </c>
      <c r="AA425">
        <v>0</v>
      </c>
      <c r="AB425">
        <v>31.26</v>
      </c>
      <c r="AC425">
        <v>13.5</v>
      </c>
      <c r="AD425">
        <v>0</v>
      </c>
      <c r="AE425">
        <v>0</v>
      </c>
      <c r="AF425">
        <v>31.26</v>
      </c>
      <c r="AG425">
        <v>13.5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0.01</v>
      </c>
      <c r="AU425" t="s">
        <v>19</v>
      </c>
      <c r="AV425">
        <v>0</v>
      </c>
      <c r="AW425">
        <v>2</v>
      </c>
      <c r="AX425">
        <v>39651119</v>
      </c>
      <c r="AY425">
        <v>1</v>
      </c>
      <c r="AZ425">
        <v>0</v>
      </c>
      <c r="BA425">
        <v>365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Y425*Source!I136</f>
        <v>2.0250000000000003E-3</v>
      </c>
      <c r="CY425">
        <f>AB425</f>
        <v>31.26</v>
      </c>
      <c r="CZ425">
        <f>AF425</f>
        <v>31.26</v>
      </c>
      <c r="DA425">
        <f>AJ425</f>
        <v>1</v>
      </c>
      <c r="DB425">
        <f>ROUND((ROUND(AT425*CZ425,2)*1.35),6)</f>
        <v>0.41849999999999998</v>
      </c>
      <c r="DC425">
        <f>ROUND((ROUND(AT425*AG425,2)*1.35),6)</f>
        <v>0.189</v>
      </c>
    </row>
    <row r="426" spans="1:107" x14ac:dyDescent="0.2">
      <c r="A426">
        <f>ROW(Source!A136)</f>
        <v>136</v>
      </c>
      <c r="B426">
        <v>39650536</v>
      </c>
      <c r="C426">
        <v>39651107</v>
      </c>
      <c r="D426">
        <v>36804582</v>
      </c>
      <c r="E426">
        <v>1</v>
      </c>
      <c r="F426">
        <v>1</v>
      </c>
      <c r="G426">
        <v>1</v>
      </c>
      <c r="H426">
        <v>3</v>
      </c>
      <c r="I426" t="s">
        <v>1084</v>
      </c>
      <c r="J426" t="s">
        <v>1085</v>
      </c>
      <c r="K426" t="s">
        <v>1086</v>
      </c>
      <c r="L426">
        <v>1356</v>
      </c>
      <c r="N426">
        <v>1010</v>
      </c>
      <c r="O426" t="s">
        <v>1051</v>
      </c>
      <c r="P426" t="s">
        <v>1051</v>
      </c>
      <c r="Q426">
        <v>1000</v>
      </c>
      <c r="W426">
        <v>0</v>
      </c>
      <c r="X426">
        <v>1975348994</v>
      </c>
      <c r="Y426">
        <v>0.2</v>
      </c>
      <c r="AA426">
        <v>180</v>
      </c>
      <c r="AB426">
        <v>0</v>
      </c>
      <c r="AC426">
        <v>0</v>
      </c>
      <c r="AD426">
        <v>0</v>
      </c>
      <c r="AE426">
        <v>180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0.2</v>
      </c>
      <c r="AU426" t="s">
        <v>3</v>
      </c>
      <c r="AV426">
        <v>0</v>
      </c>
      <c r="AW426">
        <v>2</v>
      </c>
      <c r="AX426">
        <v>39651120</v>
      </c>
      <c r="AY426">
        <v>1</v>
      </c>
      <c r="AZ426">
        <v>0</v>
      </c>
      <c r="BA426">
        <v>366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Y426*Source!I136</f>
        <v>0.03</v>
      </c>
      <c r="CY426">
        <f t="shared" ref="CY426:CY440" si="162">AA426</f>
        <v>180</v>
      </c>
      <c r="CZ426">
        <f t="shared" ref="CZ426:CZ440" si="163">AE426</f>
        <v>180</v>
      </c>
      <c r="DA426">
        <f t="shared" ref="DA426:DA440" si="164">AI426</f>
        <v>1</v>
      </c>
      <c r="DB426">
        <f t="shared" ref="DB426:DB440" si="165">ROUND(ROUND(AT426*CZ426,2),6)</f>
        <v>36</v>
      </c>
      <c r="DC426">
        <f t="shared" ref="DC426:DC440" si="166">ROUND(ROUND(AT426*AG426,2),6)</f>
        <v>0</v>
      </c>
    </row>
    <row r="427" spans="1:107" x14ac:dyDescent="0.2">
      <c r="A427">
        <f>ROW(Source!A136)</f>
        <v>136</v>
      </c>
      <c r="B427">
        <v>39650536</v>
      </c>
      <c r="C427">
        <v>39651107</v>
      </c>
      <c r="D427">
        <v>36804944</v>
      </c>
      <c r="E427">
        <v>1</v>
      </c>
      <c r="F427">
        <v>1</v>
      </c>
      <c r="G427">
        <v>1</v>
      </c>
      <c r="H427">
        <v>3</v>
      </c>
      <c r="I427" t="s">
        <v>974</v>
      </c>
      <c r="J427" t="s">
        <v>975</v>
      </c>
      <c r="K427" t="s">
        <v>976</v>
      </c>
      <c r="L427">
        <v>1348</v>
      </c>
      <c r="N427">
        <v>1009</v>
      </c>
      <c r="O427" t="s">
        <v>888</v>
      </c>
      <c r="P427" t="s">
        <v>888</v>
      </c>
      <c r="Q427">
        <v>1000</v>
      </c>
      <c r="W427">
        <v>0</v>
      </c>
      <c r="X427">
        <v>-1755229539</v>
      </c>
      <c r="Y427">
        <v>1E-3</v>
      </c>
      <c r="AA427">
        <v>12430</v>
      </c>
      <c r="AB427">
        <v>0</v>
      </c>
      <c r="AC427">
        <v>0</v>
      </c>
      <c r="AD427">
        <v>0</v>
      </c>
      <c r="AE427">
        <v>12430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1E-3</v>
      </c>
      <c r="AU427" t="s">
        <v>3</v>
      </c>
      <c r="AV427">
        <v>0</v>
      </c>
      <c r="AW427">
        <v>2</v>
      </c>
      <c r="AX427">
        <v>39651121</v>
      </c>
      <c r="AY427">
        <v>1</v>
      </c>
      <c r="AZ427">
        <v>0</v>
      </c>
      <c r="BA427">
        <v>367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Y427*Source!I136</f>
        <v>1.4999999999999999E-4</v>
      </c>
      <c r="CY427">
        <f t="shared" si="162"/>
        <v>12430</v>
      </c>
      <c r="CZ427">
        <f t="shared" si="163"/>
        <v>12430</v>
      </c>
      <c r="DA427">
        <f t="shared" si="164"/>
        <v>1</v>
      </c>
      <c r="DB427">
        <f t="shared" si="165"/>
        <v>12.43</v>
      </c>
      <c r="DC427">
        <f t="shared" si="166"/>
        <v>0</v>
      </c>
    </row>
    <row r="428" spans="1:107" x14ac:dyDescent="0.2">
      <c r="A428">
        <f>ROW(Source!A136)</f>
        <v>136</v>
      </c>
      <c r="B428">
        <v>39650536</v>
      </c>
      <c r="C428">
        <v>39651107</v>
      </c>
      <c r="D428">
        <v>36852907</v>
      </c>
      <c r="E428">
        <v>1</v>
      </c>
      <c r="F428">
        <v>1</v>
      </c>
      <c r="G428">
        <v>1</v>
      </c>
      <c r="H428">
        <v>3</v>
      </c>
      <c r="I428" t="s">
        <v>288</v>
      </c>
      <c r="J428" t="s">
        <v>290</v>
      </c>
      <c r="K428" t="s">
        <v>289</v>
      </c>
      <c r="L428">
        <v>1355</v>
      </c>
      <c r="N428">
        <v>1010</v>
      </c>
      <c r="O428" t="s">
        <v>265</v>
      </c>
      <c r="P428" t="s">
        <v>265</v>
      </c>
      <c r="Q428">
        <v>100</v>
      </c>
      <c r="W428">
        <v>0</v>
      </c>
      <c r="X428">
        <v>-1227195431</v>
      </c>
      <c r="Y428">
        <v>0.26666699999999999</v>
      </c>
      <c r="AA428">
        <v>249</v>
      </c>
      <c r="AB428">
        <v>0</v>
      </c>
      <c r="AC428">
        <v>0</v>
      </c>
      <c r="AD428">
        <v>0</v>
      </c>
      <c r="AE428">
        <v>249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3</v>
      </c>
      <c r="AT428">
        <v>0.26666699999999999</v>
      </c>
      <c r="AU428" t="s">
        <v>3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Y428*Source!I136</f>
        <v>4.0000049999999995E-2</v>
      </c>
      <c r="CY428">
        <f t="shared" si="162"/>
        <v>249</v>
      </c>
      <c r="CZ428">
        <f t="shared" si="163"/>
        <v>249</v>
      </c>
      <c r="DA428">
        <f t="shared" si="164"/>
        <v>1</v>
      </c>
      <c r="DB428">
        <f t="shared" si="165"/>
        <v>66.400000000000006</v>
      </c>
      <c r="DC428">
        <f t="shared" si="166"/>
        <v>0</v>
      </c>
    </row>
    <row r="429" spans="1:107" x14ac:dyDescent="0.2">
      <c r="A429">
        <f>ROW(Source!A136)</f>
        <v>136</v>
      </c>
      <c r="B429">
        <v>39650536</v>
      </c>
      <c r="C429">
        <v>39651107</v>
      </c>
      <c r="D429">
        <v>36852918</v>
      </c>
      <c r="E429">
        <v>1</v>
      </c>
      <c r="F429">
        <v>1</v>
      </c>
      <c r="G429">
        <v>1</v>
      </c>
      <c r="H429">
        <v>3</v>
      </c>
      <c r="I429" t="s">
        <v>268</v>
      </c>
      <c r="J429" t="s">
        <v>270</v>
      </c>
      <c r="K429" t="s">
        <v>269</v>
      </c>
      <c r="L429">
        <v>1355</v>
      </c>
      <c r="N429">
        <v>1010</v>
      </c>
      <c r="O429" t="s">
        <v>265</v>
      </c>
      <c r="P429" t="s">
        <v>265</v>
      </c>
      <c r="Q429">
        <v>100</v>
      </c>
      <c r="W429">
        <v>0</v>
      </c>
      <c r="X429">
        <v>-464983159</v>
      </c>
      <c r="Y429">
        <v>0.26666699999999999</v>
      </c>
      <c r="AA429">
        <v>593</v>
      </c>
      <c r="AB429">
        <v>0</v>
      </c>
      <c r="AC429">
        <v>0</v>
      </c>
      <c r="AD429">
        <v>0</v>
      </c>
      <c r="AE429">
        <v>593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3</v>
      </c>
      <c r="AT429">
        <v>0.26666699999999999</v>
      </c>
      <c r="AU429" t="s">
        <v>3</v>
      </c>
      <c r="AV429">
        <v>0</v>
      </c>
      <c r="AW429">
        <v>1</v>
      </c>
      <c r="AX429">
        <v>-1</v>
      </c>
      <c r="AY429">
        <v>0</v>
      </c>
      <c r="AZ429">
        <v>0</v>
      </c>
      <c r="BA429" t="s">
        <v>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Y429*Source!I136</f>
        <v>4.0000049999999995E-2</v>
      </c>
      <c r="CY429">
        <f t="shared" si="162"/>
        <v>593</v>
      </c>
      <c r="CZ429">
        <f t="shared" si="163"/>
        <v>593</v>
      </c>
      <c r="DA429">
        <f t="shared" si="164"/>
        <v>1</v>
      </c>
      <c r="DB429">
        <f t="shared" si="165"/>
        <v>158.13</v>
      </c>
      <c r="DC429">
        <f t="shared" si="166"/>
        <v>0</v>
      </c>
    </row>
    <row r="430" spans="1:107" x14ac:dyDescent="0.2">
      <c r="A430">
        <f>ROW(Source!A136)</f>
        <v>136</v>
      </c>
      <c r="B430">
        <v>39650536</v>
      </c>
      <c r="C430">
        <v>39651107</v>
      </c>
      <c r="D430">
        <v>36852925</v>
      </c>
      <c r="E430">
        <v>1</v>
      </c>
      <c r="F430">
        <v>1</v>
      </c>
      <c r="G430">
        <v>1</v>
      </c>
      <c r="H430">
        <v>3</v>
      </c>
      <c r="I430" t="s">
        <v>259</v>
      </c>
      <c r="J430" t="s">
        <v>261</v>
      </c>
      <c r="K430" t="s">
        <v>260</v>
      </c>
      <c r="L430">
        <v>1308</v>
      </c>
      <c r="N430">
        <v>1003</v>
      </c>
      <c r="O430" t="s">
        <v>256</v>
      </c>
      <c r="P430" t="s">
        <v>256</v>
      </c>
      <c r="Q430">
        <v>100</v>
      </c>
      <c r="W430">
        <v>0</v>
      </c>
      <c r="X430">
        <v>575153488</v>
      </c>
      <c r="Y430">
        <v>0.66666700000000001</v>
      </c>
      <c r="AA430">
        <v>715</v>
      </c>
      <c r="AB430">
        <v>0</v>
      </c>
      <c r="AC430">
        <v>0</v>
      </c>
      <c r="AD430">
        <v>0</v>
      </c>
      <c r="AE430">
        <v>715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0</v>
      </c>
      <c r="AP430">
        <v>0</v>
      </c>
      <c r="AQ430">
        <v>0</v>
      </c>
      <c r="AR430">
        <v>0</v>
      </c>
      <c r="AS430" t="s">
        <v>3</v>
      </c>
      <c r="AT430">
        <v>0.66666700000000001</v>
      </c>
      <c r="AU430" t="s">
        <v>3</v>
      </c>
      <c r="AV430">
        <v>0</v>
      </c>
      <c r="AW430">
        <v>1</v>
      </c>
      <c r="AX430">
        <v>-1</v>
      </c>
      <c r="AY430">
        <v>0</v>
      </c>
      <c r="AZ430">
        <v>0</v>
      </c>
      <c r="BA430" t="s">
        <v>3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Y430*Source!I136</f>
        <v>0.10000004999999999</v>
      </c>
      <c r="CY430">
        <f t="shared" si="162"/>
        <v>715</v>
      </c>
      <c r="CZ430">
        <f t="shared" si="163"/>
        <v>715</v>
      </c>
      <c r="DA430">
        <f t="shared" si="164"/>
        <v>1</v>
      </c>
      <c r="DB430">
        <f t="shared" si="165"/>
        <v>476.67</v>
      </c>
      <c r="DC430">
        <f t="shared" si="166"/>
        <v>0</v>
      </c>
    </row>
    <row r="431" spans="1:107" x14ac:dyDescent="0.2">
      <c r="A431">
        <f>ROW(Source!A136)</f>
        <v>136</v>
      </c>
      <c r="B431">
        <v>39650536</v>
      </c>
      <c r="C431">
        <v>39651107</v>
      </c>
      <c r="D431">
        <v>36852937</v>
      </c>
      <c r="E431">
        <v>1</v>
      </c>
      <c r="F431">
        <v>1</v>
      </c>
      <c r="G431">
        <v>1</v>
      </c>
      <c r="H431">
        <v>3</v>
      </c>
      <c r="I431" t="s">
        <v>302</v>
      </c>
      <c r="J431" t="s">
        <v>304</v>
      </c>
      <c r="K431" t="s">
        <v>303</v>
      </c>
      <c r="L431">
        <v>1308</v>
      </c>
      <c r="N431">
        <v>1003</v>
      </c>
      <c r="O431" t="s">
        <v>256</v>
      </c>
      <c r="P431" t="s">
        <v>256</v>
      </c>
      <c r="Q431">
        <v>100</v>
      </c>
      <c r="W431">
        <v>0</v>
      </c>
      <c r="X431">
        <v>1875671767</v>
      </c>
      <c r="Y431">
        <v>0.33333299999999999</v>
      </c>
      <c r="AA431">
        <v>270</v>
      </c>
      <c r="AB431">
        <v>0</v>
      </c>
      <c r="AC431">
        <v>0</v>
      </c>
      <c r="AD431">
        <v>0</v>
      </c>
      <c r="AE431">
        <v>270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0</v>
      </c>
      <c r="AP431">
        <v>0</v>
      </c>
      <c r="AQ431">
        <v>0</v>
      </c>
      <c r="AR431">
        <v>0</v>
      </c>
      <c r="AS431" t="s">
        <v>3</v>
      </c>
      <c r="AT431">
        <v>0.33333299999999999</v>
      </c>
      <c r="AU431" t="s">
        <v>3</v>
      </c>
      <c r="AV431">
        <v>0</v>
      </c>
      <c r="AW431">
        <v>1</v>
      </c>
      <c r="AX431">
        <v>-1</v>
      </c>
      <c r="AY431">
        <v>0</v>
      </c>
      <c r="AZ431">
        <v>0</v>
      </c>
      <c r="BA431" t="s">
        <v>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Y431*Source!I136</f>
        <v>4.9999949999999994E-2</v>
      </c>
      <c r="CY431">
        <f t="shared" si="162"/>
        <v>270</v>
      </c>
      <c r="CZ431">
        <f t="shared" si="163"/>
        <v>270</v>
      </c>
      <c r="DA431">
        <f t="shared" si="164"/>
        <v>1</v>
      </c>
      <c r="DB431">
        <f t="shared" si="165"/>
        <v>90</v>
      </c>
      <c r="DC431">
        <f t="shared" si="166"/>
        <v>0</v>
      </c>
    </row>
    <row r="432" spans="1:107" x14ac:dyDescent="0.2">
      <c r="A432">
        <f>ROW(Source!A136)</f>
        <v>136</v>
      </c>
      <c r="B432">
        <v>39650536</v>
      </c>
      <c r="C432">
        <v>39651107</v>
      </c>
      <c r="D432">
        <v>36852955</v>
      </c>
      <c r="E432">
        <v>1</v>
      </c>
      <c r="F432">
        <v>1</v>
      </c>
      <c r="G432">
        <v>1</v>
      </c>
      <c r="H432">
        <v>3</v>
      </c>
      <c r="I432" t="s">
        <v>276</v>
      </c>
      <c r="J432" t="s">
        <v>278</v>
      </c>
      <c r="K432" t="s">
        <v>277</v>
      </c>
      <c r="L432">
        <v>1355</v>
      </c>
      <c r="N432">
        <v>1010</v>
      </c>
      <c r="O432" t="s">
        <v>265</v>
      </c>
      <c r="P432" t="s">
        <v>265</v>
      </c>
      <c r="Q432">
        <v>100</v>
      </c>
      <c r="W432">
        <v>0</v>
      </c>
      <c r="X432">
        <v>1258964767</v>
      </c>
      <c r="Y432">
        <v>0.26666699999999999</v>
      </c>
      <c r="AA432">
        <v>367</v>
      </c>
      <c r="AB432">
        <v>0</v>
      </c>
      <c r="AC432">
        <v>0</v>
      </c>
      <c r="AD432">
        <v>0</v>
      </c>
      <c r="AE432">
        <v>367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3</v>
      </c>
      <c r="AT432">
        <v>0.26666699999999999</v>
      </c>
      <c r="AU432" t="s">
        <v>3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3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Y432*Source!I136</f>
        <v>4.0000049999999995E-2</v>
      </c>
      <c r="CY432">
        <f t="shared" si="162"/>
        <v>367</v>
      </c>
      <c r="CZ432">
        <f t="shared" si="163"/>
        <v>367</v>
      </c>
      <c r="DA432">
        <f t="shared" si="164"/>
        <v>1</v>
      </c>
      <c r="DB432">
        <f t="shared" si="165"/>
        <v>97.87</v>
      </c>
      <c r="DC432">
        <f t="shared" si="166"/>
        <v>0</v>
      </c>
    </row>
    <row r="433" spans="1:107" x14ac:dyDescent="0.2">
      <c r="A433">
        <f>ROW(Source!A136)</f>
        <v>136</v>
      </c>
      <c r="B433">
        <v>39650536</v>
      </c>
      <c r="C433">
        <v>39651107</v>
      </c>
      <c r="D433">
        <v>36852957</v>
      </c>
      <c r="E433">
        <v>1</v>
      </c>
      <c r="F433">
        <v>1</v>
      </c>
      <c r="G433">
        <v>1</v>
      </c>
      <c r="H433">
        <v>3</v>
      </c>
      <c r="I433" t="s">
        <v>296</v>
      </c>
      <c r="J433" t="s">
        <v>298</v>
      </c>
      <c r="K433" t="s">
        <v>297</v>
      </c>
      <c r="L433">
        <v>1355</v>
      </c>
      <c r="N433">
        <v>1010</v>
      </c>
      <c r="O433" t="s">
        <v>265</v>
      </c>
      <c r="P433" t="s">
        <v>265</v>
      </c>
      <c r="Q433">
        <v>100</v>
      </c>
      <c r="W433">
        <v>0</v>
      </c>
      <c r="X433">
        <v>-193603906</v>
      </c>
      <c r="Y433">
        <v>0.26666699999999999</v>
      </c>
      <c r="AA433">
        <v>429</v>
      </c>
      <c r="AB433">
        <v>0</v>
      </c>
      <c r="AC433">
        <v>0</v>
      </c>
      <c r="AD433">
        <v>0</v>
      </c>
      <c r="AE433">
        <v>429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3</v>
      </c>
      <c r="AT433">
        <v>0.26666699999999999</v>
      </c>
      <c r="AU433" t="s">
        <v>3</v>
      </c>
      <c r="AV433">
        <v>0</v>
      </c>
      <c r="AW433">
        <v>1</v>
      </c>
      <c r="AX433">
        <v>-1</v>
      </c>
      <c r="AY433">
        <v>0</v>
      </c>
      <c r="AZ433">
        <v>0</v>
      </c>
      <c r="BA433" t="s">
        <v>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Y433*Source!I136</f>
        <v>4.0000049999999995E-2</v>
      </c>
      <c r="CY433">
        <f t="shared" si="162"/>
        <v>429</v>
      </c>
      <c r="CZ433">
        <f t="shared" si="163"/>
        <v>429</v>
      </c>
      <c r="DA433">
        <f t="shared" si="164"/>
        <v>1</v>
      </c>
      <c r="DB433">
        <f t="shared" si="165"/>
        <v>114.4</v>
      </c>
      <c r="DC433">
        <f t="shared" si="166"/>
        <v>0</v>
      </c>
    </row>
    <row r="434" spans="1:107" x14ac:dyDescent="0.2">
      <c r="A434">
        <f>ROW(Source!A136)</f>
        <v>136</v>
      </c>
      <c r="B434">
        <v>39650536</v>
      </c>
      <c r="C434">
        <v>39651107</v>
      </c>
      <c r="D434">
        <v>36852972</v>
      </c>
      <c r="E434">
        <v>1</v>
      </c>
      <c r="F434">
        <v>1</v>
      </c>
      <c r="G434">
        <v>1</v>
      </c>
      <c r="H434">
        <v>3</v>
      </c>
      <c r="I434" t="s">
        <v>280</v>
      </c>
      <c r="J434" t="s">
        <v>282</v>
      </c>
      <c r="K434" t="s">
        <v>281</v>
      </c>
      <c r="L434">
        <v>1355</v>
      </c>
      <c r="N434">
        <v>1010</v>
      </c>
      <c r="O434" t="s">
        <v>265</v>
      </c>
      <c r="P434" t="s">
        <v>265</v>
      </c>
      <c r="Q434">
        <v>100</v>
      </c>
      <c r="W434">
        <v>0</v>
      </c>
      <c r="X434">
        <v>918576471</v>
      </c>
      <c r="Y434">
        <v>0.2</v>
      </c>
      <c r="AA434">
        <v>1278</v>
      </c>
      <c r="AB434">
        <v>0</v>
      </c>
      <c r="AC434">
        <v>0</v>
      </c>
      <c r="AD434">
        <v>0</v>
      </c>
      <c r="AE434">
        <v>1278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3</v>
      </c>
      <c r="AT434">
        <v>0.2</v>
      </c>
      <c r="AU434" t="s">
        <v>3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3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Y434*Source!I136</f>
        <v>0.03</v>
      </c>
      <c r="CY434">
        <f t="shared" si="162"/>
        <v>1278</v>
      </c>
      <c r="CZ434">
        <f t="shared" si="163"/>
        <v>1278</v>
      </c>
      <c r="DA434">
        <f t="shared" si="164"/>
        <v>1</v>
      </c>
      <c r="DB434">
        <f t="shared" si="165"/>
        <v>255.6</v>
      </c>
      <c r="DC434">
        <f t="shared" si="166"/>
        <v>0</v>
      </c>
    </row>
    <row r="435" spans="1:107" x14ac:dyDescent="0.2">
      <c r="A435">
        <f>ROW(Source!A136)</f>
        <v>136</v>
      </c>
      <c r="B435">
        <v>39650536</v>
      </c>
      <c r="C435">
        <v>39651107</v>
      </c>
      <c r="D435">
        <v>36852972</v>
      </c>
      <c r="E435">
        <v>1</v>
      </c>
      <c r="F435">
        <v>1</v>
      </c>
      <c r="G435">
        <v>1</v>
      </c>
      <c r="H435">
        <v>3</v>
      </c>
      <c r="I435" t="s">
        <v>280</v>
      </c>
      <c r="J435" t="s">
        <v>282</v>
      </c>
      <c r="K435" t="s">
        <v>300</v>
      </c>
      <c r="L435">
        <v>1355</v>
      </c>
      <c r="N435">
        <v>1010</v>
      </c>
      <c r="O435" t="s">
        <v>265</v>
      </c>
      <c r="P435" t="s">
        <v>265</v>
      </c>
      <c r="Q435">
        <v>100</v>
      </c>
      <c r="W435">
        <v>0</v>
      </c>
      <c r="X435">
        <v>1288029146</v>
      </c>
      <c r="Y435">
        <v>0.2</v>
      </c>
      <c r="AA435">
        <v>1278</v>
      </c>
      <c r="AB435">
        <v>0</v>
      </c>
      <c r="AC435">
        <v>0</v>
      </c>
      <c r="AD435">
        <v>0</v>
      </c>
      <c r="AE435">
        <v>1278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0</v>
      </c>
      <c r="AP435">
        <v>0</v>
      </c>
      <c r="AQ435">
        <v>0</v>
      </c>
      <c r="AR435">
        <v>0</v>
      </c>
      <c r="AS435" t="s">
        <v>3</v>
      </c>
      <c r="AT435">
        <v>0.2</v>
      </c>
      <c r="AU435" t="s">
        <v>3</v>
      </c>
      <c r="AV435">
        <v>0</v>
      </c>
      <c r="AW435">
        <v>1</v>
      </c>
      <c r="AX435">
        <v>-1</v>
      </c>
      <c r="AY435">
        <v>0</v>
      </c>
      <c r="AZ435">
        <v>0</v>
      </c>
      <c r="BA435" t="s">
        <v>3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Y435*Source!I136</f>
        <v>0.03</v>
      </c>
      <c r="CY435">
        <f t="shared" si="162"/>
        <v>1278</v>
      </c>
      <c r="CZ435">
        <f t="shared" si="163"/>
        <v>1278</v>
      </c>
      <c r="DA435">
        <f t="shared" si="164"/>
        <v>1</v>
      </c>
      <c r="DB435">
        <f t="shared" si="165"/>
        <v>255.6</v>
      </c>
      <c r="DC435">
        <f t="shared" si="166"/>
        <v>0</v>
      </c>
    </row>
    <row r="436" spans="1:107" x14ac:dyDescent="0.2">
      <c r="A436">
        <f>ROW(Source!A136)</f>
        <v>136</v>
      </c>
      <c r="B436">
        <v>39650536</v>
      </c>
      <c r="C436">
        <v>39651107</v>
      </c>
      <c r="D436">
        <v>36852999</v>
      </c>
      <c r="E436">
        <v>1</v>
      </c>
      <c r="F436">
        <v>1</v>
      </c>
      <c r="G436">
        <v>1</v>
      </c>
      <c r="H436">
        <v>3</v>
      </c>
      <c r="I436" t="s">
        <v>263</v>
      </c>
      <c r="J436" t="s">
        <v>266</v>
      </c>
      <c r="K436" t="s">
        <v>264</v>
      </c>
      <c r="L436">
        <v>1355</v>
      </c>
      <c r="N436">
        <v>1010</v>
      </c>
      <c r="O436" t="s">
        <v>265</v>
      </c>
      <c r="P436" t="s">
        <v>265</v>
      </c>
      <c r="Q436">
        <v>100</v>
      </c>
      <c r="W436">
        <v>0</v>
      </c>
      <c r="X436">
        <v>-1654870660</v>
      </c>
      <c r="Y436">
        <v>0.26666699999999999</v>
      </c>
      <c r="AA436">
        <v>749</v>
      </c>
      <c r="AB436">
        <v>0</v>
      </c>
      <c r="AC436">
        <v>0</v>
      </c>
      <c r="AD436">
        <v>0</v>
      </c>
      <c r="AE436">
        <v>749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3</v>
      </c>
      <c r="AT436">
        <v>0.26666699999999999</v>
      </c>
      <c r="AU436" t="s">
        <v>3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Y436*Source!I136</f>
        <v>4.0000049999999995E-2</v>
      </c>
      <c r="CY436">
        <f t="shared" si="162"/>
        <v>749</v>
      </c>
      <c r="CZ436">
        <f t="shared" si="163"/>
        <v>749</v>
      </c>
      <c r="DA436">
        <f t="shared" si="164"/>
        <v>1</v>
      </c>
      <c r="DB436">
        <f t="shared" si="165"/>
        <v>199.73</v>
      </c>
      <c r="DC436">
        <f t="shared" si="166"/>
        <v>0</v>
      </c>
    </row>
    <row r="437" spans="1:107" x14ac:dyDescent="0.2">
      <c r="A437">
        <f>ROW(Source!A136)</f>
        <v>136</v>
      </c>
      <c r="B437">
        <v>39650536</v>
      </c>
      <c r="C437">
        <v>39651107</v>
      </c>
      <c r="D437">
        <v>36853002</v>
      </c>
      <c r="E437">
        <v>1</v>
      </c>
      <c r="F437">
        <v>1</v>
      </c>
      <c r="G437">
        <v>1</v>
      </c>
      <c r="H437">
        <v>3</v>
      </c>
      <c r="I437" t="s">
        <v>284</v>
      </c>
      <c r="J437" t="s">
        <v>286</v>
      </c>
      <c r="K437" t="s">
        <v>285</v>
      </c>
      <c r="L437">
        <v>1355</v>
      </c>
      <c r="N437">
        <v>1010</v>
      </c>
      <c r="O437" t="s">
        <v>265</v>
      </c>
      <c r="P437" t="s">
        <v>265</v>
      </c>
      <c r="Q437">
        <v>100</v>
      </c>
      <c r="W437">
        <v>0</v>
      </c>
      <c r="X437">
        <v>-306457660</v>
      </c>
      <c r="Y437">
        <v>0.26666699999999999</v>
      </c>
      <c r="AA437">
        <v>1446</v>
      </c>
      <c r="AB437">
        <v>0</v>
      </c>
      <c r="AC437">
        <v>0</v>
      </c>
      <c r="AD437">
        <v>0</v>
      </c>
      <c r="AE437">
        <v>1446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3</v>
      </c>
      <c r="AT437">
        <v>0.26666699999999999</v>
      </c>
      <c r="AU437" t="s">
        <v>3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Y437*Source!I136</f>
        <v>4.0000049999999995E-2</v>
      </c>
      <c r="CY437">
        <f t="shared" si="162"/>
        <v>1446</v>
      </c>
      <c r="CZ437">
        <f t="shared" si="163"/>
        <v>1446</v>
      </c>
      <c r="DA437">
        <f t="shared" si="164"/>
        <v>1</v>
      </c>
      <c r="DB437">
        <f t="shared" si="165"/>
        <v>385.6</v>
      </c>
      <c r="DC437">
        <f t="shared" si="166"/>
        <v>0</v>
      </c>
    </row>
    <row r="438" spans="1:107" x14ac:dyDescent="0.2">
      <c r="A438">
        <f>ROW(Source!A136)</f>
        <v>136</v>
      </c>
      <c r="B438">
        <v>39650536</v>
      </c>
      <c r="C438">
        <v>39651107</v>
      </c>
      <c r="D438">
        <v>36853005</v>
      </c>
      <c r="E438">
        <v>1</v>
      </c>
      <c r="F438">
        <v>1</v>
      </c>
      <c r="G438">
        <v>1</v>
      </c>
      <c r="H438">
        <v>3</v>
      </c>
      <c r="I438" t="s">
        <v>292</v>
      </c>
      <c r="J438" t="s">
        <v>294</v>
      </c>
      <c r="K438" t="s">
        <v>293</v>
      </c>
      <c r="L438">
        <v>1355</v>
      </c>
      <c r="N438">
        <v>1010</v>
      </c>
      <c r="O438" t="s">
        <v>265</v>
      </c>
      <c r="P438" t="s">
        <v>265</v>
      </c>
      <c r="Q438">
        <v>100</v>
      </c>
      <c r="W438">
        <v>0</v>
      </c>
      <c r="X438">
        <v>-1358122595</v>
      </c>
      <c r="Y438">
        <v>0.26666699999999999</v>
      </c>
      <c r="AA438">
        <v>501</v>
      </c>
      <c r="AB438">
        <v>0</v>
      </c>
      <c r="AC438">
        <v>0</v>
      </c>
      <c r="AD438">
        <v>0</v>
      </c>
      <c r="AE438">
        <v>501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3</v>
      </c>
      <c r="AT438">
        <v>0.26666699999999999</v>
      </c>
      <c r="AU438" t="s">
        <v>3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Y438*Source!I136</f>
        <v>4.0000049999999995E-2</v>
      </c>
      <c r="CY438">
        <f t="shared" si="162"/>
        <v>501</v>
      </c>
      <c r="CZ438">
        <f t="shared" si="163"/>
        <v>501</v>
      </c>
      <c r="DA438">
        <f t="shared" si="164"/>
        <v>1</v>
      </c>
      <c r="DB438">
        <f t="shared" si="165"/>
        <v>133.6</v>
      </c>
      <c r="DC438">
        <f t="shared" si="166"/>
        <v>0</v>
      </c>
    </row>
    <row r="439" spans="1:107" x14ac:dyDescent="0.2">
      <c r="A439">
        <f>ROW(Source!A136)</f>
        <v>136</v>
      </c>
      <c r="B439">
        <v>39650536</v>
      </c>
      <c r="C439">
        <v>39651107</v>
      </c>
      <c r="D439">
        <v>36853015</v>
      </c>
      <c r="E439">
        <v>1</v>
      </c>
      <c r="F439">
        <v>1</v>
      </c>
      <c r="G439">
        <v>1</v>
      </c>
      <c r="H439">
        <v>3</v>
      </c>
      <c r="I439" t="s">
        <v>272</v>
      </c>
      <c r="J439" t="s">
        <v>274</v>
      </c>
      <c r="K439" t="s">
        <v>273</v>
      </c>
      <c r="L439">
        <v>1355</v>
      </c>
      <c r="N439">
        <v>1010</v>
      </c>
      <c r="O439" t="s">
        <v>265</v>
      </c>
      <c r="P439" t="s">
        <v>265</v>
      </c>
      <c r="Q439">
        <v>100</v>
      </c>
      <c r="W439">
        <v>0</v>
      </c>
      <c r="X439">
        <v>582808030</v>
      </c>
      <c r="Y439">
        <v>0.26666699999999999</v>
      </c>
      <c r="AA439">
        <v>1027</v>
      </c>
      <c r="AB439">
        <v>0</v>
      </c>
      <c r="AC439">
        <v>0</v>
      </c>
      <c r="AD439">
        <v>0</v>
      </c>
      <c r="AE439">
        <v>1027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3</v>
      </c>
      <c r="AT439">
        <v>0.26666699999999999</v>
      </c>
      <c r="AU439" t="s">
        <v>3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Y439*Source!I136</f>
        <v>4.0000049999999995E-2</v>
      </c>
      <c r="CY439">
        <f t="shared" si="162"/>
        <v>1027</v>
      </c>
      <c r="CZ439">
        <f t="shared" si="163"/>
        <v>1027</v>
      </c>
      <c r="DA439">
        <f t="shared" si="164"/>
        <v>1</v>
      </c>
      <c r="DB439">
        <f t="shared" si="165"/>
        <v>273.87</v>
      </c>
      <c r="DC439">
        <f t="shared" si="166"/>
        <v>0</v>
      </c>
    </row>
    <row r="440" spans="1:107" x14ac:dyDescent="0.2">
      <c r="A440">
        <f>ROW(Source!A136)</f>
        <v>136</v>
      </c>
      <c r="B440">
        <v>39650536</v>
      </c>
      <c r="C440">
        <v>39651107</v>
      </c>
      <c r="D440">
        <v>36799065</v>
      </c>
      <c r="E440">
        <v>17</v>
      </c>
      <c r="F440">
        <v>1</v>
      </c>
      <c r="G440">
        <v>1</v>
      </c>
      <c r="H440">
        <v>3</v>
      </c>
      <c r="I440" t="s">
        <v>892</v>
      </c>
      <c r="J440" t="s">
        <v>3</v>
      </c>
      <c r="K440" t="s">
        <v>893</v>
      </c>
      <c r="L440">
        <v>1374</v>
      </c>
      <c r="N440">
        <v>1013</v>
      </c>
      <c r="O440" t="s">
        <v>894</v>
      </c>
      <c r="P440" t="s">
        <v>894</v>
      </c>
      <c r="Q440">
        <v>1</v>
      </c>
      <c r="W440">
        <v>0</v>
      </c>
      <c r="X440">
        <v>-1731369543</v>
      </c>
      <c r="Y440">
        <v>3.1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3.1</v>
      </c>
      <c r="AU440" t="s">
        <v>3</v>
      </c>
      <c r="AV440">
        <v>0</v>
      </c>
      <c r="AW440">
        <v>2</v>
      </c>
      <c r="AX440">
        <v>39651122</v>
      </c>
      <c r="AY440">
        <v>1</v>
      </c>
      <c r="AZ440">
        <v>0</v>
      </c>
      <c r="BA440">
        <v>368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Y440*Source!I136</f>
        <v>0.46499999999999997</v>
      </c>
      <c r="CY440">
        <f t="shared" si="162"/>
        <v>1</v>
      </c>
      <c r="CZ440">
        <f t="shared" si="163"/>
        <v>1</v>
      </c>
      <c r="DA440">
        <f t="shared" si="164"/>
        <v>1</v>
      </c>
      <c r="DB440">
        <f t="shared" si="165"/>
        <v>3.1</v>
      </c>
      <c r="DC440">
        <f t="shared" si="166"/>
        <v>0</v>
      </c>
    </row>
    <row r="441" spans="1:107" x14ac:dyDescent="0.2">
      <c r="A441">
        <f>ROW(Source!A137)</f>
        <v>137</v>
      </c>
      <c r="B441">
        <v>39650538</v>
      </c>
      <c r="C441">
        <v>39651107</v>
      </c>
      <c r="D441">
        <v>37070202</v>
      </c>
      <c r="E441">
        <v>1</v>
      </c>
      <c r="F441">
        <v>1</v>
      </c>
      <c r="G441">
        <v>1</v>
      </c>
      <c r="H441">
        <v>1</v>
      </c>
      <c r="I441" t="s">
        <v>1079</v>
      </c>
      <c r="J441" t="s">
        <v>3</v>
      </c>
      <c r="K441" t="s">
        <v>1080</v>
      </c>
      <c r="L441">
        <v>1191</v>
      </c>
      <c r="N441">
        <v>1013</v>
      </c>
      <c r="O441" t="s">
        <v>878</v>
      </c>
      <c r="P441" t="s">
        <v>878</v>
      </c>
      <c r="Q441">
        <v>1</v>
      </c>
      <c r="W441">
        <v>0</v>
      </c>
      <c r="X441">
        <v>1983201532</v>
      </c>
      <c r="Y441">
        <v>21.991500000000002</v>
      </c>
      <c r="AA441">
        <v>0</v>
      </c>
      <c r="AB441">
        <v>0</v>
      </c>
      <c r="AC441">
        <v>0</v>
      </c>
      <c r="AD441">
        <v>64.38</v>
      </c>
      <c r="AE441">
        <v>0</v>
      </c>
      <c r="AF441">
        <v>0</v>
      </c>
      <c r="AG441">
        <v>0</v>
      </c>
      <c r="AH441">
        <v>9.51</v>
      </c>
      <c r="AI441">
        <v>1</v>
      </c>
      <c r="AJ441">
        <v>1</v>
      </c>
      <c r="AK441">
        <v>1</v>
      </c>
      <c r="AL441">
        <v>6.77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16.29</v>
      </c>
      <c r="AU441" t="s">
        <v>19</v>
      </c>
      <c r="AV441">
        <v>1</v>
      </c>
      <c r="AW441">
        <v>2</v>
      </c>
      <c r="AX441">
        <v>39651117</v>
      </c>
      <c r="AY441">
        <v>1</v>
      </c>
      <c r="AZ441">
        <v>0</v>
      </c>
      <c r="BA441">
        <v>369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Y441*Source!I137</f>
        <v>3.2987250000000001</v>
      </c>
      <c r="CY441">
        <f>AD441</f>
        <v>64.38</v>
      </c>
      <c r="CZ441">
        <f>AH441</f>
        <v>9.51</v>
      </c>
      <c r="DA441">
        <f>AL441</f>
        <v>6.77</v>
      </c>
      <c r="DB441">
        <f>ROUND((ROUND(AT441*CZ441,2)*1.35),6)</f>
        <v>209.142</v>
      </c>
      <c r="DC441">
        <f>ROUND((ROUND(AT441*AG441,2)*1.35),6)</f>
        <v>0</v>
      </c>
    </row>
    <row r="442" spans="1:107" x14ac:dyDescent="0.2">
      <c r="A442">
        <f>ROW(Source!A137)</f>
        <v>137</v>
      </c>
      <c r="B442">
        <v>39650538</v>
      </c>
      <c r="C442">
        <v>39651107</v>
      </c>
      <c r="D442">
        <v>37064876</v>
      </c>
      <c r="E442">
        <v>1</v>
      </c>
      <c r="F442">
        <v>1</v>
      </c>
      <c r="G442">
        <v>1</v>
      </c>
      <c r="H442">
        <v>1</v>
      </c>
      <c r="I442" t="s">
        <v>897</v>
      </c>
      <c r="J442" t="s">
        <v>3</v>
      </c>
      <c r="K442" t="s">
        <v>898</v>
      </c>
      <c r="L442">
        <v>1191</v>
      </c>
      <c r="N442">
        <v>1013</v>
      </c>
      <c r="O442" t="s">
        <v>878</v>
      </c>
      <c r="P442" t="s">
        <v>878</v>
      </c>
      <c r="Q442">
        <v>1</v>
      </c>
      <c r="W442">
        <v>0</v>
      </c>
      <c r="X442">
        <v>-1417349443</v>
      </c>
      <c r="Y442">
        <v>0.01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6.77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0.01</v>
      </c>
      <c r="AU442" t="s">
        <v>3</v>
      </c>
      <c r="AV442">
        <v>2</v>
      </c>
      <c r="AW442">
        <v>2</v>
      </c>
      <c r="AX442">
        <v>39651118</v>
      </c>
      <c r="AY442">
        <v>1</v>
      </c>
      <c r="AZ442">
        <v>2048</v>
      </c>
      <c r="BA442">
        <v>370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Y442*Source!I137</f>
        <v>1.5E-3</v>
      </c>
      <c r="CY442">
        <f>AD442</f>
        <v>0</v>
      </c>
      <c r="CZ442">
        <f>AH442</f>
        <v>0</v>
      </c>
      <c r="DA442">
        <f>AL442</f>
        <v>1</v>
      </c>
      <c r="DB442">
        <f>ROUND(ROUND(AT442*CZ442,2),6)</f>
        <v>0</v>
      </c>
      <c r="DC442">
        <f>ROUND(ROUND(AT442*AG442,2),6)</f>
        <v>0</v>
      </c>
    </row>
    <row r="443" spans="1:107" x14ac:dyDescent="0.2">
      <c r="A443">
        <f>ROW(Source!A137)</f>
        <v>137</v>
      </c>
      <c r="B443">
        <v>39650538</v>
      </c>
      <c r="C443">
        <v>39651107</v>
      </c>
      <c r="D443">
        <v>36882452</v>
      </c>
      <c r="E443">
        <v>1</v>
      </c>
      <c r="F443">
        <v>1</v>
      </c>
      <c r="G443">
        <v>1</v>
      </c>
      <c r="H443">
        <v>2</v>
      </c>
      <c r="I443" t="s">
        <v>1081</v>
      </c>
      <c r="J443" t="s">
        <v>1082</v>
      </c>
      <c r="K443" t="s">
        <v>1083</v>
      </c>
      <c r="L443">
        <v>1368</v>
      </c>
      <c r="N443">
        <v>1011</v>
      </c>
      <c r="O443" t="s">
        <v>902</v>
      </c>
      <c r="P443" t="s">
        <v>902</v>
      </c>
      <c r="Q443">
        <v>1</v>
      </c>
      <c r="W443">
        <v>0</v>
      </c>
      <c r="X443">
        <v>1188625873</v>
      </c>
      <c r="Y443">
        <v>1.3500000000000002E-2</v>
      </c>
      <c r="AA443">
        <v>0</v>
      </c>
      <c r="AB443">
        <v>211.63</v>
      </c>
      <c r="AC443">
        <v>13.5</v>
      </c>
      <c r="AD443">
        <v>0</v>
      </c>
      <c r="AE443">
        <v>0</v>
      </c>
      <c r="AF443">
        <v>31.26</v>
      </c>
      <c r="AG443">
        <v>13.5</v>
      </c>
      <c r="AH443">
        <v>0</v>
      </c>
      <c r="AI443">
        <v>1</v>
      </c>
      <c r="AJ443">
        <v>6.77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0.01</v>
      </c>
      <c r="AU443" t="s">
        <v>19</v>
      </c>
      <c r="AV443">
        <v>0</v>
      </c>
      <c r="AW443">
        <v>2</v>
      </c>
      <c r="AX443">
        <v>39651119</v>
      </c>
      <c r="AY443">
        <v>1</v>
      </c>
      <c r="AZ443">
        <v>0</v>
      </c>
      <c r="BA443">
        <v>371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Y443*Source!I137</f>
        <v>2.0250000000000003E-3</v>
      </c>
      <c r="CY443">
        <f>AB443</f>
        <v>211.63</v>
      </c>
      <c r="CZ443">
        <f>AF443</f>
        <v>31.26</v>
      </c>
      <c r="DA443">
        <f>AJ443</f>
        <v>6.77</v>
      </c>
      <c r="DB443">
        <f>ROUND((ROUND(AT443*CZ443,2)*1.35),6)</f>
        <v>0.41849999999999998</v>
      </c>
      <c r="DC443">
        <f>ROUND((ROUND(AT443*AG443,2)*1.35),6)</f>
        <v>0.189</v>
      </c>
    </row>
    <row r="444" spans="1:107" x14ac:dyDescent="0.2">
      <c r="A444">
        <f>ROW(Source!A137)</f>
        <v>137</v>
      </c>
      <c r="B444">
        <v>39650538</v>
      </c>
      <c r="C444">
        <v>39651107</v>
      </c>
      <c r="D444">
        <v>36804582</v>
      </c>
      <c r="E444">
        <v>1</v>
      </c>
      <c r="F444">
        <v>1</v>
      </c>
      <c r="G444">
        <v>1</v>
      </c>
      <c r="H444">
        <v>3</v>
      </c>
      <c r="I444" t="s">
        <v>1084</v>
      </c>
      <c r="J444" t="s">
        <v>1085</v>
      </c>
      <c r="K444" t="s">
        <v>1086</v>
      </c>
      <c r="L444">
        <v>1356</v>
      </c>
      <c r="N444">
        <v>1010</v>
      </c>
      <c r="O444" t="s">
        <v>1051</v>
      </c>
      <c r="P444" t="s">
        <v>1051</v>
      </c>
      <c r="Q444">
        <v>1000</v>
      </c>
      <c r="W444">
        <v>0</v>
      </c>
      <c r="X444">
        <v>1975348994</v>
      </c>
      <c r="Y444">
        <v>0.2</v>
      </c>
      <c r="AA444">
        <v>1218.5999999999999</v>
      </c>
      <c r="AB444">
        <v>0</v>
      </c>
      <c r="AC444">
        <v>0</v>
      </c>
      <c r="AD444">
        <v>0</v>
      </c>
      <c r="AE444">
        <v>180</v>
      </c>
      <c r="AF444">
        <v>0</v>
      </c>
      <c r="AG444">
        <v>0</v>
      </c>
      <c r="AH444">
        <v>0</v>
      </c>
      <c r="AI444">
        <v>6.77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0.2</v>
      </c>
      <c r="AU444" t="s">
        <v>3</v>
      </c>
      <c r="AV444">
        <v>0</v>
      </c>
      <c r="AW444">
        <v>2</v>
      </c>
      <c r="AX444">
        <v>39651120</v>
      </c>
      <c r="AY444">
        <v>1</v>
      </c>
      <c r="AZ444">
        <v>0</v>
      </c>
      <c r="BA444">
        <v>372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Y444*Source!I137</f>
        <v>0.03</v>
      </c>
      <c r="CY444">
        <f t="shared" ref="CY444:CY458" si="167">AA444</f>
        <v>1218.5999999999999</v>
      </c>
      <c r="CZ444">
        <f t="shared" ref="CZ444:CZ458" si="168">AE444</f>
        <v>180</v>
      </c>
      <c r="DA444">
        <f t="shared" ref="DA444:DA458" si="169">AI444</f>
        <v>6.77</v>
      </c>
      <c r="DB444">
        <f t="shared" ref="DB444:DB458" si="170">ROUND(ROUND(AT444*CZ444,2),6)</f>
        <v>36</v>
      </c>
      <c r="DC444">
        <f t="shared" ref="DC444:DC458" si="171">ROUND(ROUND(AT444*AG444,2),6)</f>
        <v>0</v>
      </c>
    </row>
    <row r="445" spans="1:107" x14ac:dyDescent="0.2">
      <c r="A445">
        <f>ROW(Source!A137)</f>
        <v>137</v>
      </c>
      <c r="B445">
        <v>39650538</v>
      </c>
      <c r="C445">
        <v>39651107</v>
      </c>
      <c r="D445">
        <v>36804944</v>
      </c>
      <c r="E445">
        <v>1</v>
      </c>
      <c r="F445">
        <v>1</v>
      </c>
      <c r="G445">
        <v>1</v>
      </c>
      <c r="H445">
        <v>3</v>
      </c>
      <c r="I445" t="s">
        <v>974</v>
      </c>
      <c r="J445" t="s">
        <v>975</v>
      </c>
      <c r="K445" t="s">
        <v>976</v>
      </c>
      <c r="L445">
        <v>1348</v>
      </c>
      <c r="N445">
        <v>1009</v>
      </c>
      <c r="O445" t="s">
        <v>888</v>
      </c>
      <c r="P445" t="s">
        <v>888</v>
      </c>
      <c r="Q445">
        <v>1000</v>
      </c>
      <c r="W445">
        <v>0</v>
      </c>
      <c r="X445">
        <v>-1755229539</v>
      </c>
      <c r="Y445">
        <v>1E-3</v>
      </c>
      <c r="AA445">
        <v>84151.1</v>
      </c>
      <c r="AB445">
        <v>0</v>
      </c>
      <c r="AC445">
        <v>0</v>
      </c>
      <c r="AD445">
        <v>0</v>
      </c>
      <c r="AE445">
        <v>12430</v>
      </c>
      <c r="AF445">
        <v>0</v>
      </c>
      <c r="AG445">
        <v>0</v>
      </c>
      <c r="AH445">
        <v>0</v>
      </c>
      <c r="AI445">
        <v>6.77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1E-3</v>
      </c>
      <c r="AU445" t="s">
        <v>3</v>
      </c>
      <c r="AV445">
        <v>0</v>
      </c>
      <c r="AW445">
        <v>2</v>
      </c>
      <c r="AX445">
        <v>39651121</v>
      </c>
      <c r="AY445">
        <v>1</v>
      </c>
      <c r="AZ445">
        <v>0</v>
      </c>
      <c r="BA445">
        <v>373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Y445*Source!I137</f>
        <v>1.4999999999999999E-4</v>
      </c>
      <c r="CY445">
        <f t="shared" si="167"/>
        <v>84151.1</v>
      </c>
      <c r="CZ445">
        <f t="shared" si="168"/>
        <v>12430</v>
      </c>
      <c r="DA445">
        <f t="shared" si="169"/>
        <v>6.77</v>
      </c>
      <c r="DB445">
        <f t="shared" si="170"/>
        <v>12.43</v>
      </c>
      <c r="DC445">
        <f t="shared" si="171"/>
        <v>0</v>
      </c>
    </row>
    <row r="446" spans="1:107" x14ac:dyDescent="0.2">
      <c r="A446">
        <f>ROW(Source!A137)</f>
        <v>137</v>
      </c>
      <c r="B446">
        <v>39650538</v>
      </c>
      <c r="C446">
        <v>39651107</v>
      </c>
      <c r="D446">
        <v>36852907</v>
      </c>
      <c r="E446">
        <v>1</v>
      </c>
      <c r="F446">
        <v>1</v>
      </c>
      <c r="G446">
        <v>1</v>
      </c>
      <c r="H446">
        <v>3</v>
      </c>
      <c r="I446" t="s">
        <v>288</v>
      </c>
      <c r="J446" t="s">
        <v>290</v>
      </c>
      <c r="K446" t="s">
        <v>289</v>
      </c>
      <c r="L446">
        <v>1355</v>
      </c>
      <c r="N446">
        <v>1010</v>
      </c>
      <c r="O446" t="s">
        <v>265</v>
      </c>
      <c r="P446" t="s">
        <v>265</v>
      </c>
      <c r="Q446">
        <v>100</v>
      </c>
      <c r="W446">
        <v>0</v>
      </c>
      <c r="X446">
        <v>-1227195431</v>
      </c>
      <c r="Y446">
        <v>0.26666699999999999</v>
      </c>
      <c r="AA446">
        <v>1685.73</v>
      </c>
      <c r="AB446">
        <v>0</v>
      </c>
      <c r="AC446">
        <v>0</v>
      </c>
      <c r="AD446">
        <v>0</v>
      </c>
      <c r="AE446">
        <v>249</v>
      </c>
      <c r="AF446">
        <v>0</v>
      </c>
      <c r="AG446">
        <v>0</v>
      </c>
      <c r="AH446">
        <v>0</v>
      </c>
      <c r="AI446">
        <v>6.77</v>
      </c>
      <c r="AJ446">
        <v>1</v>
      </c>
      <c r="AK446">
        <v>1</v>
      </c>
      <c r="AL446">
        <v>1</v>
      </c>
      <c r="AN446">
        <v>0</v>
      </c>
      <c r="AO446">
        <v>0</v>
      </c>
      <c r="AP446">
        <v>0</v>
      </c>
      <c r="AQ446">
        <v>0</v>
      </c>
      <c r="AR446">
        <v>0</v>
      </c>
      <c r="AS446" t="s">
        <v>3</v>
      </c>
      <c r="AT446">
        <v>0.26666699999999999</v>
      </c>
      <c r="AU446" t="s">
        <v>3</v>
      </c>
      <c r="AV446">
        <v>0</v>
      </c>
      <c r="AW446">
        <v>1</v>
      </c>
      <c r="AX446">
        <v>-1</v>
      </c>
      <c r="AY446">
        <v>0</v>
      </c>
      <c r="AZ446">
        <v>0</v>
      </c>
      <c r="BA446" t="s">
        <v>3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Y446*Source!I137</f>
        <v>4.0000049999999995E-2</v>
      </c>
      <c r="CY446">
        <f t="shared" si="167"/>
        <v>1685.73</v>
      </c>
      <c r="CZ446">
        <f t="shared" si="168"/>
        <v>249</v>
      </c>
      <c r="DA446">
        <f t="shared" si="169"/>
        <v>6.77</v>
      </c>
      <c r="DB446">
        <f t="shared" si="170"/>
        <v>66.400000000000006</v>
      </c>
      <c r="DC446">
        <f t="shared" si="171"/>
        <v>0</v>
      </c>
    </row>
    <row r="447" spans="1:107" x14ac:dyDescent="0.2">
      <c r="A447">
        <f>ROW(Source!A137)</f>
        <v>137</v>
      </c>
      <c r="B447">
        <v>39650538</v>
      </c>
      <c r="C447">
        <v>39651107</v>
      </c>
      <c r="D447">
        <v>36852918</v>
      </c>
      <c r="E447">
        <v>1</v>
      </c>
      <c r="F447">
        <v>1</v>
      </c>
      <c r="G447">
        <v>1</v>
      </c>
      <c r="H447">
        <v>3</v>
      </c>
      <c r="I447" t="s">
        <v>268</v>
      </c>
      <c r="J447" t="s">
        <v>270</v>
      </c>
      <c r="K447" t="s">
        <v>269</v>
      </c>
      <c r="L447">
        <v>1355</v>
      </c>
      <c r="N447">
        <v>1010</v>
      </c>
      <c r="O447" t="s">
        <v>265</v>
      </c>
      <c r="P447" t="s">
        <v>265</v>
      </c>
      <c r="Q447">
        <v>100</v>
      </c>
      <c r="W447">
        <v>0</v>
      </c>
      <c r="X447">
        <v>-464983159</v>
      </c>
      <c r="Y447">
        <v>0.26666699999999999</v>
      </c>
      <c r="AA447">
        <v>4014.61</v>
      </c>
      <c r="AB447">
        <v>0</v>
      </c>
      <c r="AC447">
        <v>0</v>
      </c>
      <c r="AD447">
        <v>0</v>
      </c>
      <c r="AE447">
        <v>593</v>
      </c>
      <c r="AF447">
        <v>0</v>
      </c>
      <c r="AG447">
        <v>0</v>
      </c>
      <c r="AH447">
        <v>0</v>
      </c>
      <c r="AI447">
        <v>6.77</v>
      </c>
      <c r="AJ447">
        <v>1</v>
      </c>
      <c r="AK447">
        <v>1</v>
      </c>
      <c r="AL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 t="s">
        <v>3</v>
      </c>
      <c r="AT447">
        <v>0.26666699999999999</v>
      </c>
      <c r="AU447" t="s">
        <v>3</v>
      </c>
      <c r="AV447">
        <v>0</v>
      </c>
      <c r="AW447">
        <v>1</v>
      </c>
      <c r="AX447">
        <v>-1</v>
      </c>
      <c r="AY447">
        <v>0</v>
      </c>
      <c r="AZ447">
        <v>0</v>
      </c>
      <c r="BA447" t="s">
        <v>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Y447*Source!I137</f>
        <v>4.0000049999999995E-2</v>
      </c>
      <c r="CY447">
        <f t="shared" si="167"/>
        <v>4014.61</v>
      </c>
      <c r="CZ447">
        <f t="shared" si="168"/>
        <v>593</v>
      </c>
      <c r="DA447">
        <f t="shared" si="169"/>
        <v>6.77</v>
      </c>
      <c r="DB447">
        <f t="shared" si="170"/>
        <v>158.13</v>
      </c>
      <c r="DC447">
        <f t="shared" si="171"/>
        <v>0</v>
      </c>
    </row>
    <row r="448" spans="1:107" x14ac:dyDescent="0.2">
      <c r="A448">
        <f>ROW(Source!A137)</f>
        <v>137</v>
      </c>
      <c r="B448">
        <v>39650538</v>
      </c>
      <c r="C448">
        <v>39651107</v>
      </c>
      <c r="D448">
        <v>36852925</v>
      </c>
      <c r="E448">
        <v>1</v>
      </c>
      <c r="F448">
        <v>1</v>
      </c>
      <c r="G448">
        <v>1</v>
      </c>
      <c r="H448">
        <v>3</v>
      </c>
      <c r="I448" t="s">
        <v>259</v>
      </c>
      <c r="J448" t="s">
        <v>261</v>
      </c>
      <c r="K448" t="s">
        <v>260</v>
      </c>
      <c r="L448">
        <v>1308</v>
      </c>
      <c r="N448">
        <v>1003</v>
      </c>
      <c r="O448" t="s">
        <v>256</v>
      </c>
      <c r="P448" t="s">
        <v>256</v>
      </c>
      <c r="Q448">
        <v>100</v>
      </c>
      <c r="W448">
        <v>0</v>
      </c>
      <c r="X448">
        <v>575153488</v>
      </c>
      <c r="Y448">
        <v>0.66666700000000001</v>
      </c>
      <c r="AA448">
        <v>4840.55</v>
      </c>
      <c r="AB448">
        <v>0</v>
      </c>
      <c r="AC448">
        <v>0</v>
      </c>
      <c r="AD448">
        <v>0</v>
      </c>
      <c r="AE448">
        <v>715</v>
      </c>
      <c r="AF448">
        <v>0</v>
      </c>
      <c r="AG448">
        <v>0</v>
      </c>
      <c r="AH448">
        <v>0</v>
      </c>
      <c r="AI448">
        <v>6.77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3</v>
      </c>
      <c r="AT448">
        <v>0.66666700000000001</v>
      </c>
      <c r="AU448" t="s">
        <v>3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Y448*Source!I137</f>
        <v>0.10000004999999999</v>
      </c>
      <c r="CY448">
        <f t="shared" si="167"/>
        <v>4840.55</v>
      </c>
      <c r="CZ448">
        <f t="shared" si="168"/>
        <v>715</v>
      </c>
      <c r="DA448">
        <f t="shared" si="169"/>
        <v>6.77</v>
      </c>
      <c r="DB448">
        <f t="shared" si="170"/>
        <v>476.67</v>
      </c>
      <c r="DC448">
        <f t="shared" si="171"/>
        <v>0</v>
      </c>
    </row>
    <row r="449" spans="1:107" x14ac:dyDescent="0.2">
      <c r="A449">
        <f>ROW(Source!A137)</f>
        <v>137</v>
      </c>
      <c r="B449">
        <v>39650538</v>
      </c>
      <c r="C449">
        <v>39651107</v>
      </c>
      <c r="D449">
        <v>36852937</v>
      </c>
      <c r="E449">
        <v>1</v>
      </c>
      <c r="F449">
        <v>1</v>
      </c>
      <c r="G449">
        <v>1</v>
      </c>
      <c r="H449">
        <v>3</v>
      </c>
      <c r="I449" t="s">
        <v>302</v>
      </c>
      <c r="J449" t="s">
        <v>304</v>
      </c>
      <c r="K449" t="s">
        <v>303</v>
      </c>
      <c r="L449">
        <v>1308</v>
      </c>
      <c r="N449">
        <v>1003</v>
      </c>
      <c r="O449" t="s">
        <v>256</v>
      </c>
      <c r="P449" t="s">
        <v>256</v>
      </c>
      <c r="Q449">
        <v>100</v>
      </c>
      <c r="W449">
        <v>0</v>
      </c>
      <c r="X449">
        <v>1875671767</v>
      </c>
      <c r="Y449">
        <v>0.33333299999999999</v>
      </c>
      <c r="AA449">
        <v>1827.9</v>
      </c>
      <c r="AB449">
        <v>0</v>
      </c>
      <c r="AC449">
        <v>0</v>
      </c>
      <c r="AD449">
        <v>0</v>
      </c>
      <c r="AE449">
        <v>270</v>
      </c>
      <c r="AF449">
        <v>0</v>
      </c>
      <c r="AG449">
        <v>0</v>
      </c>
      <c r="AH449">
        <v>0</v>
      </c>
      <c r="AI449">
        <v>6.77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3</v>
      </c>
      <c r="AT449">
        <v>0.33333299999999999</v>
      </c>
      <c r="AU449" t="s">
        <v>3</v>
      </c>
      <c r="AV449">
        <v>0</v>
      </c>
      <c r="AW449">
        <v>1</v>
      </c>
      <c r="AX449">
        <v>-1</v>
      </c>
      <c r="AY449">
        <v>0</v>
      </c>
      <c r="AZ449">
        <v>0</v>
      </c>
      <c r="BA449" t="s">
        <v>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Y449*Source!I137</f>
        <v>4.9999949999999994E-2</v>
      </c>
      <c r="CY449">
        <f t="shared" si="167"/>
        <v>1827.9</v>
      </c>
      <c r="CZ449">
        <f t="shared" si="168"/>
        <v>270</v>
      </c>
      <c r="DA449">
        <f t="shared" si="169"/>
        <v>6.77</v>
      </c>
      <c r="DB449">
        <f t="shared" si="170"/>
        <v>90</v>
      </c>
      <c r="DC449">
        <f t="shared" si="171"/>
        <v>0</v>
      </c>
    </row>
    <row r="450" spans="1:107" x14ac:dyDescent="0.2">
      <c r="A450">
        <f>ROW(Source!A137)</f>
        <v>137</v>
      </c>
      <c r="B450">
        <v>39650538</v>
      </c>
      <c r="C450">
        <v>39651107</v>
      </c>
      <c r="D450">
        <v>36852955</v>
      </c>
      <c r="E450">
        <v>1</v>
      </c>
      <c r="F450">
        <v>1</v>
      </c>
      <c r="G450">
        <v>1</v>
      </c>
      <c r="H450">
        <v>3</v>
      </c>
      <c r="I450" t="s">
        <v>276</v>
      </c>
      <c r="J450" t="s">
        <v>278</v>
      </c>
      <c r="K450" t="s">
        <v>277</v>
      </c>
      <c r="L450">
        <v>1355</v>
      </c>
      <c r="N450">
        <v>1010</v>
      </c>
      <c r="O450" t="s">
        <v>265</v>
      </c>
      <c r="P450" t="s">
        <v>265</v>
      </c>
      <c r="Q450">
        <v>100</v>
      </c>
      <c r="W450">
        <v>0</v>
      </c>
      <c r="X450">
        <v>1258964767</v>
      </c>
      <c r="Y450">
        <v>0.26666699999999999</v>
      </c>
      <c r="AA450">
        <v>2484.59</v>
      </c>
      <c r="AB450">
        <v>0</v>
      </c>
      <c r="AC450">
        <v>0</v>
      </c>
      <c r="AD450">
        <v>0</v>
      </c>
      <c r="AE450">
        <v>367</v>
      </c>
      <c r="AF450">
        <v>0</v>
      </c>
      <c r="AG450">
        <v>0</v>
      </c>
      <c r="AH450">
        <v>0</v>
      </c>
      <c r="AI450">
        <v>6.77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3</v>
      </c>
      <c r="AT450">
        <v>0.26666699999999999</v>
      </c>
      <c r="AU450" t="s">
        <v>3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Y450*Source!I137</f>
        <v>4.0000049999999995E-2</v>
      </c>
      <c r="CY450">
        <f t="shared" si="167"/>
        <v>2484.59</v>
      </c>
      <c r="CZ450">
        <f t="shared" si="168"/>
        <v>367</v>
      </c>
      <c r="DA450">
        <f t="shared" si="169"/>
        <v>6.77</v>
      </c>
      <c r="DB450">
        <f t="shared" si="170"/>
        <v>97.87</v>
      </c>
      <c r="DC450">
        <f t="shared" si="171"/>
        <v>0</v>
      </c>
    </row>
    <row r="451" spans="1:107" x14ac:dyDescent="0.2">
      <c r="A451">
        <f>ROW(Source!A137)</f>
        <v>137</v>
      </c>
      <c r="B451">
        <v>39650538</v>
      </c>
      <c r="C451">
        <v>39651107</v>
      </c>
      <c r="D451">
        <v>36852957</v>
      </c>
      <c r="E451">
        <v>1</v>
      </c>
      <c r="F451">
        <v>1</v>
      </c>
      <c r="G451">
        <v>1</v>
      </c>
      <c r="H451">
        <v>3</v>
      </c>
      <c r="I451" t="s">
        <v>296</v>
      </c>
      <c r="J451" t="s">
        <v>298</v>
      </c>
      <c r="K451" t="s">
        <v>297</v>
      </c>
      <c r="L451">
        <v>1355</v>
      </c>
      <c r="N451">
        <v>1010</v>
      </c>
      <c r="O451" t="s">
        <v>265</v>
      </c>
      <c r="P451" t="s">
        <v>265</v>
      </c>
      <c r="Q451">
        <v>100</v>
      </c>
      <c r="W451">
        <v>0</v>
      </c>
      <c r="X451">
        <v>-193603906</v>
      </c>
      <c r="Y451">
        <v>0.26666699999999999</v>
      </c>
      <c r="AA451">
        <v>2904.33</v>
      </c>
      <c r="AB451">
        <v>0</v>
      </c>
      <c r="AC451">
        <v>0</v>
      </c>
      <c r="AD451">
        <v>0</v>
      </c>
      <c r="AE451">
        <v>429</v>
      </c>
      <c r="AF451">
        <v>0</v>
      </c>
      <c r="AG451">
        <v>0</v>
      </c>
      <c r="AH451">
        <v>0</v>
      </c>
      <c r="AI451">
        <v>6.77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3</v>
      </c>
      <c r="AT451">
        <v>0.26666699999999999</v>
      </c>
      <c r="AU451" t="s">
        <v>3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Y451*Source!I137</f>
        <v>4.0000049999999995E-2</v>
      </c>
      <c r="CY451">
        <f t="shared" si="167"/>
        <v>2904.33</v>
      </c>
      <c r="CZ451">
        <f t="shared" si="168"/>
        <v>429</v>
      </c>
      <c r="DA451">
        <f t="shared" si="169"/>
        <v>6.77</v>
      </c>
      <c r="DB451">
        <f t="shared" si="170"/>
        <v>114.4</v>
      </c>
      <c r="DC451">
        <f t="shared" si="171"/>
        <v>0</v>
      </c>
    </row>
    <row r="452" spans="1:107" x14ac:dyDescent="0.2">
      <c r="A452">
        <f>ROW(Source!A137)</f>
        <v>137</v>
      </c>
      <c r="B452">
        <v>39650538</v>
      </c>
      <c r="C452">
        <v>39651107</v>
      </c>
      <c r="D452">
        <v>36852972</v>
      </c>
      <c r="E452">
        <v>1</v>
      </c>
      <c r="F452">
        <v>1</v>
      </c>
      <c r="G452">
        <v>1</v>
      </c>
      <c r="H452">
        <v>3</v>
      </c>
      <c r="I452" t="s">
        <v>280</v>
      </c>
      <c r="J452" t="s">
        <v>282</v>
      </c>
      <c r="K452" t="s">
        <v>281</v>
      </c>
      <c r="L452">
        <v>1355</v>
      </c>
      <c r="N452">
        <v>1010</v>
      </c>
      <c r="O452" t="s">
        <v>265</v>
      </c>
      <c r="P452" t="s">
        <v>265</v>
      </c>
      <c r="Q452">
        <v>100</v>
      </c>
      <c r="W452">
        <v>0</v>
      </c>
      <c r="X452">
        <v>918576471</v>
      </c>
      <c r="Y452">
        <v>0.2</v>
      </c>
      <c r="AA452">
        <v>8652.06</v>
      </c>
      <c r="AB452">
        <v>0</v>
      </c>
      <c r="AC452">
        <v>0</v>
      </c>
      <c r="AD452">
        <v>0</v>
      </c>
      <c r="AE452">
        <v>1278</v>
      </c>
      <c r="AF452">
        <v>0</v>
      </c>
      <c r="AG452">
        <v>0</v>
      </c>
      <c r="AH452">
        <v>0</v>
      </c>
      <c r="AI452">
        <v>6.77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3</v>
      </c>
      <c r="AT452">
        <v>0.2</v>
      </c>
      <c r="AU452" t="s">
        <v>3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Y452*Source!I137</f>
        <v>0.03</v>
      </c>
      <c r="CY452">
        <f t="shared" si="167"/>
        <v>8652.06</v>
      </c>
      <c r="CZ452">
        <f t="shared" si="168"/>
        <v>1278</v>
      </c>
      <c r="DA452">
        <f t="shared" si="169"/>
        <v>6.77</v>
      </c>
      <c r="DB452">
        <f t="shared" si="170"/>
        <v>255.6</v>
      </c>
      <c r="DC452">
        <f t="shared" si="171"/>
        <v>0</v>
      </c>
    </row>
    <row r="453" spans="1:107" x14ac:dyDescent="0.2">
      <c r="A453">
        <f>ROW(Source!A137)</f>
        <v>137</v>
      </c>
      <c r="B453">
        <v>39650538</v>
      </c>
      <c r="C453">
        <v>39651107</v>
      </c>
      <c r="D453">
        <v>36852972</v>
      </c>
      <c r="E453">
        <v>1</v>
      </c>
      <c r="F453">
        <v>1</v>
      </c>
      <c r="G453">
        <v>1</v>
      </c>
      <c r="H453">
        <v>3</v>
      </c>
      <c r="I453" t="s">
        <v>280</v>
      </c>
      <c r="J453" t="s">
        <v>282</v>
      </c>
      <c r="K453" t="s">
        <v>300</v>
      </c>
      <c r="L453">
        <v>1355</v>
      </c>
      <c r="N453">
        <v>1010</v>
      </c>
      <c r="O453" t="s">
        <v>265</v>
      </c>
      <c r="P453" t="s">
        <v>265</v>
      </c>
      <c r="Q453">
        <v>100</v>
      </c>
      <c r="W453">
        <v>0</v>
      </c>
      <c r="X453">
        <v>1288029146</v>
      </c>
      <c r="Y453">
        <v>0.2</v>
      </c>
      <c r="AA453">
        <v>8652.06</v>
      </c>
      <c r="AB453">
        <v>0</v>
      </c>
      <c r="AC453">
        <v>0</v>
      </c>
      <c r="AD453">
        <v>0</v>
      </c>
      <c r="AE453">
        <v>1278</v>
      </c>
      <c r="AF453">
        <v>0</v>
      </c>
      <c r="AG453">
        <v>0</v>
      </c>
      <c r="AH453">
        <v>0</v>
      </c>
      <c r="AI453">
        <v>6.77</v>
      </c>
      <c r="AJ453">
        <v>1</v>
      </c>
      <c r="AK453">
        <v>1</v>
      </c>
      <c r="AL453">
        <v>1</v>
      </c>
      <c r="AN453">
        <v>0</v>
      </c>
      <c r="AO453">
        <v>0</v>
      </c>
      <c r="AP453">
        <v>0</v>
      </c>
      <c r="AQ453">
        <v>0</v>
      </c>
      <c r="AR453">
        <v>0</v>
      </c>
      <c r="AS453" t="s">
        <v>3</v>
      </c>
      <c r="AT453">
        <v>0.2</v>
      </c>
      <c r="AU453" t="s">
        <v>3</v>
      </c>
      <c r="AV453">
        <v>0</v>
      </c>
      <c r="AW453">
        <v>1</v>
      </c>
      <c r="AX453">
        <v>-1</v>
      </c>
      <c r="AY453">
        <v>0</v>
      </c>
      <c r="AZ453">
        <v>0</v>
      </c>
      <c r="BA453" t="s">
        <v>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Y453*Source!I137</f>
        <v>0.03</v>
      </c>
      <c r="CY453">
        <f t="shared" si="167"/>
        <v>8652.06</v>
      </c>
      <c r="CZ453">
        <f t="shared" si="168"/>
        <v>1278</v>
      </c>
      <c r="DA453">
        <f t="shared" si="169"/>
        <v>6.77</v>
      </c>
      <c r="DB453">
        <f t="shared" si="170"/>
        <v>255.6</v>
      </c>
      <c r="DC453">
        <f t="shared" si="171"/>
        <v>0</v>
      </c>
    </row>
    <row r="454" spans="1:107" x14ac:dyDescent="0.2">
      <c r="A454">
        <f>ROW(Source!A137)</f>
        <v>137</v>
      </c>
      <c r="B454">
        <v>39650538</v>
      </c>
      <c r="C454">
        <v>39651107</v>
      </c>
      <c r="D454">
        <v>36852999</v>
      </c>
      <c r="E454">
        <v>1</v>
      </c>
      <c r="F454">
        <v>1</v>
      </c>
      <c r="G454">
        <v>1</v>
      </c>
      <c r="H454">
        <v>3</v>
      </c>
      <c r="I454" t="s">
        <v>263</v>
      </c>
      <c r="J454" t="s">
        <v>266</v>
      </c>
      <c r="K454" t="s">
        <v>264</v>
      </c>
      <c r="L454">
        <v>1355</v>
      </c>
      <c r="N454">
        <v>1010</v>
      </c>
      <c r="O454" t="s">
        <v>265</v>
      </c>
      <c r="P454" t="s">
        <v>265</v>
      </c>
      <c r="Q454">
        <v>100</v>
      </c>
      <c r="W454">
        <v>0</v>
      </c>
      <c r="X454">
        <v>-1654870660</v>
      </c>
      <c r="Y454">
        <v>0.26666699999999999</v>
      </c>
      <c r="AA454">
        <v>5070.7299999999996</v>
      </c>
      <c r="AB454">
        <v>0</v>
      </c>
      <c r="AC454">
        <v>0</v>
      </c>
      <c r="AD454">
        <v>0</v>
      </c>
      <c r="AE454">
        <v>749</v>
      </c>
      <c r="AF454">
        <v>0</v>
      </c>
      <c r="AG454">
        <v>0</v>
      </c>
      <c r="AH454">
        <v>0</v>
      </c>
      <c r="AI454">
        <v>6.77</v>
      </c>
      <c r="AJ454">
        <v>1</v>
      </c>
      <c r="AK454">
        <v>1</v>
      </c>
      <c r="AL454">
        <v>1</v>
      </c>
      <c r="AN454">
        <v>0</v>
      </c>
      <c r="AO454">
        <v>0</v>
      </c>
      <c r="AP454">
        <v>0</v>
      </c>
      <c r="AQ454">
        <v>0</v>
      </c>
      <c r="AR454">
        <v>0</v>
      </c>
      <c r="AS454" t="s">
        <v>3</v>
      </c>
      <c r="AT454">
        <v>0.26666699999999999</v>
      </c>
      <c r="AU454" t="s">
        <v>3</v>
      </c>
      <c r="AV454">
        <v>0</v>
      </c>
      <c r="AW454">
        <v>1</v>
      </c>
      <c r="AX454">
        <v>-1</v>
      </c>
      <c r="AY454">
        <v>0</v>
      </c>
      <c r="AZ454">
        <v>0</v>
      </c>
      <c r="BA454" t="s">
        <v>3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Y454*Source!I137</f>
        <v>4.0000049999999995E-2</v>
      </c>
      <c r="CY454">
        <f t="shared" si="167"/>
        <v>5070.7299999999996</v>
      </c>
      <c r="CZ454">
        <f t="shared" si="168"/>
        <v>749</v>
      </c>
      <c r="DA454">
        <f t="shared" si="169"/>
        <v>6.77</v>
      </c>
      <c r="DB454">
        <f t="shared" si="170"/>
        <v>199.73</v>
      </c>
      <c r="DC454">
        <f t="shared" si="171"/>
        <v>0</v>
      </c>
    </row>
    <row r="455" spans="1:107" x14ac:dyDescent="0.2">
      <c r="A455">
        <f>ROW(Source!A137)</f>
        <v>137</v>
      </c>
      <c r="B455">
        <v>39650538</v>
      </c>
      <c r="C455">
        <v>39651107</v>
      </c>
      <c r="D455">
        <v>36853002</v>
      </c>
      <c r="E455">
        <v>1</v>
      </c>
      <c r="F455">
        <v>1</v>
      </c>
      <c r="G455">
        <v>1</v>
      </c>
      <c r="H455">
        <v>3</v>
      </c>
      <c r="I455" t="s">
        <v>284</v>
      </c>
      <c r="J455" t="s">
        <v>286</v>
      </c>
      <c r="K455" t="s">
        <v>285</v>
      </c>
      <c r="L455">
        <v>1355</v>
      </c>
      <c r="N455">
        <v>1010</v>
      </c>
      <c r="O455" t="s">
        <v>265</v>
      </c>
      <c r="P455" t="s">
        <v>265</v>
      </c>
      <c r="Q455">
        <v>100</v>
      </c>
      <c r="W455">
        <v>0</v>
      </c>
      <c r="X455">
        <v>-306457660</v>
      </c>
      <c r="Y455">
        <v>0.26666699999999999</v>
      </c>
      <c r="AA455">
        <v>9789.42</v>
      </c>
      <c r="AB455">
        <v>0</v>
      </c>
      <c r="AC455">
        <v>0</v>
      </c>
      <c r="AD455">
        <v>0</v>
      </c>
      <c r="AE455">
        <v>1446</v>
      </c>
      <c r="AF455">
        <v>0</v>
      </c>
      <c r="AG455">
        <v>0</v>
      </c>
      <c r="AH455">
        <v>0</v>
      </c>
      <c r="AI455">
        <v>6.77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3</v>
      </c>
      <c r="AT455">
        <v>0.26666699999999999</v>
      </c>
      <c r="AU455" t="s">
        <v>3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Y455*Source!I137</f>
        <v>4.0000049999999995E-2</v>
      </c>
      <c r="CY455">
        <f t="shared" si="167"/>
        <v>9789.42</v>
      </c>
      <c r="CZ455">
        <f t="shared" si="168"/>
        <v>1446</v>
      </c>
      <c r="DA455">
        <f t="shared" si="169"/>
        <v>6.77</v>
      </c>
      <c r="DB455">
        <f t="shared" si="170"/>
        <v>385.6</v>
      </c>
      <c r="DC455">
        <f t="shared" si="171"/>
        <v>0</v>
      </c>
    </row>
    <row r="456" spans="1:107" x14ac:dyDescent="0.2">
      <c r="A456">
        <f>ROW(Source!A137)</f>
        <v>137</v>
      </c>
      <c r="B456">
        <v>39650538</v>
      </c>
      <c r="C456">
        <v>39651107</v>
      </c>
      <c r="D456">
        <v>36853005</v>
      </c>
      <c r="E456">
        <v>1</v>
      </c>
      <c r="F456">
        <v>1</v>
      </c>
      <c r="G456">
        <v>1</v>
      </c>
      <c r="H456">
        <v>3</v>
      </c>
      <c r="I456" t="s">
        <v>292</v>
      </c>
      <c r="J456" t="s">
        <v>294</v>
      </c>
      <c r="K456" t="s">
        <v>293</v>
      </c>
      <c r="L456">
        <v>1355</v>
      </c>
      <c r="N456">
        <v>1010</v>
      </c>
      <c r="O456" t="s">
        <v>265</v>
      </c>
      <c r="P456" t="s">
        <v>265</v>
      </c>
      <c r="Q456">
        <v>100</v>
      </c>
      <c r="W456">
        <v>0</v>
      </c>
      <c r="X456">
        <v>-1358122595</v>
      </c>
      <c r="Y456">
        <v>0.26666699999999999</v>
      </c>
      <c r="AA456">
        <v>3391.77</v>
      </c>
      <c r="AB456">
        <v>0</v>
      </c>
      <c r="AC456">
        <v>0</v>
      </c>
      <c r="AD456">
        <v>0</v>
      </c>
      <c r="AE456">
        <v>501</v>
      </c>
      <c r="AF456">
        <v>0</v>
      </c>
      <c r="AG456">
        <v>0</v>
      </c>
      <c r="AH456">
        <v>0</v>
      </c>
      <c r="AI456">
        <v>6.77</v>
      </c>
      <c r="AJ456">
        <v>1</v>
      </c>
      <c r="AK456">
        <v>1</v>
      </c>
      <c r="AL456">
        <v>1</v>
      </c>
      <c r="AN456">
        <v>0</v>
      </c>
      <c r="AO456">
        <v>0</v>
      </c>
      <c r="AP456">
        <v>0</v>
      </c>
      <c r="AQ456">
        <v>0</v>
      </c>
      <c r="AR456">
        <v>0</v>
      </c>
      <c r="AS456" t="s">
        <v>3</v>
      </c>
      <c r="AT456">
        <v>0.26666699999999999</v>
      </c>
      <c r="AU456" t="s">
        <v>3</v>
      </c>
      <c r="AV456">
        <v>0</v>
      </c>
      <c r="AW456">
        <v>1</v>
      </c>
      <c r="AX456">
        <v>-1</v>
      </c>
      <c r="AY456">
        <v>0</v>
      </c>
      <c r="AZ456">
        <v>0</v>
      </c>
      <c r="BA456" t="s">
        <v>3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Y456*Source!I137</f>
        <v>4.0000049999999995E-2</v>
      </c>
      <c r="CY456">
        <f t="shared" si="167"/>
        <v>3391.77</v>
      </c>
      <c r="CZ456">
        <f t="shared" si="168"/>
        <v>501</v>
      </c>
      <c r="DA456">
        <f t="shared" si="169"/>
        <v>6.77</v>
      </c>
      <c r="DB456">
        <f t="shared" si="170"/>
        <v>133.6</v>
      </c>
      <c r="DC456">
        <f t="shared" si="171"/>
        <v>0</v>
      </c>
    </row>
    <row r="457" spans="1:107" x14ac:dyDescent="0.2">
      <c r="A457">
        <f>ROW(Source!A137)</f>
        <v>137</v>
      </c>
      <c r="B457">
        <v>39650538</v>
      </c>
      <c r="C457">
        <v>39651107</v>
      </c>
      <c r="D457">
        <v>36853015</v>
      </c>
      <c r="E457">
        <v>1</v>
      </c>
      <c r="F457">
        <v>1</v>
      </c>
      <c r="G457">
        <v>1</v>
      </c>
      <c r="H457">
        <v>3</v>
      </c>
      <c r="I457" t="s">
        <v>272</v>
      </c>
      <c r="J457" t="s">
        <v>274</v>
      </c>
      <c r="K457" t="s">
        <v>273</v>
      </c>
      <c r="L457">
        <v>1355</v>
      </c>
      <c r="N457">
        <v>1010</v>
      </c>
      <c r="O457" t="s">
        <v>265</v>
      </c>
      <c r="P457" t="s">
        <v>265</v>
      </c>
      <c r="Q457">
        <v>100</v>
      </c>
      <c r="W457">
        <v>0</v>
      </c>
      <c r="X457">
        <v>582808030</v>
      </c>
      <c r="Y457">
        <v>0.26666699999999999</v>
      </c>
      <c r="AA457">
        <v>6952.79</v>
      </c>
      <c r="AB457">
        <v>0</v>
      </c>
      <c r="AC457">
        <v>0</v>
      </c>
      <c r="AD457">
        <v>0</v>
      </c>
      <c r="AE457">
        <v>1027</v>
      </c>
      <c r="AF457">
        <v>0</v>
      </c>
      <c r="AG457">
        <v>0</v>
      </c>
      <c r="AH457">
        <v>0</v>
      </c>
      <c r="AI457">
        <v>6.77</v>
      </c>
      <c r="AJ457">
        <v>1</v>
      </c>
      <c r="AK457">
        <v>1</v>
      </c>
      <c r="AL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3</v>
      </c>
      <c r="AT457">
        <v>0.26666699999999999</v>
      </c>
      <c r="AU457" t="s">
        <v>3</v>
      </c>
      <c r="AV457">
        <v>0</v>
      </c>
      <c r="AW457">
        <v>1</v>
      </c>
      <c r="AX457">
        <v>-1</v>
      </c>
      <c r="AY457">
        <v>0</v>
      </c>
      <c r="AZ457">
        <v>0</v>
      </c>
      <c r="BA457" t="s">
        <v>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Y457*Source!I137</f>
        <v>4.0000049999999995E-2</v>
      </c>
      <c r="CY457">
        <f t="shared" si="167"/>
        <v>6952.79</v>
      </c>
      <c r="CZ457">
        <f t="shared" si="168"/>
        <v>1027</v>
      </c>
      <c r="DA457">
        <f t="shared" si="169"/>
        <v>6.77</v>
      </c>
      <c r="DB457">
        <f t="shared" si="170"/>
        <v>273.87</v>
      </c>
      <c r="DC457">
        <f t="shared" si="171"/>
        <v>0</v>
      </c>
    </row>
    <row r="458" spans="1:107" x14ac:dyDescent="0.2">
      <c r="A458">
        <f>ROW(Source!A137)</f>
        <v>137</v>
      </c>
      <c r="B458">
        <v>39650538</v>
      </c>
      <c r="C458">
        <v>39651107</v>
      </c>
      <c r="D458">
        <v>36799065</v>
      </c>
      <c r="E458">
        <v>17</v>
      </c>
      <c r="F458">
        <v>1</v>
      </c>
      <c r="G458">
        <v>1</v>
      </c>
      <c r="H458">
        <v>3</v>
      </c>
      <c r="I458" t="s">
        <v>892</v>
      </c>
      <c r="J458" t="s">
        <v>3</v>
      </c>
      <c r="K458" t="s">
        <v>893</v>
      </c>
      <c r="L458">
        <v>1374</v>
      </c>
      <c r="N458">
        <v>1013</v>
      </c>
      <c r="O458" t="s">
        <v>894</v>
      </c>
      <c r="P458" t="s">
        <v>894</v>
      </c>
      <c r="Q458">
        <v>1</v>
      </c>
      <c r="W458">
        <v>0</v>
      </c>
      <c r="X458">
        <v>-1731369543</v>
      </c>
      <c r="Y458">
        <v>3.1</v>
      </c>
      <c r="AA458">
        <v>1</v>
      </c>
      <c r="AB458">
        <v>0</v>
      </c>
      <c r="AC458">
        <v>0</v>
      </c>
      <c r="AD458">
        <v>0</v>
      </c>
      <c r="AE458">
        <v>1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3.1</v>
      </c>
      <c r="AU458" t="s">
        <v>3</v>
      </c>
      <c r="AV458">
        <v>0</v>
      </c>
      <c r="AW458">
        <v>2</v>
      </c>
      <c r="AX458">
        <v>39651122</v>
      </c>
      <c r="AY458">
        <v>1</v>
      </c>
      <c r="AZ458">
        <v>0</v>
      </c>
      <c r="BA458">
        <v>374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Y458*Source!I137</f>
        <v>0.46499999999999997</v>
      </c>
      <c r="CY458">
        <f t="shared" si="167"/>
        <v>1</v>
      </c>
      <c r="CZ458">
        <f t="shared" si="168"/>
        <v>1</v>
      </c>
      <c r="DA458">
        <f t="shared" si="169"/>
        <v>1</v>
      </c>
      <c r="DB458">
        <f t="shared" si="170"/>
        <v>3.1</v>
      </c>
      <c r="DC458">
        <f t="shared" si="171"/>
        <v>0</v>
      </c>
    </row>
    <row r="459" spans="1:107" x14ac:dyDescent="0.2">
      <c r="A459">
        <f>ROW(Source!A162)</f>
        <v>162</v>
      </c>
      <c r="B459">
        <v>39650536</v>
      </c>
      <c r="C459">
        <v>39651125</v>
      </c>
      <c r="D459">
        <v>37071037</v>
      </c>
      <c r="E459">
        <v>1</v>
      </c>
      <c r="F459">
        <v>1</v>
      </c>
      <c r="G459">
        <v>1</v>
      </c>
      <c r="H459">
        <v>1</v>
      </c>
      <c r="I459" t="s">
        <v>895</v>
      </c>
      <c r="J459" t="s">
        <v>3</v>
      </c>
      <c r="K459" t="s">
        <v>896</v>
      </c>
      <c r="L459">
        <v>1191</v>
      </c>
      <c r="N459">
        <v>1013</v>
      </c>
      <c r="O459" t="s">
        <v>878</v>
      </c>
      <c r="P459" t="s">
        <v>878</v>
      </c>
      <c r="Q459">
        <v>1</v>
      </c>
      <c r="W459">
        <v>0</v>
      </c>
      <c r="X459">
        <v>1069510174</v>
      </c>
      <c r="Y459">
        <v>1.5254999999999999</v>
      </c>
      <c r="AA459">
        <v>0</v>
      </c>
      <c r="AB459">
        <v>0</v>
      </c>
      <c r="AC459">
        <v>0</v>
      </c>
      <c r="AD459">
        <v>9.6199999999999992</v>
      </c>
      <c r="AE459">
        <v>0</v>
      </c>
      <c r="AF459">
        <v>0</v>
      </c>
      <c r="AG459">
        <v>0</v>
      </c>
      <c r="AH459">
        <v>9.6199999999999992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1.1299999999999999</v>
      </c>
      <c r="AU459" t="s">
        <v>19</v>
      </c>
      <c r="AV459">
        <v>1</v>
      </c>
      <c r="AW459">
        <v>2</v>
      </c>
      <c r="AX459">
        <v>39651134</v>
      </c>
      <c r="AY459">
        <v>1</v>
      </c>
      <c r="AZ459">
        <v>0</v>
      </c>
      <c r="BA459">
        <v>375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Y459*Source!I162</f>
        <v>1.5254999999999999</v>
      </c>
      <c r="CY459">
        <f>AD459</f>
        <v>9.6199999999999992</v>
      </c>
      <c r="CZ459">
        <f>AH459</f>
        <v>9.6199999999999992</v>
      </c>
      <c r="DA459">
        <f>AL459</f>
        <v>1</v>
      </c>
      <c r="DB459">
        <f>ROUND((ROUND(AT459*CZ459,2)*1.35),6)</f>
        <v>14.6745</v>
      </c>
      <c r="DC459">
        <f>ROUND((ROUND(AT459*AG459,2)*1.35),6)</f>
        <v>0</v>
      </c>
    </row>
    <row r="460" spans="1:107" x14ac:dyDescent="0.2">
      <c r="A460">
        <f>ROW(Source!A162)</f>
        <v>162</v>
      </c>
      <c r="B460">
        <v>39650536</v>
      </c>
      <c r="C460">
        <v>39651125</v>
      </c>
      <c r="D460">
        <v>37064876</v>
      </c>
      <c r="E460">
        <v>1</v>
      </c>
      <c r="F460">
        <v>1</v>
      </c>
      <c r="G460">
        <v>1</v>
      </c>
      <c r="H460">
        <v>1</v>
      </c>
      <c r="I460" t="s">
        <v>897</v>
      </c>
      <c r="J460" t="s">
        <v>3</v>
      </c>
      <c r="K460" t="s">
        <v>898</v>
      </c>
      <c r="L460">
        <v>1191</v>
      </c>
      <c r="N460">
        <v>1013</v>
      </c>
      <c r="O460" t="s">
        <v>878</v>
      </c>
      <c r="P460" t="s">
        <v>878</v>
      </c>
      <c r="Q460">
        <v>1</v>
      </c>
      <c r="W460">
        <v>0</v>
      </c>
      <c r="X460">
        <v>-1417349443</v>
      </c>
      <c r="Y460">
        <v>0.08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0.08</v>
      </c>
      <c r="AU460" t="s">
        <v>3</v>
      </c>
      <c r="AV460">
        <v>2</v>
      </c>
      <c r="AW460">
        <v>2</v>
      </c>
      <c r="AX460">
        <v>39651135</v>
      </c>
      <c r="AY460">
        <v>1</v>
      </c>
      <c r="AZ460">
        <v>2048</v>
      </c>
      <c r="BA460">
        <v>376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Y460*Source!I162</f>
        <v>0.08</v>
      </c>
      <c r="CY460">
        <f>AD460</f>
        <v>0</v>
      </c>
      <c r="CZ460">
        <f>AH460</f>
        <v>0</v>
      </c>
      <c r="DA460">
        <f>AL460</f>
        <v>1</v>
      </c>
      <c r="DB460">
        <f>ROUND(ROUND(AT460*CZ460,2),6)</f>
        <v>0</v>
      </c>
      <c r="DC460">
        <f>ROUND(ROUND(AT460*AG460,2),6)</f>
        <v>0</v>
      </c>
    </row>
    <row r="461" spans="1:107" x14ac:dyDescent="0.2">
      <c r="A461">
        <f>ROW(Source!A162)</f>
        <v>162</v>
      </c>
      <c r="B461">
        <v>39650536</v>
      </c>
      <c r="C461">
        <v>39651125</v>
      </c>
      <c r="D461">
        <v>36882159</v>
      </c>
      <c r="E461">
        <v>1</v>
      </c>
      <c r="F461">
        <v>1</v>
      </c>
      <c r="G461">
        <v>1</v>
      </c>
      <c r="H461">
        <v>2</v>
      </c>
      <c r="I461" t="s">
        <v>958</v>
      </c>
      <c r="J461" t="s">
        <v>959</v>
      </c>
      <c r="K461" t="s">
        <v>960</v>
      </c>
      <c r="L461">
        <v>1368</v>
      </c>
      <c r="N461">
        <v>1011</v>
      </c>
      <c r="O461" t="s">
        <v>902</v>
      </c>
      <c r="P461" t="s">
        <v>902</v>
      </c>
      <c r="Q461">
        <v>1</v>
      </c>
      <c r="W461">
        <v>0</v>
      </c>
      <c r="X461">
        <v>-1718674368</v>
      </c>
      <c r="Y461">
        <v>5.4000000000000006E-2</v>
      </c>
      <c r="AA461">
        <v>0</v>
      </c>
      <c r="AB461">
        <v>111.99</v>
      </c>
      <c r="AC461">
        <v>13.5</v>
      </c>
      <c r="AD461">
        <v>0</v>
      </c>
      <c r="AE461">
        <v>0</v>
      </c>
      <c r="AF461">
        <v>111.99</v>
      </c>
      <c r="AG461">
        <v>13.5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0.04</v>
      </c>
      <c r="AU461" t="s">
        <v>19</v>
      </c>
      <c r="AV461">
        <v>0</v>
      </c>
      <c r="AW461">
        <v>2</v>
      </c>
      <c r="AX461">
        <v>39651136</v>
      </c>
      <c r="AY461">
        <v>1</v>
      </c>
      <c r="AZ461">
        <v>0</v>
      </c>
      <c r="BA461">
        <v>377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Y461*Source!I162</f>
        <v>5.4000000000000006E-2</v>
      </c>
      <c r="CY461">
        <f>AB461</f>
        <v>111.99</v>
      </c>
      <c r="CZ461">
        <f>AF461</f>
        <v>111.99</v>
      </c>
      <c r="DA461">
        <f>AJ461</f>
        <v>1</v>
      </c>
      <c r="DB461">
        <f>ROUND((ROUND(AT461*CZ461,2)*1.35),6)</f>
        <v>6.048</v>
      </c>
      <c r="DC461">
        <f>ROUND((ROUND(AT461*AG461,2)*1.35),6)</f>
        <v>0.72899999999999998</v>
      </c>
    </row>
    <row r="462" spans="1:107" x14ac:dyDescent="0.2">
      <c r="A462">
        <f>ROW(Source!A162)</f>
        <v>162</v>
      </c>
      <c r="B462">
        <v>39650536</v>
      </c>
      <c r="C462">
        <v>39651125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961</v>
      </c>
      <c r="J462" t="s">
        <v>962</v>
      </c>
      <c r="K462" t="s">
        <v>963</v>
      </c>
      <c r="L462">
        <v>1368</v>
      </c>
      <c r="N462">
        <v>1011</v>
      </c>
      <c r="O462" t="s">
        <v>902</v>
      </c>
      <c r="P462" t="s">
        <v>902</v>
      </c>
      <c r="Q462">
        <v>1</v>
      </c>
      <c r="W462">
        <v>0</v>
      </c>
      <c r="X462">
        <v>1372534845</v>
      </c>
      <c r="Y462">
        <v>5.4000000000000006E-2</v>
      </c>
      <c r="AA462">
        <v>0</v>
      </c>
      <c r="AB462">
        <v>65.709999999999994</v>
      </c>
      <c r="AC462">
        <v>11.6</v>
      </c>
      <c r="AD462">
        <v>0</v>
      </c>
      <c r="AE462">
        <v>0</v>
      </c>
      <c r="AF462">
        <v>65.709999999999994</v>
      </c>
      <c r="AG462">
        <v>11.6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0.04</v>
      </c>
      <c r="AU462" t="s">
        <v>19</v>
      </c>
      <c r="AV462">
        <v>0</v>
      </c>
      <c r="AW462">
        <v>2</v>
      </c>
      <c r="AX462">
        <v>39651137</v>
      </c>
      <c r="AY462">
        <v>1</v>
      </c>
      <c r="AZ462">
        <v>0</v>
      </c>
      <c r="BA462">
        <v>378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Y462*Source!I162</f>
        <v>5.4000000000000006E-2</v>
      </c>
      <c r="CY462">
        <f>AB462</f>
        <v>65.709999999999994</v>
      </c>
      <c r="CZ462">
        <f>AF462</f>
        <v>65.709999999999994</v>
      </c>
      <c r="DA462">
        <f>AJ462</f>
        <v>1</v>
      </c>
      <c r="DB462">
        <f>ROUND((ROUND(AT462*CZ462,2)*1.35),6)</f>
        <v>3.5505</v>
      </c>
      <c r="DC462">
        <f>ROUND((ROUND(AT462*AG462,2)*1.35),6)</f>
        <v>0.621</v>
      </c>
    </row>
    <row r="463" spans="1:107" x14ac:dyDescent="0.2">
      <c r="A463">
        <f>ROW(Source!A162)</f>
        <v>162</v>
      </c>
      <c r="B463">
        <v>39650536</v>
      </c>
      <c r="C463">
        <v>39651125</v>
      </c>
      <c r="D463">
        <v>36804448</v>
      </c>
      <c r="E463">
        <v>1</v>
      </c>
      <c r="F463">
        <v>1</v>
      </c>
      <c r="G463">
        <v>1</v>
      </c>
      <c r="H463">
        <v>3</v>
      </c>
      <c r="I463" t="s">
        <v>925</v>
      </c>
      <c r="J463" t="s">
        <v>926</v>
      </c>
      <c r="K463" t="s">
        <v>927</v>
      </c>
      <c r="L463">
        <v>1346</v>
      </c>
      <c r="N463">
        <v>1009</v>
      </c>
      <c r="O463" t="s">
        <v>186</v>
      </c>
      <c r="P463" t="s">
        <v>186</v>
      </c>
      <c r="Q463">
        <v>1</v>
      </c>
      <c r="W463">
        <v>0</v>
      </c>
      <c r="X463">
        <v>103900845</v>
      </c>
      <c r="Y463">
        <v>0.06</v>
      </c>
      <c r="AA463">
        <v>9.0399999999999991</v>
      </c>
      <c r="AB463">
        <v>0</v>
      </c>
      <c r="AC463">
        <v>0</v>
      </c>
      <c r="AD463">
        <v>0</v>
      </c>
      <c r="AE463">
        <v>9.0399999999999991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0.06</v>
      </c>
      <c r="AU463" t="s">
        <v>3</v>
      </c>
      <c r="AV463">
        <v>0</v>
      </c>
      <c r="AW463">
        <v>2</v>
      </c>
      <c r="AX463">
        <v>39651138</v>
      </c>
      <c r="AY463">
        <v>1</v>
      </c>
      <c r="AZ463">
        <v>0</v>
      </c>
      <c r="BA463">
        <v>379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Y463*Source!I162</f>
        <v>0.06</v>
      </c>
      <c r="CY463">
        <f>AA463</f>
        <v>9.0399999999999991</v>
      </c>
      <c r="CZ463">
        <f>AE463</f>
        <v>9.0399999999999991</v>
      </c>
      <c r="DA463">
        <f>AI463</f>
        <v>1</v>
      </c>
      <c r="DB463">
        <f>ROUND(ROUND(AT463*CZ463,2),6)</f>
        <v>0.54</v>
      </c>
      <c r="DC463">
        <f>ROUND(ROUND(AT463*AG463,2),6)</f>
        <v>0</v>
      </c>
    </row>
    <row r="464" spans="1:107" x14ac:dyDescent="0.2">
      <c r="A464">
        <f>ROW(Source!A162)</f>
        <v>162</v>
      </c>
      <c r="B464">
        <v>39650536</v>
      </c>
      <c r="C464">
        <v>39651125</v>
      </c>
      <c r="D464">
        <v>36855041</v>
      </c>
      <c r="E464">
        <v>1</v>
      </c>
      <c r="F464">
        <v>1</v>
      </c>
      <c r="G464">
        <v>1</v>
      </c>
      <c r="H464">
        <v>3</v>
      </c>
      <c r="I464" t="s">
        <v>310</v>
      </c>
      <c r="J464" t="s">
        <v>312</v>
      </c>
      <c r="K464" t="s">
        <v>311</v>
      </c>
      <c r="L464">
        <v>1354</v>
      </c>
      <c r="N464">
        <v>1010</v>
      </c>
      <c r="O464" t="s">
        <v>27</v>
      </c>
      <c r="P464" t="s">
        <v>27</v>
      </c>
      <c r="Q464">
        <v>1</v>
      </c>
      <c r="W464">
        <v>0</v>
      </c>
      <c r="X464">
        <v>-726325379</v>
      </c>
      <c r="Y464">
        <v>1</v>
      </c>
      <c r="AA464">
        <v>456.56</v>
      </c>
      <c r="AB464">
        <v>0</v>
      </c>
      <c r="AC464">
        <v>0</v>
      </c>
      <c r="AD464">
        <v>0</v>
      </c>
      <c r="AE464">
        <v>456.56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3</v>
      </c>
      <c r="AT464">
        <v>1</v>
      </c>
      <c r="AU464" t="s">
        <v>3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3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Y464*Source!I162</f>
        <v>1</v>
      </c>
      <c r="CY464">
        <f>AA464</f>
        <v>456.56</v>
      </c>
      <c r="CZ464">
        <f>AE464</f>
        <v>456.56</v>
      </c>
      <c r="DA464">
        <f>AI464</f>
        <v>1</v>
      </c>
      <c r="DB464">
        <f>ROUND(ROUND(AT464*CZ464,2),6)</f>
        <v>456.56</v>
      </c>
      <c r="DC464">
        <f>ROUND(ROUND(AT464*AG464,2),6)</f>
        <v>0</v>
      </c>
    </row>
    <row r="465" spans="1:107" x14ac:dyDescent="0.2">
      <c r="A465">
        <f>ROW(Source!A162)</f>
        <v>162</v>
      </c>
      <c r="B465">
        <v>39650536</v>
      </c>
      <c r="C465">
        <v>39651125</v>
      </c>
      <c r="D465">
        <v>36799065</v>
      </c>
      <c r="E465">
        <v>17</v>
      </c>
      <c r="F465">
        <v>1</v>
      </c>
      <c r="G465">
        <v>1</v>
      </c>
      <c r="H465">
        <v>3</v>
      </c>
      <c r="I465" t="s">
        <v>892</v>
      </c>
      <c r="J465" t="s">
        <v>3</v>
      </c>
      <c r="K465" t="s">
        <v>893</v>
      </c>
      <c r="L465">
        <v>1374</v>
      </c>
      <c r="N465">
        <v>1013</v>
      </c>
      <c r="O465" t="s">
        <v>894</v>
      </c>
      <c r="P465" t="s">
        <v>894</v>
      </c>
      <c r="Q465">
        <v>1</v>
      </c>
      <c r="W465">
        <v>0</v>
      </c>
      <c r="X465">
        <v>-1731369543</v>
      </c>
      <c r="Y465">
        <v>0.22</v>
      </c>
      <c r="AA465">
        <v>1</v>
      </c>
      <c r="AB465">
        <v>0</v>
      </c>
      <c r="AC465">
        <v>0</v>
      </c>
      <c r="AD465">
        <v>0</v>
      </c>
      <c r="AE465">
        <v>1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0.22</v>
      </c>
      <c r="AU465" t="s">
        <v>3</v>
      </c>
      <c r="AV465">
        <v>0</v>
      </c>
      <c r="AW465">
        <v>2</v>
      </c>
      <c r="AX465">
        <v>39651139</v>
      </c>
      <c r="AY465">
        <v>1</v>
      </c>
      <c r="AZ465">
        <v>0</v>
      </c>
      <c r="BA465">
        <v>380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Y465*Source!I162</f>
        <v>0.22</v>
      </c>
      <c r="CY465">
        <f>AA465</f>
        <v>1</v>
      </c>
      <c r="CZ465">
        <f>AE465</f>
        <v>1</v>
      </c>
      <c r="DA465">
        <f>AI465</f>
        <v>1</v>
      </c>
      <c r="DB465">
        <f>ROUND(ROUND(AT465*CZ465,2),6)</f>
        <v>0.22</v>
      </c>
      <c r="DC465">
        <f>ROUND(ROUND(AT465*AG465,2),6)</f>
        <v>0</v>
      </c>
    </row>
    <row r="466" spans="1:107" x14ac:dyDescent="0.2">
      <c r="A466">
        <f>ROW(Source!A163)</f>
        <v>163</v>
      </c>
      <c r="B466">
        <v>39650538</v>
      </c>
      <c r="C466">
        <v>39651125</v>
      </c>
      <c r="D466">
        <v>37071037</v>
      </c>
      <c r="E466">
        <v>1</v>
      </c>
      <c r="F466">
        <v>1</v>
      </c>
      <c r="G466">
        <v>1</v>
      </c>
      <c r="H466">
        <v>1</v>
      </c>
      <c r="I466" t="s">
        <v>895</v>
      </c>
      <c r="J466" t="s">
        <v>3</v>
      </c>
      <c r="K466" t="s">
        <v>896</v>
      </c>
      <c r="L466">
        <v>1191</v>
      </c>
      <c r="N466">
        <v>1013</v>
      </c>
      <c r="O466" t="s">
        <v>878</v>
      </c>
      <c r="P466" t="s">
        <v>878</v>
      </c>
      <c r="Q466">
        <v>1</v>
      </c>
      <c r="W466">
        <v>0</v>
      </c>
      <c r="X466">
        <v>1069510174</v>
      </c>
      <c r="Y466">
        <v>1.5254999999999999</v>
      </c>
      <c r="AA466">
        <v>0</v>
      </c>
      <c r="AB466">
        <v>0</v>
      </c>
      <c r="AC466">
        <v>0</v>
      </c>
      <c r="AD466">
        <v>65.13</v>
      </c>
      <c r="AE466">
        <v>0</v>
      </c>
      <c r="AF466">
        <v>0</v>
      </c>
      <c r="AG466">
        <v>0</v>
      </c>
      <c r="AH466">
        <v>9.6199999999999992</v>
      </c>
      <c r="AI466">
        <v>1</v>
      </c>
      <c r="AJ466">
        <v>1</v>
      </c>
      <c r="AK466">
        <v>1</v>
      </c>
      <c r="AL466">
        <v>6.77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1.1299999999999999</v>
      </c>
      <c r="AU466" t="s">
        <v>19</v>
      </c>
      <c r="AV466">
        <v>1</v>
      </c>
      <c r="AW466">
        <v>2</v>
      </c>
      <c r="AX466">
        <v>39651134</v>
      </c>
      <c r="AY466">
        <v>1</v>
      </c>
      <c r="AZ466">
        <v>0</v>
      </c>
      <c r="BA466">
        <v>381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Y466*Source!I163</f>
        <v>1.5254999999999999</v>
      </c>
      <c r="CY466">
        <f>AD466</f>
        <v>65.13</v>
      </c>
      <c r="CZ466">
        <f>AH466</f>
        <v>9.6199999999999992</v>
      </c>
      <c r="DA466">
        <f>AL466</f>
        <v>6.77</v>
      </c>
      <c r="DB466">
        <f>ROUND((ROUND(AT466*CZ466,2)*1.35),6)</f>
        <v>14.6745</v>
      </c>
      <c r="DC466">
        <f>ROUND((ROUND(AT466*AG466,2)*1.35),6)</f>
        <v>0</v>
      </c>
    </row>
    <row r="467" spans="1:107" x14ac:dyDescent="0.2">
      <c r="A467">
        <f>ROW(Source!A163)</f>
        <v>163</v>
      </c>
      <c r="B467">
        <v>39650538</v>
      </c>
      <c r="C467">
        <v>39651125</v>
      </c>
      <c r="D467">
        <v>37064876</v>
      </c>
      <c r="E467">
        <v>1</v>
      </c>
      <c r="F467">
        <v>1</v>
      </c>
      <c r="G467">
        <v>1</v>
      </c>
      <c r="H467">
        <v>1</v>
      </c>
      <c r="I467" t="s">
        <v>897</v>
      </c>
      <c r="J467" t="s">
        <v>3</v>
      </c>
      <c r="K467" t="s">
        <v>898</v>
      </c>
      <c r="L467">
        <v>1191</v>
      </c>
      <c r="N467">
        <v>1013</v>
      </c>
      <c r="O467" t="s">
        <v>878</v>
      </c>
      <c r="P467" t="s">
        <v>878</v>
      </c>
      <c r="Q467">
        <v>1</v>
      </c>
      <c r="W467">
        <v>0</v>
      </c>
      <c r="X467">
        <v>-1417349443</v>
      </c>
      <c r="Y467">
        <v>0.08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6.77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0.08</v>
      </c>
      <c r="AU467" t="s">
        <v>3</v>
      </c>
      <c r="AV467">
        <v>2</v>
      </c>
      <c r="AW467">
        <v>2</v>
      </c>
      <c r="AX467">
        <v>39651135</v>
      </c>
      <c r="AY467">
        <v>1</v>
      </c>
      <c r="AZ467">
        <v>2048</v>
      </c>
      <c r="BA467">
        <v>382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Y467*Source!I163</f>
        <v>0.08</v>
      </c>
      <c r="CY467">
        <f>AD467</f>
        <v>0</v>
      </c>
      <c r="CZ467">
        <f>AH467</f>
        <v>0</v>
      </c>
      <c r="DA467">
        <f>AL467</f>
        <v>1</v>
      </c>
      <c r="DB467">
        <f>ROUND(ROUND(AT467*CZ467,2),6)</f>
        <v>0</v>
      </c>
      <c r="DC467">
        <f>ROUND(ROUND(AT467*AG467,2),6)</f>
        <v>0</v>
      </c>
    </row>
    <row r="468" spans="1:107" x14ac:dyDescent="0.2">
      <c r="A468">
        <f>ROW(Source!A163)</f>
        <v>163</v>
      </c>
      <c r="B468">
        <v>39650538</v>
      </c>
      <c r="C468">
        <v>39651125</v>
      </c>
      <c r="D468">
        <v>36882159</v>
      </c>
      <c r="E468">
        <v>1</v>
      </c>
      <c r="F468">
        <v>1</v>
      </c>
      <c r="G468">
        <v>1</v>
      </c>
      <c r="H468">
        <v>2</v>
      </c>
      <c r="I468" t="s">
        <v>958</v>
      </c>
      <c r="J468" t="s">
        <v>959</v>
      </c>
      <c r="K468" t="s">
        <v>960</v>
      </c>
      <c r="L468">
        <v>1368</v>
      </c>
      <c r="N468">
        <v>1011</v>
      </c>
      <c r="O468" t="s">
        <v>902</v>
      </c>
      <c r="P468" t="s">
        <v>902</v>
      </c>
      <c r="Q468">
        <v>1</v>
      </c>
      <c r="W468">
        <v>0</v>
      </c>
      <c r="X468">
        <v>-1718674368</v>
      </c>
      <c r="Y468">
        <v>5.4000000000000006E-2</v>
      </c>
      <c r="AA468">
        <v>0</v>
      </c>
      <c r="AB468">
        <v>758.17</v>
      </c>
      <c r="AC468">
        <v>13.5</v>
      </c>
      <c r="AD468">
        <v>0</v>
      </c>
      <c r="AE468">
        <v>0</v>
      </c>
      <c r="AF468">
        <v>111.99</v>
      </c>
      <c r="AG468">
        <v>13.5</v>
      </c>
      <c r="AH468">
        <v>0</v>
      </c>
      <c r="AI468">
        <v>1</v>
      </c>
      <c r="AJ468">
        <v>6.77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0.04</v>
      </c>
      <c r="AU468" t="s">
        <v>19</v>
      </c>
      <c r="AV468">
        <v>0</v>
      </c>
      <c r="AW468">
        <v>2</v>
      </c>
      <c r="AX468">
        <v>39651136</v>
      </c>
      <c r="AY468">
        <v>1</v>
      </c>
      <c r="AZ468">
        <v>0</v>
      </c>
      <c r="BA468">
        <v>383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Y468*Source!I163</f>
        <v>5.4000000000000006E-2</v>
      </c>
      <c r="CY468">
        <f>AB468</f>
        <v>758.17</v>
      </c>
      <c r="CZ468">
        <f>AF468</f>
        <v>111.99</v>
      </c>
      <c r="DA468">
        <f>AJ468</f>
        <v>6.77</v>
      </c>
      <c r="DB468">
        <f>ROUND((ROUND(AT468*CZ468,2)*1.35),6)</f>
        <v>6.048</v>
      </c>
      <c r="DC468">
        <f>ROUND((ROUND(AT468*AG468,2)*1.35),6)</f>
        <v>0.72899999999999998</v>
      </c>
    </row>
    <row r="469" spans="1:107" x14ac:dyDescent="0.2">
      <c r="A469">
        <f>ROW(Source!A163)</f>
        <v>163</v>
      </c>
      <c r="B469">
        <v>39650538</v>
      </c>
      <c r="C469">
        <v>39651125</v>
      </c>
      <c r="D469">
        <v>36883554</v>
      </c>
      <c r="E469">
        <v>1</v>
      </c>
      <c r="F469">
        <v>1</v>
      </c>
      <c r="G469">
        <v>1</v>
      </c>
      <c r="H469">
        <v>2</v>
      </c>
      <c r="I469" t="s">
        <v>961</v>
      </c>
      <c r="J469" t="s">
        <v>962</v>
      </c>
      <c r="K469" t="s">
        <v>963</v>
      </c>
      <c r="L469">
        <v>1368</v>
      </c>
      <c r="N469">
        <v>1011</v>
      </c>
      <c r="O469" t="s">
        <v>902</v>
      </c>
      <c r="P469" t="s">
        <v>902</v>
      </c>
      <c r="Q469">
        <v>1</v>
      </c>
      <c r="W469">
        <v>0</v>
      </c>
      <c r="X469">
        <v>1372534845</v>
      </c>
      <c r="Y469">
        <v>5.4000000000000006E-2</v>
      </c>
      <c r="AA469">
        <v>0</v>
      </c>
      <c r="AB469">
        <v>444.86</v>
      </c>
      <c r="AC469">
        <v>11.6</v>
      </c>
      <c r="AD469">
        <v>0</v>
      </c>
      <c r="AE469">
        <v>0</v>
      </c>
      <c r="AF469">
        <v>65.709999999999994</v>
      </c>
      <c r="AG469">
        <v>11.6</v>
      </c>
      <c r="AH469">
        <v>0</v>
      </c>
      <c r="AI469">
        <v>1</v>
      </c>
      <c r="AJ469">
        <v>6.77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0.04</v>
      </c>
      <c r="AU469" t="s">
        <v>19</v>
      </c>
      <c r="AV469">
        <v>0</v>
      </c>
      <c r="AW469">
        <v>2</v>
      </c>
      <c r="AX469">
        <v>39651137</v>
      </c>
      <c r="AY469">
        <v>1</v>
      </c>
      <c r="AZ469">
        <v>0</v>
      </c>
      <c r="BA469">
        <v>384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Y469*Source!I163</f>
        <v>5.4000000000000006E-2</v>
      </c>
      <c r="CY469">
        <f>AB469</f>
        <v>444.86</v>
      </c>
      <c r="CZ469">
        <f>AF469</f>
        <v>65.709999999999994</v>
      </c>
      <c r="DA469">
        <f>AJ469</f>
        <v>6.77</v>
      </c>
      <c r="DB469">
        <f>ROUND((ROUND(AT469*CZ469,2)*1.35),6)</f>
        <v>3.5505</v>
      </c>
      <c r="DC469">
        <f>ROUND((ROUND(AT469*AG469,2)*1.35),6)</f>
        <v>0.621</v>
      </c>
    </row>
    <row r="470" spans="1:107" x14ac:dyDescent="0.2">
      <c r="A470">
        <f>ROW(Source!A163)</f>
        <v>163</v>
      </c>
      <c r="B470">
        <v>39650538</v>
      </c>
      <c r="C470">
        <v>39651125</v>
      </c>
      <c r="D470">
        <v>36804448</v>
      </c>
      <c r="E470">
        <v>1</v>
      </c>
      <c r="F470">
        <v>1</v>
      </c>
      <c r="G470">
        <v>1</v>
      </c>
      <c r="H470">
        <v>3</v>
      </c>
      <c r="I470" t="s">
        <v>925</v>
      </c>
      <c r="J470" t="s">
        <v>926</v>
      </c>
      <c r="K470" t="s">
        <v>927</v>
      </c>
      <c r="L470">
        <v>1346</v>
      </c>
      <c r="N470">
        <v>1009</v>
      </c>
      <c r="O470" t="s">
        <v>186</v>
      </c>
      <c r="P470" t="s">
        <v>186</v>
      </c>
      <c r="Q470">
        <v>1</v>
      </c>
      <c r="W470">
        <v>0</v>
      </c>
      <c r="X470">
        <v>103900845</v>
      </c>
      <c r="Y470">
        <v>0.06</v>
      </c>
      <c r="AA470">
        <v>61.2</v>
      </c>
      <c r="AB470">
        <v>0</v>
      </c>
      <c r="AC470">
        <v>0</v>
      </c>
      <c r="AD470">
        <v>0</v>
      </c>
      <c r="AE470">
        <v>9.0399999999999991</v>
      </c>
      <c r="AF470">
        <v>0</v>
      </c>
      <c r="AG470">
        <v>0</v>
      </c>
      <c r="AH470">
        <v>0</v>
      </c>
      <c r="AI470">
        <v>6.77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0.06</v>
      </c>
      <c r="AU470" t="s">
        <v>3</v>
      </c>
      <c r="AV470">
        <v>0</v>
      </c>
      <c r="AW470">
        <v>2</v>
      </c>
      <c r="AX470">
        <v>39651138</v>
      </c>
      <c r="AY470">
        <v>1</v>
      </c>
      <c r="AZ470">
        <v>0</v>
      </c>
      <c r="BA470">
        <v>385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Y470*Source!I163</f>
        <v>0.06</v>
      </c>
      <c r="CY470">
        <f>AA470</f>
        <v>61.2</v>
      </c>
      <c r="CZ470">
        <f>AE470</f>
        <v>9.0399999999999991</v>
      </c>
      <c r="DA470">
        <f>AI470</f>
        <v>6.77</v>
      </c>
      <c r="DB470">
        <f t="shared" ref="DB470:DB501" si="172">ROUND(ROUND(AT470*CZ470,2),6)</f>
        <v>0.54</v>
      </c>
      <c r="DC470">
        <f t="shared" ref="DC470:DC501" si="173">ROUND(ROUND(AT470*AG470,2),6)</f>
        <v>0</v>
      </c>
    </row>
    <row r="471" spans="1:107" x14ac:dyDescent="0.2">
      <c r="A471">
        <f>ROW(Source!A163)</f>
        <v>163</v>
      </c>
      <c r="B471">
        <v>39650538</v>
      </c>
      <c r="C471">
        <v>39651125</v>
      </c>
      <c r="D471">
        <v>36855041</v>
      </c>
      <c r="E471">
        <v>1</v>
      </c>
      <c r="F471">
        <v>1</v>
      </c>
      <c r="G471">
        <v>1</v>
      </c>
      <c r="H471">
        <v>3</v>
      </c>
      <c r="I471" t="s">
        <v>310</v>
      </c>
      <c r="J471" t="s">
        <v>312</v>
      </c>
      <c r="K471" t="s">
        <v>311</v>
      </c>
      <c r="L471">
        <v>1354</v>
      </c>
      <c r="N471">
        <v>1010</v>
      </c>
      <c r="O471" t="s">
        <v>27</v>
      </c>
      <c r="P471" t="s">
        <v>27</v>
      </c>
      <c r="Q471">
        <v>1</v>
      </c>
      <c r="W471">
        <v>0</v>
      </c>
      <c r="X471">
        <v>-726325379</v>
      </c>
      <c r="Y471">
        <v>1</v>
      </c>
      <c r="AA471">
        <v>3090.91</v>
      </c>
      <c r="AB471">
        <v>0</v>
      </c>
      <c r="AC471">
        <v>0</v>
      </c>
      <c r="AD471">
        <v>0</v>
      </c>
      <c r="AE471">
        <v>456.56</v>
      </c>
      <c r="AF471">
        <v>0</v>
      </c>
      <c r="AG471">
        <v>0</v>
      </c>
      <c r="AH471">
        <v>0</v>
      </c>
      <c r="AI471">
        <v>6.77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3</v>
      </c>
      <c r="AT471">
        <v>1</v>
      </c>
      <c r="AU471" t="s">
        <v>3</v>
      </c>
      <c r="AV471">
        <v>0</v>
      </c>
      <c r="AW471">
        <v>1</v>
      </c>
      <c r="AX471">
        <v>-1</v>
      </c>
      <c r="AY471">
        <v>0</v>
      </c>
      <c r="AZ471">
        <v>0</v>
      </c>
      <c r="BA471" t="s">
        <v>3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Y471*Source!I163</f>
        <v>1</v>
      </c>
      <c r="CY471">
        <f>AA471</f>
        <v>3090.91</v>
      </c>
      <c r="CZ471">
        <f>AE471</f>
        <v>456.56</v>
      </c>
      <c r="DA471">
        <f>AI471</f>
        <v>6.77</v>
      </c>
      <c r="DB471">
        <f t="shared" si="172"/>
        <v>456.56</v>
      </c>
      <c r="DC471">
        <f t="shared" si="173"/>
        <v>0</v>
      </c>
    </row>
    <row r="472" spans="1:107" x14ac:dyDescent="0.2">
      <c r="A472">
        <f>ROW(Source!A163)</f>
        <v>163</v>
      </c>
      <c r="B472">
        <v>39650538</v>
      </c>
      <c r="C472">
        <v>39651125</v>
      </c>
      <c r="D472">
        <v>36799065</v>
      </c>
      <c r="E472">
        <v>17</v>
      </c>
      <c r="F472">
        <v>1</v>
      </c>
      <c r="G472">
        <v>1</v>
      </c>
      <c r="H472">
        <v>3</v>
      </c>
      <c r="I472" t="s">
        <v>892</v>
      </c>
      <c r="J472" t="s">
        <v>3</v>
      </c>
      <c r="K472" t="s">
        <v>893</v>
      </c>
      <c r="L472">
        <v>1374</v>
      </c>
      <c r="N472">
        <v>1013</v>
      </c>
      <c r="O472" t="s">
        <v>894</v>
      </c>
      <c r="P472" t="s">
        <v>894</v>
      </c>
      <c r="Q472">
        <v>1</v>
      </c>
      <c r="W472">
        <v>0</v>
      </c>
      <c r="X472">
        <v>-1731369543</v>
      </c>
      <c r="Y472">
        <v>0.22</v>
      </c>
      <c r="AA472">
        <v>1</v>
      </c>
      <c r="AB472">
        <v>0</v>
      </c>
      <c r="AC472">
        <v>0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0.22</v>
      </c>
      <c r="AU472" t="s">
        <v>3</v>
      </c>
      <c r="AV472">
        <v>0</v>
      </c>
      <c r="AW472">
        <v>2</v>
      </c>
      <c r="AX472">
        <v>39651139</v>
      </c>
      <c r="AY472">
        <v>1</v>
      </c>
      <c r="AZ472">
        <v>0</v>
      </c>
      <c r="BA472">
        <v>386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Y472*Source!I163</f>
        <v>0.22</v>
      </c>
      <c r="CY472">
        <f>AA472</f>
        <v>1</v>
      </c>
      <c r="CZ472">
        <f>AE472</f>
        <v>1</v>
      </c>
      <c r="DA472">
        <f>AI472</f>
        <v>1</v>
      </c>
      <c r="DB472">
        <f t="shared" si="172"/>
        <v>0.22</v>
      </c>
      <c r="DC472">
        <f t="shared" si="173"/>
        <v>0</v>
      </c>
    </row>
    <row r="473" spans="1:107" x14ac:dyDescent="0.2">
      <c r="A473">
        <f>ROW(Source!A166)</f>
        <v>166</v>
      </c>
      <c r="B473">
        <v>39650536</v>
      </c>
      <c r="C473">
        <v>39651141</v>
      </c>
      <c r="D473">
        <v>37072887</v>
      </c>
      <c r="E473">
        <v>1</v>
      </c>
      <c r="F473">
        <v>1</v>
      </c>
      <c r="G473">
        <v>1</v>
      </c>
      <c r="H473">
        <v>1</v>
      </c>
      <c r="I473" t="s">
        <v>1087</v>
      </c>
      <c r="J473" t="s">
        <v>3</v>
      </c>
      <c r="K473" t="s">
        <v>1088</v>
      </c>
      <c r="L473">
        <v>1191</v>
      </c>
      <c r="N473">
        <v>1013</v>
      </c>
      <c r="O473" t="s">
        <v>878</v>
      </c>
      <c r="P473" t="s">
        <v>878</v>
      </c>
      <c r="Q473">
        <v>1</v>
      </c>
      <c r="W473">
        <v>0</v>
      </c>
      <c r="X473">
        <v>1799141607</v>
      </c>
      <c r="Y473">
        <v>10.3</v>
      </c>
      <c r="AA473">
        <v>0</v>
      </c>
      <c r="AB473">
        <v>0</v>
      </c>
      <c r="AC473">
        <v>0</v>
      </c>
      <c r="AD473">
        <v>10.210000000000001</v>
      </c>
      <c r="AE473">
        <v>0</v>
      </c>
      <c r="AF473">
        <v>0</v>
      </c>
      <c r="AG473">
        <v>0</v>
      </c>
      <c r="AH473">
        <v>10.210000000000001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10.3</v>
      </c>
      <c r="AU473" t="s">
        <v>3</v>
      </c>
      <c r="AV473">
        <v>1</v>
      </c>
      <c r="AW473">
        <v>2</v>
      </c>
      <c r="AX473">
        <v>39651155</v>
      </c>
      <c r="AY473">
        <v>1</v>
      </c>
      <c r="AZ473">
        <v>0</v>
      </c>
      <c r="BA473">
        <v>387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Y473*Source!I166</f>
        <v>0.20600000000000002</v>
      </c>
      <c r="CY473">
        <f>AD473</f>
        <v>10.210000000000001</v>
      </c>
      <c r="CZ473">
        <f>AH473</f>
        <v>10.210000000000001</v>
      </c>
      <c r="DA473">
        <f>AL473</f>
        <v>1</v>
      </c>
      <c r="DB473">
        <f t="shared" si="172"/>
        <v>105.16</v>
      </c>
      <c r="DC473">
        <f t="shared" si="173"/>
        <v>0</v>
      </c>
    </row>
    <row r="474" spans="1:107" x14ac:dyDescent="0.2">
      <c r="A474">
        <f>ROW(Source!A166)</f>
        <v>166</v>
      </c>
      <c r="B474">
        <v>39650536</v>
      </c>
      <c r="C474">
        <v>39651141</v>
      </c>
      <c r="D474">
        <v>36800120</v>
      </c>
      <c r="E474">
        <v>1</v>
      </c>
      <c r="F474">
        <v>1</v>
      </c>
      <c r="G474">
        <v>1</v>
      </c>
      <c r="H474">
        <v>3</v>
      </c>
      <c r="I474" t="s">
        <v>1089</v>
      </c>
      <c r="J474" t="s">
        <v>1090</v>
      </c>
      <c r="K474" t="s">
        <v>1091</v>
      </c>
      <c r="L474">
        <v>1346</v>
      </c>
      <c r="N474">
        <v>1009</v>
      </c>
      <c r="O474" t="s">
        <v>186</v>
      </c>
      <c r="P474" t="s">
        <v>186</v>
      </c>
      <c r="Q474">
        <v>1</v>
      </c>
      <c r="W474">
        <v>0</v>
      </c>
      <c r="X474">
        <v>1387914298</v>
      </c>
      <c r="Y474">
        <v>5.6000000000000001E-2</v>
      </c>
      <c r="AA474">
        <v>38.89</v>
      </c>
      <c r="AB474">
        <v>0</v>
      </c>
      <c r="AC474">
        <v>0</v>
      </c>
      <c r="AD474">
        <v>0</v>
      </c>
      <c r="AE474">
        <v>38.89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5.6000000000000001E-2</v>
      </c>
      <c r="AU474" t="s">
        <v>3</v>
      </c>
      <c r="AV474">
        <v>0</v>
      </c>
      <c r="AW474">
        <v>2</v>
      </c>
      <c r="AX474">
        <v>39651156</v>
      </c>
      <c r="AY474">
        <v>1</v>
      </c>
      <c r="AZ474">
        <v>0</v>
      </c>
      <c r="BA474">
        <v>388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Y474*Source!I166</f>
        <v>1.1200000000000001E-3</v>
      </c>
      <c r="CY474">
        <f t="shared" ref="CY474:CY483" si="174">AA474</f>
        <v>38.89</v>
      </c>
      <c r="CZ474">
        <f t="shared" ref="CZ474:CZ483" si="175">AE474</f>
        <v>38.89</v>
      </c>
      <c r="DA474">
        <f t="shared" ref="DA474:DA483" si="176">AI474</f>
        <v>1</v>
      </c>
      <c r="DB474">
        <f t="shared" si="172"/>
        <v>2.1800000000000002</v>
      </c>
      <c r="DC474">
        <f t="shared" si="173"/>
        <v>0</v>
      </c>
    </row>
    <row r="475" spans="1:107" x14ac:dyDescent="0.2">
      <c r="A475">
        <f>ROW(Source!A166)</f>
        <v>166</v>
      </c>
      <c r="B475">
        <v>39650536</v>
      </c>
      <c r="C475">
        <v>39651141</v>
      </c>
      <c r="D475">
        <v>36800366</v>
      </c>
      <c r="E475">
        <v>1</v>
      </c>
      <c r="F475">
        <v>1</v>
      </c>
      <c r="G475">
        <v>1</v>
      </c>
      <c r="H475">
        <v>3</v>
      </c>
      <c r="I475" t="s">
        <v>1092</v>
      </c>
      <c r="J475" t="s">
        <v>1093</v>
      </c>
      <c r="K475" t="s">
        <v>1094</v>
      </c>
      <c r="L475">
        <v>1348</v>
      </c>
      <c r="N475">
        <v>1009</v>
      </c>
      <c r="O475" t="s">
        <v>888</v>
      </c>
      <c r="P475" t="s">
        <v>888</v>
      </c>
      <c r="Q475">
        <v>1000</v>
      </c>
      <c r="W475">
        <v>0</v>
      </c>
      <c r="X475">
        <v>1278256266</v>
      </c>
      <c r="Y475">
        <v>2.0000000000000002E-5</v>
      </c>
      <c r="AA475">
        <v>4934.4799999999996</v>
      </c>
      <c r="AB475">
        <v>0</v>
      </c>
      <c r="AC475">
        <v>0</v>
      </c>
      <c r="AD475">
        <v>0</v>
      </c>
      <c r="AE475">
        <v>4934.4799999999996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2.0000000000000002E-5</v>
      </c>
      <c r="AU475" t="s">
        <v>3</v>
      </c>
      <c r="AV475">
        <v>0</v>
      </c>
      <c r="AW475">
        <v>2</v>
      </c>
      <c r="AX475">
        <v>39651157</v>
      </c>
      <c r="AY475">
        <v>1</v>
      </c>
      <c r="AZ475">
        <v>0</v>
      </c>
      <c r="BA475">
        <v>389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Y475*Source!I166</f>
        <v>4.0000000000000003E-7</v>
      </c>
      <c r="CY475">
        <f t="shared" si="174"/>
        <v>4934.4799999999996</v>
      </c>
      <c r="CZ475">
        <f t="shared" si="175"/>
        <v>4934.4799999999996</v>
      </c>
      <c r="DA475">
        <f t="shared" si="176"/>
        <v>1</v>
      </c>
      <c r="DB475">
        <f t="shared" si="172"/>
        <v>0.1</v>
      </c>
      <c r="DC475">
        <f t="shared" si="173"/>
        <v>0</v>
      </c>
    </row>
    <row r="476" spans="1:107" x14ac:dyDescent="0.2">
      <c r="A476">
        <f>ROW(Source!A166)</f>
        <v>166</v>
      </c>
      <c r="B476">
        <v>39650536</v>
      </c>
      <c r="C476">
        <v>39651141</v>
      </c>
      <c r="D476">
        <v>36800424</v>
      </c>
      <c r="E476">
        <v>1</v>
      </c>
      <c r="F476">
        <v>1</v>
      </c>
      <c r="G476">
        <v>1</v>
      </c>
      <c r="H476">
        <v>3</v>
      </c>
      <c r="I476" t="s">
        <v>879</v>
      </c>
      <c r="J476" t="s">
        <v>880</v>
      </c>
      <c r="K476" t="s">
        <v>881</v>
      </c>
      <c r="L476">
        <v>1346</v>
      </c>
      <c r="N476">
        <v>1009</v>
      </c>
      <c r="O476" t="s">
        <v>186</v>
      </c>
      <c r="P476" t="s">
        <v>186</v>
      </c>
      <c r="Q476">
        <v>1</v>
      </c>
      <c r="W476">
        <v>0</v>
      </c>
      <c r="X476">
        <v>1559187994</v>
      </c>
      <c r="Y476">
        <v>3.2000000000000001E-2</v>
      </c>
      <c r="AA476">
        <v>27.74</v>
      </c>
      <c r="AB476">
        <v>0</v>
      </c>
      <c r="AC476">
        <v>0</v>
      </c>
      <c r="AD476">
        <v>0</v>
      </c>
      <c r="AE476">
        <v>27.74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3.2000000000000001E-2</v>
      </c>
      <c r="AU476" t="s">
        <v>3</v>
      </c>
      <c r="AV476">
        <v>0</v>
      </c>
      <c r="AW476">
        <v>2</v>
      </c>
      <c r="AX476">
        <v>39651158</v>
      </c>
      <c r="AY476">
        <v>1</v>
      </c>
      <c r="AZ476">
        <v>0</v>
      </c>
      <c r="BA476">
        <v>390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Y476*Source!I166</f>
        <v>6.4000000000000005E-4</v>
      </c>
      <c r="CY476">
        <f t="shared" si="174"/>
        <v>27.74</v>
      </c>
      <c r="CZ476">
        <f t="shared" si="175"/>
        <v>27.74</v>
      </c>
      <c r="DA476">
        <f t="shared" si="176"/>
        <v>1</v>
      </c>
      <c r="DB476">
        <f t="shared" si="172"/>
        <v>0.89</v>
      </c>
      <c r="DC476">
        <f t="shared" si="173"/>
        <v>0</v>
      </c>
    </row>
    <row r="477" spans="1:107" x14ac:dyDescent="0.2">
      <c r="A477">
        <f>ROW(Source!A166)</f>
        <v>166</v>
      </c>
      <c r="B477">
        <v>39650536</v>
      </c>
      <c r="C477">
        <v>39651141</v>
      </c>
      <c r="D477">
        <v>36829537</v>
      </c>
      <c r="E477">
        <v>1</v>
      </c>
      <c r="F477">
        <v>1</v>
      </c>
      <c r="G477">
        <v>1</v>
      </c>
      <c r="H477">
        <v>3</v>
      </c>
      <c r="I477" t="s">
        <v>1095</v>
      </c>
      <c r="J477" t="s">
        <v>1096</v>
      </c>
      <c r="K477" t="s">
        <v>1097</v>
      </c>
      <c r="L477">
        <v>1346</v>
      </c>
      <c r="N477">
        <v>1009</v>
      </c>
      <c r="O477" t="s">
        <v>186</v>
      </c>
      <c r="P477" t="s">
        <v>186</v>
      </c>
      <c r="Q477">
        <v>1</v>
      </c>
      <c r="W477">
        <v>0</v>
      </c>
      <c r="X477">
        <v>432883440</v>
      </c>
      <c r="Y477">
        <v>0.13600000000000001</v>
      </c>
      <c r="AA477">
        <v>114.22</v>
      </c>
      <c r="AB477">
        <v>0</v>
      </c>
      <c r="AC477">
        <v>0</v>
      </c>
      <c r="AD477">
        <v>0</v>
      </c>
      <c r="AE477">
        <v>114.22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0.13600000000000001</v>
      </c>
      <c r="AU477" t="s">
        <v>3</v>
      </c>
      <c r="AV477">
        <v>0</v>
      </c>
      <c r="AW477">
        <v>2</v>
      </c>
      <c r="AX477">
        <v>39651159</v>
      </c>
      <c r="AY477">
        <v>1</v>
      </c>
      <c r="AZ477">
        <v>0</v>
      </c>
      <c r="BA477">
        <v>391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Y477*Source!I166</f>
        <v>2.7200000000000002E-3</v>
      </c>
      <c r="CY477">
        <f t="shared" si="174"/>
        <v>114.22</v>
      </c>
      <c r="CZ477">
        <f t="shared" si="175"/>
        <v>114.22</v>
      </c>
      <c r="DA477">
        <f t="shared" si="176"/>
        <v>1</v>
      </c>
      <c r="DB477">
        <f t="shared" si="172"/>
        <v>15.53</v>
      </c>
      <c r="DC477">
        <f t="shared" si="173"/>
        <v>0</v>
      </c>
    </row>
    <row r="478" spans="1:107" x14ac:dyDescent="0.2">
      <c r="A478">
        <f>ROW(Source!A166)</f>
        <v>166</v>
      </c>
      <c r="B478">
        <v>39650536</v>
      </c>
      <c r="C478">
        <v>39651141</v>
      </c>
      <c r="D478">
        <v>36838420</v>
      </c>
      <c r="E478">
        <v>1</v>
      </c>
      <c r="F478">
        <v>1</v>
      </c>
      <c r="G478">
        <v>1</v>
      </c>
      <c r="H478">
        <v>3</v>
      </c>
      <c r="I478" t="s">
        <v>1098</v>
      </c>
      <c r="J478" t="s">
        <v>1099</v>
      </c>
      <c r="K478" t="s">
        <v>1100</v>
      </c>
      <c r="L478">
        <v>1348</v>
      </c>
      <c r="N478">
        <v>1009</v>
      </c>
      <c r="O478" t="s">
        <v>888</v>
      </c>
      <c r="P478" t="s">
        <v>888</v>
      </c>
      <c r="Q478">
        <v>1000</v>
      </c>
      <c r="W478">
        <v>0</v>
      </c>
      <c r="X478">
        <v>2093712192</v>
      </c>
      <c r="Y478">
        <v>3.0000000000000001E-5</v>
      </c>
      <c r="AA478">
        <v>27921.97</v>
      </c>
      <c r="AB478">
        <v>0</v>
      </c>
      <c r="AC478">
        <v>0</v>
      </c>
      <c r="AD478">
        <v>0</v>
      </c>
      <c r="AE478">
        <v>27921.97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3.0000000000000001E-5</v>
      </c>
      <c r="AU478" t="s">
        <v>3</v>
      </c>
      <c r="AV478">
        <v>0</v>
      </c>
      <c r="AW478">
        <v>2</v>
      </c>
      <c r="AX478">
        <v>39651160</v>
      </c>
      <c r="AY478">
        <v>1</v>
      </c>
      <c r="AZ478">
        <v>0</v>
      </c>
      <c r="BA478">
        <v>392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Y478*Source!I166</f>
        <v>6.0000000000000008E-7</v>
      </c>
      <c r="CY478">
        <f t="shared" si="174"/>
        <v>27921.97</v>
      </c>
      <c r="CZ478">
        <f t="shared" si="175"/>
        <v>27921.97</v>
      </c>
      <c r="DA478">
        <f t="shared" si="176"/>
        <v>1</v>
      </c>
      <c r="DB478">
        <f t="shared" si="172"/>
        <v>0.84</v>
      </c>
      <c r="DC478">
        <f t="shared" si="173"/>
        <v>0</v>
      </c>
    </row>
    <row r="479" spans="1:107" x14ac:dyDescent="0.2">
      <c r="A479">
        <f>ROW(Source!A166)</f>
        <v>166</v>
      </c>
      <c r="B479">
        <v>39650536</v>
      </c>
      <c r="C479">
        <v>39651141</v>
      </c>
      <c r="D479">
        <v>36851951</v>
      </c>
      <c r="E479">
        <v>1</v>
      </c>
      <c r="F479">
        <v>1</v>
      </c>
      <c r="G479">
        <v>1</v>
      </c>
      <c r="H479">
        <v>3</v>
      </c>
      <c r="I479" t="s">
        <v>321</v>
      </c>
      <c r="J479" t="s">
        <v>323</v>
      </c>
      <c r="K479" t="s">
        <v>322</v>
      </c>
      <c r="L479">
        <v>1355</v>
      </c>
      <c r="N479">
        <v>1010</v>
      </c>
      <c r="O479" t="s">
        <v>265</v>
      </c>
      <c r="P479" t="s">
        <v>265</v>
      </c>
      <c r="Q479">
        <v>100</v>
      </c>
      <c r="W479">
        <v>0</v>
      </c>
      <c r="X479">
        <v>205794047</v>
      </c>
      <c r="Y479">
        <v>0.5</v>
      </c>
      <c r="AA479">
        <v>18</v>
      </c>
      <c r="AB479">
        <v>0</v>
      </c>
      <c r="AC479">
        <v>0</v>
      </c>
      <c r="AD479">
        <v>0</v>
      </c>
      <c r="AE479">
        <v>18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3</v>
      </c>
      <c r="AT479">
        <v>0.5</v>
      </c>
      <c r="AU479" t="s">
        <v>3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3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Y479*Source!I166</f>
        <v>0.01</v>
      </c>
      <c r="CY479">
        <f t="shared" si="174"/>
        <v>18</v>
      </c>
      <c r="CZ479">
        <f t="shared" si="175"/>
        <v>18</v>
      </c>
      <c r="DA479">
        <f t="shared" si="176"/>
        <v>1</v>
      </c>
      <c r="DB479">
        <f t="shared" si="172"/>
        <v>9</v>
      </c>
      <c r="DC479">
        <f t="shared" si="173"/>
        <v>0</v>
      </c>
    </row>
    <row r="480" spans="1:107" x14ac:dyDescent="0.2">
      <c r="A480">
        <f>ROW(Source!A166)</f>
        <v>166</v>
      </c>
      <c r="B480">
        <v>39650536</v>
      </c>
      <c r="C480">
        <v>39651141</v>
      </c>
      <c r="D480">
        <v>36867794</v>
      </c>
      <c r="E480">
        <v>1</v>
      </c>
      <c r="F480">
        <v>1</v>
      </c>
      <c r="G480">
        <v>1</v>
      </c>
      <c r="H480">
        <v>3</v>
      </c>
      <c r="I480" t="s">
        <v>1101</v>
      </c>
      <c r="J480" t="s">
        <v>1102</v>
      </c>
      <c r="K480" t="s">
        <v>1103</v>
      </c>
      <c r="L480">
        <v>1346</v>
      </c>
      <c r="N480">
        <v>1009</v>
      </c>
      <c r="O480" t="s">
        <v>186</v>
      </c>
      <c r="P480" t="s">
        <v>186</v>
      </c>
      <c r="Q480">
        <v>1</v>
      </c>
      <c r="W480">
        <v>0</v>
      </c>
      <c r="X480">
        <v>1584075688</v>
      </c>
      <c r="Y480">
        <v>0.04</v>
      </c>
      <c r="AA480">
        <v>35.700000000000003</v>
      </c>
      <c r="AB480">
        <v>0</v>
      </c>
      <c r="AC480">
        <v>0</v>
      </c>
      <c r="AD480">
        <v>0</v>
      </c>
      <c r="AE480">
        <v>35.700000000000003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0.04</v>
      </c>
      <c r="AU480" t="s">
        <v>3</v>
      </c>
      <c r="AV480">
        <v>0</v>
      </c>
      <c r="AW480">
        <v>2</v>
      </c>
      <c r="AX480">
        <v>39651161</v>
      </c>
      <c r="AY480">
        <v>1</v>
      </c>
      <c r="AZ480">
        <v>0</v>
      </c>
      <c r="BA480">
        <v>393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Y480*Source!I166</f>
        <v>8.0000000000000004E-4</v>
      </c>
      <c r="CY480">
        <f t="shared" si="174"/>
        <v>35.700000000000003</v>
      </c>
      <c r="CZ480">
        <f t="shared" si="175"/>
        <v>35.700000000000003</v>
      </c>
      <c r="DA480">
        <f t="shared" si="176"/>
        <v>1</v>
      </c>
      <c r="DB480">
        <f t="shared" si="172"/>
        <v>1.43</v>
      </c>
      <c r="DC480">
        <f t="shared" si="173"/>
        <v>0</v>
      </c>
    </row>
    <row r="481" spans="1:107" x14ac:dyDescent="0.2">
      <c r="A481">
        <f>ROW(Source!A166)</f>
        <v>166</v>
      </c>
      <c r="B481">
        <v>39650536</v>
      </c>
      <c r="C481">
        <v>39651141</v>
      </c>
      <c r="D481">
        <v>36870820</v>
      </c>
      <c r="E481">
        <v>1</v>
      </c>
      <c r="F481">
        <v>1</v>
      </c>
      <c r="G481">
        <v>1</v>
      </c>
      <c r="H481">
        <v>3</v>
      </c>
      <c r="I481" t="s">
        <v>915</v>
      </c>
      <c r="J481" t="s">
        <v>916</v>
      </c>
      <c r="K481" t="s">
        <v>917</v>
      </c>
      <c r="L481">
        <v>1355</v>
      </c>
      <c r="N481">
        <v>1010</v>
      </c>
      <c r="O481" t="s">
        <v>265</v>
      </c>
      <c r="P481" t="s">
        <v>265</v>
      </c>
      <c r="Q481">
        <v>100</v>
      </c>
      <c r="W481">
        <v>0</v>
      </c>
      <c r="X481">
        <v>1924823676</v>
      </c>
      <c r="Y481">
        <v>1</v>
      </c>
      <c r="AA481">
        <v>30.74</v>
      </c>
      <c r="AB481">
        <v>0</v>
      </c>
      <c r="AC481">
        <v>0</v>
      </c>
      <c r="AD481">
        <v>0</v>
      </c>
      <c r="AE481">
        <v>30.74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1</v>
      </c>
      <c r="AU481" t="s">
        <v>3</v>
      </c>
      <c r="AV481">
        <v>0</v>
      </c>
      <c r="AW481">
        <v>2</v>
      </c>
      <c r="AX481">
        <v>39651162</v>
      </c>
      <c r="AY481">
        <v>1</v>
      </c>
      <c r="AZ481">
        <v>0</v>
      </c>
      <c r="BA481">
        <v>394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Y481*Source!I166</f>
        <v>0.02</v>
      </c>
      <c r="CY481">
        <f t="shared" si="174"/>
        <v>30.74</v>
      </c>
      <c r="CZ481">
        <f t="shared" si="175"/>
        <v>30.74</v>
      </c>
      <c r="DA481">
        <f t="shared" si="176"/>
        <v>1</v>
      </c>
      <c r="DB481">
        <f t="shared" si="172"/>
        <v>30.74</v>
      </c>
      <c r="DC481">
        <f t="shared" si="173"/>
        <v>0</v>
      </c>
    </row>
    <row r="482" spans="1:107" x14ac:dyDescent="0.2">
      <c r="A482">
        <f>ROW(Source!A166)</f>
        <v>166</v>
      </c>
      <c r="B482">
        <v>39650536</v>
      </c>
      <c r="C482">
        <v>39651141</v>
      </c>
      <c r="D482">
        <v>36872313</v>
      </c>
      <c r="E482">
        <v>1</v>
      </c>
      <c r="F482">
        <v>1</v>
      </c>
      <c r="G482">
        <v>1</v>
      </c>
      <c r="H482">
        <v>3</v>
      </c>
      <c r="I482" t="s">
        <v>325</v>
      </c>
      <c r="J482" t="s">
        <v>327</v>
      </c>
      <c r="K482" t="s">
        <v>326</v>
      </c>
      <c r="L482">
        <v>1358</v>
      </c>
      <c r="N482">
        <v>1010</v>
      </c>
      <c r="O482" t="s">
        <v>95</v>
      </c>
      <c r="P482" t="s">
        <v>95</v>
      </c>
      <c r="Q482">
        <v>10</v>
      </c>
      <c r="W482">
        <v>0</v>
      </c>
      <c r="X482">
        <v>-1500888891</v>
      </c>
      <c r="Y482">
        <v>5</v>
      </c>
      <c r="AA482">
        <v>411.2</v>
      </c>
      <c r="AB482">
        <v>0</v>
      </c>
      <c r="AC482">
        <v>0</v>
      </c>
      <c r="AD482">
        <v>0</v>
      </c>
      <c r="AE482">
        <v>411.2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0</v>
      </c>
      <c r="AP482">
        <v>0</v>
      </c>
      <c r="AQ482">
        <v>0</v>
      </c>
      <c r="AR482">
        <v>0</v>
      </c>
      <c r="AS482" t="s">
        <v>3</v>
      </c>
      <c r="AT482">
        <v>5</v>
      </c>
      <c r="AU482" t="s">
        <v>3</v>
      </c>
      <c r="AV482">
        <v>0</v>
      </c>
      <c r="AW482">
        <v>1</v>
      </c>
      <c r="AX482">
        <v>-1</v>
      </c>
      <c r="AY482">
        <v>0</v>
      </c>
      <c r="AZ482">
        <v>0</v>
      </c>
      <c r="BA482" t="s">
        <v>3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Y482*Source!I166</f>
        <v>0.1</v>
      </c>
      <c r="CY482">
        <f t="shared" si="174"/>
        <v>411.2</v>
      </c>
      <c r="CZ482">
        <f t="shared" si="175"/>
        <v>411.2</v>
      </c>
      <c r="DA482">
        <f t="shared" si="176"/>
        <v>1</v>
      </c>
      <c r="DB482">
        <f t="shared" si="172"/>
        <v>2056</v>
      </c>
      <c r="DC482">
        <f t="shared" si="173"/>
        <v>0</v>
      </c>
    </row>
    <row r="483" spans="1:107" x14ac:dyDescent="0.2">
      <c r="A483">
        <f>ROW(Source!A166)</f>
        <v>166</v>
      </c>
      <c r="B483">
        <v>39650536</v>
      </c>
      <c r="C483">
        <v>39651141</v>
      </c>
      <c r="D483">
        <v>36799065</v>
      </c>
      <c r="E483">
        <v>17</v>
      </c>
      <c r="F483">
        <v>1</v>
      </c>
      <c r="G483">
        <v>1</v>
      </c>
      <c r="H483">
        <v>3</v>
      </c>
      <c r="I483" t="s">
        <v>892</v>
      </c>
      <c r="J483" t="s">
        <v>3</v>
      </c>
      <c r="K483" t="s">
        <v>893</v>
      </c>
      <c r="L483">
        <v>1374</v>
      </c>
      <c r="N483">
        <v>1013</v>
      </c>
      <c r="O483" t="s">
        <v>894</v>
      </c>
      <c r="P483" t="s">
        <v>894</v>
      </c>
      <c r="Q483">
        <v>1</v>
      </c>
      <c r="W483">
        <v>0</v>
      </c>
      <c r="X483">
        <v>-1731369543</v>
      </c>
      <c r="Y483">
        <v>2.1</v>
      </c>
      <c r="AA483">
        <v>1</v>
      </c>
      <c r="AB483">
        <v>0</v>
      </c>
      <c r="AC483">
        <v>0</v>
      </c>
      <c r="AD483">
        <v>0</v>
      </c>
      <c r="AE483">
        <v>1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2.1</v>
      </c>
      <c r="AU483" t="s">
        <v>3</v>
      </c>
      <c r="AV483">
        <v>0</v>
      </c>
      <c r="AW483">
        <v>2</v>
      </c>
      <c r="AX483">
        <v>39651163</v>
      </c>
      <c r="AY483">
        <v>1</v>
      </c>
      <c r="AZ483">
        <v>0</v>
      </c>
      <c r="BA483">
        <v>395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Y483*Source!I166</f>
        <v>4.2000000000000003E-2</v>
      </c>
      <c r="CY483">
        <f t="shared" si="174"/>
        <v>1</v>
      </c>
      <c r="CZ483">
        <f t="shared" si="175"/>
        <v>1</v>
      </c>
      <c r="DA483">
        <f t="shared" si="176"/>
        <v>1</v>
      </c>
      <c r="DB483">
        <f t="shared" si="172"/>
        <v>2.1</v>
      </c>
      <c r="DC483">
        <f t="shared" si="173"/>
        <v>0</v>
      </c>
    </row>
    <row r="484" spans="1:107" x14ac:dyDescent="0.2">
      <c r="A484">
        <f>ROW(Source!A167)</f>
        <v>167</v>
      </c>
      <c r="B484">
        <v>39650538</v>
      </c>
      <c r="C484">
        <v>39651141</v>
      </c>
      <c r="D484">
        <v>37072887</v>
      </c>
      <c r="E484">
        <v>1</v>
      </c>
      <c r="F484">
        <v>1</v>
      </c>
      <c r="G484">
        <v>1</v>
      </c>
      <c r="H484">
        <v>1</v>
      </c>
      <c r="I484" t="s">
        <v>1087</v>
      </c>
      <c r="J484" t="s">
        <v>3</v>
      </c>
      <c r="K484" t="s">
        <v>1088</v>
      </c>
      <c r="L484">
        <v>1191</v>
      </c>
      <c r="N484">
        <v>1013</v>
      </c>
      <c r="O484" t="s">
        <v>878</v>
      </c>
      <c r="P484" t="s">
        <v>878</v>
      </c>
      <c r="Q484">
        <v>1</v>
      </c>
      <c r="W484">
        <v>0</v>
      </c>
      <c r="X484">
        <v>1799141607</v>
      </c>
      <c r="Y484">
        <v>10.3</v>
      </c>
      <c r="AA484">
        <v>0</v>
      </c>
      <c r="AB484">
        <v>0</v>
      </c>
      <c r="AC484">
        <v>0</v>
      </c>
      <c r="AD484">
        <v>69.12</v>
      </c>
      <c r="AE484">
        <v>0</v>
      </c>
      <c r="AF484">
        <v>0</v>
      </c>
      <c r="AG484">
        <v>0</v>
      </c>
      <c r="AH484">
        <v>10.210000000000001</v>
      </c>
      <c r="AI484">
        <v>1</v>
      </c>
      <c r="AJ484">
        <v>1</v>
      </c>
      <c r="AK484">
        <v>1</v>
      </c>
      <c r="AL484">
        <v>6.77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10.3</v>
      </c>
      <c r="AU484" t="s">
        <v>3</v>
      </c>
      <c r="AV484">
        <v>1</v>
      </c>
      <c r="AW484">
        <v>2</v>
      </c>
      <c r="AX484">
        <v>39651155</v>
      </c>
      <c r="AY484">
        <v>1</v>
      </c>
      <c r="AZ484">
        <v>0</v>
      </c>
      <c r="BA484">
        <v>396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Y484*Source!I167</f>
        <v>0.20600000000000002</v>
      </c>
      <c r="CY484">
        <f>AD484</f>
        <v>69.12</v>
      </c>
      <c r="CZ484">
        <f>AH484</f>
        <v>10.210000000000001</v>
      </c>
      <c r="DA484">
        <f>AL484</f>
        <v>6.77</v>
      </c>
      <c r="DB484">
        <f t="shared" si="172"/>
        <v>105.16</v>
      </c>
      <c r="DC484">
        <f t="shared" si="173"/>
        <v>0</v>
      </c>
    </row>
    <row r="485" spans="1:107" x14ac:dyDescent="0.2">
      <c r="A485">
        <f>ROW(Source!A167)</f>
        <v>167</v>
      </c>
      <c r="B485">
        <v>39650538</v>
      </c>
      <c r="C485">
        <v>39651141</v>
      </c>
      <c r="D485">
        <v>36800120</v>
      </c>
      <c r="E485">
        <v>1</v>
      </c>
      <c r="F485">
        <v>1</v>
      </c>
      <c r="G485">
        <v>1</v>
      </c>
      <c r="H485">
        <v>3</v>
      </c>
      <c r="I485" t="s">
        <v>1089</v>
      </c>
      <c r="J485" t="s">
        <v>1090</v>
      </c>
      <c r="K485" t="s">
        <v>1091</v>
      </c>
      <c r="L485">
        <v>1346</v>
      </c>
      <c r="N485">
        <v>1009</v>
      </c>
      <c r="O485" t="s">
        <v>186</v>
      </c>
      <c r="P485" t="s">
        <v>186</v>
      </c>
      <c r="Q485">
        <v>1</v>
      </c>
      <c r="W485">
        <v>0</v>
      </c>
      <c r="X485">
        <v>1387914298</v>
      </c>
      <c r="Y485">
        <v>5.6000000000000001E-2</v>
      </c>
      <c r="AA485">
        <v>263.29000000000002</v>
      </c>
      <c r="AB485">
        <v>0</v>
      </c>
      <c r="AC485">
        <v>0</v>
      </c>
      <c r="AD485">
        <v>0</v>
      </c>
      <c r="AE485">
        <v>38.89</v>
      </c>
      <c r="AF485">
        <v>0</v>
      </c>
      <c r="AG485">
        <v>0</v>
      </c>
      <c r="AH485">
        <v>0</v>
      </c>
      <c r="AI485">
        <v>6.77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5.6000000000000001E-2</v>
      </c>
      <c r="AU485" t="s">
        <v>3</v>
      </c>
      <c r="AV485">
        <v>0</v>
      </c>
      <c r="AW485">
        <v>2</v>
      </c>
      <c r="AX485">
        <v>39651156</v>
      </c>
      <c r="AY485">
        <v>1</v>
      </c>
      <c r="AZ485">
        <v>0</v>
      </c>
      <c r="BA485">
        <v>397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Y485*Source!I167</f>
        <v>1.1200000000000001E-3</v>
      </c>
      <c r="CY485">
        <f t="shared" ref="CY485:CY494" si="177">AA485</f>
        <v>263.29000000000002</v>
      </c>
      <c r="CZ485">
        <f t="shared" ref="CZ485:CZ494" si="178">AE485</f>
        <v>38.89</v>
      </c>
      <c r="DA485">
        <f t="shared" ref="DA485:DA494" si="179">AI485</f>
        <v>6.77</v>
      </c>
      <c r="DB485">
        <f t="shared" si="172"/>
        <v>2.1800000000000002</v>
      </c>
      <c r="DC485">
        <f t="shared" si="173"/>
        <v>0</v>
      </c>
    </row>
    <row r="486" spans="1:107" x14ac:dyDescent="0.2">
      <c r="A486">
        <f>ROW(Source!A167)</f>
        <v>167</v>
      </c>
      <c r="B486">
        <v>39650538</v>
      </c>
      <c r="C486">
        <v>39651141</v>
      </c>
      <c r="D486">
        <v>36800366</v>
      </c>
      <c r="E486">
        <v>1</v>
      </c>
      <c r="F486">
        <v>1</v>
      </c>
      <c r="G486">
        <v>1</v>
      </c>
      <c r="H486">
        <v>3</v>
      </c>
      <c r="I486" t="s">
        <v>1092</v>
      </c>
      <c r="J486" t="s">
        <v>1093</v>
      </c>
      <c r="K486" t="s">
        <v>1094</v>
      </c>
      <c r="L486">
        <v>1348</v>
      </c>
      <c r="N486">
        <v>1009</v>
      </c>
      <c r="O486" t="s">
        <v>888</v>
      </c>
      <c r="P486" t="s">
        <v>888</v>
      </c>
      <c r="Q486">
        <v>1000</v>
      </c>
      <c r="W486">
        <v>0</v>
      </c>
      <c r="X486">
        <v>1278256266</v>
      </c>
      <c r="Y486">
        <v>2.0000000000000002E-5</v>
      </c>
      <c r="AA486">
        <v>33406.43</v>
      </c>
      <c r="AB486">
        <v>0</v>
      </c>
      <c r="AC486">
        <v>0</v>
      </c>
      <c r="AD486">
        <v>0</v>
      </c>
      <c r="AE486">
        <v>4934.4799999999996</v>
      </c>
      <c r="AF486">
        <v>0</v>
      </c>
      <c r="AG486">
        <v>0</v>
      </c>
      <c r="AH486">
        <v>0</v>
      </c>
      <c r="AI486">
        <v>6.77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2.0000000000000002E-5</v>
      </c>
      <c r="AU486" t="s">
        <v>3</v>
      </c>
      <c r="AV486">
        <v>0</v>
      </c>
      <c r="AW486">
        <v>2</v>
      </c>
      <c r="AX486">
        <v>39651157</v>
      </c>
      <c r="AY486">
        <v>1</v>
      </c>
      <c r="AZ486">
        <v>0</v>
      </c>
      <c r="BA486">
        <v>398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Y486*Source!I167</f>
        <v>4.0000000000000003E-7</v>
      </c>
      <c r="CY486">
        <f t="shared" si="177"/>
        <v>33406.43</v>
      </c>
      <c r="CZ486">
        <f t="shared" si="178"/>
        <v>4934.4799999999996</v>
      </c>
      <c r="DA486">
        <f t="shared" si="179"/>
        <v>6.77</v>
      </c>
      <c r="DB486">
        <f t="shared" si="172"/>
        <v>0.1</v>
      </c>
      <c r="DC486">
        <f t="shared" si="173"/>
        <v>0</v>
      </c>
    </row>
    <row r="487" spans="1:107" x14ac:dyDescent="0.2">
      <c r="A487">
        <f>ROW(Source!A167)</f>
        <v>167</v>
      </c>
      <c r="B487">
        <v>39650538</v>
      </c>
      <c r="C487">
        <v>39651141</v>
      </c>
      <c r="D487">
        <v>36800424</v>
      </c>
      <c r="E487">
        <v>1</v>
      </c>
      <c r="F487">
        <v>1</v>
      </c>
      <c r="G487">
        <v>1</v>
      </c>
      <c r="H487">
        <v>3</v>
      </c>
      <c r="I487" t="s">
        <v>879</v>
      </c>
      <c r="J487" t="s">
        <v>880</v>
      </c>
      <c r="K487" t="s">
        <v>881</v>
      </c>
      <c r="L487">
        <v>1346</v>
      </c>
      <c r="N487">
        <v>1009</v>
      </c>
      <c r="O487" t="s">
        <v>186</v>
      </c>
      <c r="P487" t="s">
        <v>186</v>
      </c>
      <c r="Q487">
        <v>1</v>
      </c>
      <c r="W487">
        <v>0</v>
      </c>
      <c r="X487">
        <v>1559187994</v>
      </c>
      <c r="Y487">
        <v>3.2000000000000001E-2</v>
      </c>
      <c r="AA487">
        <v>187.8</v>
      </c>
      <c r="AB487">
        <v>0</v>
      </c>
      <c r="AC487">
        <v>0</v>
      </c>
      <c r="AD487">
        <v>0</v>
      </c>
      <c r="AE487">
        <v>27.74</v>
      </c>
      <c r="AF487">
        <v>0</v>
      </c>
      <c r="AG487">
        <v>0</v>
      </c>
      <c r="AH487">
        <v>0</v>
      </c>
      <c r="AI487">
        <v>6.77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3.2000000000000001E-2</v>
      </c>
      <c r="AU487" t="s">
        <v>3</v>
      </c>
      <c r="AV487">
        <v>0</v>
      </c>
      <c r="AW487">
        <v>2</v>
      </c>
      <c r="AX487">
        <v>39651158</v>
      </c>
      <c r="AY487">
        <v>1</v>
      </c>
      <c r="AZ487">
        <v>0</v>
      </c>
      <c r="BA487">
        <v>399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Y487*Source!I167</f>
        <v>6.4000000000000005E-4</v>
      </c>
      <c r="CY487">
        <f t="shared" si="177"/>
        <v>187.8</v>
      </c>
      <c r="CZ487">
        <f t="shared" si="178"/>
        <v>27.74</v>
      </c>
      <c r="DA487">
        <f t="shared" si="179"/>
        <v>6.77</v>
      </c>
      <c r="DB487">
        <f t="shared" si="172"/>
        <v>0.89</v>
      </c>
      <c r="DC487">
        <f t="shared" si="173"/>
        <v>0</v>
      </c>
    </row>
    <row r="488" spans="1:107" x14ac:dyDescent="0.2">
      <c r="A488">
        <f>ROW(Source!A167)</f>
        <v>167</v>
      </c>
      <c r="B488">
        <v>39650538</v>
      </c>
      <c r="C488">
        <v>39651141</v>
      </c>
      <c r="D488">
        <v>36829537</v>
      </c>
      <c r="E488">
        <v>1</v>
      </c>
      <c r="F488">
        <v>1</v>
      </c>
      <c r="G488">
        <v>1</v>
      </c>
      <c r="H488">
        <v>3</v>
      </c>
      <c r="I488" t="s">
        <v>1095</v>
      </c>
      <c r="J488" t="s">
        <v>1096</v>
      </c>
      <c r="K488" t="s">
        <v>1097</v>
      </c>
      <c r="L488">
        <v>1346</v>
      </c>
      <c r="N488">
        <v>1009</v>
      </c>
      <c r="O488" t="s">
        <v>186</v>
      </c>
      <c r="P488" t="s">
        <v>186</v>
      </c>
      <c r="Q488">
        <v>1</v>
      </c>
      <c r="W488">
        <v>0</v>
      </c>
      <c r="X488">
        <v>432883440</v>
      </c>
      <c r="Y488">
        <v>0.13600000000000001</v>
      </c>
      <c r="AA488">
        <v>773.27</v>
      </c>
      <c r="AB488">
        <v>0</v>
      </c>
      <c r="AC488">
        <v>0</v>
      </c>
      <c r="AD488">
        <v>0</v>
      </c>
      <c r="AE488">
        <v>114.22</v>
      </c>
      <c r="AF488">
        <v>0</v>
      </c>
      <c r="AG488">
        <v>0</v>
      </c>
      <c r="AH488">
        <v>0</v>
      </c>
      <c r="AI488">
        <v>6.77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0.13600000000000001</v>
      </c>
      <c r="AU488" t="s">
        <v>3</v>
      </c>
      <c r="AV488">
        <v>0</v>
      </c>
      <c r="AW488">
        <v>2</v>
      </c>
      <c r="AX488">
        <v>39651159</v>
      </c>
      <c r="AY488">
        <v>1</v>
      </c>
      <c r="AZ488">
        <v>0</v>
      </c>
      <c r="BA488">
        <v>400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Y488*Source!I167</f>
        <v>2.7200000000000002E-3</v>
      </c>
      <c r="CY488">
        <f t="shared" si="177"/>
        <v>773.27</v>
      </c>
      <c r="CZ488">
        <f t="shared" si="178"/>
        <v>114.22</v>
      </c>
      <c r="DA488">
        <f t="shared" si="179"/>
        <v>6.77</v>
      </c>
      <c r="DB488">
        <f t="shared" si="172"/>
        <v>15.53</v>
      </c>
      <c r="DC488">
        <f t="shared" si="173"/>
        <v>0</v>
      </c>
    </row>
    <row r="489" spans="1:107" x14ac:dyDescent="0.2">
      <c r="A489">
        <f>ROW(Source!A167)</f>
        <v>167</v>
      </c>
      <c r="B489">
        <v>39650538</v>
      </c>
      <c r="C489">
        <v>39651141</v>
      </c>
      <c r="D489">
        <v>36838420</v>
      </c>
      <c r="E489">
        <v>1</v>
      </c>
      <c r="F489">
        <v>1</v>
      </c>
      <c r="G489">
        <v>1</v>
      </c>
      <c r="H489">
        <v>3</v>
      </c>
      <c r="I489" t="s">
        <v>1098</v>
      </c>
      <c r="J489" t="s">
        <v>1099</v>
      </c>
      <c r="K489" t="s">
        <v>1100</v>
      </c>
      <c r="L489">
        <v>1348</v>
      </c>
      <c r="N489">
        <v>1009</v>
      </c>
      <c r="O489" t="s">
        <v>888</v>
      </c>
      <c r="P489" t="s">
        <v>888</v>
      </c>
      <c r="Q489">
        <v>1000</v>
      </c>
      <c r="W489">
        <v>0</v>
      </c>
      <c r="X489">
        <v>2093712192</v>
      </c>
      <c r="Y489">
        <v>3.0000000000000001E-5</v>
      </c>
      <c r="AA489">
        <v>189031.74</v>
      </c>
      <c r="AB489">
        <v>0</v>
      </c>
      <c r="AC489">
        <v>0</v>
      </c>
      <c r="AD489">
        <v>0</v>
      </c>
      <c r="AE489">
        <v>27921.97</v>
      </c>
      <c r="AF489">
        <v>0</v>
      </c>
      <c r="AG489">
        <v>0</v>
      </c>
      <c r="AH489">
        <v>0</v>
      </c>
      <c r="AI489">
        <v>6.77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3.0000000000000001E-5</v>
      </c>
      <c r="AU489" t="s">
        <v>3</v>
      </c>
      <c r="AV489">
        <v>0</v>
      </c>
      <c r="AW489">
        <v>2</v>
      </c>
      <c r="AX489">
        <v>39651160</v>
      </c>
      <c r="AY489">
        <v>1</v>
      </c>
      <c r="AZ489">
        <v>0</v>
      </c>
      <c r="BA489">
        <v>401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Y489*Source!I167</f>
        <v>6.0000000000000008E-7</v>
      </c>
      <c r="CY489">
        <f t="shared" si="177"/>
        <v>189031.74</v>
      </c>
      <c r="CZ489">
        <f t="shared" si="178"/>
        <v>27921.97</v>
      </c>
      <c r="DA489">
        <f t="shared" si="179"/>
        <v>6.77</v>
      </c>
      <c r="DB489">
        <f t="shared" si="172"/>
        <v>0.84</v>
      </c>
      <c r="DC489">
        <f t="shared" si="173"/>
        <v>0</v>
      </c>
    </row>
    <row r="490" spans="1:107" x14ac:dyDescent="0.2">
      <c r="A490">
        <f>ROW(Source!A167)</f>
        <v>167</v>
      </c>
      <c r="B490">
        <v>39650538</v>
      </c>
      <c r="C490">
        <v>39651141</v>
      </c>
      <c r="D490">
        <v>36851951</v>
      </c>
      <c r="E490">
        <v>1</v>
      </c>
      <c r="F490">
        <v>1</v>
      </c>
      <c r="G490">
        <v>1</v>
      </c>
      <c r="H490">
        <v>3</v>
      </c>
      <c r="I490" t="s">
        <v>321</v>
      </c>
      <c r="J490" t="s">
        <v>323</v>
      </c>
      <c r="K490" t="s">
        <v>322</v>
      </c>
      <c r="L490">
        <v>1355</v>
      </c>
      <c r="N490">
        <v>1010</v>
      </c>
      <c r="O490" t="s">
        <v>265</v>
      </c>
      <c r="P490" t="s">
        <v>265</v>
      </c>
      <c r="Q490">
        <v>100</v>
      </c>
      <c r="W490">
        <v>0</v>
      </c>
      <c r="X490">
        <v>205794047</v>
      </c>
      <c r="Y490">
        <v>0.5</v>
      </c>
      <c r="AA490">
        <v>121.86</v>
      </c>
      <c r="AB490">
        <v>0</v>
      </c>
      <c r="AC490">
        <v>0</v>
      </c>
      <c r="AD490">
        <v>0</v>
      </c>
      <c r="AE490">
        <v>18</v>
      </c>
      <c r="AF490">
        <v>0</v>
      </c>
      <c r="AG490">
        <v>0</v>
      </c>
      <c r="AH490">
        <v>0</v>
      </c>
      <c r="AI490">
        <v>6.77</v>
      </c>
      <c r="AJ490">
        <v>1</v>
      </c>
      <c r="AK490">
        <v>1</v>
      </c>
      <c r="AL490">
        <v>1</v>
      </c>
      <c r="AN490">
        <v>0</v>
      </c>
      <c r="AO490">
        <v>0</v>
      </c>
      <c r="AP490">
        <v>0</v>
      </c>
      <c r="AQ490">
        <v>0</v>
      </c>
      <c r="AR490">
        <v>0</v>
      </c>
      <c r="AS490" t="s">
        <v>3</v>
      </c>
      <c r="AT490">
        <v>0.5</v>
      </c>
      <c r="AU490" t="s">
        <v>3</v>
      </c>
      <c r="AV490">
        <v>0</v>
      </c>
      <c r="AW490">
        <v>1</v>
      </c>
      <c r="AX490">
        <v>-1</v>
      </c>
      <c r="AY490">
        <v>0</v>
      </c>
      <c r="AZ490">
        <v>0</v>
      </c>
      <c r="BA490" t="s">
        <v>3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Y490*Source!I167</f>
        <v>0.01</v>
      </c>
      <c r="CY490">
        <f t="shared" si="177"/>
        <v>121.86</v>
      </c>
      <c r="CZ490">
        <f t="shared" si="178"/>
        <v>18</v>
      </c>
      <c r="DA490">
        <f t="shared" si="179"/>
        <v>6.77</v>
      </c>
      <c r="DB490">
        <f t="shared" si="172"/>
        <v>9</v>
      </c>
      <c r="DC490">
        <f t="shared" si="173"/>
        <v>0</v>
      </c>
    </row>
    <row r="491" spans="1:107" x14ac:dyDescent="0.2">
      <c r="A491">
        <f>ROW(Source!A167)</f>
        <v>167</v>
      </c>
      <c r="B491">
        <v>39650538</v>
      </c>
      <c r="C491">
        <v>39651141</v>
      </c>
      <c r="D491">
        <v>36867794</v>
      </c>
      <c r="E491">
        <v>1</v>
      </c>
      <c r="F491">
        <v>1</v>
      </c>
      <c r="G491">
        <v>1</v>
      </c>
      <c r="H491">
        <v>3</v>
      </c>
      <c r="I491" t="s">
        <v>1101</v>
      </c>
      <c r="J491" t="s">
        <v>1102</v>
      </c>
      <c r="K491" t="s">
        <v>1103</v>
      </c>
      <c r="L491">
        <v>1346</v>
      </c>
      <c r="N491">
        <v>1009</v>
      </c>
      <c r="O491" t="s">
        <v>186</v>
      </c>
      <c r="P491" t="s">
        <v>186</v>
      </c>
      <c r="Q491">
        <v>1</v>
      </c>
      <c r="W491">
        <v>0</v>
      </c>
      <c r="X491">
        <v>1584075688</v>
      </c>
      <c r="Y491">
        <v>0.04</v>
      </c>
      <c r="AA491">
        <v>241.69</v>
      </c>
      <c r="AB491">
        <v>0</v>
      </c>
      <c r="AC491">
        <v>0</v>
      </c>
      <c r="AD491">
        <v>0</v>
      </c>
      <c r="AE491">
        <v>35.700000000000003</v>
      </c>
      <c r="AF491">
        <v>0</v>
      </c>
      <c r="AG491">
        <v>0</v>
      </c>
      <c r="AH491">
        <v>0</v>
      </c>
      <c r="AI491">
        <v>6.77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0.04</v>
      </c>
      <c r="AU491" t="s">
        <v>3</v>
      </c>
      <c r="AV491">
        <v>0</v>
      </c>
      <c r="AW491">
        <v>2</v>
      </c>
      <c r="AX491">
        <v>39651161</v>
      </c>
      <c r="AY491">
        <v>1</v>
      </c>
      <c r="AZ491">
        <v>0</v>
      </c>
      <c r="BA491">
        <v>402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Y491*Source!I167</f>
        <v>8.0000000000000004E-4</v>
      </c>
      <c r="CY491">
        <f t="shared" si="177"/>
        <v>241.69</v>
      </c>
      <c r="CZ491">
        <f t="shared" si="178"/>
        <v>35.700000000000003</v>
      </c>
      <c r="DA491">
        <f t="shared" si="179"/>
        <v>6.77</v>
      </c>
      <c r="DB491">
        <f t="shared" si="172"/>
        <v>1.43</v>
      </c>
      <c r="DC491">
        <f t="shared" si="173"/>
        <v>0</v>
      </c>
    </row>
    <row r="492" spans="1:107" x14ac:dyDescent="0.2">
      <c r="A492">
        <f>ROW(Source!A167)</f>
        <v>167</v>
      </c>
      <c r="B492">
        <v>39650538</v>
      </c>
      <c r="C492">
        <v>39651141</v>
      </c>
      <c r="D492">
        <v>36870820</v>
      </c>
      <c r="E492">
        <v>1</v>
      </c>
      <c r="F492">
        <v>1</v>
      </c>
      <c r="G492">
        <v>1</v>
      </c>
      <c r="H492">
        <v>3</v>
      </c>
      <c r="I492" t="s">
        <v>915</v>
      </c>
      <c r="J492" t="s">
        <v>916</v>
      </c>
      <c r="K492" t="s">
        <v>917</v>
      </c>
      <c r="L492">
        <v>1355</v>
      </c>
      <c r="N492">
        <v>1010</v>
      </c>
      <c r="O492" t="s">
        <v>265</v>
      </c>
      <c r="P492" t="s">
        <v>265</v>
      </c>
      <c r="Q492">
        <v>100</v>
      </c>
      <c r="W492">
        <v>0</v>
      </c>
      <c r="X492">
        <v>1924823676</v>
      </c>
      <c r="Y492">
        <v>1</v>
      </c>
      <c r="AA492">
        <v>208.11</v>
      </c>
      <c r="AB492">
        <v>0</v>
      </c>
      <c r="AC492">
        <v>0</v>
      </c>
      <c r="AD492">
        <v>0</v>
      </c>
      <c r="AE492">
        <v>30.74</v>
      </c>
      <c r="AF492">
        <v>0</v>
      </c>
      <c r="AG492">
        <v>0</v>
      </c>
      <c r="AH492">
        <v>0</v>
      </c>
      <c r="AI492">
        <v>6.77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1</v>
      </c>
      <c r="AU492" t="s">
        <v>3</v>
      </c>
      <c r="AV492">
        <v>0</v>
      </c>
      <c r="AW492">
        <v>2</v>
      </c>
      <c r="AX492">
        <v>39651162</v>
      </c>
      <c r="AY492">
        <v>1</v>
      </c>
      <c r="AZ492">
        <v>0</v>
      </c>
      <c r="BA492">
        <v>403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Y492*Source!I167</f>
        <v>0.02</v>
      </c>
      <c r="CY492">
        <f t="shared" si="177"/>
        <v>208.11</v>
      </c>
      <c r="CZ492">
        <f t="shared" si="178"/>
        <v>30.74</v>
      </c>
      <c r="DA492">
        <f t="shared" si="179"/>
        <v>6.77</v>
      </c>
      <c r="DB492">
        <f t="shared" si="172"/>
        <v>30.74</v>
      </c>
      <c r="DC492">
        <f t="shared" si="173"/>
        <v>0</v>
      </c>
    </row>
    <row r="493" spans="1:107" x14ac:dyDescent="0.2">
      <c r="A493">
        <f>ROW(Source!A167)</f>
        <v>167</v>
      </c>
      <c r="B493">
        <v>39650538</v>
      </c>
      <c r="C493">
        <v>39651141</v>
      </c>
      <c r="D493">
        <v>36872313</v>
      </c>
      <c r="E493">
        <v>1</v>
      </c>
      <c r="F493">
        <v>1</v>
      </c>
      <c r="G493">
        <v>1</v>
      </c>
      <c r="H493">
        <v>3</v>
      </c>
      <c r="I493" t="s">
        <v>325</v>
      </c>
      <c r="J493" t="s">
        <v>327</v>
      </c>
      <c r="K493" t="s">
        <v>326</v>
      </c>
      <c r="L493">
        <v>1358</v>
      </c>
      <c r="N493">
        <v>1010</v>
      </c>
      <c r="O493" t="s">
        <v>95</v>
      </c>
      <c r="P493" t="s">
        <v>95</v>
      </c>
      <c r="Q493">
        <v>10</v>
      </c>
      <c r="W493">
        <v>0</v>
      </c>
      <c r="X493">
        <v>-1500888891</v>
      </c>
      <c r="Y493">
        <v>5</v>
      </c>
      <c r="AA493">
        <v>2783.82</v>
      </c>
      <c r="AB493">
        <v>0</v>
      </c>
      <c r="AC493">
        <v>0</v>
      </c>
      <c r="AD493">
        <v>0</v>
      </c>
      <c r="AE493">
        <v>411.2</v>
      </c>
      <c r="AF493">
        <v>0</v>
      </c>
      <c r="AG493">
        <v>0</v>
      </c>
      <c r="AH493">
        <v>0</v>
      </c>
      <c r="AI493">
        <v>6.77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3</v>
      </c>
      <c r="AT493">
        <v>5</v>
      </c>
      <c r="AU493" t="s">
        <v>3</v>
      </c>
      <c r="AV493">
        <v>0</v>
      </c>
      <c r="AW493">
        <v>1</v>
      </c>
      <c r="AX493">
        <v>-1</v>
      </c>
      <c r="AY493">
        <v>0</v>
      </c>
      <c r="AZ493">
        <v>0</v>
      </c>
      <c r="BA493" t="s">
        <v>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Y493*Source!I167</f>
        <v>0.1</v>
      </c>
      <c r="CY493">
        <f t="shared" si="177"/>
        <v>2783.82</v>
      </c>
      <c r="CZ493">
        <f t="shared" si="178"/>
        <v>411.2</v>
      </c>
      <c r="DA493">
        <f t="shared" si="179"/>
        <v>6.77</v>
      </c>
      <c r="DB493">
        <f t="shared" si="172"/>
        <v>2056</v>
      </c>
      <c r="DC493">
        <f t="shared" si="173"/>
        <v>0</v>
      </c>
    </row>
    <row r="494" spans="1:107" x14ac:dyDescent="0.2">
      <c r="A494">
        <f>ROW(Source!A167)</f>
        <v>167</v>
      </c>
      <c r="B494">
        <v>39650538</v>
      </c>
      <c r="C494">
        <v>39651141</v>
      </c>
      <c r="D494">
        <v>36799065</v>
      </c>
      <c r="E494">
        <v>17</v>
      </c>
      <c r="F494">
        <v>1</v>
      </c>
      <c r="G494">
        <v>1</v>
      </c>
      <c r="H494">
        <v>3</v>
      </c>
      <c r="I494" t="s">
        <v>892</v>
      </c>
      <c r="J494" t="s">
        <v>3</v>
      </c>
      <c r="K494" t="s">
        <v>893</v>
      </c>
      <c r="L494">
        <v>1374</v>
      </c>
      <c r="N494">
        <v>1013</v>
      </c>
      <c r="O494" t="s">
        <v>894</v>
      </c>
      <c r="P494" t="s">
        <v>894</v>
      </c>
      <c r="Q494">
        <v>1</v>
      </c>
      <c r="W494">
        <v>0</v>
      </c>
      <c r="X494">
        <v>-1731369543</v>
      </c>
      <c r="Y494">
        <v>2.1</v>
      </c>
      <c r="AA494">
        <v>1</v>
      </c>
      <c r="AB494">
        <v>0</v>
      </c>
      <c r="AC494">
        <v>0</v>
      </c>
      <c r="AD494">
        <v>0</v>
      </c>
      <c r="AE494">
        <v>1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2.1</v>
      </c>
      <c r="AU494" t="s">
        <v>3</v>
      </c>
      <c r="AV494">
        <v>0</v>
      </c>
      <c r="AW494">
        <v>2</v>
      </c>
      <c r="AX494">
        <v>39651163</v>
      </c>
      <c r="AY494">
        <v>1</v>
      </c>
      <c r="AZ494">
        <v>0</v>
      </c>
      <c r="BA494">
        <v>404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Y494*Source!I167</f>
        <v>4.2000000000000003E-2</v>
      </c>
      <c r="CY494">
        <f t="shared" si="177"/>
        <v>1</v>
      </c>
      <c r="CZ494">
        <f t="shared" si="178"/>
        <v>1</v>
      </c>
      <c r="DA494">
        <f t="shared" si="179"/>
        <v>1</v>
      </c>
      <c r="DB494">
        <f t="shared" si="172"/>
        <v>2.1</v>
      </c>
      <c r="DC494">
        <f t="shared" si="173"/>
        <v>0</v>
      </c>
    </row>
    <row r="495" spans="1:107" x14ac:dyDescent="0.2">
      <c r="A495">
        <f>ROW(Source!A172)</f>
        <v>172</v>
      </c>
      <c r="B495">
        <v>39650536</v>
      </c>
      <c r="C495">
        <v>39651166</v>
      </c>
      <c r="D495">
        <v>37064878</v>
      </c>
      <c r="E495">
        <v>1</v>
      </c>
      <c r="F495">
        <v>1</v>
      </c>
      <c r="G495">
        <v>1</v>
      </c>
      <c r="H495">
        <v>1</v>
      </c>
      <c r="I495" t="s">
        <v>1010</v>
      </c>
      <c r="J495" t="s">
        <v>3</v>
      </c>
      <c r="K495" t="s">
        <v>1011</v>
      </c>
      <c r="L495">
        <v>1191</v>
      </c>
      <c r="N495">
        <v>1013</v>
      </c>
      <c r="O495" t="s">
        <v>878</v>
      </c>
      <c r="P495" t="s">
        <v>878</v>
      </c>
      <c r="Q495">
        <v>1</v>
      </c>
      <c r="W495">
        <v>0</v>
      </c>
      <c r="X495">
        <v>-1081351934</v>
      </c>
      <c r="Y495">
        <v>8.56</v>
      </c>
      <c r="AA495">
        <v>0</v>
      </c>
      <c r="AB495">
        <v>0</v>
      </c>
      <c r="AC495">
        <v>0</v>
      </c>
      <c r="AD495">
        <v>9.4</v>
      </c>
      <c r="AE495">
        <v>0</v>
      </c>
      <c r="AF495">
        <v>0</v>
      </c>
      <c r="AG495">
        <v>0</v>
      </c>
      <c r="AH495">
        <v>9.4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8.56</v>
      </c>
      <c r="AU495" t="s">
        <v>3</v>
      </c>
      <c r="AV495">
        <v>1</v>
      </c>
      <c r="AW495">
        <v>2</v>
      </c>
      <c r="AX495">
        <v>39651180</v>
      </c>
      <c r="AY495">
        <v>1</v>
      </c>
      <c r="AZ495">
        <v>0</v>
      </c>
      <c r="BA495">
        <v>405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Y495*Source!I172</f>
        <v>1.7120000000000002</v>
      </c>
      <c r="CY495">
        <f>AD495</f>
        <v>9.4</v>
      </c>
      <c r="CZ495">
        <f>AH495</f>
        <v>9.4</v>
      </c>
      <c r="DA495">
        <f>AL495</f>
        <v>1</v>
      </c>
      <c r="DB495">
        <f t="shared" si="172"/>
        <v>80.459999999999994</v>
      </c>
      <c r="DC495">
        <f t="shared" si="173"/>
        <v>0</v>
      </c>
    </row>
    <row r="496" spans="1:107" x14ac:dyDescent="0.2">
      <c r="A496">
        <f>ROW(Source!A172)</f>
        <v>172</v>
      </c>
      <c r="B496">
        <v>39650536</v>
      </c>
      <c r="C496">
        <v>39651166</v>
      </c>
      <c r="D496">
        <v>37064876</v>
      </c>
      <c r="E496">
        <v>1</v>
      </c>
      <c r="F496">
        <v>1</v>
      </c>
      <c r="G496">
        <v>1</v>
      </c>
      <c r="H496">
        <v>1</v>
      </c>
      <c r="I496" t="s">
        <v>897</v>
      </c>
      <c r="J496" t="s">
        <v>3</v>
      </c>
      <c r="K496" t="s">
        <v>898</v>
      </c>
      <c r="L496">
        <v>1191</v>
      </c>
      <c r="N496">
        <v>1013</v>
      </c>
      <c r="O496" t="s">
        <v>878</v>
      </c>
      <c r="P496" t="s">
        <v>878</v>
      </c>
      <c r="Q496">
        <v>1</v>
      </c>
      <c r="W496">
        <v>0</v>
      </c>
      <c r="X496">
        <v>-1417349443</v>
      </c>
      <c r="Y496">
        <v>2.27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2.27</v>
      </c>
      <c r="AU496" t="s">
        <v>3</v>
      </c>
      <c r="AV496">
        <v>2</v>
      </c>
      <c r="AW496">
        <v>2</v>
      </c>
      <c r="AX496">
        <v>39651181</v>
      </c>
      <c r="AY496">
        <v>1</v>
      </c>
      <c r="AZ496">
        <v>0</v>
      </c>
      <c r="BA496">
        <v>406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Y496*Source!I172</f>
        <v>0.45400000000000001</v>
      </c>
      <c r="CY496">
        <f>AD496</f>
        <v>0</v>
      </c>
      <c r="CZ496">
        <f>AH496</f>
        <v>0</v>
      </c>
      <c r="DA496">
        <f>AL496</f>
        <v>1</v>
      </c>
      <c r="DB496">
        <f t="shared" si="172"/>
        <v>0</v>
      </c>
      <c r="DC496">
        <f t="shared" si="173"/>
        <v>0</v>
      </c>
    </row>
    <row r="497" spans="1:107" x14ac:dyDescent="0.2">
      <c r="A497">
        <f>ROW(Source!A172)</f>
        <v>172</v>
      </c>
      <c r="B497">
        <v>39650536</v>
      </c>
      <c r="C497">
        <v>39651166</v>
      </c>
      <c r="D497">
        <v>36882159</v>
      </c>
      <c r="E497">
        <v>1</v>
      </c>
      <c r="F497">
        <v>1</v>
      </c>
      <c r="G497">
        <v>1</v>
      </c>
      <c r="H497">
        <v>2</v>
      </c>
      <c r="I497" t="s">
        <v>958</v>
      </c>
      <c r="J497" t="s">
        <v>959</v>
      </c>
      <c r="K497" t="s">
        <v>960</v>
      </c>
      <c r="L497">
        <v>1368</v>
      </c>
      <c r="N497">
        <v>1011</v>
      </c>
      <c r="O497" t="s">
        <v>902</v>
      </c>
      <c r="P497" t="s">
        <v>902</v>
      </c>
      <c r="Q497">
        <v>1</v>
      </c>
      <c r="W497">
        <v>0</v>
      </c>
      <c r="X497">
        <v>-1718674368</v>
      </c>
      <c r="Y497">
        <v>0.1</v>
      </c>
      <c r="AA497">
        <v>0</v>
      </c>
      <c r="AB497">
        <v>111.99</v>
      </c>
      <c r="AC497">
        <v>13.5</v>
      </c>
      <c r="AD497">
        <v>0</v>
      </c>
      <c r="AE497">
        <v>0</v>
      </c>
      <c r="AF497">
        <v>111.99</v>
      </c>
      <c r="AG497">
        <v>13.5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0.1</v>
      </c>
      <c r="AU497" t="s">
        <v>3</v>
      </c>
      <c r="AV497">
        <v>0</v>
      </c>
      <c r="AW497">
        <v>2</v>
      </c>
      <c r="AX497">
        <v>39651182</v>
      </c>
      <c r="AY497">
        <v>1</v>
      </c>
      <c r="AZ497">
        <v>0</v>
      </c>
      <c r="BA497">
        <v>407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Y497*Source!I172</f>
        <v>2.0000000000000004E-2</v>
      </c>
      <c r="CY497">
        <f>AB497</f>
        <v>111.99</v>
      </c>
      <c r="CZ497">
        <f>AF497</f>
        <v>111.99</v>
      </c>
      <c r="DA497">
        <f>AJ497</f>
        <v>1</v>
      </c>
      <c r="DB497">
        <f t="shared" si="172"/>
        <v>11.2</v>
      </c>
      <c r="DC497">
        <f t="shared" si="173"/>
        <v>1.35</v>
      </c>
    </row>
    <row r="498" spans="1:107" x14ac:dyDescent="0.2">
      <c r="A498">
        <f>ROW(Source!A172)</f>
        <v>172</v>
      </c>
      <c r="B498">
        <v>39650536</v>
      </c>
      <c r="C498">
        <v>39651166</v>
      </c>
      <c r="D498">
        <v>36882440</v>
      </c>
      <c r="E498">
        <v>1</v>
      </c>
      <c r="F498">
        <v>1</v>
      </c>
      <c r="G498">
        <v>1</v>
      </c>
      <c r="H498">
        <v>2</v>
      </c>
      <c r="I498" t="s">
        <v>1104</v>
      </c>
      <c r="J498" t="s">
        <v>1105</v>
      </c>
      <c r="K498" t="s">
        <v>1106</v>
      </c>
      <c r="L498">
        <v>1368</v>
      </c>
      <c r="N498">
        <v>1011</v>
      </c>
      <c r="O498" t="s">
        <v>902</v>
      </c>
      <c r="P498" t="s">
        <v>902</v>
      </c>
      <c r="Q498">
        <v>1</v>
      </c>
      <c r="W498">
        <v>0</v>
      </c>
      <c r="X498">
        <v>68519795</v>
      </c>
      <c r="Y498">
        <v>2.0699999999999998</v>
      </c>
      <c r="AA498">
        <v>0</v>
      </c>
      <c r="AB498">
        <v>29.6</v>
      </c>
      <c r="AC498">
        <v>10.06</v>
      </c>
      <c r="AD498">
        <v>0</v>
      </c>
      <c r="AE498">
        <v>0</v>
      </c>
      <c r="AF498">
        <v>29.6</v>
      </c>
      <c r="AG498">
        <v>10.06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2.0699999999999998</v>
      </c>
      <c r="AU498" t="s">
        <v>3</v>
      </c>
      <c r="AV498">
        <v>0</v>
      </c>
      <c r="AW498">
        <v>2</v>
      </c>
      <c r="AX498">
        <v>39651183</v>
      </c>
      <c r="AY498">
        <v>1</v>
      </c>
      <c r="AZ498">
        <v>0</v>
      </c>
      <c r="BA498">
        <v>408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Y498*Source!I172</f>
        <v>0.41399999999999998</v>
      </c>
      <c r="CY498">
        <f>AB498</f>
        <v>29.6</v>
      </c>
      <c r="CZ498">
        <f>AF498</f>
        <v>29.6</v>
      </c>
      <c r="DA498">
        <f>AJ498</f>
        <v>1</v>
      </c>
      <c r="DB498">
        <f t="shared" si="172"/>
        <v>61.27</v>
      </c>
      <c r="DC498">
        <f t="shared" si="173"/>
        <v>20.82</v>
      </c>
    </row>
    <row r="499" spans="1:107" x14ac:dyDescent="0.2">
      <c r="A499">
        <f>ROW(Source!A172)</f>
        <v>172</v>
      </c>
      <c r="B499">
        <v>39650536</v>
      </c>
      <c r="C499">
        <v>39651166</v>
      </c>
      <c r="D499">
        <v>36883554</v>
      </c>
      <c r="E499">
        <v>1</v>
      </c>
      <c r="F499">
        <v>1</v>
      </c>
      <c r="G499">
        <v>1</v>
      </c>
      <c r="H499">
        <v>2</v>
      </c>
      <c r="I499" t="s">
        <v>961</v>
      </c>
      <c r="J499" t="s">
        <v>962</v>
      </c>
      <c r="K499" t="s">
        <v>963</v>
      </c>
      <c r="L499">
        <v>1368</v>
      </c>
      <c r="N499">
        <v>1011</v>
      </c>
      <c r="O499" t="s">
        <v>902</v>
      </c>
      <c r="P499" t="s">
        <v>902</v>
      </c>
      <c r="Q499">
        <v>1</v>
      </c>
      <c r="W499">
        <v>0</v>
      </c>
      <c r="X499">
        <v>1372534845</v>
      </c>
      <c r="Y499">
        <v>0.1</v>
      </c>
      <c r="AA499">
        <v>0</v>
      </c>
      <c r="AB499">
        <v>65.709999999999994</v>
      </c>
      <c r="AC499">
        <v>11.6</v>
      </c>
      <c r="AD499">
        <v>0</v>
      </c>
      <c r="AE499">
        <v>0</v>
      </c>
      <c r="AF499">
        <v>65.709999999999994</v>
      </c>
      <c r="AG499">
        <v>11.6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0.1</v>
      </c>
      <c r="AU499" t="s">
        <v>3</v>
      </c>
      <c r="AV499">
        <v>0</v>
      </c>
      <c r="AW499">
        <v>2</v>
      </c>
      <c r="AX499">
        <v>39651184</v>
      </c>
      <c r="AY499">
        <v>1</v>
      </c>
      <c r="AZ499">
        <v>0</v>
      </c>
      <c r="BA499">
        <v>409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Y499*Source!I172</f>
        <v>2.0000000000000004E-2</v>
      </c>
      <c r="CY499">
        <f>AB499</f>
        <v>65.709999999999994</v>
      </c>
      <c r="CZ499">
        <f>AF499</f>
        <v>65.709999999999994</v>
      </c>
      <c r="DA499">
        <f>AJ499</f>
        <v>1</v>
      </c>
      <c r="DB499">
        <f t="shared" si="172"/>
        <v>6.57</v>
      </c>
      <c r="DC499">
        <f t="shared" si="173"/>
        <v>1.1599999999999999</v>
      </c>
    </row>
    <row r="500" spans="1:107" x14ac:dyDescent="0.2">
      <c r="A500">
        <f>ROW(Source!A172)</f>
        <v>172</v>
      </c>
      <c r="B500">
        <v>39650536</v>
      </c>
      <c r="C500">
        <v>39651166</v>
      </c>
      <c r="D500">
        <v>36883858</v>
      </c>
      <c r="E500">
        <v>1</v>
      </c>
      <c r="F500">
        <v>1</v>
      </c>
      <c r="G500">
        <v>1</v>
      </c>
      <c r="H500">
        <v>2</v>
      </c>
      <c r="I500" t="s">
        <v>1039</v>
      </c>
      <c r="J500" t="s">
        <v>1040</v>
      </c>
      <c r="K500" t="s">
        <v>1041</v>
      </c>
      <c r="L500">
        <v>1368</v>
      </c>
      <c r="N500">
        <v>1011</v>
      </c>
      <c r="O500" t="s">
        <v>902</v>
      </c>
      <c r="P500" t="s">
        <v>902</v>
      </c>
      <c r="Q500">
        <v>1</v>
      </c>
      <c r="W500">
        <v>0</v>
      </c>
      <c r="X500">
        <v>-353815937</v>
      </c>
      <c r="Y500">
        <v>1.93</v>
      </c>
      <c r="AA500">
        <v>0</v>
      </c>
      <c r="AB500">
        <v>8.1</v>
      </c>
      <c r="AC500">
        <v>0</v>
      </c>
      <c r="AD500">
        <v>0</v>
      </c>
      <c r="AE500">
        <v>0</v>
      </c>
      <c r="AF500">
        <v>8.1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1.93</v>
      </c>
      <c r="AU500" t="s">
        <v>3</v>
      </c>
      <c r="AV500">
        <v>0</v>
      </c>
      <c r="AW500">
        <v>2</v>
      </c>
      <c r="AX500">
        <v>39651185</v>
      </c>
      <c r="AY500">
        <v>1</v>
      </c>
      <c r="AZ500">
        <v>0</v>
      </c>
      <c r="BA500">
        <v>410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Y500*Source!I172</f>
        <v>0.38600000000000001</v>
      </c>
      <c r="CY500">
        <f>AB500</f>
        <v>8.1</v>
      </c>
      <c r="CZ500">
        <f>AF500</f>
        <v>8.1</v>
      </c>
      <c r="DA500">
        <f>AJ500</f>
        <v>1</v>
      </c>
      <c r="DB500">
        <f t="shared" si="172"/>
        <v>15.63</v>
      </c>
      <c r="DC500">
        <f t="shared" si="173"/>
        <v>0</v>
      </c>
    </row>
    <row r="501" spans="1:107" x14ac:dyDescent="0.2">
      <c r="A501">
        <f>ROW(Source!A172)</f>
        <v>172</v>
      </c>
      <c r="B501">
        <v>39650536</v>
      </c>
      <c r="C501">
        <v>39651166</v>
      </c>
      <c r="D501">
        <v>36803258</v>
      </c>
      <c r="E501">
        <v>1</v>
      </c>
      <c r="F501">
        <v>1</v>
      </c>
      <c r="G501">
        <v>1</v>
      </c>
      <c r="H501">
        <v>3</v>
      </c>
      <c r="I501" t="s">
        <v>1107</v>
      </c>
      <c r="J501" t="s">
        <v>1108</v>
      </c>
      <c r="K501" t="s">
        <v>1109</v>
      </c>
      <c r="L501">
        <v>1346</v>
      </c>
      <c r="N501">
        <v>1009</v>
      </c>
      <c r="O501" t="s">
        <v>186</v>
      </c>
      <c r="P501" t="s">
        <v>186</v>
      </c>
      <c r="Q501">
        <v>1</v>
      </c>
      <c r="W501">
        <v>0</v>
      </c>
      <c r="X501">
        <v>586013393</v>
      </c>
      <c r="Y501">
        <v>2.14</v>
      </c>
      <c r="AA501">
        <v>10.57</v>
      </c>
      <c r="AB501">
        <v>0</v>
      </c>
      <c r="AC501">
        <v>0</v>
      </c>
      <c r="AD501">
        <v>0</v>
      </c>
      <c r="AE501">
        <v>10.57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2.14</v>
      </c>
      <c r="AU501" t="s">
        <v>3</v>
      </c>
      <c r="AV501">
        <v>0</v>
      </c>
      <c r="AW501">
        <v>2</v>
      </c>
      <c r="AX501">
        <v>39651186</v>
      </c>
      <c r="AY501">
        <v>1</v>
      </c>
      <c r="AZ501">
        <v>0</v>
      </c>
      <c r="BA501">
        <v>411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Y501*Source!I172</f>
        <v>0.42800000000000005</v>
      </c>
      <c r="CY501">
        <f t="shared" ref="CY501:CY507" si="180">AA501</f>
        <v>10.57</v>
      </c>
      <c r="CZ501">
        <f t="shared" ref="CZ501:CZ507" si="181">AE501</f>
        <v>10.57</v>
      </c>
      <c r="DA501">
        <f t="shared" ref="DA501:DA507" si="182">AI501</f>
        <v>1</v>
      </c>
      <c r="DB501">
        <f t="shared" si="172"/>
        <v>22.62</v>
      </c>
      <c r="DC501">
        <f t="shared" si="173"/>
        <v>0</v>
      </c>
    </row>
    <row r="502" spans="1:107" x14ac:dyDescent="0.2">
      <c r="A502">
        <f>ROW(Source!A172)</f>
        <v>172</v>
      </c>
      <c r="B502">
        <v>39650536</v>
      </c>
      <c r="C502">
        <v>39651166</v>
      </c>
      <c r="D502">
        <v>36804448</v>
      </c>
      <c r="E502">
        <v>1</v>
      </c>
      <c r="F502">
        <v>1</v>
      </c>
      <c r="G502">
        <v>1</v>
      </c>
      <c r="H502">
        <v>3</v>
      </c>
      <c r="I502" t="s">
        <v>925</v>
      </c>
      <c r="J502" t="s">
        <v>926</v>
      </c>
      <c r="K502" t="s">
        <v>927</v>
      </c>
      <c r="L502">
        <v>1346</v>
      </c>
      <c r="N502">
        <v>1009</v>
      </c>
      <c r="O502" t="s">
        <v>186</v>
      </c>
      <c r="P502" t="s">
        <v>186</v>
      </c>
      <c r="Q502">
        <v>1</v>
      </c>
      <c r="W502">
        <v>0</v>
      </c>
      <c r="X502">
        <v>103900845</v>
      </c>
      <c r="Y502">
        <v>1.25</v>
      </c>
      <c r="AA502">
        <v>9.0399999999999991</v>
      </c>
      <c r="AB502">
        <v>0</v>
      </c>
      <c r="AC502">
        <v>0</v>
      </c>
      <c r="AD502">
        <v>0</v>
      </c>
      <c r="AE502">
        <v>9.0399999999999991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1.25</v>
      </c>
      <c r="AU502" t="s">
        <v>3</v>
      </c>
      <c r="AV502">
        <v>0</v>
      </c>
      <c r="AW502">
        <v>2</v>
      </c>
      <c r="AX502">
        <v>39651187</v>
      </c>
      <c r="AY502">
        <v>1</v>
      </c>
      <c r="AZ502">
        <v>0</v>
      </c>
      <c r="BA502">
        <v>412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Y502*Source!I172</f>
        <v>0.25</v>
      </c>
      <c r="CY502">
        <f t="shared" si="180"/>
        <v>9.0399999999999991</v>
      </c>
      <c r="CZ502">
        <f t="shared" si="181"/>
        <v>9.0399999999999991</v>
      </c>
      <c r="DA502">
        <f t="shared" si="182"/>
        <v>1</v>
      </c>
      <c r="DB502">
        <f t="shared" ref="DB502:DB534" si="183">ROUND(ROUND(AT502*CZ502,2),6)</f>
        <v>11.3</v>
      </c>
      <c r="DC502">
        <f t="shared" ref="DC502:DC534" si="184">ROUND(ROUND(AT502*AG502,2),6)</f>
        <v>0</v>
      </c>
    </row>
    <row r="503" spans="1:107" x14ac:dyDescent="0.2">
      <c r="A503">
        <f>ROW(Source!A172)</f>
        <v>172</v>
      </c>
      <c r="B503">
        <v>39650536</v>
      </c>
      <c r="C503">
        <v>39651166</v>
      </c>
      <c r="D503">
        <v>36804580</v>
      </c>
      <c r="E503">
        <v>1</v>
      </c>
      <c r="F503">
        <v>1</v>
      </c>
      <c r="G503">
        <v>1</v>
      </c>
      <c r="H503">
        <v>3</v>
      </c>
      <c r="I503" t="s">
        <v>1110</v>
      </c>
      <c r="J503" t="s">
        <v>1111</v>
      </c>
      <c r="K503" t="s">
        <v>1112</v>
      </c>
      <c r="L503">
        <v>1355</v>
      </c>
      <c r="N503">
        <v>1010</v>
      </c>
      <c r="O503" t="s">
        <v>265</v>
      </c>
      <c r="P503" t="s">
        <v>265</v>
      </c>
      <c r="Q503">
        <v>100</v>
      </c>
      <c r="W503">
        <v>0</v>
      </c>
      <c r="X503">
        <v>1794244060</v>
      </c>
      <c r="Y503">
        <v>0.3</v>
      </c>
      <c r="AA503">
        <v>86</v>
      </c>
      <c r="AB503">
        <v>0</v>
      </c>
      <c r="AC503">
        <v>0</v>
      </c>
      <c r="AD503">
        <v>0</v>
      </c>
      <c r="AE503">
        <v>86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0.3</v>
      </c>
      <c r="AU503" t="s">
        <v>3</v>
      </c>
      <c r="AV503">
        <v>0</v>
      </c>
      <c r="AW503">
        <v>2</v>
      </c>
      <c r="AX503">
        <v>39651188</v>
      </c>
      <c r="AY503">
        <v>1</v>
      </c>
      <c r="AZ503">
        <v>0</v>
      </c>
      <c r="BA503">
        <v>413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Y503*Source!I172</f>
        <v>0.06</v>
      </c>
      <c r="CY503">
        <f t="shared" si="180"/>
        <v>86</v>
      </c>
      <c r="CZ503">
        <f t="shared" si="181"/>
        <v>86</v>
      </c>
      <c r="DA503">
        <f t="shared" si="182"/>
        <v>1</v>
      </c>
      <c r="DB503">
        <f t="shared" si="183"/>
        <v>25.8</v>
      </c>
      <c r="DC503">
        <f t="shared" si="184"/>
        <v>0</v>
      </c>
    </row>
    <row r="504" spans="1:107" x14ac:dyDescent="0.2">
      <c r="A504">
        <f>ROW(Source!A172)</f>
        <v>172</v>
      </c>
      <c r="B504">
        <v>39650536</v>
      </c>
      <c r="C504">
        <v>39651166</v>
      </c>
      <c r="D504">
        <v>36851795</v>
      </c>
      <c r="E504">
        <v>1</v>
      </c>
      <c r="F504">
        <v>1</v>
      </c>
      <c r="G504">
        <v>1</v>
      </c>
      <c r="H504">
        <v>3</v>
      </c>
      <c r="I504" t="s">
        <v>1113</v>
      </c>
      <c r="J504" t="s">
        <v>1114</v>
      </c>
      <c r="K504" t="s">
        <v>1115</v>
      </c>
      <c r="L504">
        <v>1354</v>
      </c>
      <c r="N504">
        <v>1010</v>
      </c>
      <c r="O504" t="s">
        <v>27</v>
      </c>
      <c r="P504" t="s">
        <v>27</v>
      </c>
      <c r="Q504">
        <v>1</v>
      </c>
      <c r="W504">
        <v>0</v>
      </c>
      <c r="X504">
        <v>365674879</v>
      </c>
      <c r="Y504">
        <v>30</v>
      </c>
      <c r="AA504">
        <v>10.54</v>
      </c>
      <c r="AB504">
        <v>0</v>
      </c>
      <c r="AC504">
        <v>0</v>
      </c>
      <c r="AD504">
        <v>0</v>
      </c>
      <c r="AE504">
        <v>10.54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30</v>
      </c>
      <c r="AU504" t="s">
        <v>3</v>
      </c>
      <c r="AV504">
        <v>0</v>
      </c>
      <c r="AW504">
        <v>2</v>
      </c>
      <c r="AX504">
        <v>39651189</v>
      </c>
      <c r="AY504">
        <v>1</v>
      </c>
      <c r="AZ504">
        <v>0</v>
      </c>
      <c r="BA504">
        <v>414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Y504*Source!I172</f>
        <v>6</v>
      </c>
      <c r="CY504">
        <f t="shared" si="180"/>
        <v>10.54</v>
      </c>
      <c r="CZ504">
        <f t="shared" si="181"/>
        <v>10.54</v>
      </c>
      <c r="DA504">
        <f t="shared" si="182"/>
        <v>1</v>
      </c>
      <c r="DB504">
        <f t="shared" si="183"/>
        <v>316.2</v>
      </c>
      <c r="DC504">
        <f t="shared" si="184"/>
        <v>0</v>
      </c>
    </row>
    <row r="505" spans="1:107" x14ac:dyDescent="0.2">
      <c r="A505">
        <f>ROW(Source!A172)</f>
        <v>172</v>
      </c>
      <c r="B505">
        <v>39650536</v>
      </c>
      <c r="C505">
        <v>39651166</v>
      </c>
      <c r="D505">
        <v>36853419</v>
      </c>
      <c r="E505">
        <v>1</v>
      </c>
      <c r="F505">
        <v>1</v>
      </c>
      <c r="G505">
        <v>1</v>
      </c>
      <c r="H505">
        <v>3</v>
      </c>
      <c r="I505" t="s">
        <v>333</v>
      </c>
      <c r="J505" t="s">
        <v>336</v>
      </c>
      <c r="K505" t="s">
        <v>334</v>
      </c>
      <c r="L505">
        <v>1301</v>
      </c>
      <c r="N505">
        <v>1003</v>
      </c>
      <c r="O505" t="s">
        <v>335</v>
      </c>
      <c r="P505" t="s">
        <v>335</v>
      </c>
      <c r="Q505">
        <v>1</v>
      </c>
      <c r="W505">
        <v>0</v>
      </c>
      <c r="X505">
        <v>794291276</v>
      </c>
      <c r="Y505">
        <v>100</v>
      </c>
      <c r="AA505">
        <v>38.42</v>
      </c>
      <c r="AB505">
        <v>0</v>
      </c>
      <c r="AC505">
        <v>0</v>
      </c>
      <c r="AD505">
        <v>0</v>
      </c>
      <c r="AE505">
        <v>38.42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0</v>
      </c>
      <c r="AP505">
        <v>0</v>
      </c>
      <c r="AQ505">
        <v>0</v>
      </c>
      <c r="AR505">
        <v>0</v>
      </c>
      <c r="AS505" t="s">
        <v>3</v>
      </c>
      <c r="AT505">
        <v>100</v>
      </c>
      <c r="AU505" t="s">
        <v>3</v>
      </c>
      <c r="AV505">
        <v>0</v>
      </c>
      <c r="AW505">
        <v>1</v>
      </c>
      <c r="AX505">
        <v>-1</v>
      </c>
      <c r="AY505">
        <v>0</v>
      </c>
      <c r="AZ505">
        <v>0</v>
      </c>
      <c r="BA505" t="s">
        <v>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Y505*Source!I172</f>
        <v>20</v>
      </c>
      <c r="CY505">
        <f t="shared" si="180"/>
        <v>38.42</v>
      </c>
      <c r="CZ505">
        <f t="shared" si="181"/>
        <v>38.42</v>
      </c>
      <c r="DA505">
        <f t="shared" si="182"/>
        <v>1</v>
      </c>
      <c r="DB505">
        <f t="shared" si="183"/>
        <v>3842</v>
      </c>
      <c r="DC505">
        <f t="shared" si="184"/>
        <v>0</v>
      </c>
    </row>
    <row r="506" spans="1:107" x14ac:dyDescent="0.2">
      <c r="A506">
        <f>ROW(Source!A172)</f>
        <v>172</v>
      </c>
      <c r="B506">
        <v>39650536</v>
      </c>
      <c r="C506">
        <v>39651166</v>
      </c>
      <c r="D506">
        <v>36853747</v>
      </c>
      <c r="E506">
        <v>1</v>
      </c>
      <c r="F506">
        <v>1</v>
      </c>
      <c r="G506">
        <v>1</v>
      </c>
      <c r="H506">
        <v>3</v>
      </c>
      <c r="I506" t="s">
        <v>1116</v>
      </c>
      <c r="J506" t="s">
        <v>1117</v>
      </c>
      <c r="K506" t="s">
        <v>1118</v>
      </c>
      <c r="L506">
        <v>1354</v>
      </c>
      <c r="N506">
        <v>1010</v>
      </c>
      <c r="O506" t="s">
        <v>27</v>
      </c>
      <c r="P506" t="s">
        <v>27</v>
      </c>
      <c r="Q506">
        <v>1</v>
      </c>
      <c r="W506">
        <v>0</v>
      </c>
      <c r="X506">
        <v>1761059010</v>
      </c>
      <c r="Y506">
        <v>6</v>
      </c>
      <c r="AA506">
        <v>5</v>
      </c>
      <c r="AB506">
        <v>0</v>
      </c>
      <c r="AC506">
        <v>0</v>
      </c>
      <c r="AD506">
        <v>0</v>
      </c>
      <c r="AE506">
        <v>5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6</v>
      </c>
      <c r="AU506" t="s">
        <v>3</v>
      </c>
      <c r="AV506">
        <v>0</v>
      </c>
      <c r="AW506">
        <v>2</v>
      </c>
      <c r="AX506">
        <v>39651190</v>
      </c>
      <c r="AY506">
        <v>1</v>
      </c>
      <c r="AZ506">
        <v>0</v>
      </c>
      <c r="BA506">
        <v>415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Y506*Source!I172</f>
        <v>1.2000000000000002</v>
      </c>
      <c r="CY506">
        <f t="shared" si="180"/>
        <v>5</v>
      </c>
      <c r="CZ506">
        <f t="shared" si="181"/>
        <v>5</v>
      </c>
      <c r="DA506">
        <f t="shared" si="182"/>
        <v>1</v>
      </c>
      <c r="DB506">
        <f t="shared" si="183"/>
        <v>30</v>
      </c>
      <c r="DC506">
        <f t="shared" si="184"/>
        <v>0</v>
      </c>
    </row>
    <row r="507" spans="1:107" x14ac:dyDescent="0.2">
      <c r="A507">
        <f>ROW(Source!A172)</f>
        <v>172</v>
      </c>
      <c r="B507">
        <v>39650536</v>
      </c>
      <c r="C507">
        <v>39651166</v>
      </c>
      <c r="D507">
        <v>36799065</v>
      </c>
      <c r="E507">
        <v>17</v>
      </c>
      <c r="F507">
        <v>1</v>
      </c>
      <c r="G507">
        <v>1</v>
      </c>
      <c r="H507">
        <v>3</v>
      </c>
      <c r="I507" t="s">
        <v>892</v>
      </c>
      <c r="J507" t="s">
        <v>3</v>
      </c>
      <c r="K507" t="s">
        <v>893</v>
      </c>
      <c r="L507">
        <v>1374</v>
      </c>
      <c r="N507">
        <v>1013</v>
      </c>
      <c r="O507" t="s">
        <v>894</v>
      </c>
      <c r="P507" t="s">
        <v>894</v>
      </c>
      <c r="Q507">
        <v>1</v>
      </c>
      <c r="W507">
        <v>0</v>
      </c>
      <c r="X507">
        <v>-1731369543</v>
      </c>
      <c r="Y507">
        <v>1.61</v>
      </c>
      <c r="AA507">
        <v>1</v>
      </c>
      <c r="AB507">
        <v>0</v>
      </c>
      <c r="AC507">
        <v>0</v>
      </c>
      <c r="AD507">
        <v>0</v>
      </c>
      <c r="AE507">
        <v>1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1.61</v>
      </c>
      <c r="AU507" t="s">
        <v>3</v>
      </c>
      <c r="AV507">
        <v>0</v>
      </c>
      <c r="AW507">
        <v>2</v>
      </c>
      <c r="AX507">
        <v>39651191</v>
      </c>
      <c r="AY507">
        <v>1</v>
      </c>
      <c r="AZ507">
        <v>0</v>
      </c>
      <c r="BA507">
        <v>416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Y507*Source!I172</f>
        <v>0.32200000000000006</v>
      </c>
      <c r="CY507">
        <f t="shared" si="180"/>
        <v>1</v>
      </c>
      <c r="CZ507">
        <f t="shared" si="181"/>
        <v>1</v>
      </c>
      <c r="DA507">
        <f t="shared" si="182"/>
        <v>1</v>
      </c>
      <c r="DB507">
        <f t="shared" si="183"/>
        <v>1.61</v>
      </c>
      <c r="DC507">
        <f t="shared" si="184"/>
        <v>0</v>
      </c>
    </row>
    <row r="508" spans="1:107" x14ac:dyDescent="0.2">
      <c r="A508">
        <f>ROW(Source!A173)</f>
        <v>173</v>
      </c>
      <c r="B508">
        <v>39650538</v>
      </c>
      <c r="C508">
        <v>39651166</v>
      </c>
      <c r="D508">
        <v>37064878</v>
      </c>
      <c r="E508">
        <v>1</v>
      </c>
      <c r="F508">
        <v>1</v>
      </c>
      <c r="G508">
        <v>1</v>
      </c>
      <c r="H508">
        <v>1</v>
      </c>
      <c r="I508" t="s">
        <v>1010</v>
      </c>
      <c r="J508" t="s">
        <v>3</v>
      </c>
      <c r="K508" t="s">
        <v>1011</v>
      </c>
      <c r="L508">
        <v>1191</v>
      </c>
      <c r="N508">
        <v>1013</v>
      </c>
      <c r="O508" t="s">
        <v>878</v>
      </c>
      <c r="P508" t="s">
        <v>878</v>
      </c>
      <c r="Q508">
        <v>1</v>
      </c>
      <c r="W508">
        <v>0</v>
      </c>
      <c r="X508">
        <v>-1081351934</v>
      </c>
      <c r="Y508">
        <v>8.56</v>
      </c>
      <c r="AA508">
        <v>0</v>
      </c>
      <c r="AB508">
        <v>0</v>
      </c>
      <c r="AC508">
        <v>0</v>
      </c>
      <c r="AD508">
        <v>63.64</v>
      </c>
      <c r="AE508">
        <v>0</v>
      </c>
      <c r="AF508">
        <v>0</v>
      </c>
      <c r="AG508">
        <v>0</v>
      </c>
      <c r="AH508">
        <v>9.4</v>
      </c>
      <c r="AI508">
        <v>1</v>
      </c>
      <c r="AJ508">
        <v>1</v>
      </c>
      <c r="AK508">
        <v>1</v>
      </c>
      <c r="AL508">
        <v>6.77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8.56</v>
      </c>
      <c r="AU508" t="s">
        <v>3</v>
      </c>
      <c r="AV508">
        <v>1</v>
      </c>
      <c r="AW508">
        <v>2</v>
      </c>
      <c r="AX508">
        <v>39651180</v>
      </c>
      <c r="AY508">
        <v>1</v>
      </c>
      <c r="AZ508">
        <v>0</v>
      </c>
      <c r="BA508">
        <v>417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Y508*Source!I173</f>
        <v>1.7120000000000002</v>
      </c>
      <c r="CY508">
        <f>AD508</f>
        <v>63.64</v>
      </c>
      <c r="CZ508">
        <f>AH508</f>
        <v>9.4</v>
      </c>
      <c r="DA508">
        <f>AL508</f>
        <v>6.77</v>
      </c>
      <c r="DB508">
        <f t="shared" si="183"/>
        <v>80.459999999999994</v>
      </c>
      <c r="DC508">
        <f t="shared" si="184"/>
        <v>0</v>
      </c>
    </row>
    <row r="509" spans="1:107" x14ac:dyDescent="0.2">
      <c r="A509">
        <f>ROW(Source!A173)</f>
        <v>173</v>
      </c>
      <c r="B509">
        <v>39650538</v>
      </c>
      <c r="C509">
        <v>39651166</v>
      </c>
      <c r="D509">
        <v>37064876</v>
      </c>
      <c r="E509">
        <v>1</v>
      </c>
      <c r="F509">
        <v>1</v>
      </c>
      <c r="G509">
        <v>1</v>
      </c>
      <c r="H509">
        <v>1</v>
      </c>
      <c r="I509" t="s">
        <v>897</v>
      </c>
      <c r="J509" t="s">
        <v>3</v>
      </c>
      <c r="K509" t="s">
        <v>898</v>
      </c>
      <c r="L509">
        <v>1191</v>
      </c>
      <c r="N509">
        <v>1013</v>
      </c>
      <c r="O509" t="s">
        <v>878</v>
      </c>
      <c r="P509" t="s">
        <v>878</v>
      </c>
      <c r="Q509">
        <v>1</v>
      </c>
      <c r="W509">
        <v>0</v>
      </c>
      <c r="X509">
        <v>-1417349443</v>
      </c>
      <c r="Y509">
        <v>2.27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6.77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2.27</v>
      </c>
      <c r="AU509" t="s">
        <v>3</v>
      </c>
      <c r="AV509">
        <v>2</v>
      </c>
      <c r="AW509">
        <v>2</v>
      </c>
      <c r="AX509">
        <v>39651181</v>
      </c>
      <c r="AY509">
        <v>1</v>
      </c>
      <c r="AZ509">
        <v>0</v>
      </c>
      <c r="BA509">
        <v>418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Y509*Source!I173</f>
        <v>0.45400000000000001</v>
      </c>
      <c r="CY509">
        <f>AD509</f>
        <v>0</v>
      </c>
      <c r="CZ509">
        <f>AH509</f>
        <v>0</v>
      </c>
      <c r="DA509">
        <f>AL509</f>
        <v>1</v>
      </c>
      <c r="DB509">
        <f t="shared" si="183"/>
        <v>0</v>
      </c>
      <c r="DC509">
        <f t="shared" si="184"/>
        <v>0</v>
      </c>
    </row>
    <row r="510" spans="1:107" x14ac:dyDescent="0.2">
      <c r="A510">
        <f>ROW(Source!A173)</f>
        <v>173</v>
      </c>
      <c r="B510">
        <v>39650538</v>
      </c>
      <c r="C510">
        <v>39651166</v>
      </c>
      <c r="D510">
        <v>36882159</v>
      </c>
      <c r="E510">
        <v>1</v>
      </c>
      <c r="F510">
        <v>1</v>
      </c>
      <c r="G510">
        <v>1</v>
      </c>
      <c r="H510">
        <v>2</v>
      </c>
      <c r="I510" t="s">
        <v>958</v>
      </c>
      <c r="J510" t="s">
        <v>959</v>
      </c>
      <c r="K510" t="s">
        <v>960</v>
      </c>
      <c r="L510">
        <v>1368</v>
      </c>
      <c r="N510">
        <v>1011</v>
      </c>
      <c r="O510" t="s">
        <v>902</v>
      </c>
      <c r="P510" t="s">
        <v>902</v>
      </c>
      <c r="Q510">
        <v>1</v>
      </c>
      <c r="W510">
        <v>0</v>
      </c>
      <c r="X510">
        <v>-1718674368</v>
      </c>
      <c r="Y510">
        <v>0.1</v>
      </c>
      <c r="AA510">
        <v>0</v>
      </c>
      <c r="AB510">
        <v>758.17</v>
      </c>
      <c r="AC510">
        <v>13.5</v>
      </c>
      <c r="AD510">
        <v>0</v>
      </c>
      <c r="AE510">
        <v>0</v>
      </c>
      <c r="AF510">
        <v>111.99</v>
      </c>
      <c r="AG510">
        <v>13.5</v>
      </c>
      <c r="AH510">
        <v>0</v>
      </c>
      <c r="AI510">
        <v>1</v>
      </c>
      <c r="AJ510">
        <v>6.77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0.1</v>
      </c>
      <c r="AU510" t="s">
        <v>3</v>
      </c>
      <c r="AV510">
        <v>0</v>
      </c>
      <c r="AW510">
        <v>2</v>
      </c>
      <c r="AX510">
        <v>39651182</v>
      </c>
      <c r="AY510">
        <v>1</v>
      </c>
      <c r="AZ510">
        <v>0</v>
      </c>
      <c r="BA510">
        <v>419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Y510*Source!I173</f>
        <v>2.0000000000000004E-2</v>
      </c>
      <c r="CY510">
        <f>AB510</f>
        <v>758.17</v>
      </c>
      <c r="CZ510">
        <f>AF510</f>
        <v>111.99</v>
      </c>
      <c r="DA510">
        <f>AJ510</f>
        <v>6.77</v>
      </c>
      <c r="DB510">
        <f t="shared" si="183"/>
        <v>11.2</v>
      </c>
      <c r="DC510">
        <f t="shared" si="184"/>
        <v>1.35</v>
      </c>
    </row>
    <row r="511" spans="1:107" x14ac:dyDescent="0.2">
      <c r="A511">
        <f>ROW(Source!A173)</f>
        <v>173</v>
      </c>
      <c r="B511">
        <v>39650538</v>
      </c>
      <c r="C511">
        <v>39651166</v>
      </c>
      <c r="D511">
        <v>36882440</v>
      </c>
      <c r="E511">
        <v>1</v>
      </c>
      <c r="F511">
        <v>1</v>
      </c>
      <c r="G511">
        <v>1</v>
      </c>
      <c r="H511">
        <v>2</v>
      </c>
      <c r="I511" t="s">
        <v>1104</v>
      </c>
      <c r="J511" t="s">
        <v>1105</v>
      </c>
      <c r="K511" t="s">
        <v>1106</v>
      </c>
      <c r="L511">
        <v>1368</v>
      </c>
      <c r="N511">
        <v>1011</v>
      </c>
      <c r="O511" t="s">
        <v>902</v>
      </c>
      <c r="P511" t="s">
        <v>902</v>
      </c>
      <c r="Q511">
        <v>1</v>
      </c>
      <c r="W511">
        <v>0</v>
      </c>
      <c r="X511">
        <v>68519795</v>
      </c>
      <c r="Y511">
        <v>2.0699999999999998</v>
      </c>
      <c r="AA511">
        <v>0</v>
      </c>
      <c r="AB511">
        <v>200.39</v>
      </c>
      <c r="AC511">
        <v>10.06</v>
      </c>
      <c r="AD511">
        <v>0</v>
      </c>
      <c r="AE511">
        <v>0</v>
      </c>
      <c r="AF511">
        <v>29.6</v>
      </c>
      <c r="AG511">
        <v>10.06</v>
      </c>
      <c r="AH511">
        <v>0</v>
      </c>
      <c r="AI511">
        <v>1</v>
      </c>
      <c r="AJ511">
        <v>6.77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2.0699999999999998</v>
      </c>
      <c r="AU511" t="s">
        <v>3</v>
      </c>
      <c r="AV511">
        <v>0</v>
      </c>
      <c r="AW511">
        <v>2</v>
      </c>
      <c r="AX511">
        <v>39651183</v>
      </c>
      <c r="AY511">
        <v>1</v>
      </c>
      <c r="AZ511">
        <v>0</v>
      </c>
      <c r="BA511">
        <v>420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Y511*Source!I173</f>
        <v>0.41399999999999998</v>
      </c>
      <c r="CY511">
        <f>AB511</f>
        <v>200.39</v>
      </c>
      <c r="CZ511">
        <f>AF511</f>
        <v>29.6</v>
      </c>
      <c r="DA511">
        <f>AJ511</f>
        <v>6.77</v>
      </c>
      <c r="DB511">
        <f t="shared" si="183"/>
        <v>61.27</v>
      </c>
      <c r="DC511">
        <f t="shared" si="184"/>
        <v>20.82</v>
      </c>
    </row>
    <row r="512" spans="1:107" x14ac:dyDescent="0.2">
      <c r="A512">
        <f>ROW(Source!A173)</f>
        <v>173</v>
      </c>
      <c r="B512">
        <v>39650538</v>
      </c>
      <c r="C512">
        <v>39651166</v>
      </c>
      <c r="D512">
        <v>36883554</v>
      </c>
      <c r="E512">
        <v>1</v>
      </c>
      <c r="F512">
        <v>1</v>
      </c>
      <c r="G512">
        <v>1</v>
      </c>
      <c r="H512">
        <v>2</v>
      </c>
      <c r="I512" t="s">
        <v>961</v>
      </c>
      <c r="J512" t="s">
        <v>962</v>
      </c>
      <c r="K512" t="s">
        <v>963</v>
      </c>
      <c r="L512">
        <v>1368</v>
      </c>
      <c r="N512">
        <v>1011</v>
      </c>
      <c r="O512" t="s">
        <v>902</v>
      </c>
      <c r="P512" t="s">
        <v>902</v>
      </c>
      <c r="Q512">
        <v>1</v>
      </c>
      <c r="W512">
        <v>0</v>
      </c>
      <c r="X512">
        <v>1372534845</v>
      </c>
      <c r="Y512">
        <v>0.1</v>
      </c>
      <c r="AA512">
        <v>0</v>
      </c>
      <c r="AB512">
        <v>444.86</v>
      </c>
      <c r="AC512">
        <v>11.6</v>
      </c>
      <c r="AD512">
        <v>0</v>
      </c>
      <c r="AE512">
        <v>0</v>
      </c>
      <c r="AF512">
        <v>65.709999999999994</v>
      </c>
      <c r="AG512">
        <v>11.6</v>
      </c>
      <c r="AH512">
        <v>0</v>
      </c>
      <c r="AI512">
        <v>1</v>
      </c>
      <c r="AJ512">
        <v>6.77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0.1</v>
      </c>
      <c r="AU512" t="s">
        <v>3</v>
      </c>
      <c r="AV512">
        <v>0</v>
      </c>
      <c r="AW512">
        <v>2</v>
      </c>
      <c r="AX512">
        <v>39651184</v>
      </c>
      <c r="AY512">
        <v>1</v>
      </c>
      <c r="AZ512">
        <v>0</v>
      </c>
      <c r="BA512">
        <v>421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Y512*Source!I173</f>
        <v>2.0000000000000004E-2</v>
      </c>
      <c r="CY512">
        <f>AB512</f>
        <v>444.86</v>
      </c>
      <c r="CZ512">
        <f>AF512</f>
        <v>65.709999999999994</v>
      </c>
      <c r="DA512">
        <f>AJ512</f>
        <v>6.77</v>
      </c>
      <c r="DB512">
        <f t="shared" si="183"/>
        <v>6.57</v>
      </c>
      <c r="DC512">
        <f t="shared" si="184"/>
        <v>1.1599999999999999</v>
      </c>
    </row>
    <row r="513" spans="1:107" x14ac:dyDescent="0.2">
      <c r="A513">
        <f>ROW(Source!A173)</f>
        <v>173</v>
      </c>
      <c r="B513">
        <v>39650538</v>
      </c>
      <c r="C513">
        <v>39651166</v>
      </c>
      <c r="D513">
        <v>36883858</v>
      </c>
      <c r="E513">
        <v>1</v>
      </c>
      <c r="F513">
        <v>1</v>
      </c>
      <c r="G513">
        <v>1</v>
      </c>
      <c r="H513">
        <v>2</v>
      </c>
      <c r="I513" t="s">
        <v>1039</v>
      </c>
      <c r="J513" t="s">
        <v>1040</v>
      </c>
      <c r="K513" t="s">
        <v>1041</v>
      </c>
      <c r="L513">
        <v>1368</v>
      </c>
      <c r="N513">
        <v>1011</v>
      </c>
      <c r="O513" t="s">
        <v>902</v>
      </c>
      <c r="P513" t="s">
        <v>902</v>
      </c>
      <c r="Q513">
        <v>1</v>
      </c>
      <c r="W513">
        <v>0</v>
      </c>
      <c r="X513">
        <v>-353815937</v>
      </c>
      <c r="Y513">
        <v>1.93</v>
      </c>
      <c r="AA513">
        <v>0</v>
      </c>
      <c r="AB513">
        <v>54.84</v>
      </c>
      <c r="AC513">
        <v>0</v>
      </c>
      <c r="AD513">
        <v>0</v>
      </c>
      <c r="AE513">
        <v>0</v>
      </c>
      <c r="AF513">
        <v>8.1</v>
      </c>
      <c r="AG513">
        <v>0</v>
      </c>
      <c r="AH513">
        <v>0</v>
      </c>
      <c r="AI513">
        <v>1</v>
      </c>
      <c r="AJ513">
        <v>6.77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1.93</v>
      </c>
      <c r="AU513" t="s">
        <v>3</v>
      </c>
      <c r="AV513">
        <v>0</v>
      </c>
      <c r="AW513">
        <v>2</v>
      </c>
      <c r="AX513">
        <v>39651185</v>
      </c>
      <c r="AY513">
        <v>1</v>
      </c>
      <c r="AZ513">
        <v>0</v>
      </c>
      <c r="BA513">
        <v>422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Y513*Source!I173</f>
        <v>0.38600000000000001</v>
      </c>
      <c r="CY513">
        <f>AB513</f>
        <v>54.84</v>
      </c>
      <c r="CZ513">
        <f>AF513</f>
        <v>8.1</v>
      </c>
      <c r="DA513">
        <f>AJ513</f>
        <v>6.77</v>
      </c>
      <c r="DB513">
        <f t="shared" si="183"/>
        <v>15.63</v>
      </c>
      <c r="DC513">
        <f t="shared" si="184"/>
        <v>0</v>
      </c>
    </row>
    <row r="514" spans="1:107" x14ac:dyDescent="0.2">
      <c r="A514">
        <f>ROW(Source!A173)</f>
        <v>173</v>
      </c>
      <c r="B514">
        <v>39650538</v>
      </c>
      <c r="C514">
        <v>39651166</v>
      </c>
      <c r="D514">
        <v>36803258</v>
      </c>
      <c r="E514">
        <v>1</v>
      </c>
      <c r="F514">
        <v>1</v>
      </c>
      <c r="G514">
        <v>1</v>
      </c>
      <c r="H514">
        <v>3</v>
      </c>
      <c r="I514" t="s">
        <v>1107</v>
      </c>
      <c r="J514" t="s">
        <v>1108</v>
      </c>
      <c r="K514" t="s">
        <v>1109</v>
      </c>
      <c r="L514">
        <v>1346</v>
      </c>
      <c r="N514">
        <v>1009</v>
      </c>
      <c r="O514" t="s">
        <v>186</v>
      </c>
      <c r="P514" t="s">
        <v>186</v>
      </c>
      <c r="Q514">
        <v>1</v>
      </c>
      <c r="W514">
        <v>0</v>
      </c>
      <c r="X514">
        <v>586013393</v>
      </c>
      <c r="Y514">
        <v>2.14</v>
      </c>
      <c r="AA514">
        <v>71.56</v>
      </c>
      <c r="AB514">
        <v>0</v>
      </c>
      <c r="AC514">
        <v>0</v>
      </c>
      <c r="AD514">
        <v>0</v>
      </c>
      <c r="AE514">
        <v>10.57</v>
      </c>
      <c r="AF514">
        <v>0</v>
      </c>
      <c r="AG514">
        <v>0</v>
      </c>
      <c r="AH514">
        <v>0</v>
      </c>
      <c r="AI514">
        <v>6.77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2.14</v>
      </c>
      <c r="AU514" t="s">
        <v>3</v>
      </c>
      <c r="AV514">
        <v>0</v>
      </c>
      <c r="AW514">
        <v>2</v>
      </c>
      <c r="AX514">
        <v>39651186</v>
      </c>
      <c r="AY514">
        <v>1</v>
      </c>
      <c r="AZ514">
        <v>0</v>
      </c>
      <c r="BA514">
        <v>423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Y514*Source!I173</f>
        <v>0.42800000000000005</v>
      </c>
      <c r="CY514">
        <f t="shared" ref="CY514:CY520" si="185">AA514</f>
        <v>71.56</v>
      </c>
      <c r="CZ514">
        <f t="shared" ref="CZ514:CZ520" si="186">AE514</f>
        <v>10.57</v>
      </c>
      <c r="DA514">
        <f t="shared" ref="DA514:DA520" si="187">AI514</f>
        <v>6.77</v>
      </c>
      <c r="DB514">
        <f t="shared" si="183"/>
        <v>22.62</v>
      </c>
      <c r="DC514">
        <f t="shared" si="184"/>
        <v>0</v>
      </c>
    </row>
    <row r="515" spans="1:107" x14ac:dyDescent="0.2">
      <c r="A515">
        <f>ROW(Source!A173)</f>
        <v>173</v>
      </c>
      <c r="B515">
        <v>39650538</v>
      </c>
      <c r="C515">
        <v>39651166</v>
      </c>
      <c r="D515">
        <v>36804448</v>
      </c>
      <c r="E515">
        <v>1</v>
      </c>
      <c r="F515">
        <v>1</v>
      </c>
      <c r="G515">
        <v>1</v>
      </c>
      <c r="H515">
        <v>3</v>
      </c>
      <c r="I515" t="s">
        <v>925</v>
      </c>
      <c r="J515" t="s">
        <v>926</v>
      </c>
      <c r="K515" t="s">
        <v>927</v>
      </c>
      <c r="L515">
        <v>1346</v>
      </c>
      <c r="N515">
        <v>1009</v>
      </c>
      <c r="O515" t="s">
        <v>186</v>
      </c>
      <c r="P515" t="s">
        <v>186</v>
      </c>
      <c r="Q515">
        <v>1</v>
      </c>
      <c r="W515">
        <v>0</v>
      </c>
      <c r="X515">
        <v>103900845</v>
      </c>
      <c r="Y515">
        <v>1.25</v>
      </c>
      <c r="AA515">
        <v>61.2</v>
      </c>
      <c r="AB515">
        <v>0</v>
      </c>
      <c r="AC515">
        <v>0</v>
      </c>
      <c r="AD515">
        <v>0</v>
      </c>
      <c r="AE515">
        <v>9.0399999999999991</v>
      </c>
      <c r="AF515">
        <v>0</v>
      </c>
      <c r="AG515">
        <v>0</v>
      </c>
      <c r="AH515">
        <v>0</v>
      </c>
      <c r="AI515">
        <v>6.77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1.25</v>
      </c>
      <c r="AU515" t="s">
        <v>3</v>
      </c>
      <c r="AV515">
        <v>0</v>
      </c>
      <c r="AW515">
        <v>2</v>
      </c>
      <c r="AX515">
        <v>39651187</v>
      </c>
      <c r="AY515">
        <v>1</v>
      </c>
      <c r="AZ515">
        <v>0</v>
      </c>
      <c r="BA515">
        <v>424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Y515*Source!I173</f>
        <v>0.25</v>
      </c>
      <c r="CY515">
        <f t="shared" si="185"/>
        <v>61.2</v>
      </c>
      <c r="CZ515">
        <f t="shared" si="186"/>
        <v>9.0399999999999991</v>
      </c>
      <c r="DA515">
        <f t="shared" si="187"/>
        <v>6.77</v>
      </c>
      <c r="DB515">
        <f t="shared" si="183"/>
        <v>11.3</v>
      </c>
      <c r="DC515">
        <f t="shared" si="184"/>
        <v>0</v>
      </c>
    </row>
    <row r="516" spans="1:107" x14ac:dyDescent="0.2">
      <c r="A516">
        <f>ROW(Source!A173)</f>
        <v>173</v>
      </c>
      <c r="B516">
        <v>39650538</v>
      </c>
      <c r="C516">
        <v>39651166</v>
      </c>
      <c r="D516">
        <v>36804580</v>
      </c>
      <c r="E516">
        <v>1</v>
      </c>
      <c r="F516">
        <v>1</v>
      </c>
      <c r="G516">
        <v>1</v>
      </c>
      <c r="H516">
        <v>3</v>
      </c>
      <c r="I516" t="s">
        <v>1110</v>
      </c>
      <c r="J516" t="s">
        <v>1111</v>
      </c>
      <c r="K516" t="s">
        <v>1112</v>
      </c>
      <c r="L516">
        <v>1355</v>
      </c>
      <c r="N516">
        <v>1010</v>
      </c>
      <c r="O516" t="s">
        <v>265</v>
      </c>
      <c r="P516" t="s">
        <v>265</v>
      </c>
      <c r="Q516">
        <v>100</v>
      </c>
      <c r="W516">
        <v>0</v>
      </c>
      <c r="X516">
        <v>1794244060</v>
      </c>
      <c r="Y516">
        <v>0.3</v>
      </c>
      <c r="AA516">
        <v>582.22</v>
      </c>
      <c r="AB516">
        <v>0</v>
      </c>
      <c r="AC516">
        <v>0</v>
      </c>
      <c r="AD516">
        <v>0</v>
      </c>
      <c r="AE516">
        <v>86</v>
      </c>
      <c r="AF516">
        <v>0</v>
      </c>
      <c r="AG516">
        <v>0</v>
      </c>
      <c r="AH516">
        <v>0</v>
      </c>
      <c r="AI516">
        <v>6.77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0.3</v>
      </c>
      <c r="AU516" t="s">
        <v>3</v>
      </c>
      <c r="AV516">
        <v>0</v>
      </c>
      <c r="AW516">
        <v>2</v>
      </c>
      <c r="AX516">
        <v>39651188</v>
      </c>
      <c r="AY516">
        <v>1</v>
      </c>
      <c r="AZ516">
        <v>0</v>
      </c>
      <c r="BA516">
        <v>425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Y516*Source!I173</f>
        <v>0.06</v>
      </c>
      <c r="CY516">
        <f t="shared" si="185"/>
        <v>582.22</v>
      </c>
      <c r="CZ516">
        <f t="shared" si="186"/>
        <v>86</v>
      </c>
      <c r="DA516">
        <f t="shared" si="187"/>
        <v>6.77</v>
      </c>
      <c r="DB516">
        <f t="shared" si="183"/>
        <v>25.8</v>
      </c>
      <c r="DC516">
        <f t="shared" si="184"/>
        <v>0</v>
      </c>
    </row>
    <row r="517" spans="1:107" x14ac:dyDescent="0.2">
      <c r="A517">
        <f>ROW(Source!A173)</f>
        <v>173</v>
      </c>
      <c r="B517">
        <v>39650538</v>
      </c>
      <c r="C517">
        <v>39651166</v>
      </c>
      <c r="D517">
        <v>36851795</v>
      </c>
      <c r="E517">
        <v>1</v>
      </c>
      <c r="F517">
        <v>1</v>
      </c>
      <c r="G517">
        <v>1</v>
      </c>
      <c r="H517">
        <v>3</v>
      </c>
      <c r="I517" t="s">
        <v>1113</v>
      </c>
      <c r="J517" t="s">
        <v>1114</v>
      </c>
      <c r="K517" t="s">
        <v>1115</v>
      </c>
      <c r="L517">
        <v>1354</v>
      </c>
      <c r="N517">
        <v>1010</v>
      </c>
      <c r="O517" t="s">
        <v>27</v>
      </c>
      <c r="P517" t="s">
        <v>27</v>
      </c>
      <c r="Q517">
        <v>1</v>
      </c>
      <c r="W517">
        <v>0</v>
      </c>
      <c r="X517">
        <v>365674879</v>
      </c>
      <c r="Y517">
        <v>30</v>
      </c>
      <c r="AA517">
        <v>71.36</v>
      </c>
      <c r="AB517">
        <v>0</v>
      </c>
      <c r="AC517">
        <v>0</v>
      </c>
      <c r="AD517">
        <v>0</v>
      </c>
      <c r="AE517">
        <v>10.54</v>
      </c>
      <c r="AF517">
        <v>0</v>
      </c>
      <c r="AG517">
        <v>0</v>
      </c>
      <c r="AH517">
        <v>0</v>
      </c>
      <c r="AI517">
        <v>6.77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3</v>
      </c>
      <c r="AT517">
        <v>30</v>
      </c>
      <c r="AU517" t="s">
        <v>3</v>
      </c>
      <c r="AV517">
        <v>0</v>
      </c>
      <c r="AW517">
        <v>2</v>
      </c>
      <c r="AX517">
        <v>39651189</v>
      </c>
      <c r="AY517">
        <v>1</v>
      </c>
      <c r="AZ517">
        <v>0</v>
      </c>
      <c r="BA517">
        <v>426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Y517*Source!I173</f>
        <v>6</v>
      </c>
      <c r="CY517">
        <f t="shared" si="185"/>
        <v>71.36</v>
      </c>
      <c r="CZ517">
        <f t="shared" si="186"/>
        <v>10.54</v>
      </c>
      <c r="DA517">
        <f t="shared" si="187"/>
        <v>6.77</v>
      </c>
      <c r="DB517">
        <f t="shared" si="183"/>
        <v>316.2</v>
      </c>
      <c r="DC517">
        <f t="shared" si="184"/>
        <v>0</v>
      </c>
    </row>
    <row r="518" spans="1:107" x14ac:dyDescent="0.2">
      <c r="A518">
        <f>ROW(Source!A173)</f>
        <v>173</v>
      </c>
      <c r="B518">
        <v>39650538</v>
      </c>
      <c r="C518">
        <v>39651166</v>
      </c>
      <c r="D518">
        <v>36853419</v>
      </c>
      <c r="E518">
        <v>1</v>
      </c>
      <c r="F518">
        <v>1</v>
      </c>
      <c r="G518">
        <v>1</v>
      </c>
      <c r="H518">
        <v>3</v>
      </c>
      <c r="I518" t="s">
        <v>333</v>
      </c>
      <c r="J518" t="s">
        <v>336</v>
      </c>
      <c r="K518" t="s">
        <v>334</v>
      </c>
      <c r="L518">
        <v>1301</v>
      </c>
      <c r="N518">
        <v>1003</v>
      </c>
      <c r="O518" t="s">
        <v>335</v>
      </c>
      <c r="P518" t="s">
        <v>335</v>
      </c>
      <c r="Q518">
        <v>1</v>
      </c>
      <c r="W518">
        <v>0</v>
      </c>
      <c r="X518">
        <v>794291276</v>
      </c>
      <c r="Y518">
        <v>100</v>
      </c>
      <c r="AA518">
        <v>260.10000000000002</v>
      </c>
      <c r="AB518">
        <v>0</v>
      </c>
      <c r="AC518">
        <v>0</v>
      </c>
      <c r="AD518">
        <v>0</v>
      </c>
      <c r="AE518">
        <v>38.42</v>
      </c>
      <c r="AF518">
        <v>0</v>
      </c>
      <c r="AG518">
        <v>0</v>
      </c>
      <c r="AH518">
        <v>0</v>
      </c>
      <c r="AI518">
        <v>6.77</v>
      </c>
      <c r="AJ518">
        <v>1</v>
      </c>
      <c r="AK518">
        <v>1</v>
      </c>
      <c r="AL518">
        <v>1</v>
      </c>
      <c r="AN518">
        <v>0</v>
      </c>
      <c r="AO518">
        <v>0</v>
      </c>
      <c r="AP518">
        <v>0</v>
      </c>
      <c r="AQ518">
        <v>0</v>
      </c>
      <c r="AR518">
        <v>0</v>
      </c>
      <c r="AS518" t="s">
        <v>3</v>
      </c>
      <c r="AT518">
        <v>100</v>
      </c>
      <c r="AU518" t="s">
        <v>3</v>
      </c>
      <c r="AV518">
        <v>0</v>
      </c>
      <c r="AW518">
        <v>1</v>
      </c>
      <c r="AX518">
        <v>-1</v>
      </c>
      <c r="AY518">
        <v>0</v>
      </c>
      <c r="AZ518">
        <v>0</v>
      </c>
      <c r="BA518" t="s">
        <v>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Y518*Source!I173</f>
        <v>20</v>
      </c>
      <c r="CY518">
        <f t="shared" si="185"/>
        <v>260.10000000000002</v>
      </c>
      <c r="CZ518">
        <f t="shared" si="186"/>
        <v>38.42</v>
      </c>
      <c r="DA518">
        <f t="shared" si="187"/>
        <v>6.77</v>
      </c>
      <c r="DB518">
        <f t="shared" si="183"/>
        <v>3842</v>
      </c>
      <c r="DC518">
        <f t="shared" si="184"/>
        <v>0</v>
      </c>
    </row>
    <row r="519" spans="1:107" x14ac:dyDescent="0.2">
      <c r="A519">
        <f>ROW(Source!A173)</f>
        <v>173</v>
      </c>
      <c r="B519">
        <v>39650538</v>
      </c>
      <c r="C519">
        <v>39651166</v>
      </c>
      <c r="D519">
        <v>36853747</v>
      </c>
      <c r="E519">
        <v>1</v>
      </c>
      <c r="F519">
        <v>1</v>
      </c>
      <c r="G519">
        <v>1</v>
      </c>
      <c r="H519">
        <v>3</v>
      </c>
      <c r="I519" t="s">
        <v>1116</v>
      </c>
      <c r="J519" t="s">
        <v>1117</v>
      </c>
      <c r="K519" t="s">
        <v>1118</v>
      </c>
      <c r="L519">
        <v>1354</v>
      </c>
      <c r="N519">
        <v>1010</v>
      </c>
      <c r="O519" t="s">
        <v>27</v>
      </c>
      <c r="P519" t="s">
        <v>27</v>
      </c>
      <c r="Q519">
        <v>1</v>
      </c>
      <c r="W519">
        <v>0</v>
      </c>
      <c r="X519">
        <v>1761059010</v>
      </c>
      <c r="Y519">
        <v>6</v>
      </c>
      <c r="AA519">
        <v>33.85</v>
      </c>
      <c r="AB519">
        <v>0</v>
      </c>
      <c r="AC519">
        <v>0</v>
      </c>
      <c r="AD519">
        <v>0</v>
      </c>
      <c r="AE519">
        <v>5</v>
      </c>
      <c r="AF519">
        <v>0</v>
      </c>
      <c r="AG519">
        <v>0</v>
      </c>
      <c r="AH519">
        <v>0</v>
      </c>
      <c r="AI519">
        <v>6.77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6</v>
      </c>
      <c r="AU519" t="s">
        <v>3</v>
      </c>
      <c r="AV519">
        <v>0</v>
      </c>
      <c r="AW519">
        <v>2</v>
      </c>
      <c r="AX519">
        <v>39651190</v>
      </c>
      <c r="AY519">
        <v>1</v>
      </c>
      <c r="AZ519">
        <v>0</v>
      </c>
      <c r="BA519">
        <v>427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Y519*Source!I173</f>
        <v>1.2000000000000002</v>
      </c>
      <c r="CY519">
        <f t="shared" si="185"/>
        <v>33.85</v>
      </c>
      <c r="CZ519">
        <f t="shared" si="186"/>
        <v>5</v>
      </c>
      <c r="DA519">
        <f t="shared" si="187"/>
        <v>6.77</v>
      </c>
      <c r="DB519">
        <f t="shared" si="183"/>
        <v>30</v>
      </c>
      <c r="DC519">
        <f t="shared" si="184"/>
        <v>0</v>
      </c>
    </row>
    <row r="520" spans="1:107" x14ac:dyDescent="0.2">
      <c r="A520">
        <f>ROW(Source!A173)</f>
        <v>173</v>
      </c>
      <c r="B520">
        <v>39650538</v>
      </c>
      <c r="C520">
        <v>39651166</v>
      </c>
      <c r="D520">
        <v>36799065</v>
      </c>
      <c r="E520">
        <v>17</v>
      </c>
      <c r="F520">
        <v>1</v>
      </c>
      <c r="G520">
        <v>1</v>
      </c>
      <c r="H520">
        <v>3</v>
      </c>
      <c r="I520" t="s">
        <v>892</v>
      </c>
      <c r="J520" t="s">
        <v>3</v>
      </c>
      <c r="K520" t="s">
        <v>893</v>
      </c>
      <c r="L520">
        <v>1374</v>
      </c>
      <c r="N520">
        <v>1013</v>
      </c>
      <c r="O520" t="s">
        <v>894</v>
      </c>
      <c r="P520" t="s">
        <v>894</v>
      </c>
      <c r="Q520">
        <v>1</v>
      </c>
      <c r="W520">
        <v>0</v>
      </c>
      <c r="X520">
        <v>-1731369543</v>
      </c>
      <c r="Y520">
        <v>1.61</v>
      </c>
      <c r="AA520">
        <v>1</v>
      </c>
      <c r="AB520">
        <v>0</v>
      </c>
      <c r="AC520">
        <v>0</v>
      </c>
      <c r="AD520">
        <v>0</v>
      </c>
      <c r="AE520">
        <v>1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1.61</v>
      </c>
      <c r="AU520" t="s">
        <v>3</v>
      </c>
      <c r="AV520">
        <v>0</v>
      </c>
      <c r="AW520">
        <v>2</v>
      </c>
      <c r="AX520">
        <v>39651191</v>
      </c>
      <c r="AY520">
        <v>1</v>
      </c>
      <c r="AZ520">
        <v>0</v>
      </c>
      <c r="BA520">
        <v>428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Y520*Source!I173</f>
        <v>0.32200000000000006</v>
      </c>
      <c r="CY520">
        <f t="shared" si="185"/>
        <v>1</v>
      </c>
      <c r="CZ520">
        <f t="shared" si="186"/>
        <v>1</v>
      </c>
      <c r="DA520">
        <f t="shared" si="187"/>
        <v>1</v>
      </c>
      <c r="DB520">
        <f t="shared" si="183"/>
        <v>1.61</v>
      </c>
      <c r="DC520">
        <f t="shared" si="184"/>
        <v>0</v>
      </c>
    </row>
    <row r="521" spans="1:107" x14ac:dyDescent="0.2">
      <c r="A521">
        <f>ROW(Source!A176)</f>
        <v>176</v>
      </c>
      <c r="B521">
        <v>39650536</v>
      </c>
      <c r="C521">
        <v>39656381</v>
      </c>
      <c r="D521">
        <v>37082223</v>
      </c>
      <c r="E521">
        <v>1</v>
      </c>
      <c r="F521">
        <v>1</v>
      </c>
      <c r="G521">
        <v>1</v>
      </c>
      <c r="H521">
        <v>1</v>
      </c>
      <c r="I521" t="s">
        <v>972</v>
      </c>
      <c r="J521" t="s">
        <v>3</v>
      </c>
      <c r="K521" t="s">
        <v>973</v>
      </c>
      <c r="L521">
        <v>1191</v>
      </c>
      <c r="N521">
        <v>1013</v>
      </c>
      <c r="O521" t="s">
        <v>878</v>
      </c>
      <c r="P521" t="s">
        <v>878</v>
      </c>
      <c r="Q521">
        <v>1</v>
      </c>
      <c r="W521">
        <v>0</v>
      </c>
      <c r="X521">
        <v>-2143564933</v>
      </c>
      <c r="Y521">
        <v>0.5</v>
      </c>
      <c r="AA521">
        <v>0</v>
      </c>
      <c r="AB521">
        <v>0</v>
      </c>
      <c r="AC521">
        <v>0</v>
      </c>
      <c r="AD521">
        <v>9.76</v>
      </c>
      <c r="AE521">
        <v>0</v>
      </c>
      <c r="AF521">
        <v>0</v>
      </c>
      <c r="AG521">
        <v>0</v>
      </c>
      <c r="AH521">
        <v>9.76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0.5</v>
      </c>
      <c r="AU521" t="s">
        <v>3</v>
      </c>
      <c r="AV521">
        <v>1</v>
      </c>
      <c r="AW521">
        <v>2</v>
      </c>
      <c r="AX521">
        <v>39656382</v>
      </c>
      <c r="AY521">
        <v>1</v>
      </c>
      <c r="AZ521">
        <v>0</v>
      </c>
      <c r="BA521">
        <v>429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Y521*Source!I176</f>
        <v>2</v>
      </c>
      <c r="CY521">
        <f>AD521</f>
        <v>9.76</v>
      </c>
      <c r="CZ521">
        <f>AH521</f>
        <v>9.76</v>
      </c>
      <c r="DA521">
        <f>AL521</f>
        <v>1</v>
      </c>
      <c r="DB521">
        <f t="shared" si="183"/>
        <v>4.88</v>
      </c>
      <c r="DC521">
        <f t="shared" si="184"/>
        <v>0</v>
      </c>
    </row>
    <row r="522" spans="1:107" x14ac:dyDescent="0.2">
      <c r="A522">
        <f>ROW(Source!A176)</f>
        <v>176</v>
      </c>
      <c r="B522">
        <v>39650536</v>
      </c>
      <c r="C522">
        <v>39656381</v>
      </c>
      <c r="D522">
        <v>36804944</v>
      </c>
      <c r="E522">
        <v>1</v>
      </c>
      <c r="F522">
        <v>1</v>
      </c>
      <c r="G522">
        <v>1</v>
      </c>
      <c r="H522">
        <v>3</v>
      </c>
      <c r="I522" t="s">
        <v>974</v>
      </c>
      <c r="J522" t="s">
        <v>975</v>
      </c>
      <c r="K522" t="s">
        <v>976</v>
      </c>
      <c r="L522">
        <v>1348</v>
      </c>
      <c r="N522">
        <v>1009</v>
      </c>
      <c r="O522" t="s">
        <v>888</v>
      </c>
      <c r="P522" t="s">
        <v>888</v>
      </c>
      <c r="Q522">
        <v>1000</v>
      </c>
      <c r="W522">
        <v>0</v>
      </c>
      <c r="X522">
        <v>-1755229539</v>
      </c>
      <c r="Y522">
        <v>1.0000000000000001E-5</v>
      </c>
      <c r="AA522">
        <v>12430</v>
      </c>
      <c r="AB522">
        <v>0</v>
      </c>
      <c r="AC522">
        <v>0</v>
      </c>
      <c r="AD522">
        <v>0</v>
      </c>
      <c r="AE522">
        <v>12430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1.0000000000000001E-5</v>
      </c>
      <c r="AU522" t="s">
        <v>3</v>
      </c>
      <c r="AV522">
        <v>0</v>
      </c>
      <c r="AW522">
        <v>2</v>
      </c>
      <c r="AX522">
        <v>39656383</v>
      </c>
      <c r="AY522">
        <v>1</v>
      </c>
      <c r="AZ522">
        <v>0</v>
      </c>
      <c r="BA522">
        <v>430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Y522*Source!I176</f>
        <v>4.0000000000000003E-5</v>
      </c>
      <c r="CY522">
        <f t="shared" ref="CY522:CY527" si="188">AA522</f>
        <v>12430</v>
      </c>
      <c r="CZ522">
        <f t="shared" ref="CZ522:CZ527" si="189">AE522</f>
        <v>12430</v>
      </c>
      <c r="DA522">
        <f t="shared" ref="DA522:DA527" si="190">AI522</f>
        <v>1</v>
      </c>
      <c r="DB522">
        <f t="shared" si="183"/>
        <v>0.12</v>
      </c>
      <c r="DC522">
        <f t="shared" si="184"/>
        <v>0</v>
      </c>
    </row>
    <row r="523" spans="1:107" x14ac:dyDescent="0.2">
      <c r="A523">
        <f>ROW(Source!A176)</f>
        <v>176</v>
      </c>
      <c r="B523">
        <v>39650536</v>
      </c>
      <c r="C523">
        <v>39656381</v>
      </c>
      <c r="D523">
        <v>36806488</v>
      </c>
      <c r="E523">
        <v>1</v>
      </c>
      <c r="F523">
        <v>1</v>
      </c>
      <c r="G523">
        <v>1</v>
      </c>
      <c r="H523">
        <v>3</v>
      </c>
      <c r="I523" t="s">
        <v>885</v>
      </c>
      <c r="J523" t="s">
        <v>886</v>
      </c>
      <c r="K523" t="s">
        <v>887</v>
      </c>
      <c r="L523">
        <v>1348</v>
      </c>
      <c r="N523">
        <v>1009</v>
      </c>
      <c r="O523" t="s">
        <v>888</v>
      </c>
      <c r="P523" t="s">
        <v>888</v>
      </c>
      <c r="Q523">
        <v>1000</v>
      </c>
      <c r="W523">
        <v>0</v>
      </c>
      <c r="X523">
        <v>-1421715385</v>
      </c>
      <c r="Y523">
        <v>5.0000000000000002E-5</v>
      </c>
      <c r="AA523">
        <v>729.98</v>
      </c>
      <c r="AB523">
        <v>0</v>
      </c>
      <c r="AC523">
        <v>0</v>
      </c>
      <c r="AD523">
        <v>0</v>
      </c>
      <c r="AE523">
        <v>729.98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5.0000000000000002E-5</v>
      </c>
      <c r="AU523" t="s">
        <v>3</v>
      </c>
      <c r="AV523">
        <v>0</v>
      </c>
      <c r="AW523">
        <v>2</v>
      </c>
      <c r="AX523">
        <v>39656384</v>
      </c>
      <c r="AY523">
        <v>1</v>
      </c>
      <c r="AZ523">
        <v>0</v>
      </c>
      <c r="BA523">
        <v>431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Y523*Source!I176</f>
        <v>2.0000000000000001E-4</v>
      </c>
      <c r="CY523">
        <f t="shared" si="188"/>
        <v>729.98</v>
      </c>
      <c r="CZ523">
        <f t="shared" si="189"/>
        <v>729.98</v>
      </c>
      <c r="DA523">
        <f t="shared" si="190"/>
        <v>1</v>
      </c>
      <c r="DB523">
        <f t="shared" si="183"/>
        <v>0.04</v>
      </c>
      <c r="DC523">
        <f t="shared" si="184"/>
        <v>0</v>
      </c>
    </row>
    <row r="524" spans="1:107" x14ac:dyDescent="0.2">
      <c r="A524">
        <f>ROW(Source!A176)</f>
        <v>176</v>
      </c>
      <c r="B524">
        <v>39650536</v>
      </c>
      <c r="C524">
        <v>39656381</v>
      </c>
      <c r="D524">
        <v>36825637</v>
      </c>
      <c r="E524">
        <v>1</v>
      </c>
      <c r="F524">
        <v>1</v>
      </c>
      <c r="G524">
        <v>1</v>
      </c>
      <c r="H524">
        <v>3</v>
      </c>
      <c r="I524" t="s">
        <v>977</v>
      </c>
      <c r="J524" t="s">
        <v>978</v>
      </c>
      <c r="K524" t="s">
        <v>979</v>
      </c>
      <c r="L524">
        <v>1348</v>
      </c>
      <c r="N524">
        <v>1009</v>
      </c>
      <c r="O524" t="s">
        <v>888</v>
      </c>
      <c r="P524" t="s">
        <v>888</v>
      </c>
      <c r="Q524">
        <v>1000</v>
      </c>
      <c r="W524">
        <v>0</v>
      </c>
      <c r="X524">
        <v>-1328921133</v>
      </c>
      <c r="Y524">
        <v>1.0000000000000001E-5</v>
      </c>
      <c r="AA524">
        <v>14690</v>
      </c>
      <c r="AB524">
        <v>0</v>
      </c>
      <c r="AC524">
        <v>0</v>
      </c>
      <c r="AD524">
        <v>0</v>
      </c>
      <c r="AE524">
        <v>14690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1.0000000000000001E-5</v>
      </c>
      <c r="AU524" t="s">
        <v>3</v>
      </c>
      <c r="AV524">
        <v>0</v>
      </c>
      <c r="AW524">
        <v>2</v>
      </c>
      <c r="AX524">
        <v>39656385</v>
      </c>
      <c r="AY524">
        <v>1</v>
      </c>
      <c r="AZ524">
        <v>0</v>
      </c>
      <c r="BA524">
        <v>432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Y524*Source!I176</f>
        <v>4.0000000000000003E-5</v>
      </c>
      <c r="CY524">
        <f t="shared" si="188"/>
        <v>14690</v>
      </c>
      <c r="CZ524">
        <f t="shared" si="189"/>
        <v>14690</v>
      </c>
      <c r="DA524">
        <f t="shared" si="190"/>
        <v>1</v>
      </c>
      <c r="DB524">
        <f t="shared" si="183"/>
        <v>0.15</v>
      </c>
      <c r="DC524">
        <f t="shared" si="184"/>
        <v>0</v>
      </c>
    </row>
    <row r="525" spans="1:107" x14ac:dyDescent="0.2">
      <c r="A525">
        <f>ROW(Source!A176)</f>
        <v>176</v>
      </c>
      <c r="B525">
        <v>39650536</v>
      </c>
      <c r="C525">
        <v>39656381</v>
      </c>
      <c r="D525">
        <v>36855440</v>
      </c>
      <c r="E525">
        <v>1</v>
      </c>
      <c r="F525">
        <v>1</v>
      </c>
      <c r="G525">
        <v>1</v>
      </c>
      <c r="H525">
        <v>3</v>
      </c>
      <c r="I525" t="s">
        <v>343</v>
      </c>
      <c r="J525" t="s">
        <v>345</v>
      </c>
      <c r="K525" t="s">
        <v>344</v>
      </c>
      <c r="L525">
        <v>1358</v>
      </c>
      <c r="N525">
        <v>1010</v>
      </c>
      <c r="O525" t="s">
        <v>95</v>
      </c>
      <c r="P525" t="s">
        <v>95</v>
      </c>
      <c r="Q525">
        <v>10</v>
      </c>
      <c r="W525">
        <v>0</v>
      </c>
      <c r="X525">
        <v>-548075973</v>
      </c>
      <c r="Y525">
        <v>0.5</v>
      </c>
      <c r="AA525">
        <v>48.35</v>
      </c>
      <c r="AB525">
        <v>0</v>
      </c>
      <c r="AC525">
        <v>0</v>
      </c>
      <c r="AD525">
        <v>0</v>
      </c>
      <c r="AE525">
        <v>48.35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0</v>
      </c>
      <c r="AP525">
        <v>0</v>
      </c>
      <c r="AQ525">
        <v>0</v>
      </c>
      <c r="AR525">
        <v>0</v>
      </c>
      <c r="AS525" t="s">
        <v>3</v>
      </c>
      <c r="AT525">
        <v>0.5</v>
      </c>
      <c r="AU525" t="s">
        <v>3</v>
      </c>
      <c r="AV525">
        <v>0</v>
      </c>
      <c r="AW525">
        <v>1</v>
      </c>
      <c r="AX525">
        <v>-1</v>
      </c>
      <c r="AY525">
        <v>0</v>
      </c>
      <c r="AZ525">
        <v>0</v>
      </c>
      <c r="BA525" t="s">
        <v>3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Y525*Source!I176</f>
        <v>2</v>
      </c>
      <c r="CY525">
        <f t="shared" si="188"/>
        <v>48.35</v>
      </c>
      <c r="CZ525">
        <f t="shared" si="189"/>
        <v>48.35</v>
      </c>
      <c r="DA525">
        <f t="shared" si="190"/>
        <v>1</v>
      </c>
      <c r="DB525">
        <f t="shared" si="183"/>
        <v>24.18</v>
      </c>
      <c r="DC525">
        <f t="shared" si="184"/>
        <v>0</v>
      </c>
    </row>
    <row r="526" spans="1:107" x14ac:dyDescent="0.2">
      <c r="A526">
        <f>ROW(Source!A176)</f>
        <v>176</v>
      </c>
      <c r="B526">
        <v>39650536</v>
      </c>
      <c r="C526">
        <v>39656381</v>
      </c>
      <c r="D526">
        <v>36855444</v>
      </c>
      <c r="E526">
        <v>1</v>
      </c>
      <c r="F526">
        <v>1</v>
      </c>
      <c r="G526">
        <v>1</v>
      </c>
      <c r="H526">
        <v>3</v>
      </c>
      <c r="I526" t="s">
        <v>339</v>
      </c>
      <c r="J526" t="s">
        <v>341</v>
      </c>
      <c r="K526" t="s">
        <v>340</v>
      </c>
      <c r="L526">
        <v>1354</v>
      </c>
      <c r="N526">
        <v>1010</v>
      </c>
      <c r="O526" t="s">
        <v>27</v>
      </c>
      <c r="P526" t="s">
        <v>27</v>
      </c>
      <c r="Q526">
        <v>1</v>
      </c>
      <c r="W526">
        <v>0</v>
      </c>
      <c r="X526">
        <v>-967878269</v>
      </c>
      <c r="Y526">
        <v>0.5</v>
      </c>
      <c r="AA526">
        <v>20.7</v>
      </c>
      <c r="AB526">
        <v>0</v>
      </c>
      <c r="AC526">
        <v>0</v>
      </c>
      <c r="AD526">
        <v>0</v>
      </c>
      <c r="AE526">
        <v>20.7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3</v>
      </c>
      <c r="AT526">
        <v>0.5</v>
      </c>
      <c r="AU526" t="s">
        <v>3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Y526*Source!I176</f>
        <v>2</v>
      </c>
      <c r="CY526">
        <f t="shared" si="188"/>
        <v>20.7</v>
      </c>
      <c r="CZ526">
        <f t="shared" si="189"/>
        <v>20.7</v>
      </c>
      <c r="DA526">
        <f t="shared" si="190"/>
        <v>1</v>
      </c>
      <c r="DB526">
        <f t="shared" si="183"/>
        <v>10.35</v>
      </c>
      <c r="DC526">
        <f t="shared" si="184"/>
        <v>0</v>
      </c>
    </row>
    <row r="527" spans="1:107" x14ac:dyDescent="0.2">
      <c r="A527">
        <f>ROW(Source!A176)</f>
        <v>176</v>
      </c>
      <c r="B527">
        <v>39650536</v>
      </c>
      <c r="C527">
        <v>39656381</v>
      </c>
      <c r="D527">
        <v>36799065</v>
      </c>
      <c r="E527">
        <v>17</v>
      </c>
      <c r="F527">
        <v>1</v>
      </c>
      <c r="G527">
        <v>1</v>
      </c>
      <c r="H527">
        <v>3</v>
      </c>
      <c r="I527" t="s">
        <v>892</v>
      </c>
      <c r="J527" t="s">
        <v>3</v>
      </c>
      <c r="K527" t="s">
        <v>893</v>
      </c>
      <c r="L527">
        <v>1374</v>
      </c>
      <c r="N527">
        <v>1013</v>
      </c>
      <c r="O527" t="s">
        <v>894</v>
      </c>
      <c r="P527" t="s">
        <v>894</v>
      </c>
      <c r="Q527">
        <v>1</v>
      </c>
      <c r="W527">
        <v>0</v>
      </c>
      <c r="X527">
        <v>-1731369543</v>
      </c>
      <c r="Y527">
        <v>0.1</v>
      </c>
      <c r="AA527">
        <v>1</v>
      </c>
      <c r="AB527">
        <v>0</v>
      </c>
      <c r="AC527">
        <v>0</v>
      </c>
      <c r="AD527">
        <v>0</v>
      </c>
      <c r="AE527">
        <v>1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0.1</v>
      </c>
      <c r="AU527" t="s">
        <v>3</v>
      </c>
      <c r="AV527">
        <v>0</v>
      </c>
      <c r="AW527">
        <v>2</v>
      </c>
      <c r="AX527">
        <v>39656386</v>
      </c>
      <c r="AY527">
        <v>1</v>
      </c>
      <c r="AZ527">
        <v>0</v>
      </c>
      <c r="BA527">
        <v>433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Y527*Source!I176</f>
        <v>0.4</v>
      </c>
      <c r="CY527">
        <f t="shared" si="188"/>
        <v>1</v>
      </c>
      <c r="CZ527">
        <f t="shared" si="189"/>
        <v>1</v>
      </c>
      <c r="DA527">
        <f t="shared" si="190"/>
        <v>1</v>
      </c>
      <c r="DB527">
        <f t="shared" si="183"/>
        <v>0.1</v>
      </c>
      <c r="DC527">
        <f t="shared" si="184"/>
        <v>0</v>
      </c>
    </row>
    <row r="528" spans="1:107" x14ac:dyDescent="0.2">
      <c r="A528">
        <f>ROW(Source!A177)</f>
        <v>177</v>
      </c>
      <c r="B528">
        <v>39650538</v>
      </c>
      <c r="C528">
        <v>39656381</v>
      </c>
      <c r="D528">
        <v>37082223</v>
      </c>
      <c r="E528">
        <v>1</v>
      </c>
      <c r="F528">
        <v>1</v>
      </c>
      <c r="G528">
        <v>1</v>
      </c>
      <c r="H528">
        <v>1</v>
      </c>
      <c r="I528" t="s">
        <v>972</v>
      </c>
      <c r="J528" t="s">
        <v>3</v>
      </c>
      <c r="K528" t="s">
        <v>973</v>
      </c>
      <c r="L528">
        <v>1191</v>
      </c>
      <c r="N528">
        <v>1013</v>
      </c>
      <c r="O528" t="s">
        <v>878</v>
      </c>
      <c r="P528" t="s">
        <v>878</v>
      </c>
      <c r="Q528">
        <v>1</v>
      </c>
      <c r="W528">
        <v>0</v>
      </c>
      <c r="X528">
        <v>-2143564933</v>
      </c>
      <c r="Y528">
        <v>0.5</v>
      </c>
      <c r="AA528">
        <v>0</v>
      </c>
      <c r="AB528">
        <v>0</v>
      </c>
      <c r="AC528">
        <v>0</v>
      </c>
      <c r="AD528">
        <v>66.08</v>
      </c>
      <c r="AE528">
        <v>0</v>
      </c>
      <c r="AF528">
        <v>0</v>
      </c>
      <c r="AG528">
        <v>0</v>
      </c>
      <c r="AH528">
        <v>9.76</v>
      </c>
      <c r="AI528">
        <v>1</v>
      </c>
      <c r="AJ528">
        <v>1</v>
      </c>
      <c r="AK528">
        <v>1</v>
      </c>
      <c r="AL528">
        <v>6.77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0.5</v>
      </c>
      <c r="AU528" t="s">
        <v>3</v>
      </c>
      <c r="AV528">
        <v>1</v>
      </c>
      <c r="AW528">
        <v>2</v>
      </c>
      <c r="AX528">
        <v>39656382</v>
      </c>
      <c r="AY528">
        <v>1</v>
      </c>
      <c r="AZ528">
        <v>0</v>
      </c>
      <c r="BA528">
        <v>434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Y528*Source!I177</f>
        <v>2</v>
      </c>
      <c r="CY528">
        <f>AD528</f>
        <v>66.08</v>
      </c>
      <c r="CZ528">
        <f>AH528</f>
        <v>9.76</v>
      </c>
      <c r="DA528">
        <f>AL528</f>
        <v>6.77</v>
      </c>
      <c r="DB528">
        <f t="shared" si="183"/>
        <v>4.88</v>
      </c>
      <c r="DC528">
        <f t="shared" si="184"/>
        <v>0</v>
      </c>
    </row>
    <row r="529" spans="1:107" x14ac:dyDescent="0.2">
      <c r="A529">
        <f>ROW(Source!A177)</f>
        <v>177</v>
      </c>
      <c r="B529">
        <v>39650538</v>
      </c>
      <c r="C529">
        <v>39656381</v>
      </c>
      <c r="D529">
        <v>36804944</v>
      </c>
      <c r="E529">
        <v>1</v>
      </c>
      <c r="F529">
        <v>1</v>
      </c>
      <c r="G529">
        <v>1</v>
      </c>
      <c r="H529">
        <v>3</v>
      </c>
      <c r="I529" t="s">
        <v>974</v>
      </c>
      <c r="J529" t="s">
        <v>975</v>
      </c>
      <c r="K529" t="s">
        <v>976</v>
      </c>
      <c r="L529">
        <v>1348</v>
      </c>
      <c r="N529">
        <v>1009</v>
      </c>
      <c r="O529" t="s">
        <v>888</v>
      </c>
      <c r="P529" t="s">
        <v>888</v>
      </c>
      <c r="Q529">
        <v>1000</v>
      </c>
      <c r="W529">
        <v>0</v>
      </c>
      <c r="X529">
        <v>-1755229539</v>
      </c>
      <c r="Y529">
        <v>1.0000000000000001E-5</v>
      </c>
      <c r="AA529">
        <v>84151.1</v>
      </c>
      <c r="AB529">
        <v>0</v>
      </c>
      <c r="AC529">
        <v>0</v>
      </c>
      <c r="AD529">
        <v>0</v>
      </c>
      <c r="AE529">
        <v>12430</v>
      </c>
      <c r="AF529">
        <v>0</v>
      </c>
      <c r="AG529">
        <v>0</v>
      </c>
      <c r="AH529">
        <v>0</v>
      </c>
      <c r="AI529">
        <v>6.77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1.0000000000000001E-5</v>
      </c>
      <c r="AU529" t="s">
        <v>3</v>
      </c>
      <c r="AV529">
        <v>0</v>
      </c>
      <c r="AW529">
        <v>2</v>
      </c>
      <c r="AX529">
        <v>39656383</v>
      </c>
      <c r="AY529">
        <v>1</v>
      </c>
      <c r="AZ529">
        <v>0</v>
      </c>
      <c r="BA529">
        <v>435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Y529*Source!I177</f>
        <v>4.0000000000000003E-5</v>
      </c>
      <c r="CY529">
        <f t="shared" ref="CY529:CY534" si="191">AA529</f>
        <v>84151.1</v>
      </c>
      <c r="CZ529">
        <f t="shared" ref="CZ529:CZ534" si="192">AE529</f>
        <v>12430</v>
      </c>
      <c r="DA529">
        <f t="shared" ref="DA529:DA534" si="193">AI529</f>
        <v>6.77</v>
      </c>
      <c r="DB529">
        <f t="shared" si="183"/>
        <v>0.12</v>
      </c>
      <c r="DC529">
        <f t="shared" si="184"/>
        <v>0</v>
      </c>
    </row>
    <row r="530" spans="1:107" x14ac:dyDescent="0.2">
      <c r="A530">
        <f>ROW(Source!A177)</f>
        <v>177</v>
      </c>
      <c r="B530">
        <v>39650538</v>
      </c>
      <c r="C530">
        <v>39656381</v>
      </c>
      <c r="D530">
        <v>36806488</v>
      </c>
      <c r="E530">
        <v>1</v>
      </c>
      <c r="F530">
        <v>1</v>
      </c>
      <c r="G530">
        <v>1</v>
      </c>
      <c r="H530">
        <v>3</v>
      </c>
      <c r="I530" t="s">
        <v>885</v>
      </c>
      <c r="J530" t="s">
        <v>886</v>
      </c>
      <c r="K530" t="s">
        <v>887</v>
      </c>
      <c r="L530">
        <v>1348</v>
      </c>
      <c r="N530">
        <v>1009</v>
      </c>
      <c r="O530" t="s">
        <v>888</v>
      </c>
      <c r="P530" t="s">
        <v>888</v>
      </c>
      <c r="Q530">
        <v>1000</v>
      </c>
      <c r="W530">
        <v>0</v>
      </c>
      <c r="X530">
        <v>-1421715385</v>
      </c>
      <c r="Y530">
        <v>5.0000000000000002E-5</v>
      </c>
      <c r="AA530">
        <v>4941.96</v>
      </c>
      <c r="AB530">
        <v>0</v>
      </c>
      <c r="AC530">
        <v>0</v>
      </c>
      <c r="AD530">
        <v>0</v>
      </c>
      <c r="AE530">
        <v>729.98</v>
      </c>
      <c r="AF530">
        <v>0</v>
      </c>
      <c r="AG530">
        <v>0</v>
      </c>
      <c r="AH530">
        <v>0</v>
      </c>
      <c r="AI530">
        <v>6.77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5.0000000000000002E-5</v>
      </c>
      <c r="AU530" t="s">
        <v>3</v>
      </c>
      <c r="AV530">
        <v>0</v>
      </c>
      <c r="AW530">
        <v>2</v>
      </c>
      <c r="AX530">
        <v>39656384</v>
      </c>
      <c r="AY530">
        <v>1</v>
      </c>
      <c r="AZ530">
        <v>0</v>
      </c>
      <c r="BA530">
        <v>436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Y530*Source!I177</f>
        <v>2.0000000000000001E-4</v>
      </c>
      <c r="CY530">
        <f t="shared" si="191"/>
        <v>4941.96</v>
      </c>
      <c r="CZ530">
        <f t="shared" si="192"/>
        <v>729.98</v>
      </c>
      <c r="DA530">
        <f t="shared" si="193"/>
        <v>6.77</v>
      </c>
      <c r="DB530">
        <f t="shared" si="183"/>
        <v>0.04</v>
      </c>
      <c r="DC530">
        <f t="shared" si="184"/>
        <v>0</v>
      </c>
    </row>
    <row r="531" spans="1:107" x14ac:dyDescent="0.2">
      <c r="A531">
        <f>ROW(Source!A177)</f>
        <v>177</v>
      </c>
      <c r="B531">
        <v>39650538</v>
      </c>
      <c r="C531">
        <v>39656381</v>
      </c>
      <c r="D531">
        <v>36825637</v>
      </c>
      <c r="E531">
        <v>1</v>
      </c>
      <c r="F531">
        <v>1</v>
      </c>
      <c r="G531">
        <v>1</v>
      </c>
      <c r="H531">
        <v>3</v>
      </c>
      <c r="I531" t="s">
        <v>977</v>
      </c>
      <c r="J531" t="s">
        <v>978</v>
      </c>
      <c r="K531" t="s">
        <v>979</v>
      </c>
      <c r="L531">
        <v>1348</v>
      </c>
      <c r="N531">
        <v>1009</v>
      </c>
      <c r="O531" t="s">
        <v>888</v>
      </c>
      <c r="P531" t="s">
        <v>888</v>
      </c>
      <c r="Q531">
        <v>1000</v>
      </c>
      <c r="W531">
        <v>0</v>
      </c>
      <c r="X531">
        <v>-1328921133</v>
      </c>
      <c r="Y531">
        <v>1.0000000000000001E-5</v>
      </c>
      <c r="AA531">
        <v>99451.3</v>
      </c>
      <c r="AB531">
        <v>0</v>
      </c>
      <c r="AC531">
        <v>0</v>
      </c>
      <c r="AD531">
        <v>0</v>
      </c>
      <c r="AE531">
        <v>14690</v>
      </c>
      <c r="AF531">
        <v>0</v>
      </c>
      <c r="AG531">
        <v>0</v>
      </c>
      <c r="AH531">
        <v>0</v>
      </c>
      <c r="AI531">
        <v>6.77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1.0000000000000001E-5</v>
      </c>
      <c r="AU531" t="s">
        <v>3</v>
      </c>
      <c r="AV531">
        <v>0</v>
      </c>
      <c r="AW531">
        <v>2</v>
      </c>
      <c r="AX531">
        <v>39656385</v>
      </c>
      <c r="AY531">
        <v>1</v>
      </c>
      <c r="AZ531">
        <v>0</v>
      </c>
      <c r="BA531">
        <v>437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Y531*Source!I177</f>
        <v>4.0000000000000003E-5</v>
      </c>
      <c r="CY531">
        <f t="shared" si="191"/>
        <v>99451.3</v>
      </c>
      <c r="CZ531">
        <f t="shared" si="192"/>
        <v>14690</v>
      </c>
      <c r="DA531">
        <f t="shared" si="193"/>
        <v>6.77</v>
      </c>
      <c r="DB531">
        <f t="shared" si="183"/>
        <v>0.15</v>
      </c>
      <c r="DC531">
        <f t="shared" si="184"/>
        <v>0</v>
      </c>
    </row>
    <row r="532" spans="1:107" x14ac:dyDescent="0.2">
      <c r="A532">
        <f>ROW(Source!A177)</f>
        <v>177</v>
      </c>
      <c r="B532">
        <v>39650538</v>
      </c>
      <c r="C532">
        <v>39656381</v>
      </c>
      <c r="D532">
        <v>36855440</v>
      </c>
      <c r="E532">
        <v>1</v>
      </c>
      <c r="F532">
        <v>1</v>
      </c>
      <c r="G532">
        <v>1</v>
      </c>
      <c r="H532">
        <v>3</v>
      </c>
      <c r="I532" t="s">
        <v>343</v>
      </c>
      <c r="J532" t="s">
        <v>345</v>
      </c>
      <c r="K532" t="s">
        <v>344</v>
      </c>
      <c r="L532">
        <v>1358</v>
      </c>
      <c r="N532">
        <v>1010</v>
      </c>
      <c r="O532" t="s">
        <v>95</v>
      </c>
      <c r="P532" t="s">
        <v>95</v>
      </c>
      <c r="Q532">
        <v>10</v>
      </c>
      <c r="W532">
        <v>0</v>
      </c>
      <c r="X532">
        <v>-548075973</v>
      </c>
      <c r="Y532">
        <v>0.5</v>
      </c>
      <c r="AA532">
        <v>327.33</v>
      </c>
      <c r="AB532">
        <v>0</v>
      </c>
      <c r="AC532">
        <v>0</v>
      </c>
      <c r="AD532">
        <v>0</v>
      </c>
      <c r="AE532">
        <v>48.35</v>
      </c>
      <c r="AF532">
        <v>0</v>
      </c>
      <c r="AG532">
        <v>0</v>
      </c>
      <c r="AH532">
        <v>0</v>
      </c>
      <c r="AI532">
        <v>6.77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3</v>
      </c>
      <c r="AT532">
        <v>0.5</v>
      </c>
      <c r="AU532" t="s">
        <v>3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3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Y532*Source!I177</f>
        <v>2</v>
      </c>
      <c r="CY532">
        <f t="shared" si="191"/>
        <v>327.33</v>
      </c>
      <c r="CZ532">
        <f t="shared" si="192"/>
        <v>48.35</v>
      </c>
      <c r="DA532">
        <f t="shared" si="193"/>
        <v>6.77</v>
      </c>
      <c r="DB532">
        <f t="shared" si="183"/>
        <v>24.18</v>
      </c>
      <c r="DC532">
        <f t="shared" si="184"/>
        <v>0</v>
      </c>
    </row>
    <row r="533" spans="1:107" x14ac:dyDescent="0.2">
      <c r="A533">
        <f>ROW(Source!A177)</f>
        <v>177</v>
      </c>
      <c r="B533">
        <v>39650538</v>
      </c>
      <c r="C533">
        <v>39656381</v>
      </c>
      <c r="D533">
        <v>36855444</v>
      </c>
      <c r="E533">
        <v>1</v>
      </c>
      <c r="F533">
        <v>1</v>
      </c>
      <c r="G533">
        <v>1</v>
      </c>
      <c r="H533">
        <v>3</v>
      </c>
      <c r="I533" t="s">
        <v>339</v>
      </c>
      <c r="J533" t="s">
        <v>341</v>
      </c>
      <c r="K533" t="s">
        <v>340</v>
      </c>
      <c r="L533">
        <v>1354</v>
      </c>
      <c r="N533">
        <v>1010</v>
      </c>
      <c r="O533" t="s">
        <v>27</v>
      </c>
      <c r="P533" t="s">
        <v>27</v>
      </c>
      <c r="Q533">
        <v>1</v>
      </c>
      <c r="W533">
        <v>0</v>
      </c>
      <c r="X533">
        <v>-967878269</v>
      </c>
      <c r="Y533">
        <v>0.5</v>
      </c>
      <c r="AA533">
        <v>140.13999999999999</v>
      </c>
      <c r="AB533">
        <v>0</v>
      </c>
      <c r="AC533">
        <v>0</v>
      </c>
      <c r="AD533">
        <v>0</v>
      </c>
      <c r="AE533">
        <v>20.7</v>
      </c>
      <c r="AF533">
        <v>0</v>
      </c>
      <c r="AG533">
        <v>0</v>
      </c>
      <c r="AH533">
        <v>0</v>
      </c>
      <c r="AI533">
        <v>6.77</v>
      </c>
      <c r="AJ533">
        <v>1</v>
      </c>
      <c r="AK533">
        <v>1</v>
      </c>
      <c r="AL533">
        <v>1</v>
      </c>
      <c r="AN533">
        <v>0</v>
      </c>
      <c r="AO533">
        <v>0</v>
      </c>
      <c r="AP533">
        <v>0</v>
      </c>
      <c r="AQ533">
        <v>0</v>
      </c>
      <c r="AR533">
        <v>0</v>
      </c>
      <c r="AS533" t="s">
        <v>3</v>
      </c>
      <c r="AT533">
        <v>0.5</v>
      </c>
      <c r="AU533" t="s">
        <v>3</v>
      </c>
      <c r="AV533">
        <v>0</v>
      </c>
      <c r="AW533">
        <v>1</v>
      </c>
      <c r="AX533">
        <v>-1</v>
      </c>
      <c r="AY533">
        <v>0</v>
      </c>
      <c r="AZ533">
        <v>0</v>
      </c>
      <c r="BA533" t="s">
        <v>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Y533*Source!I177</f>
        <v>2</v>
      </c>
      <c r="CY533">
        <f t="shared" si="191"/>
        <v>140.13999999999999</v>
      </c>
      <c r="CZ533">
        <f t="shared" si="192"/>
        <v>20.7</v>
      </c>
      <c r="DA533">
        <f t="shared" si="193"/>
        <v>6.77</v>
      </c>
      <c r="DB533">
        <f t="shared" si="183"/>
        <v>10.35</v>
      </c>
      <c r="DC533">
        <f t="shared" si="184"/>
        <v>0</v>
      </c>
    </row>
    <row r="534" spans="1:107" x14ac:dyDescent="0.2">
      <c r="A534">
        <f>ROW(Source!A177)</f>
        <v>177</v>
      </c>
      <c r="B534">
        <v>39650538</v>
      </c>
      <c r="C534">
        <v>39656381</v>
      </c>
      <c r="D534">
        <v>36799065</v>
      </c>
      <c r="E534">
        <v>17</v>
      </c>
      <c r="F534">
        <v>1</v>
      </c>
      <c r="G534">
        <v>1</v>
      </c>
      <c r="H534">
        <v>3</v>
      </c>
      <c r="I534" t="s">
        <v>892</v>
      </c>
      <c r="J534" t="s">
        <v>3</v>
      </c>
      <c r="K534" t="s">
        <v>893</v>
      </c>
      <c r="L534">
        <v>1374</v>
      </c>
      <c r="N534">
        <v>1013</v>
      </c>
      <c r="O534" t="s">
        <v>894</v>
      </c>
      <c r="P534" t="s">
        <v>894</v>
      </c>
      <c r="Q534">
        <v>1</v>
      </c>
      <c r="W534">
        <v>0</v>
      </c>
      <c r="X534">
        <v>-1731369543</v>
      </c>
      <c r="Y534">
        <v>0.1</v>
      </c>
      <c r="AA534">
        <v>1</v>
      </c>
      <c r="AB534">
        <v>0</v>
      </c>
      <c r="AC534">
        <v>0</v>
      </c>
      <c r="AD534">
        <v>0</v>
      </c>
      <c r="AE534">
        <v>1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0.1</v>
      </c>
      <c r="AU534" t="s">
        <v>3</v>
      </c>
      <c r="AV534">
        <v>0</v>
      </c>
      <c r="AW534">
        <v>2</v>
      </c>
      <c r="AX534">
        <v>39656386</v>
      </c>
      <c r="AY534">
        <v>1</v>
      </c>
      <c r="AZ534">
        <v>0</v>
      </c>
      <c r="BA534">
        <v>438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Y534*Source!I177</f>
        <v>0.4</v>
      </c>
      <c r="CY534">
        <f t="shared" si="191"/>
        <v>1</v>
      </c>
      <c r="CZ534">
        <f t="shared" si="192"/>
        <v>1</v>
      </c>
      <c r="DA534">
        <f t="shared" si="193"/>
        <v>1</v>
      </c>
      <c r="DB534">
        <f t="shared" si="183"/>
        <v>0.1</v>
      </c>
      <c r="DC534">
        <f t="shared" si="184"/>
        <v>0</v>
      </c>
    </row>
    <row r="535" spans="1:107" x14ac:dyDescent="0.2">
      <c r="A535">
        <f>ROW(Source!A182)</f>
        <v>182</v>
      </c>
      <c r="B535">
        <v>39650536</v>
      </c>
      <c r="C535">
        <v>39651193</v>
      </c>
      <c r="D535">
        <v>37071037</v>
      </c>
      <c r="E535">
        <v>1</v>
      </c>
      <c r="F535">
        <v>1</v>
      </c>
      <c r="G535">
        <v>1</v>
      </c>
      <c r="H535">
        <v>1</v>
      </c>
      <c r="I535" t="s">
        <v>895</v>
      </c>
      <c r="J535" t="s">
        <v>3</v>
      </c>
      <c r="K535" t="s">
        <v>896</v>
      </c>
      <c r="L535">
        <v>1191</v>
      </c>
      <c r="N535">
        <v>1013</v>
      </c>
      <c r="O535" t="s">
        <v>878</v>
      </c>
      <c r="P535" t="s">
        <v>878</v>
      </c>
      <c r="Q535">
        <v>1</v>
      </c>
      <c r="W535">
        <v>0</v>
      </c>
      <c r="X535">
        <v>1069510174</v>
      </c>
      <c r="Y535">
        <v>0.51300000000000001</v>
      </c>
      <c r="AA535">
        <v>0</v>
      </c>
      <c r="AB535">
        <v>0</v>
      </c>
      <c r="AC535">
        <v>0</v>
      </c>
      <c r="AD535">
        <v>9.6199999999999992</v>
      </c>
      <c r="AE535">
        <v>0</v>
      </c>
      <c r="AF535">
        <v>0</v>
      </c>
      <c r="AG535">
        <v>0</v>
      </c>
      <c r="AH535">
        <v>9.6199999999999992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0.38</v>
      </c>
      <c r="AU535" t="s">
        <v>19</v>
      </c>
      <c r="AV535">
        <v>1</v>
      </c>
      <c r="AW535">
        <v>2</v>
      </c>
      <c r="AX535">
        <v>39651199</v>
      </c>
      <c r="AY535">
        <v>1</v>
      </c>
      <c r="AZ535">
        <v>0</v>
      </c>
      <c r="BA535">
        <v>439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Y535*Source!I182</f>
        <v>3.0780000000000003</v>
      </c>
      <c r="CY535">
        <f>AD535</f>
        <v>9.6199999999999992</v>
      </c>
      <c r="CZ535">
        <f>AH535</f>
        <v>9.6199999999999992</v>
      </c>
      <c r="DA535">
        <f>AL535</f>
        <v>1</v>
      </c>
      <c r="DB535">
        <f>ROUND((ROUND(AT535*CZ535,2)*1.35),6)</f>
        <v>4.9409999999999998</v>
      </c>
      <c r="DC535">
        <f>ROUND((ROUND(AT535*AG535,2)*1.35),6)</f>
        <v>0</v>
      </c>
    </row>
    <row r="536" spans="1:107" x14ac:dyDescent="0.2">
      <c r="A536">
        <f>ROW(Source!A182)</f>
        <v>182</v>
      </c>
      <c r="B536">
        <v>39650536</v>
      </c>
      <c r="C536">
        <v>39651193</v>
      </c>
      <c r="D536">
        <v>36799674</v>
      </c>
      <c r="E536">
        <v>1</v>
      </c>
      <c r="F536">
        <v>1</v>
      </c>
      <c r="G536">
        <v>1</v>
      </c>
      <c r="H536">
        <v>3</v>
      </c>
      <c r="I536" t="s">
        <v>1119</v>
      </c>
      <c r="J536" t="s">
        <v>1120</v>
      </c>
      <c r="K536" t="s">
        <v>1121</v>
      </c>
      <c r="L536">
        <v>1348</v>
      </c>
      <c r="N536">
        <v>1009</v>
      </c>
      <c r="O536" t="s">
        <v>888</v>
      </c>
      <c r="P536" t="s">
        <v>888</v>
      </c>
      <c r="Q536">
        <v>1000</v>
      </c>
      <c r="W536">
        <v>0</v>
      </c>
      <c r="X536">
        <v>-951208328</v>
      </c>
      <c r="Y536">
        <v>6.0000000000000002E-5</v>
      </c>
      <c r="AA536">
        <v>26950</v>
      </c>
      <c r="AB536">
        <v>0</v>
      </c>
      <c r="AC536">
        <v>0</v>
      </c>
      <c r="AD536">
        <v>0</v>
      </c>
      <c r="AE536">
        <v>26950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3</v>
      </c>
      <c r="AT536">
        <v>6.0000000000000002E-5</v>
      </c>
      <c r="AU536" t="s">
        <v>3</v>
      </c>
      <c r="AV536">
        <v>0</v>
      </c>
      <c r="AW536">
        <v>2</v>
      </c>
      <c r="AX536">
        <v>39651200</v>
      </c>
      <c r="AY536">
        <v>1</v>
      </c>
      <c r="AZ536">
        <v>0</v>
      </c>
      <c r="BA536">
        <v>440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Y536*Source!I182</f>
        <v>3.6000000000000002E-4</v>
      </c>
      <c r="CY536">
        <f>AA536</f>
        <v>26950</v>
      </c>
      <c r="CZ536">
        <f>AE536</f>
        <v>26950</v>
      </c>
      <c r="DA536">
        <f>AI536</f>
        <v>1</v>
      </c>
      <c r="DB536">
        <f>ROUND(ROUND(AT536*CZ536,2),6)</f>
        <v>1.62</v>
      </c>
      <c r="DC536">
        <f>ROUND(ROUND(AT536*AG536,2),6)</f>
        <v>0</v>
      </c>
    </row>
    <row r="537" spans="1:107" x14ac:dyDescent="0.2">
      <c r="A537">
        <f>ROW(Source!A182)</f>
        <v>182</v>
      </c>
      <c r="B537">
        <v>39650536</v>
      </c>
      <c r="C537">
        <v>39651193</v>
      </c>
      <c r="D537">
        <v>36802470</v>
      </c>
      <c r="E537">
        <v>1</v>
      </c>
      <c r="F537">
        <v>1</v>
      </c>
      <c r="G537">
        <v>1</v>
      </c>
      <c r="H537">
        <v>3</v>
      </c>
      <c r="I537" t="s">
        <v>1122</v>
      </c>
      <c r="J537" t="s">
        <v>1123</v>
      </c>
      <c r="K537" t="s">
        <v>1124</v>
      </c>
      <c r="L537">
        <v>1346</v>
      </c>
      <c r="N537">
        <v>1009</v>
      </c>
      <c r="O537" t="s">
        <v>186</v>
      </c>
      <c r="P537" t="s">
        <v>186</v>
      </c>
      <c r="Q537">
        <v>1</v>
      </c>
      <c r="W537">
        <v>0</v>
      </c>
      <c r="X537">
        <v>382130935</v>
      </c>
      <c r="Y537">
        <v>0.15</v>
      </c>
      <c r="AA537">
        <v>9.0399999999999991</v>
      </c>
      <c r="AB537">
        <v>0</v>
      </c>
      <c r="AC537">
        <v>0</v>
      </c>
      <c r="AD537">
        <v>0</v>
      </c>
      <c r="AE537">
        <v>9.0399999999999991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3</v>
      </c>
      <c r="AT537">
        <v>0.15</v>
      </c>
      <c r="AU537" t="s">
        <v>3</v>
      </c>
      <c r="AV537">
        <v>0</v>
      </c>
      <c r="AW537">
        <v>2</v>
      </c>
      <c r="AX537">
        <v>39651201</v>
      </c>
      <c r="AY537">
        <v>1</v>
      </c>
      <c r="AZ537">
        <v>0</v>
      </c>
      <c r="BA537">
        <v>441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Y537*Source!I182</f>
        <v>0.89999999999999991</v>
      </c>
      <c r="CY537">
        <f>AA537</f>
        <v>9.0399999999999991</v>
      </c>
      <c r="CZ537">
        <f>AE537</f>
        <v>9.0399999999999991</v>
      </c>
      <c r="DA537">
        <f>AI537</f>
        <v>1</v>
      </c>
      <c r="DB537">
        <f>ROUND(ROUND(AT537*CZ537,2),6)</f>
        <v>1.36</v>
      </c>
      <c r="DC537">
        <f>ROUND(ROUND(AT537*AG537,2),6)</f>
        <v>0</v>
      </c>
    </row>
    <row r="538" spans="1:107" x14ac:dyDescent="0.2">
      <c r="A538">
        <f>ROW(Source!A182)</f>
        <v>182</v>
      </c>
      <c r="B538">
        <v>39650536</v>
      </c>
      <c r="C538">
        <v>39651193</v>
      </c>
      <c r="D538">
        <v>36802484</v>
      </c>
      <c r="E538">
        <v>1</v>
      </c>
      <c r="F538">
        <v>1</v>
      </c>
      <c r="G538">
        <v>1</v>
      </c>
      <c r="H538">
        <v>3</v>
      </c>
      <c r="I538" t="s">
        <v>1125</v>
      </c>
      <c r="J538" t="s">
        <v>1126</v>
      </c>
      <c r="K538" t="s">
        <v>1127</v>
      </c>
      <c r="L538">
        <v>1346</v>
      </c>
      <c r="N538">
        <v>1009</v>
      </c>
      <c r="O538" t="s">
        <v>186</v>
      </c>
      <c r="P538" t="s">
        <v>186</v>
      </c>
      <c r="Q538">
        <v>1</v>
      </c>
      <c r="W538">
        <v>0</v>
      </c>
      <c r="X538">
        <v>-1442744544</v>
      </c>
      <c r="Y538">
        <v>0.72</v>
      </c>
      <c r="AA538">
        <v>16.7</v>
      </c>
      <c r="AB538">
        <v>0</v>
      </c>
      <c r="AC538">
        <v>0</v>
      </c>
      <c r="AD538">
        <v>0</v>
      </c>
      <c r="AE538">
        <v>16.7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0.72</v>
      </c>
      <c r="AU538" t="s">
        <v>3</v>
      </c>
      <c r="AV538">
        <v>0</v>
      </c>
      <c r="AW538">
        <v>2</v>
      </c>
      <c r="AX538">
        <v>39651202</v>
      </c>
      <c r="AY538">
        <v>1</v>
      </c>
      <c r="AZ538">
        <v>0</v>
      </c>
      <c r="BA538">
        <v>442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Y538*Source!I182</f>
        <v>4.32</v>
      </c>
      <c r="CY538">
        <f>AA538</f>
        <v>16.7</v>
      </c>
      <c r="CZ538">
        <f>AE538</f>
        <v>16.7</v>
      </c>
      <c r="DA538">
        <f>AI538</f>
        <v>1</v>
      </c>
      <c r="DB538">
        <f>ROUND(ROUND(AT538*CZ538,2),6)</f>
        <v>12.02</v>
      </c>
      <c r="DC538">
        <f>ROUND(ROUND(AT538*AG538,2),6)</f>
        <v>0</v>
      </c>
    </row>
    <row r="539" spans="1:107" x14ac:dyDescent="0.2">
      <c r="A539">
        <f>ROW(Source!A182)</f>
        <v>182</v>
      </c>
      <c r="B539">
        <v>39650536</v>
      </c>
      <c r="C539">
        <v>39651193</v>
      </c>
      <c r="D539">
        <v>36799065</v>
      </c>
      <c r="E539">
        <v>17</v>
      </c>
      <c r="F539">
        <v>1</v>
      </c>
      <c r="G539">
        <v>1</v>
      </c>
      <c r="H539">
        <v>3</v>
      </c>
      <c r="I539" t="s">
        <v>892</v>
      </c>
      <c r="J539" t="s">
        <v>3</v>
      </c>
      <c r="K539" t="s">
        <v>893</v>
      </c>
      <c r="L539">
        <v>1374</v>
      </c>
      <c r="N539">
        <v>1013</v>
      </c>
      <c r="O539" t="s">
        <v>894</v>
      </c>
      <c r="P539" t="s">
        <v>894</v>
      </c>
      <c r="Q539">
        <v>1</v>
      </c>
      <c r="W539">
        <v>0</v>
      </c>
      <c r="X539">
        <v>-1731369543</v>
      </c>
      <c r="Y539">
        <v>7.0000000000000007E-2</v>
      </c>
      <c r="AA539">
        <v>1</v>
      </c>
      <c r="AB539">
        <v>0</v>
      </c>
      <c r="AC539">
        <v>0</v>
      </c>
      <c r="AD539">
        <v>0</v>
      </c>
      <c r="AE539">
        <v>1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7.0000000000000007E-2</v>
      </c>
      <c r="AU539" t="s">
        <v>3</v>
      </c>
      <c r="AV539">
        <v>0</v>
      </c>
      <c r="AW539">
        <v>2</v>
      </c>
      <c r="AX539">
        <v>39651203</v>
      </c>
      <c r="AY539">
        <v>1</v>
      </c>
      <c r="AZ539">
        <v>0</v>
      </c>
      <c r="BA539">
        <v>443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Y539*Source!I182</f>
        <v>0.42000000000000004</v>
      </c>
      <c r="CY539">
        <f>AA539</f>
        <v>1</v>
      </c>
      <c r="CZ539">
        <f>AE539</f>
        <v>1</v>
      </c>
      <c r="DA539">
        <f>AI539</f>
        <v>1</v>
      </c>
      <c r="DB539">
        <f>ROUND(ROUND(AT539*CZ539,2),6)</f>
        <v>7.0000000000000007E-2</v>
      </c>
      <c r="DC539">
        <f>ROUND(ROUND(AT539*AG539,2),6)</f>
        <v>0</v>
      </c>
    </row>
    <row r="540" spans="1:107" x14ac:dyDescent="0.2">
      <c r="A540">
        <f>ROW(Source!A183)</f>
        <v>183</v>
      </c>
      <c r="B540">
        <v>39650538</v>
      </c>
      <c r="C540">
        <v>39651193</v>
      </c>
      <c r="D540">
        <v>37071037</v>
      </c>
      <c r="E540">
        <v>1</v>
      </c>
      <c r="F540">
        <v>1</v>
      </c>
      <c r="G540">
        <v>1</v>
      </c>
      <c r="H540">
        <v>1</v>
      </c>
      <c r="I540" t="s">
        <v>895</v>
      </c>
      <c r="J540" t="s">
        <v>3</v>
      </c>
      <c r="K540" t="s">
        <v>896</v>
      </c>
      <c r="L540">
        <v>1191</v>
      </c>
      <c r="N540">
        <v>1013</v>
      </c>
      <c r="O540" t="s">
        <v>878</v>
      </c>
      <c r="P540" t="s">
        <v>878</v>
      </c>
      <c r="Q540">
        <v>1</v>
      </c>
      <c r="W540">
        <v>0</v>
      </c>
      <c r="X540">
        <v>1069510174</v>
      </c>
      <c r="Y540">
        <v>0.51300000000000001</v>
      </c>
      <c r="AA540">
        <v>0</v>
      </c>
      <c r="AB540">
        <v>0</v>
      </c>
      <c r="AC540">
        <v>0</v>
      </c>
      <c r="AD540">
        <v>65.13</v>
      </c>
      <c r="AE540">
        <v>0</v>
      </c>
      <c r="AF540">
        <v>0</v>
      </c>
      <c r="AG540">
        <v>0</v>
      </c>
      <c r="AH540">
        <v>9.6199999999999992</v>
      </c>
      <c r="AI540">
        <v>1</v>
      </c>
      <c r="AJ540">
        <v>1</v>
      </c>
      <c r="AK540">
        <v>1</v>
      </c>
      <c r="AL540">
        <v>6.77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3</v>
      </c>
      <c r="AT540">
        <v>0.38</v>
      </c>
      <c r="AU540" t="s">
        <v>19</v>
      </c>
      <c r="AV540">
        <v>1</v>
      </c>
      <c r="AW540">
        <v>2</v>
      </c>
      <c r="AX540">
        <v>39651199</v>
      </c>
      <c r="AY540">
        <v>1</v>
      </c>
      <c r="AZ540">
        <v>0</v>
      </c>
      <c r="BA540">
        <v>444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Y540*Source!I183</f>
        <v>3.0780000000000003</v>
      </c>
      <c r="CY540">
        <f>AD540</f>
        <v>65.13</v>
      </c>
      <c r="CZ540">
        <f>AH540</f>
        <v>9.6199999999999992</v>
      </c>
      <c r="DA540">
        <f>AL540</f>
        <v>6.77</v>
      </c>
      <c r="DB540">
        <f>ROUND((ROUND(AT540*CZ540,2)*1.35),6)</f>
        <v>4.9409999999999998</v>
      </c>
      <c r="DC540">
        <f>ROUND((ROUND(AT540*AG540,2)*1.35),6)</f>
        <v>0</v>
      </c>
    </row>
    <row r="541" spans="1:107" x14ac:dyDescent="0.2">
      <c r="A541">
        <f>ROW(Source!A183)</f>
        <v>183</v>
      </c>
      <c r="B541">
        <v>39650538</v>
      </c>
      <c r="C541">
        <v>39651193</v>
      </c>
      <c r="D541">
        <v>36799674</v>
      </c>
      <c r="E541">
        <v>1</v>
      </c>
      <c r="F541">
        <v>1</v>
      </c>
      <c r="G541">
        <v>1</v>
      </c>
      <c r="H541">
        <v>3</v>
      </c>
      <c r="I541" t="s">
        <v>1119</v>
      </c>
      <c r="J541" t="s">
        <v>1120</v>
      </c>
      <c r="K541" t="s">
        <v>1121</v>
      </c>
      <c r="L541">
        <v>1348</v>
      </c>
      <c r="N541">
        <v>1009</v>
      </c>
      <c r="O541" t="s">
        <v>888</v>
      </c>
      <c r="P541" t="s">
        <v>888</v>
      </c>
      <c r="Q541">
        <v>1000</v>
      </c>
      <c r="W541">
        <v>0</v>
      </c>
      <c r="X541">
        <v>-951208328</v>
      </c>
      <c r="Y541">
        <v>6.0000000000000002E-5</v>
      </c>
      <c r="AA541">
        <v>182451.5</v>
      </c>
      <c r="AB541">
        <v>0</v>
      </c>
      <c r="AC541">
        <v>0</v>
      </c>
      <c r="AD541">
        <v>0</v>
      </c>
      <c r="AE541">
        <v>26950</v>
      </c>
      <c r="AF541">
        <v>0</v>
      </c>
      <c r="AG541">
        <v>0</v>
      </c>
      <c r="AH541">
        <v>0</v>
      </c>
      <c r="AI541">
        <v>6.77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6.0000000000000002E-5</v>
      </c>
      <c r="AU541" t="s">
        <v>3</v>
      </c>
      <c r="AV541">
        <v>0</v>
      </c>
      <c r="AW541">
        <v>2</v>
      </c>
      <c r="AX541">
        <v>39651200</v>
      </c>
      <c r="AY541">
        <v>1</v>
      </c>
      <c r="AZ541">
        <v>0</v>
      </c>
      <c r="BA541">
        <v>445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Y541*Source!I183</f>
        <v>3.6000000000000002E-4</v>
      </c>
      <c r="CY541">
        <f>AA541</f>
        <v>182451.5</v>
      </c>
      <c r="CZ541">
        <f>AE541</f>
        <v>26950</v>
      </c>
      <c r="DA541">
        <f>AI541</f>
        <v>6.77</v>
      </c>
      <c r="DB541">
        <f t="shared" ref="DB541:DB582" si="194">ROUND(ROUND(AT541*CZ541,2),6)</f>
        <v>1.62</v>
      </c>
      <c r="DC541">
        <f t="shared" ref="DC541:DC582" si="195">ROUND(ROUND(AT541*AG541,2),6)</f>
        <v>0</v>
      </c>
    </row>
    <row r="542" spans="1:107" x14ac:dyDescent="0.2">
      <c r="A542">
        <f>ROW(Source!A183)</f>
        <v>183</v>
      </c>
      <c r="B542">
        <v>39650538</v>
      </c>
      <c r="C542">
        <v>39651193</v>
      </c>
      <c r="D542">
        <v>36802470</v>
      </c>
      <c r="E542">
        <v>1</v>
      </c>
      <c r="F542">
        <v>1</v>
      </c>
      <c r="G542">
        <v>1</v>
      </c>
      <c r="H542">
        <v>3</v>
      </c>
      <c r="I542" t="s">
        <v>1122</v>
      </c>
      <c r="J542" t="s">
        <v>1123</v>
      </c>
      <c r="K542" t="s">
        <v>1124</v>
      </c>
      <c r="L542">
        <v>1346</v>
      </c>
      <c r="N542">
        <v>1009</v>
      </c>
      <c r="O542" t="s">
        <v>186</v>
      </c>
      <c r="P542" t="s">
        <v>186</v>
      </c>
      <c r="Q542">
        <v>1</v>
      </c>
      <c r="W542">
        <v>0</v>
      </c>
      <c r="X542">
        <v>382130935</v>
      </c>
      <c r="Y542">
        <v>0.15</v>
      </c>
      <c r="AA542">
        <v>61.2</v>
      </c>
      <c r="AB542">
        <v>0</v>
      </c>
      <c r="AC542">
        <v>0</v>
      </c>
      <c r="AD542">
        <v>0</v>
      </c>
      <c r="AE542">
        <v>9.0399999999999991</v>
      </c>
      <c r="AF542">
        <v>0</v>
      </c>
      <c r="AG542">
        <v>0</v>
      </c>
      <c r="AH542">
        <v>0</v>
      </c>
      <c r="AI542">
        <v>6.77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0.15</v>
      </c>
      <c r="AU542" t="s">
        <v>3</v>
      </c>
      <c r="AV542">
        <v>0</v>
      </c>
      <c r="AW542">
        <v>2</v>
      </c>
      <c r="AX542">
        <v>39651201</v>
      </c>
      <c r="AY542">
        <v>1</v>
      </c>
      <c r="AZ542">
        <v>0</v>
      </c>
      <c r="BA542">
        <v>446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Y542*Source!I183</f>
        <v>0.89999999999999991</v>
      </c>
      <c r="CY542">
        <f>AA542</f>
        <v>61.2</v>
      </c>
      <c r="CZ542">
        <f>AE542</f>
        <v>9.0399999999999991</v>
      </c>
      <c r="DA542">
        <f>AI542</f>
        <v>6.77</v>
      </c>
      <c r="DB542">
        <f t="shared" si="194"/>
        <v>1.36</v>
      </c>
      <c r="DC542">
        <f t="shared" si="195"/>
        <v>0</v>
      </c>
    </row>
    <row r="543" spans="1:107" x14ac:dyDescent="0.2">
      <c r="A543">
        <f>ROW(Source!A183)</f>
        <v>183</v>
      </c>
      <c r="B543">
        <v>39650538</v>
      </c>
      <c r="C543">
        <v>39651193</v>
      </c>
      <c r="D543">
        <v>36802484</v>
      </c>
      <c r="E543">
        <v>1</v>
      </c>
      <c r="F543">
        <v>1</v>
      </c>
      <c r="G543">
        <v>1</v>
      </c>
      <c r="H543">
        <v>3</v>
      </c>
      <c r="I543" t="s">
        <v>1125</v>
      </c>
      <c r="J543" t="s">
        <v>1126</v>
      </c>
      <c r="K543" t="s">
        <v>1127</v>
      </c>
      <c r="L543">
        <v>1346</v>
      </c>
      <c r="N543">
        <v>1009</v>
      </c>
      <c r="O543" t="s">
        <v>186</v>
      </c>
      <c r="P543" t="s">
        <v>186</v>
      </c>
      <c r="Q543">
        <v>1</v>
      </c>
      <c r="W543">
        <v>0</v>
      </c>
      <c r="X543">
        <v>-1442744544</v>
      </c>
      <c r="Y543">
        <v>0.72</v>
      </c>
      <c r="AA543">
        <v>113.06</v>
      </c>
      <c r="AB543">
        <v>0</v>
      </c>
      <c r="AC543">
        <v>0</v>
      </c>
      <c r="AD543">
        <v>0</v>
      </c>
      <c r="AE543">
        <v>16.7</v>
      </c>
      <c r="AF543">
        <v>0</v>
      </c>
      <c r="AG543">
        <v>0</v>
      </c>
      <c r="AH543">
        <v>0</v>
      </c>
      <c r="AI543">
        <v>6.77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0.72</v>
      </c>
      <c r="AU543" t="s">
        <v>3</v>
      </c>
      <c r="AV543">
        <v>0</v>
      </c>
      <c r="AW543">
        <v>2</v>
      </c>
      <c r="AX543">
        <v>39651202</v>
      </c>
      <c r="AY543">
        <v>1</v>
      </c>
      <c r="AZ543">
        <v>0</v>
      </c>
      <c r="BA543">
        <v>447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Y543*Source!I183</f>
        <v>4.32</v>
      </c>
      <c r="CY543">
        <f>AA543</f>
        <v>113.06</v>
      </c>
      <c r="CZ543">
        <f>AE543</f>
        <v>16.7</v>
      </c>
      <c r="DA543">
        <f>AI543</f>
        <v>6.77</v>
      </c>
      <c r="DB543">
        <f t="shared" si="194"/>
        <v>12.02</v>
      </c>
      <c r="DC543">
        <f t="shared" si="195"/>
        <v>0</v>
      </c>
    </row>
    <row r="544" spans="1:107" x14ac:dyDescent="0.2">
      <c r="A544">
        <f>ROW(Source!A183)</f>
        <v>183</v>
      </c>
      <c r="B544">
        <v>39650538</v>
      </c>
      <c r="C544">
        <v>39651193</v>
      </c>
      <c r="D544">
        <v>36799065</v>
      </c>
      <c r="E544">
        <v>17</v>
      </c>
      <c r="F544">
        <v>1</v>
      </c>
      <c r="G544">
        <v>1</v>
      </c>
      <c r="H544">
        <v>3</v>
      </c>
      <c r="I544" t="s">
        <v>892</v>
      </c>
      <c r="J544" t="s">
        <v>3</v>
      </c>
      <c r="K544" t="s">
        <v>893</v>
      </c>
      <c r="L544">
        <v>1374</v>
      </c>
      <c r="N544">
        <v>1013</v>
      </c>
      <c r="O544" t="s">
        <v>894</v>
      </c>
      <c r="P544" t="s">
        <v>894</v>
      </c>
      <c r="Q544">
        <v>1</v>
      </c>
      <c r="W544">
        <v>0</v>
      </c>
      <c r="X544">
        <v>-1731369543</v>
      </c>
      <c r="Y544">
        <v>7.0000000000000007E-2</v>
      </c>
      <c r="AA544">
        <v>1</v>
      </c>
      <c r="AB544">
        <v>0</v>
      </c>
      <c r="AC544">
        <v>0</v>
      </c>
      <c r="AD544">
        <v>0</v>
      </c>
      <c r="AE544">
        <v>1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7.0000000000000007E-2</v>
      </c>
      <c r="AU544" t="s">
        <v>3</v>
      </c>
      <c r="AV544">
        <v>0</v>
      </c>
      <c r="AW544">
        <v>2</v>
      </c>
      <c r="AX544">
        <v>39651203</v>
      </c>
      <c r="AY544">
        <v>1</v>
      </c>
      <c r="AZ544">
        <v>0</v>
      </c>
      <c r="BA544">
        <v>448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Y544*Source!I183</f>
        <v>0.42000000000000004</v>
      </c>
      <c r="CY544">
        <f>AA544</f>
        <v>1</v>
      </c>
      <c r="CZ544">
        <f>AE544</f>
        <v>1</v>
      </c>
      <c r="DA544">
        <f>AI544</f>
        <v>1</v>
      </c>
      <c r="DB544">
        <f t="shared" si="194"/>
        <v>7.0000000000000007E-2</v>
      </c>
      <c r="DC544">
        <f t="shared" si="195"/>
        <v>0</v>
      </c>
    </row>
    <row r="545" spans="1:107" x14ac:dyDescent="0.2">
      <c r="A545">
        <f>ROW(Source!A184)</f>
        <v>184</v>
      </c>
      <c r="B545">
        <v>39650536</v>
      </c>
      <c r="C545">
        <v>39656343</v>
      </c>
      <c r="D545">
        <v>37066491</v>
      </c>
      <c r="E545">
        <v>1</v>
      </c>
      <c r="F545">
        <v>1</v>
      </c>
      <c r="G545">
        <v>1</v>
      </c>
      <c r="H545">
        <v>1</v>
      </c>
      <c r="I545" t="s">
        <v>1128</v>
      </c>
      <c r="J545" t="s">
        <v>3</v>
      </c>
      <c r="K545" t="s">
        <v>1129</v>
      </c>
      <c r="L545">
        <v>1191</v>
      </c>
      <c r="N545">
        <v>1013</v>
      </c>
      <c r="O545" t="s">
        <v>878</v>
      </c>
      <c r="P545" t="s">
        <v>878</v>
      </c>
      <c r="Q545">
        <v>1</v>
      </c>
      <c r="W545">
        <v>0</v>
      </c>
      <c r="X545">
        <v>-228054128</v>
      </c>
      <c r="Y545">
        <v>75.150000000000006</v>
      </c>
      <c r="AA545">
        <v>0</v>
      </c>
      <c r="AB545">
        <v>0</v>
      </c>
      <c r="AC545">
        <v>0</v>
      </c>
      <c r="AD545">
        <v>8.02</v>
      </c>
      <c r="AE545">
        <v>0</v>
      </c>
      <c r="AF545">
        <v>0</v>
      </c>
      <c r="AG545">
        <v>0</v>
      </c>
      <c r="AH545">
        <v>8.02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3</v>
      </c>
      <c r="AT545">
        <v>75.150000000000006</v>
      </c>
      <c r="AU545" t="s">
        <v>3</v>
      </c>
      <c r="AV545">
        <v>1</v>
      </c>
      <c r="AW545">
        <v>2</v>
      </c>
      <c r="AX545">
        <v>39656344</v>
      </c>
      <c r="AY545">
        <v>1</v>
      </c>
      <c r="AZ545">
        <v>0</v>
      </c>
      <c r="BA545">
        <v>449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Y545*Source!I184</f>
        <v>2.2545000000000002</v>
      </c>
      <c r="CY545">
        <f>AD545</f>
        <v>8.02</v>
      </c>
      <c r="CZ545">
        <f>AH545</f>
        <v>8.02</v>
      </c>
      <c r="DA545">
        <f>AL545</f>
        <v>1</v>
      </c>
      <c r="DB545">
        <f t="shared" si="194"/>
        <v>602.70000000000005</v>
      </c>
      <c r="DC545">
        <f t="shared" si="195"/>
        <v>0</v>
      </c>
    </row>
    <row r="546" spans="1:107" x14ac:dyDescent="0.2">
      <c r="A546">
        <f>ROW(Source!A184)</f>
        <v>184</v>
      </c>
      <c r="B546">
        <v>39650536</v>
      </c>
      <c r="C546">
        <v>39656343</v>
      </c>
      <c r="D546">
        <v>37064876</v>
      </c>
      <c r="E546">
        <v>1</v>
      </c>
      <c r="F546">
        <v>1</v>
      </c>
      <c r="G546">
        <v>1</v>
      </c>
      <c r="H546">
        <v>1</v>
      </c>
      <c r="I546" t="s">
        <v>897</v>
      </c>
      <c r="J546" t="s">
        <v>3</v>
      </c>
      <c r="K546" t="s">
        <v>898</v>
      </c>
      <c r="L546">
        <v>1191</v>
      </c>
      <c r="N546">
        <v>1013</v>
      </c>
      <c r="O546" t="s">
        <v>878</v>
      </c>
      <c r="P546" t="s">
        <v>878</v>
      </c>
      <c r="Q546">
        <v>1</v>
      </c>
      <c r="W546">
        <v>0</v>
      </c>
      <c r="X546">
        <v>-1417349443</v>
      </c>
      <c r="Y546">
        <v>4.2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3</v>
      </c>
      <c r="AT546">
        <v>4.2</v>
      </c>
      <c r="AU546" t="s">
        <v>3</v>
      </c>
      <c r="AV546">
        <v>2</v>
      </c>
      <c r="AW546">
        <v>2</v>
      </c>
      <c r="AX546">
        <v>39656345</v>
      </c>
      <c r="AY546">
        <v>1</v>
      </c>
      <c r="AZ546">
        <v>0</v>
      </c>
      <c r="BA546">
        <v>450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Y546*Source!I184</f>
        <v>0.126</v>
      </c>
      <c r="CY546">
        <f>AD546</f>
        <v>0</v>
      </c>
      <c r="CZ546">
        <f>AH546</f>
        <v>0</v>
      </c>
      <c r="DA546">
        <f>AL546</f>
        <v>1</v>
      </c>
      <c r="DB546">
        <f t="shared" si="194"/>
        <v>0</v>
      </c>
      <c r="DC546">
        <f t="shared" si="195"/>
        <v>0</v>
      </c>
    </row>
    <row r="547" spans="1:107" x14ac:dyDescent="0.2">
      <c r="A547">
        <f>ROW(Source!A184)</f>
        <v>184</v>
      </c>
      <c r="B547">
        <v>39650536</v>
      </c>
      <c r="C547">
        <v>39656343</v>
      </c>
      <c r="D547">
        <v>36882452</v>
      </c>
      <c r="E547">
        <v>1</v>
      </c>
      <c r="F547">
        <v>1</v>
      </c>
      <c r="G547">
        <v>1</v>
      </c>
      <c r="H547">
        <v>2</v>
      </c>
      <c r="I547" t="s">
        <v>1081</v>
      </c>
      <c r="J547" t="s">
        <v>1082</v>
      </c>
      <c r="K547" t="s">
        <v>1083</v>
      </c>
      <c r="L547">
        <v>1368</v>
      </c>
      <c r="N547">
        <v>1011</v>
      </c>
      <c r="O547" t="s">
        <v>902</v>
      </c>
      <c r="P547" t="s">
        <v>902</v>
      </c>
      <c r="Q547">
        <v>1</v>
      </c>
      <c r="W547">
        <v>0</v>
      </c>
      <c r="X547">
        <v>1188625873</v>
      </c>
      <c r="Y547">
        <v>1.73</v>
      </c>
      <c r="AA547">
        <v>0</v>
      </c>
      <c r="AB547">
        <v>31.26</v>
      </c>
      <c r="AC547">
        <v>13.5</v>
      </c>
      <c r="AD547">
        <v>0</v>
      </c>
      <c r="AE547">
        <v>0</v>
      </c>
      <c r="AF547">
        <v>31.26</v>
      </c>
      <c r="AG547">
        <v>13.5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3</v>
      </c>
      <c r="AT547">
        <v>1.73</v>
      </c>
      <c r="AU547" t="s">
        <v>3</v>
      </c>
      <c r="AV547">
        <v>0</v>
      </c>
      <c r="AW547">
        <v>2</v>
      </c>
      <c r="AX547">
        <v>39656346</v>
      </c>
      <c r="AY547">
        <v>1</v>
      </c>
      <c r="AZ547">
        <v>0</v>
      </c>
      <c r="BA547">
        <v>451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Y547*Source!I184</f>
        <v>5.1899999999999995E-2</v>
      </c>
      <c r="CY547">
        <f>AB547</f>
        <v>31.26</v>
      </c>
      <c r="CZ547">
        <f>AF547</f>
        <v>31.26</v>
      </c>
      <c r="DA547">
        <f>AJ547</f>
        <v>1</v>
      </c>
      <c r="DB547">
        <f t="shared" si="194"/>
        <v>54.08</v>
      </c>
      <c r="DC547">
        <f t="shared" si="195"/>
        <v>23.36</v>
      </c>
    </row>
    <row r="548" spans="1:107" x14ac:dyDescent="0.2">
      <c r="A548">
        <f>ROW(Source!A184)</f>
        <v>184</v>
      </c>
      <c r="B548">
        <v>39650536</v>
      </c>
      <c r="C548">
        <v>39656343</v>
      </c>
      <c r="D548">
        <v>36883554</v>
      </c>
      <c r="E548">
        <v>1</v>
      </c>
      <c r="F548">
        <v>1</v>
      </c>
      <c r="G548">
        <v>1</v>
      </c>
      <c r="H548">
        <v>2</v>
      </c>
      <c r="I548" t="s">
        <v>961</v>
      </c>
      <c r="J548" t="s">
        <v>962</v>
      </c>
      <c r="K548" t="s">
        <v>963</v>
      </c>
      <c r="L548">
        <v>1368</v>
      </c>
      <c r="N548">
        <v>1011</v>
      </c>
      <c r="O548" t="s">
        <v>902</v>
      </c>
      <c r="P548" t="s">
        <v>902</v>
      </c>
      <c r="Q548">
        <v>1</v>
      </c>
      <c r="W548">
        <v>0</v>
      </c>
      <c r="X548">
        <v>1372534845</v>
      </c>
      <c r="Y548">
        <v>2.4700000000000002</v>
      </c>
      <c r="AA548">
        <v>0</v>
      </c>
      <c r="AB548">
        <v>65.709999999999994</v>
      </c>
      <c r="AC548">
        <v>11.6</v>
      </c>
      <c r="AD548">
        <v>0</v>
      </c>
      <c r="AE548">
        <v>0</v>
      </c>
      <c r="AF548">
        <v>65.709999999999994</v>
      </c>
      <c r="AG548">
        <v>11.6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2.4700000000000002</v>
      </c>
      <c r="AU548" t="s">
        <v>3</v>
      </c>
      <c r="AV548">
        <v>0</v>
      </c>
      <c r="AW548">
        <v>2</v>
      </c>
      <c r="AX548">
        <v>39656347</v>
      </c>
      <c r="AY548">
        <v>1</v>
      </c>
      <c r="AZ548">
        <v>0</v>
      </c>
      <c r="BA548">
        <v>452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Y548*Source!I184</f>
        <v>7.4099999999999999E-2</v>
      </c>
      <c r="CY548">
        <f>AB548</f>
        <v>65.709999999999994</v>
      </c>
      <c r="CZ548">
        <f>AF548</f>
        <v>65.709999999999994</v>
      </c>
      <c r="DA548">
        <f>AJ548</f>
        <v>1</v>
      </c>
      <c r="DB548">
        <f t="shared" si="194"/>
        <v>162.30000000000001</v>
      </c>
      <c r="DC548">
        <f t="shared" si="195"/>
        <v>28.65</v>
      </c>
    </row>
    <row r="549" spans="1:107" x14ac:dyDescent="0.2">
      <c r="A549">
        <f>ROW(Source!A184)</f>
        <v>184</v>
      </c>
      <c r="B549">
        <v>39650536</v>
      </c>
      <c r="C549">
        <v>39656343</v>
      </c>
      <c r="D549">
        <v>36804545</v>
      </c>
      <c r="E549">
        <v>1</v>
      </c>
      <c r="F549">
        <v>1</v>
      </c>
      <c r="G549">
        <v>1</v>
      </c>
      <c r="H549">
        <v>3</v>
      </c>
      <c r="I549" t="s">
        <v>1130</v>
      </c>
      <c r="J549" t="s">
        <v>1131</v>
      </c>
      <c r="K549" t="s">
        <v>1132</v>
      </c>
      <c r="L549">
        <v>1348</v>
      </c>
      <c r="N549">
        <v>1009</v>
      </c>
      <c r="O549" t="s">
        <v>888</v>
      </c>
      <c r="P549" t="s">
        <v>888</v>
      </c>
      <c r="Q549">
        <v>1000</v>
      </c>
      <c r="W549">
        <v>0</v>
      </c>
      <c r="X549">
        <v>1174701286</v>
      </c>
      <c r="Y549">
        <v>1.2E-2</v>
      </c>
      <c r="AA549">
        <v>11978</v>
      </c>
      <c r="AB549">
        <v>0</v>
      </c>
      <c r="AC549">
        <v>0</v>
      </c>
      <c r="AD549">
        <v>0</v>
      </c>
      <c r="AE549">
        <v>11978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1.2E-2</v>
      </c>
      <c r="AU549" t="s">
        <v>3</v>
      </c>
      <c r="AV549">
        <v>0</v>
      </c>
      <c r="AW549">
        <v>2</v>
      </c>
      <c r="AX549">
        <v>39656348</v>
      </c>
      <c r="AY549">
        <v>1</v>
      </c>
      <c r="AZ549">
        <v>0</v>
      </c>
      <c r="BA549">
        <v>453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Y549*Source!I184</f>
        <v>3.5999999999999997E-4</v>
      </c>
      <c r="CY549">
        <f t="shared" ref="CY549:CY555" si="196">AA549</f>
        <v>11978</v>
      </c>
      <c r="CZ549">
        <f t="shared" ref="CZ549:CZ555" si="197">AE549</f>
        <v>11978</v>
      </c>
      <c r="DA549">
        <f t="shared" ref="DA549:DA555" si="198">AI549</f>
        <v>1</v>
      </c>
      <c r="DB549">
        <f t="shared" si="194"/>
        <v>143.74</v>
      </c>
      <c r="DC549">
        <f t="shared" si="195"/>
        <v>0</v>
      </c>
    </row>
    <row r="550" spans="1:107" x14ac:dyDescent="0.2">
      <c r="A550">
        <f>ROW(Source!A184)</f>
        <v>184</v>
      </c>
      <c r="B550">
        <v>39650536</v>
      </c>
      <c r="C550">
        <v>39656343</v>
      </c>
      <c r="D550">
        <v>36824289</v>
      </c>
      <c r="E550">
        <v>1</v>
      </c>
      <c r="F550">
        <v>1</v>
      </c>
      <c r="G550">
        <v>1</v>
      </c>
      <c r="H550">
        <v>3</v>
      </c>
      <c r="I550" t="s">
        <v>1133</v>
      </c>
      <c r="J550" t="s">
        <v>1134</v>
      </c>
      <c r="K550" t="s">
        <v>1135</v>
      </c>
      <c r="L550">
        <v>1348</v>
      </c>
      <c r="N550">
        <v>1009</v>
      </c>
      <c r="O550" t="s">
        <v>888</v>
      </c>
      <c r="P550" t="s">
        <v>888</v>
      </c>
      <c r="Q550">
        <v>1000</v>
      </c>
      <c r="W550">
        <v>0</v>
      </c>
      <c r="X550">
        <v>-1756095795</v>
      </c>
      <c r="Y550">
        <v>3.5000000000000003E-2</v>
      </c>
      <c r="AA550">
        <v>5989</v>
      </c>
      <c r="AB550">
        <v>0</v>
      </c>
      <c r="AC550">
        <v>0</v>
      </c>
      <c r="AD550">
        <v>0</v>
      </c>
      <c r="AE550">
        <v>5989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3.5000000000000003E-2</v>
      </c>
      <c r="AU550" t="s">
        <v>3</v>
      </c>
      <c r="AV550">
        <v>0</v>
      </c>
      <c r="AW550">
        <v>2</v>
      </c>
      <c r="AX550">
        <v>39656349</v>
      </c>
      <c r="AY550">
        <v>1</v>
      </c>
      <c r="AZ550">
        <v>0</v>
      </c>
      <c r="BA550">
        <v>454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Y550*Source!I184</f>
        <v>1.0500000000000002E-3</v>
      </c>
      <c r="CY550">
        <f t="shared" si="196"/>
        <v>5989</v>
      </c>
      <c r="CZ550">
        <f t="shared" si="197"/>
        <v>5989</v>
      </c>
      <c r="DA550">
        <f t="shared" si="198"/>
        <v>1</v>
      </c>
      <c r="DB550">
        <f t="shared" si="194"/>
        <v>209.62</v>
      </c>
      <c r="DC550">
        <f t="shared" si="195"/>
        <v>0</v>
      </c>
    </row>
    <row r="551" spans="1:107" x14ac:dyDescent="0.2">
      <c r="A551">
        <f>ROW(Source!A184)</f>
        <v>184</v>
      </c>
      <c r="B551">
        <v>39650536</v>
      </c>
      <c r="C551">
        <v>39656343</v>
      </c>
      <c r="D551">
        <v>36831264</v>
      </c>
      <c r="E551">
        <v>1</v>
      </c>
      <c r="F551">
        <v>1</v>
      </c>
      <c r="G551">
        <v>1</v>
      </c>
      <c r="H551">
        <v>3</v>
      </c>
      <c r="I551" t="s">
        <v>1136</v>
      </c>
      <c r="J551" t="s">
        <v>1137</v>
      </c>
      <c r="K551" t="s">
        <v>1138</v>
      </c>
      <c r="L551">
        <v>1301</v>
      </c>
      <c r="N551">
        <v>1003</v>
      </c>
      <c r="O551" t="s">
        <v>335</v>
      </c>
      <c r="P551" t="s">
        <v>335</v>
      </c>
      <c r="Q551">
        <v>1</v>
      </c>
      <c r="W551">
        <v>0</v>
      </c>
      <c r="X551">
        <v>117883946</v>
      </c>
      <c r="Y551">
        <v>400</v>
      </c>
      <c r="AA551">
        <v>3.2</v>
      </c>
      <c r="AB551">
        <v>0</v>
      </c>
      <c r="AC551">
        <v>0</v>
      </c>
      <c r="AD551">
        <v>0</v>
      </c>
      <c r="AE551">
        <v>3.2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400</v>
      </c>
      <c r="AU551" t="s">
        <v>3</v>
      </c>
      <c r="AV551">
        <v>0</v>
      </c>
      <c r="AW551">
        <v>2</v>
      </c>
      <c r="AX551">
        <v>39656351</v>
      </c>
      <c r="AY551">
        <v>1</v>
      </c>
      <c r="AZ551">
        <v>0</v>
      </c>
      <c r="BA551">
        <v>456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Y551*Source!I184</f>
        <v>12</v>
      </c>
      <c r="CY551">
        <f t="shared" si="196"/>
        <v>3.2</v>
      </c>
      <c r="CZ551">
        <f t="shared" si="197"/>
        <v>3.2</v>
      </c>
      <c r="DA551">
        <f t="shared" si="198"/>
        <v>1</v>
      </c>
      <c r="DB551">
        <f t="shared" si="194"/>
        <v>1280</v>
      </c>
      <c r="DC551">
        <f t="shared" si="195"/>
        <v>0</v>
      </c>
    </row>
    <row r="552" spans="1:107" x14ac:dyDescent="0.2">
      <c r="A552">
        <f>ROW(Source!A184)</f>
        <v>184</v>
      </c>
      <c r="B552">
        <v>39650536</v>
      </c>
      <c r="C552">
        <v>39656343</v>
      </c>
      <c r="D552">
        <v>36855313</v>
      </c>
      <c r="E552">
        <v>1</v>
      </c>
      <c r="F552">
        <v>1</v>
      </c>
      <c r="G552">
        <v>1</v>
      </c>
      <c r="H552">
        <v>3</v>
      </c>
      <c r="I552" t="s">
        <v>358</v>
      </c>
      <c r="J552" t="s">
        <v>360</v>
      </c>
      <c r="K552" t="s">
        <v>359</v>
      </c>
      <c r="L552">
        <v>1354</v>
      </c>
      <c r="N552">
        <v>1010</v>
      </c>
      <c r="O552" t="s">
        <v>27</v>
      </c>
      <c r="P552" t="s">
        <v>27</v>
      </c>
      <c r="Q552">
        <v>1</v>
      </c>
      <c r="W552">
        <v>0</v>
      </c>
      <c r="X552">
        <v>1648277408</v>
      </c>
      <c r="Y552">
        <v>66.666667000000004</v>
      </c>
      <c r="AA552">
        <v>467.82</v>
      </c>
      <c r="AB552">
        <v>0</v>
      </c>
      <c r="AC552">
        <v>0</v>
      </c>
      <c r="AD552">
        <v>0</v>
      </c>
      <c r="AE552">
        <v>467.82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3</v>
      </c>
      <c r="AT552">
        <v>66.666667000000004</v>
      </c>
      <c r="AU552" t="s">
        <v>3</v>
      </c>
      <c r="AV552">
        <v>0</v>
      </c>
      <c r="AW552">
        <v>1</v>
      </c>
      <c r="AX552">
        <v>-1</v>
      </c>
      <c r="AY552">
        <v>0</v>
      </c>
      <c r="AZ552">
        <v>0</v>
      </c>
      <c r="BA552" t="s">
        <v>3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Y552*Source!I184</f>
        <v>2.0000000099999999</v>
      </c>
      <c r="CY552">
        <f t="shared" si="196"/>
        <v>467.82</v>
      </c>
      <c r="CZ552">
        <f t="shared" si="197"/>
        <v>467.82</v>
      </c>
      <c r="DA552">
        <f t="shared" si="198"/>
        <v>1</v>
      </c>
      <c r="DB552">
        <f t="shared" si="194"/>
        <v>31188</v>
      </c>
      <c r="DC552">
        <f t="shared" si="195"/>
        <v>0</v>
      </c>
    </row>
    <row r="553" spans="1:107" x14ac:dyDescent="0.2">
      <c r="A553">
        <f>ROW(Source!A184)</f>
        <v>184</v>
      </c>
      <c r="B553">
        <v>39650536</v>
      </c>
      <c r="C553">
        <v>39656343</v>
      </c>
      <c r="D553">
        <v>36855315</v>
      </c>
      <c r="E553">
        <v>1</v>
      </c>
      <c r="F553">
        <v>1</v>
      </c>
      <c r="G553">
        <v>1</v>
      </c>
      <c r="H553">
        <v>3</v>
      </c>
      <c r="I553" t="s">
        <v>362</v>
      </c>
      <c r="J553" t="s">
        <v>364</v>
      </c>
      <c r="K553" t="s">
        <v>363</v>
      </c>
      <c r="L553">
        <v>1354</v>
      </c>
      <c r="N553">
        <v>1010</v>
      </c>
      <c r="O553" t="s">
        <v>27</v>
      </c>
      <c r="P553" t="s">
        <v>27</v>
      </c>
      <c r="Q553">
        <v>1</v>
      </c>
      <c r="W553">
        <v>0</v>
      </c>
      <c r="X553">
        <v>-350950407</v>
      </c>
      <c r="Y553">
        <v>33.333333000000003</v>
      </c>
      <c r="AA553">
        <v>1592.32</v>
      </c>
      <c r="AB553">
        <v>0</v>
      </c>
      <c r="AC553">
        <v>0</v>
      </c>
      <c r="AD553">
        <v>0</v>
      </c>
      <c r="AE553">
        <v>1592.32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3</v>
      </c>
      <c r="AT553">
        <v>33.333333000000003</v>
      </c>
      <c r="AU553" t="s">
        <v>3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Y553*Source!I184</f>
        <v>0.99999999000000006</v>
      </c>
      <c r="CY553">
        <f t="shared" si="196"/>
        <v>1592.32</v>
      </c>
      <c r="CZ553">
        <f t="shared" si="197"/>
        <v>1592.32</v>
      </c>
      <c r="DA553">
        <f t="shared" si="198"/>
        <v>1</v>
      </c>
      <c r="DB553">
        <f t="shared" si="194"/>
        <v>53077.33</v>
      </c>
      <c r="DC553">
        <f t="shared" si="195"/>
        <v>0</v>
      </c>
    </row>
    <row r="554" spans="1:107" x14ac:dyDescent="0.2">
      <c r="A554">
        <f>ROW(Source!A184)</f>
        <v>184</v>
      </c>
      <c r="B554">
        <v>39650536</v>
      </c>
      <c r="C554">
        <v>39656343</v>
      </c>
      <c r="D554">
        <v>0</v>
      </c>
      <c r="E554">
        <v>0</v>
      </c>
      <c r="F554">
        <v>1</v>
      </c>
      <c r="G554">
        <v>1</v>
      </c>
      <c r="H554">
        <v>3</v>
      </c>
      <c r="I554" t="s">
        <v>366</v>
      </c>
      <c r="J554" t="s">
        <v>3</v>
      </c>
      <c r="K554" t="s">
        <v>367</v>
      </c>
      <c r="L554">
        <v>1371</v>
      </c>
      <c r="N554">
        <v>1013</v>
      </c>
      <c r="O554" t="s">
        <v>17</v>
      </c>
      <c r="P554" t="s">
        <v>17</v>
      </c>
      <c r="Q554">
        <v>1</v>
      </c>
      <c r="W554">
        <v>0</v>
      </c>
      <c r="X554">
        <v>-1487852648</v>
      </c>
      <c r="Y554">
        <v>33.333333000000003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0</v>
      </c>
      <c r="AP554">
        <v>0</v>
      </c>
      <c r="AQ554">
        <v>0</v>
      </c>
      <c r="AR554">
        <v>0</v>
      </c>
      <c r="AS554" t="s">
        <v>3</v>
      </c>
      <c r="AT554">
        <v>33.333333000000003</v>
      </c>
      <c r="AU554" t="s">
        <v>3</v>
      </c>
      <c r="AV554">
        <v>0</v>
      </c>
      <c r="AW554">
        <v>1</v>
      </c>
      <c r="AX554">
        <v>-1</v>
      </c>
      <c r="AY554">
        <v>0</v>
      </c>
      <c r="AZ554">
        <v>0</v>
      </c>
      <c r="BA554" t="s">
        <v>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Y554*Source!I184</f>
        <v>0.99999999000000006</v>
      </c>
      <c r="CY554">
        <f t="shared" si="196"/>
        <v>0</v>
      </c>
      <c r="CZ554">
        <f t="shared" si="197"/>
        <v>0</v>
      </c>
      <c r="DA554">
        <f t="shared" si="198"/>
        <v>1</v>
      </c>
      <c r="DB554">
        <f t="shared" si="194"/>
        <v>0</v>
      </c>
      <c r="DC554">
        <f t="shared" si="195"/>
        <v>0</v>
      </c>
    </row>
    <row r="555" spans="1:107" x14ac:dyDescent="0.2">
      <c r="A555">
        <f>ROW(Source!A184)</f>
        <v>184</v>
      </c>
      <c r="B555">
        <v>39650536</v>
      </c>
      <c r="C555">
        <v>39656343</v>
      </c>
      <c r="D555">
        <v>0</v>
      </c>
      <c r="E555">
        <v>1</v>
      </c>
      <c r="F555">
        <v>1</v>
      </c>
      <c r="G555">
        <v>1</v>
      </c>
      <c r="H555">
        <v>3</v>
      </c>
      <c r="I555" t="s">
        <v>366</v>
      </c>
      <c r="J555" t="s">
        <v>3</v>
      </c>
      <c r="K555" t="s">
        <v>370</v>
      </c>
      <c r="L555">
        <v>1371</v>
      </c>
      <c r="N555">
        <v>1013</v>
      </c>
      <c r="O555" t="s">
        <v>17</v>
      </c>
      <c r="P555" t="s">
        <v>17</v>
      </c>
      <c r="Q555">
        <v>1</v>
      </c>
      <c r="W555">
        <v>0</v>
      </c>
      <c r="X555">
        <v>1646828297</v>
      </c>
      <c r="Y555">
        <v>133.33333300000001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3</v>
      </c>
      <c r="AT555">
        <v>133.33333300000001</v>
      </c>
      <c r="AU555" t="s">
        <v>3</v>
      </c>
      <c r="AV555">
        <v>0</v>
      </c>
      <c r="AW555">
        <v>1</v>
      </c>
      <c r="AX555">
        <v>-1</v>
      </c>
      <c r="AY555">
        <v>0</v>
      </c>
      <c r="AZ555">
        <v>0</v>
      </c>
      <c r="BA555" t="s">
        <v>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Y555*Source!I184</f>
        <v>3.9999999900000001</v>
      </c>
      <c r="CY555">
        <f t="shared" si="196"/>
        <v>0</v>
      </c>
      <c r="CZ555">
        <f t="shared" si="197"/>
        <v>0</v>
      </c>
      <c r="DA555">
        <f t="shared" si="198"/>
        <v>1</v>
      </c>
      <c r="DB555">
        <f t="shared" si="194"/>
        <v>0</v>
      </c>
      <c r="DC555">
        <f t="shared" si="195"/>
        <v>0</v>
      </c>
    </row>
    <row r="556" spans="1:107" x14ac:dyDescent="0.2">
      <c r="A556">
        <f>ROW(Source!A185)</f>
        <v>185</v>
      </c>
      <c r="B556">
        <v>39650538</v>
      </c>
      <c r="C556">
        <v>39656343</v>
      </c>
      <c r="D556">
        <v>37066491</v>
      </c>
      <c r="E556">
        <v>1</v>
      </c>
      <c r="F556">
        <v>1</v>
      </c>
      <c r="G556">
        <v>1</v>
      </c>
      <c r="H556">
        <v>1</v>
      </c>
      <c r="I556" t="s">
        <v>1128</v>
      </c>
      <c r="J556" t="s">
        <v>3</v>
      </c>
      <c r="K556" t="s">
        <v>1129</v>
      </c>
      <c r="L556">
        <v>1191</v>
      </c>
      <c r="N556">
        <v>1013</v>
      </c>
      <c r="O556" t="s">
        <v>878</v>
      </c>
      <c r="P556" t="s">
        <v>878</v>
      </c>
      <c r="Q556">
        <v>1</v>
      </c>
      <c r="W556">
        <v>0</v>
      </c>
      <c r="X556">
        <v>-228054128</v>
      </c>
      <c r="Y556">
        <v>75.150000000000006</v>
      </c>
      <c r="AA556">
        <v>0</v>
      </c>
      <c r="AB556">
        <v>0</v>
      </c>
      <c r="AC556">
        <v>0</v>
      </c>
      <c r="AD556">
        <v>54.3</v>
      </c>
      <c r="AE556">
        <v>0</v>
      </c>
      <c r="AF556">
        <v>0</v>
      </c>
      <c r="AG556">
        <v>0</v>
      </c>
      <c r="AH556">
        <v>8.02</v>
      </c>
      <c r="AI556">
        <v>1</v>
      </c>
      <c r="AJ556">
        <v>1</v>
      </c>
      <c r="AK556">
        <v>1</v>
      </c>
      <c r="AL556">
        <v>6.77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75.150000000000006</v>
      </c>
      <c r="AU556" t="s">
        <v>3</v>
      </c>
      <c r="AV556">
        <v>1</v>
      </c>
      <c r="AW556">
        <v>2</v>
      </c>
      <c r="AX556">
        <v>39656344</v>
      </c>
      <c r="AY556">
        <v>1</v>
      </c>
      <c r="AZ556">
        <v>0</v>
      </c>
      <c r="BA556">
        <v>457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Y556*Source!I185</f>
        <v>2.2545000000000002</v>
      </c>
      <c r="CY556">
        <f>AD556</f>
        <v>54.3</v>
      </c>
      <c r="CZ556">
        <f>AH556</f>
        <v>8.02</v>
      </c>
      <c r="DA556">
        <f>AL556</f>
        <v>6.77</v>
      </c>
      <c r="DB556">
        <f t="shared" si="194"/>
        <v>602.70000000000005</v>
      </c>
      <c r="DC556">
        <f t="shared" si="195"/>
        <v>0</v>
      </c>
    </row>
    <row r="557" spans="1:107" x14ac:dyDescent="0.2">
      <c r="A557">
        <f>ROW(Source!A185)</f>
        <v>185</v>
      </c>
      <c r="B557">
        <v>39650538</v>
      </c>
      <c r="C557">
        <v>39656343</v>
      </c>
      <c r="D557">
        <v>37064876</v>
      </c>
      <c r="E557">
        <v>1</v>
      </c>
      <c r="F557">
        <v>1</v>
      </c>
      <c r="G557">
        <v>1</v>
      </c>
      <c r="H557">
        <v>1</v>
      </c>
      <c r="I557" t="s">
        <v>897</v>
      </c>
      <c r="J557" t="s">
        <v>3</v>
      </c>
      <c r="K557" t="s">
        <v>898</v>
      </c>
      <c r="L557">
        <v>1191</v>
      </c>
      <c r="N557">
        <v>1013</v>
      </c>
      <c r="O557" t="s">
        <v>878</v>
      </c>
      <c r="P557" t="s">
        <v>878</v>
      </c>
      <c r="Q557">
        <v>1</v>
      </c>
      <c r="W557">
        <v>0</v>
      </c>
      <c r="X557">
        <v>-1417349443</v>
      </c>
      <c r="Y557">
        <v>4.2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6.77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4.2</v>
      </c>
      <c r="AU557" t="s">
        <v>3</v>
      </c>
      <c r="AV557">
        <v>2</v>
      </c>
      <c r="AW557">
        <v>2</v>
      </c>
      <c r="AX557">
        <v>39656345</v>
      </c>
      <c r="AY557">
        <v>1</v>
      </c>
      <c r="AZ557">
        <v>0</v>
      </c>
      <c r="BA557">
        <v>458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Y557*Source!I185</f>
        <v>0.126</v>
      </c>
      <c r="CY557">
        <f>AD557</f>
        <v>0</v>
      </c>
      <c r="CZ557">
        <f>AH557</f>
        <v>0</v>
      </c>
      <c r="DA557">
        <f>AL557</f>
        <v>1</v>
      </c>
      <c r="DB557">
        <f t="shared" si="194"/>
        <v>0</v>
      </c>
      <c r="DC557">
        <f t="shared" si="195"/>
        <v>0</v>
      </c>
    </row>
    <row r="558" spans="1:107" x14ac:dyDescent="0.2">
      <c r="A558">
        <f>ROW(Source!A185)</f>
        <v>185</v>
      </c>
      <c r="B558">
        <v>39650538</v>
      </c>
      <c r="C558">
        <v>39656343</v>
      </c>
      <c r="D558">
        <v>36882452</v>
      </c>
      <c r="E558">
        <v>1</v>
      </c>
      <c r="F558">
        <v>1</v>
      </c>
      <c r="G558">
        <v>1</v>
      </c>
      <c r="H558">
        <v>2</v>
      </c>
      <c r="I558" t="s">
        <v>1081</v>
      </c>
      <c r="J558" t="s">
        <v>1082</v>
      </c>
      <c r="K558" t="s">
        <v>1083</v>
      </c>
      <c r="L558">
        <v>1368</v>
      </c>
      <c r="N558">
        <v>1011</v>
      </c>
      <c r="O558" t="s">
        <v>902</v>
      </c>
      <c r="P558" t="s">
        <v>902</v>
      </c>
      <c r="Q558">
        <v>1</v>
      </c>
      <c r="W558">
        <v>0</v>
      </c>
      <c r="X558">
        <v>1188625873</v>
      </c>
      <c r="Y558">
        <v>1.73</v>
      </c>
      <c r="AA558">
        <v>0</v>
      </c>
      <c r="AB558">
        <v>211.63</v>
      </c>
      <c r="AC558">
        <v>13.5</v>
      </c>
      <c r="AD558">
        <v>0</v>
      </c>
      <c r="AE558">
        <v>0</v>
      </c>
      <c r="AF558">
        <v>31.26</v>
      </c>
      <c r="AG558">
        <v>13.5</v>
      </c>
      <c r="AH558">
        <v>0</v>
      </c>
      <c r="AI558">
        <v>1</v>
      </c>
      <c r="AJ558">
        <v>6.77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1.73</v>
      </c>
      <c r="AU558" t="s">
        <v>3</v>
      </c>
      <c r="AV558">
        <v>0</v>
      </c>
      <c r="AW558">
        <v>2</v>
      </c>
      <c r="AX558">
        <v>39656346</v>
      </c>
      <c r="AY558">
        <v>1</v>
      </c>
      <c r="AZ558">
        <v>0</v>
      </c>
      <c r="BA558">
        <v>459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Y558*Source!I185</f>
        <v>5.1899999999999995E-2</v>
      </c>
      <c r="CY558">
        <f>AB558</f>
        <v>211.63</v>
      </c>
      <c r="CZ558">
        <f>AF558</f>
        <v>31.26</v>
      </c>
      <c r="DA558">
        <f>AJ558</f>
        <v>6.77</v>
      </c>
      <c r="DB558">
        <f t="shared" si="194"/>
        <v>54.08</v>
      </c>
      <c r="DC558">
        <f t="shared" si="195"/>
        <v>23.36</v>
      </c>
    </row>
    <row r="559" spans="1:107" x14ac:dyDescent="0.2">
      <c r="A559">
        <f>ROW(Source!A185)</f>
        <v>185</v>
      </c>
      <c r="B559">
        <v>39650538</v>
      </c>
      <c r="C559">
        <v>39656343</v>
      </c>
      <c r="D559">
        <v>36883554</v>
      </c>
      <c r="E559">
        <v>1</v>
      </c>
      <c r="F559">
        <v>1</v>
      </c>
      <c r="G559">
        <v>1</v>
      </c>
      <c r="H559">
        <v>2</v>
      </c>
      <c r="I559" t="s">
        <v>961</v>
      </c>
      <c r="J559" t="s">
        <v>962</v>
      </c>
      <c r="K559" t="s">
        <v>963</v>
      </c>
      <c r="L559">
        <v>1368</v>
      </c>
      <c r="N559">
        <v>1011</v>
      </c>
      <c r="O559" t="s">
        <v>902</v>
      </c>
      <c r="P559" t="s">
        <v>902</v>
      </c>
      <c r="Q559">
        <v>1</v>
      </c>
      <c r="W559">
        <v>0</v>
      </c>
      <c r="X559">
        <v>1372534845</v>
      </c>
      <c r="Y559">
        <v>2.4700000000000002</v>
      </c>
      <c r="AA559">
        <v>0</v>
      </c>
      <c r="AB559">
        <v>444.86</v>
      </c>
      <c r="AC559">
        <v>11.6</v>
      </c>
      <c r="AD559">
        <v>0</v>
      </c>
      <c r="AE559">
        <v>0</v>
      </c>
      <c r="AF559">
        <v>65.709999999999994</v>
      </c>
      <c r="AG559">
        <v>11.6</v>
      </c>
      <c r="AH559">
        <v>0</v>
      </c>
      <c r="AI559">
        <v>1</v>
      </c>
      <c r="AJ559">
        <v>6.77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3</v>
      </c>
      <c r="AT559">
        <v>2.4700000000000002</v>
      </c>
      <c r="AU559" t="s">
        <v>3</v>
      </c>
      <c r="AV559">
        <v>0</v>
      </c>
      <c r="AW559">
        <v>2</v>
      </c>
      <c r="AX559">
        <v>39656347</v>
      </c>
      <c r="AY559">
        <v>1</v>
      </c>
      <c r="AZ559">
        <v>0</v>
      </c>
      <c r="BA559">
        <v>460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Y559*Source!I185</f>
        <v>7.4099999999999999E-2</v>
      </c>
      <c r="CY559">
        <f>AB559</f>
        <v>444.86</v>
      </c>
      <c r="CZ559">
        <f>AF559</f>
        <v>65.709999999999994</v>
      </c>
      <c r="DA559">
        <f>AJ559</f>
        <v>6.77</v>
      </c>
      <c r="DB559">
        <f t="shared" si="194"/>
        <v>162.30000000000001</v>
      </c>
      <c r="DC559">
        <f t="shared" si="195"/>
        <v>28.65</v>
      </c>
    </row>
    <row r="560" spans="1:107" x14ac:dyDescent="0.2">
      <c r="A560">
        <f>ROW(Source!A185)</f>
        <v>185</v>
      </c>
      <c r="B560">
        <v>39650538</v>
      </c>
      <c r="C560">
        <v>39656343</v>
      </c>
      <c r="D560">
        <v>36804545</v>
      </c>
      <c r="E560">
        <v>1</v>
      </c>
      <c r="F560">
        <v>1</v>
      </c>
      <c r="G560">
        <v>1</v>
      </c>
      <c r="H560">
        <v>3</v>
      </c>
      <c r="I560" t="s">
        <v>1130</v>
      </c>
      <c r="J560" t="s">
        <v>1131</v>
      </c>
      <c r="K560" t="s">
        <v>1132</v>
      </c>
      <c r="L560">
        <v>1348</v>
      </c>
      <c r="N560">
        <v>1009</v>
      </c>
      <c r="O560" t="s">
        <v>888</v>
      </c>
      <c r="P560" t="s">
        <v>888</v>
      </c>
      <c r="Q560">
        <v>1000</v>
      </c>
      <c r="W560">
        <v>0</v>
      </c>
      <c r="X560">
        <v>1174701286</v>
      </c>
      <c r="Y560">
        <v>1.2E-2</v>
      </c>
      <c r="AA560">
        <v>81091.06</v>
      </c>
      <c r="AB560">
        <v>0</v>
      </c>
      <c r="AC560">
        <v>0</v>
      </c>
      <c r="AD560">
        <v>0</v>
      </c>
      <c r="AE560">
        <v>11978</v>
      </c>
      <c r="AF560">
        <v>0</v>
      </c>
      <c r="AG560">
        <v>0</v>
      </c>
      <c r="AH560">
        <v>0</v>
      </c>
      <c r="AI560">
        <v>6.77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1.2E-2</v>
      </c>
      <c r="AU560" t="s">
        <v>3</v>
      </c>
      <c r="AV560">
        <v>0</v>
      </c>
      <c r="AW560">
        <v>2</v>
      </c>
      <c r="AX560">
        <v>39656348</v>
      </c>
      <c r="AY560">
        <v>1</v>
      </c>
      <c r="AZ560">
        <v>0</v>
      </c>
      <c r="BA560">
        <v>461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Y560*Source!I185</f>
        <v>3.5999999999999997E-4</v>
      </c>
      <c r="CY560">
        <f t="shared" ref="CY560:CY566" si="199">AA560</f>
        <v>81091.06</v>
      </c>
      <c r="CZ560">
        <f t="shared" ref="CZ560:CZ566" si="200">AE560</f>
        <v>11978</v>
      </c>
      <c r="DA560">
        <f t="shared" ref="DA560:DA566" si="201">AI560</f>
        <v>6.77</v>
      </c>
      <c r="DB560">
        <f t="shared" si="194"/>
        <v>143.74</v>
      </c>
      <c r="DC560">
        <f t="shared" si="195"/>
        <v>0</v>
      </c>
    </row>
    <row r="561" spans="1:107" x14ac:dyDescent="0.2">
      <c r="A561">
        <f>ROW(Source!A185)</f>
        <v>185</v>
      </c>
      <c r="B561">
        <v>39650538</v>
      </c>
      <c r="C561">
        <v>39656343</v>
      </c>
      <c r="D561">
        <v>36824289</v>
      </c>
      <c r="E561">
        <v>1</v>
      </c>
      <c r="F561">
        <v>1</v>
      </c>
      <c r="G561">
        <v>1</v>
      </c>
      <c r="H561">
        <v>3</v>
      </c>
      <c r="I561" t="s">
        <v>1133</v>
      </c>
      <c r="J561" t="s">
        <v>1134</v>
      </c>
      <c r="K561" t="s">
        <v>1135</v>
      </c>
      <c r="L561">
        <v>1348</v>
      </c>
      <c r="N561">
        <v>1009</v>
      </c>
      <c r="O561" t="s">
        <v>888</v>
      </c>
      <c r="P561" t="s">
        <v>888</v>
      </c>
      <c r="Q561">
        <v>1000</v>
      </c>
      <c r="W561">
        <v>0</v>
      </c>
      <c r="X561">
        <v>-1756095795</v>
      </c>
      <c r="Y561">
        <v>3.5000000000000003E-2</v>
      </c>
      <c r="AA561">
        <v>40545.53</v>
      </c>
      <c r="AB561">
        <v>0</v>
      </c>
      <c r="AC561">
        <v>0</v>
      </c>
      <c r="AD561">
        <v>0</v>
      </c>
      <c r="AE561">
        <v>5989</v>
      </c>
      <c r="AF561">
        <v>0</v>
      </c>
      <c r="AG561">
        <v>0</v>
      </c>
      <c r="AH561">
        <v>0</v>
      </c>
      <c r="AI561">
        <v>6.77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3.5000000000000003E-2</v>
      </c>
      <c r="AU561" t="s">
        <v>3</v>
      </c>
      <c r="AV561">
        <v>0</v>
      </c>
      <c r="AW561">
        <v>2</v>
      </c>
      <c r="AX561">
        <v>39656349</v>
      </c>
      <c r="AY561">
        <v>1</v>
      </c>
      <c r="AZ561">
        <v>0</v>
      </c>
      <c r="BA561">
        <v>462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Y561*Source!I185</f>
        <v>1.0500000000000002E-3</v>
      </c>
      <c r="CY561">
        <f t="shared" si="199"/>
        <v>40545.53</v>
      </c>
      <c r="CZ561">
        <f t="shared" si="200"/>
        <v>5989</v>
      </c>
      <c r="DA561">
        <f t="shared" si="201"/>
        <v>6.77</v>
      </c>
      <c r="DB561">
        <f t="shared" si="194"/>
        <v>209.62</v>
      </c>
      <c r="DC561">
        <f t="shared" si="195"/>
        <v>0</v>
      </c>
    </row>
    <row r="562" spans="1:107" x14ac:dyDescent="0.2">
      <c r="A562">
        <f>ROW(Source!A185)</f>
        <v>185</v>
      </c>
      <c r="B562">
        <v>39650538</v>
      </c>
      <c r="C562">
        <v>39656343</v>
      </c>
      <c r="D562">
        <v>36831264</v>
      </c>
      <c r="E562">
        <v>1</v>
      </c>
      <c r="F562">
        <v>1</v>
      </c>
      <c r="G562">
        <v>1</v>
      </c>
      <c r="H562">
        <v>3</v>
      </c>
      <c r="I562" t="s">
        <v>1136</v>
      </c>
      <c r="J562" t="s">
        <v>1137</v>
      </c>
      <c r="K562" t="s">
        <v>1138</v>
      </c>
      <c r="L562">
        <v>1301</v>
      </c>
      <c r="N562">
        <v>1003</v>
      </c>
      <c r="O562" t="s">
        <v>335</v>
      </c>
      <c r="P562" t="s">
        <v>335</v>
      </c>
      <c r="Q562">
        <v>1</v>
      </c>
      <c r="W562">
        <v>0</v>
      </c>
      <c r="X562">
        <v>117883946</v>
      </c>
      <c r="Y562">
        <v>400</v>
      </c>
      <c r="AA562">
        <v>21.66</v>
      </c>
      <c r="AB562">
        <v>0</v>
      </c>
      <c r="AC562">
        <v>0</v>
      </c>
      <c r="AD562">
        <v>0</v>
      </c>
      <c r="AE562">
        <v>3.2</v>
      </c>
      <c r="AF562">
        <v>0</v>
      </c>
      <c r="AG562">
        <v>0</v>
      </c>
      <c r="AH562">
        <v>0</v>
      </c>
      <c r="AI562">
        <v>6.77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400</v>
      </c>
      <c r="AU562" t="s">
        <v>3</v>
      </c>
      <c r="AV562">
        <v>0</v>
      </c>
      <c r="AW562">
        <v>2</v>
      </c>
      <c r="AX562">
        <v>39656351</v>
      </c>
      <c r="AY562">
        <v>1</v>
      </c>
      <c r="AZ562">
        <v>0</v>
      </c>
      <c r="BA562">
        <v>464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Y562*Source!I185</f>
        <v>12</v>
      </c>
      <c r="CY562">
        <f t="shared" si="199"/>
        <v>21.66</v>
      </c>
      <c r="CZ562">
        <f t="shared" si="200"/>
        <v>3.2</v>
      </c>
      <c r="DA562">
        <f t="shared" si="201"/>
        <v>6.77</v>
      </c>
      <c r="DB562">
        <f t="shared" si="194"/>
        <v>1280</v>
      </c>
      <c r="DC562">
        <f t="shared" si="195"/>
        <v>0</v>
      </c>
    </row>
    <row r="563" spans="1:107" x14ac:dyDescent="0.2">
      <c r="A563">
        <f>ROW(Source!A185)</f>
        <v>185</v>
      </c>
      <c r="B563">
        <v>39650538</v>
      </c>
      <c r="C563">
        <v>39656343</v>
      </c>
      <c r="D563">
        <v>36855313</v>
      </c>
      <c r="E563">
        <v>1</v>
      </c>
      <c r="F563">
        <v>1</v>
      </c>
      <c r="G563">
        <v>1</v>
      </c>
      <c r="H563">
        <v>3</v>
      </c>
      <c r="I563" t="s">
        <v>358</v>
      </c>
      <c r="J563" t="s">
        <v>360</v>
      </c>
      <c r="K563" t="s">
        <v>359</v>
      </c>
      <c r="L563">
        <v>1354</v>
      </c>
      <c r="N563">
        <v>1010</v>
      </c>
      <c r="O563" t="s">
        <v>27</v>
      </c>
      <c r="P563" t="s">
        <v>27</v>
      </c>
      <c r="Q563">
        <v>1</v>
      </c>
      <c r="W563">
        <v>0</v>
      </c>
      <c r="X563">
        <v>1648277408</v>
      </c>
      <c r="Y563">
        <v>66.666667000000004</v>
      </c>
      <c r="AA563">
        <v>3167.14</v>
      </c>
      <c r="AB563">
        <v>0</v>
      </c>
      <c r="AC563">
        <v>0</v>
      </c>
      <c r="AD563">
        <v>0</v>
      </c>
      <c r="AE563">
        <v>467.82</v>
      </c>
      <c r="AF563">
        <v>0</v>
      </c>
      <c r="AG563">
        <v>0</v>
      </c>
      <c r="AH563">
        <v>0</v>
      </c>
      <c r="AI563">
        <v>6.77</v>
      </c>
      <c r="AJ563">
        <v>1</v>
      </c>
      <c r="AK563">
        <v>1</v>
      </c>
      <c r="AL563">
        <v>1</v>
      </c>
      <c r="AN563">
        <v>0</v>
      </c>
      <c r="AO563">
        <v>0</v>
      </c>
      <c r="AP563">
        <v>0</v>
      </c>
      <c r="AQ563">
        <v>0</v>
      </c>
      <c r="AR563">
        <v>0</v>
      </c>
      <c r="AS563" t="s">
        <v>3</v>
      </c>
      <c r="AT563">
        <v>66.666667000000004</v>
      </c>
      <c r="AU563" t="s">
        <v>3</v>
      </c>
      <c r="AV563">
        <v>0</v>
      </c>
      <c r="AW563">
        <v>1</v>
      </c>
      <c r="AX563">
        <v>-1</v>
      </c>
      <c r="AY563">
        <v>0</v>
      </c>
      <c r="AZ563">
        <v>0</v>
      </c>
      <c r="BA563" t="s">
        <v>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Y563*Source!I185</f>
        <v>2.0000000099999999</v>
      </c>
      <c r="CY563">
        <f t="shared" si="199"/>
        <v>3167.14</v>
      </c>
      <c r="CZ563">
        <f t="shared" si="200"/>
        <v>467.82</v>
      </c>
      <c r="DA563">
        <f t="shared" si="201"/>
        <v>6.77</v>
      </c>
      <c r="DB563">
        <f t="shared" si="194"/>
        <v>31188</v>
      </c>
      <c r="DC563">
        <f t="shared" si="195"/>
        <v>0</v>
      </c>
    </row>
    <row r="564" spans="1:107" x14ac:dyDescent="0.2">
      <c r="A564">
        <f>ROW(Source!A185)</f>
        <v>185</v>
      </c>
      <c r="B564">
        <v>39650538</v>
      </c>
      <c r="C564">
        <v>39656343</v>
      </c>
      <c r="D564">
        <v>36855315</v>
      </c>
      <c r="E564">
        <v>1</v>
      </c>
      <c r="F564">
        <v>1</v>
      </c>
      <c r="G564">
        <v>1</v>
      </c>
      <c r="H564">
        <v>3</v>
      </c>
      <c r="I564" t="s">
        <v>362</v>
      </c>
      <c r="J564" t="s">
        <v>364</v>
      </c>
      <c r="K564" t="s">
        <v>363</v>
      </c>
      <c r="L564">
        <v>1354</v>
      </c>
      <c r="N564">
        <v>1010</v>
      </c>
      <c r="O564" t="s">
        <v>27</v>
      </c>
      <c r="P564" t="s">
        <v>27</v>
      </c>
      <c r="Q564">
        <v>1</v>
      </c>
      <c r="W564">
        <v>0</v>
      </c>
      <c r="X564">
        <v>-350950407</v>
      </c>
      <c r="Y564">
        <v>33.333333000000003</v>
      </c>
      <c r="AA564">
        <v>10780.01</v>
      </c>
      <c r="AB564">
        <v>0</v>
      </c>
      <c r="AC564">
        <v>0</v>
      </c>
      <c r="AD564">
        <v>0</v>
      </c>
      <c r="AE564">
        <v>1592.32</v>
      </c>
      <c r="AF564">
        <v>0</v>
      </c>
      <c r="AG564">
        <v>0</v>
      </c>
      <c r="AH564">
        <v>0</v>
      </c>
      <c r="AI564">
        <v>6.77</v>
      </c>
      <c r="AJ564">
        <v>1</v>
      </c>
      <c r="AK564">
        <v>1</v>
      </c>
      <c r="AL564">
        <v>1</v>
      </c>
      <c r="AN564">
        <v>0</v>
      </c>
      <c r="AO564">
        <v>0</v>
      </c>
      <c r="AP564">
        <v>0</v>
      </c>
      <c r="AQ564">
        <v>0</v>
      </c>
      <c r="AR564">
        <v>0</v>
      </c>
      <c r="AS564" t="s">
        <v>3</v>
      </c>
      <c r="AT564">
        <v>33.333333000000003</v>
      </c>
      <c r="AU564" t="s">
        <v>3</v>
      </c>
      <c r="AV564">
        <v>0</v>
      </c>
      <c r="AW564">
        <v>1</v>
      </c>
      <c r="AX564">
        <v>-1</v>
      </c>
      <c r="AY564">
        <v>0</v>
      </c>
      <c r="AZ564">
        <v>0</v>
      </c>
      <c r="BA564" t="s">
        <v>3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Y564*Source!I185</f>
        <v>0.99999999000000006</v>
      </c>
      <c r="CY564">
        <f t="shared" si="199"/>
        <v>10780.01</v>
      </c>
      <c r="CZ564">
        <f t="shared" si="200"/>
        <v>1592.32</v>
      </c>
      <c r="DA564">
        <f t="shared" si="201"/>
        <v>6.77</v>
      </c>
      <c r="DB564">
        <f t="shared" si="194"/>
        <v>53077.33</v>
      </c>
      <c r="DC564">
        <f t="shared" si="195"/>
        <v>0</v>
      </c>
    </row>
    <row r="565" spans="1:107" x14ac:dyDescent="0.2">
      <c r="A565">
        <f>ROW(Source!A185)</f>
        <v>185</v>
      </c>
      <c r="B565">
        <v>39650538</v>
      </c>
      <c r="C565">
        <v>39656343</v>
      </c>
      <c r="D565">
        <v>0</v>
      </c>
      <c r="E565">
        <v>0</v>
      </c>
      <c r="F565">
        <v>1</v>
      </c>
      <c r="G565">
        <v>1</v>
      </c>
      <c r="H565">
        <v>3</v>
      </c>
      <c r="I565" t="s">
        <v>366</v>
      </c>
      <c r="J565" t="s">
        <v>3</v>
      </c>
      <c r="K565" t="s">
        <v>367</v>
      </c>
      <c r="L565">
        <v>1371</v>
      </c>
      <c r="N565">
        <v>1013</v>
      </c>
      <c r="O565" t="s">
        <v>17</v>
      </c>
      <c r="P565" t="s">
        <v>17</v>
      </c>
      <c r="Q565">
        <v>1</v>
      </c>
      <c r="W565">
        <v>0</v>
      </c>
      <c r="X565">
        <v>-1487852648</v>
      </c>
      <c r="Y565">
        <v>33.333333000000003</v>
      </c>
      <c r="AA565">
        <v>4406.8</v>
      </c>
      <c r="AB565">
        <v>0</v>
      </c>
      <c r="AC565">
        <v>0</v>
      </c>
      <c r="AD565">
        <v>0</v>
      </c>
      <c r="AE565">
        <v>650.92999999999995</v>
      </c>
      <c r="AF565">
        <v>0</v>
      </c>
      <c r="AG565">
        <v>0</v>
      </c>
      <c r="AH565">
        <v>0</v>
      </c>
      <c r="AI565">
        <v>6.77</v>
      </c>
      <c r="AJ565">
        <v>1</v>
      </c>
      <c r="AK565">
        <v>1</v>
      </c>
      <c r="AL565">
        <v>1</v>
      </c>
      <c r="AN565">
        <v>0</v>
      </c>
      <c r="AO565">
        <v>0</v>
      </c>
      <c r="AP565">
        <v>0</v>
      </c>
      <c r="AQ565">
        <v>0</v>
      </c>
      <c r="AR565">
        <v>0</v>
      </c>
      <c r="AS565" t="s">
        <v>3</v>
      </c>
      <c r="AT565">
        <v>33.333333000000003</v>
      </c>
      <c r="AU565" t="s">
        <v>3</v>
      </c>
      <c r="AV565">
        <v>0</v>
      </c>
      <c r="AW565">
        <v>1</v>
      </c>
      <c r="AX565">
        <v>-1</v>
      </c>
      <c r="AY565">
        <v>0</v>
      </c>
      <c r="AZ565">
        <v>0</v>
      </c>
      <c r="BA565" t="s">
        <v>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Y565*Source!I185</f>
        <v>0.99999999000000006</v>
      </c>
      <c r="CY565">
        <f t="shared" si="199"/>
        <v>4406.8</v>
      </c>
      <c r="CZ565">
        <f t="shared" si="200"/>
        <v>650.92999999999995</v>
      </c>
      <c r="DA565">
        <f t="shared" si="201"/>
        <v>6.77</v>
      </c>
      <c r="DB565">
        <f t="shared" si="194"/>
        <v>21697.67</v>
      </c>
      <c r="DC565">
        <f t="shared" si="195"/>
        <v>0</v>
      </c>
    </row>
    <row r="566" spans="1:107" x14ac:dyDescent="0.2">
      <c r="A566">
        <f>ROW(Source!A185)</f>
        <v>185</v>
      </c>
      <c r="B566">
        <v>39650538</v>
      </c>
      <c r="C566">
        <v>39656343</v>
      </c>
      <c r="D566">
        <v>0</v>
      </c>
      <c r="E566">
        <v>1</v>
      </c>
      <c r="F566">
        <v>1</v>
      </c>
      <c r="G566">
        <v>1</v>
      </c>
      <c r="H566">
        <v>3</v>
      </c>
      <c r="I566" t="s">
        <v>366</v>
      </c>
      <c r="J566" t="s">
        <v>3</v>
      </c>
      <c r="K566" t="s">
        <v>370</v>
      </c>
      <c r="L566">
        <v>1371</v>
      </c>
      <c r="N566">
        <v>1013</v>
      </c>
      <c r="O566" t="s">
        <v>17</v>
      </c>
      <c r="P566" t="s">
        <v>17</v>
      </c>
      <c r="Q566">
        <v>1</v>
      </c>
      <c r="W566">
        <v>0</v>
      </c>
      <c r="X566">
        <v>1646828297</v>
      </c>
      <c r="Y566">
        <v>133.33333300000001</v>
      </c>
      <c r="AA566">
        <v>4110.2</v>
      </c>
      <c r="AB566">
        <v>0</v>
      </c>
      <c r="AC566">
        <v>0</v>
      </c>
      <c r="AD566">
        <v>0</v>
      </c>
      <c r="AE566">
        <v>607.12</v>
      </c>
      <c r="AF566">
        <v>0</v>
      </c>
      <c r="AG566">
        <v>0</v>
      </c>
      <c r="AH566">
        <v>0</v>
      </c>
      <c r="AI566">
        <v>6.77</v>
      </c>
      <c r="AJ566">
        <v>1</v>
      </c>
      <c r="AK566">
        <v>1</v>
      </c>
      <c r="AL566">
        <v>1</v>
      </c>
      <c r="AN566">
        <v>0</v>
      </c>
      <c r="AO566">
        <v>0</v>
      </c>
      <c r="AP566">
        <v>0</v>
      </c>
      <c r="AQ566">
        <v>0</v>
      </c>
      <c r="AR566">
        <v>0</v>
      </c>
      <c r="AS566" t="s">
        <v>3</v>
      </c>
      <c r="AT566">
        <v>133.33333300000001</v>
      </c>
      <c r="AU566" t="s">
        <v>3</v>
      </c>
      <c r="AV566">
        <v>0</v>
      </c>
      <c r="AW566">
        <v>1</v>
      </c>
      <c r="AX566">
        <v>-1</v>
      </c>
      <c r="AY566">
        <v>0</v>
      </c>
      <c r="AZ566">
        <v>0</v>
      </c>
      <c r="BA566" t="s">
        <v>3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Y566*Source!I185</f>
        <v>3.9999999900000001</v>
      </c>
      <c r="CY566">
        <f t="shared" si="199"/>
        <v>4110.2</v>
      </c>
      <c r="CZ566">
        <f t="shared" si="200"/>
        <v>607.12</v>
      </c>
      <c r="DA566">
        <f t="shared" si="201"/>
        <v>6.77</v>
      </c>
      <c r="DB566">
        <f t="shared" si="194"/>
        <v>80949.33</v>
      </c>
      <c r="DC566">
        <f t="shared" si="195"/>
        <v>0</v>
      </c>
    </row>
    <row r="567" spans="1:107" x14ac:dyDescent="0.2">
      <c r="A567">
        <f>ROW(Source!A194)</f>
        <v>194</v>
      </c>
      <c r="B567">
        <v>39650536</v>
      </c>
      <c r="C567">
        <v>39654038</v>
      </c>
      <c r="D567">
        <v>37075528</v>
      </c>
      <c r="E567">
        <v>1</v>
      </c>
      <c r="F567">
        <v>1</v>
      </c>
      <c r="G567">
        <v>1</v>
      </c>
      <c r="H567">
        <v>1</v>
      </c>
      <c r="I567" t="s">
        <v>1139</v>
      </c>
      <c r="J567" t="s">
        <v>3</v>
      </c>
      <c r="K567" t="s">
        <v>1140</v>
      </c>
      <c r="L567">
        <v>1191</v>
      </c>
      <c r="N567">
        <v>1013</v>
      </c>
      <c r="O567" t="s">
        <v>878</v>
      </c>
      <c r="P567" t="s">
        <v>878</v>
      </c>
      <c r="Q567">
        <v>1</v>
      </c>
      <c r="W567">
        <v>0</v>
      </c>
      <c r="X567">
        <v>687044855</v>
      </c>
      <c r="Y567">
        <v>2.78</v>
      </c>
      <c r="AA567">
        <v>0</v>
      </c>
      <c r="AB567">
        <v>0</v>
      </c>
      <c r="AC567">
        <v>0</v>
      </c>
      <c r="AD567">
        <v>10.06</v>
      </c>
      <c r="AE567">
        <v>0</v>
      </c>
      <c r="AF567">
        <v>0</v>
      </c>
      <c r="AG567">
        <v>0</v>
      </c>
      <c r="AH567">
        <v>10.06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2.78</v>
      </c>
      <c r="AU567" t="s">
        <v>3</v>
      </c>
      <c r="AV567">
        <v>1</v>
      </c>
      <c r="AW567">
        <v>2</v>
      </c>
      <c r="AX567">
        <v>39654039</v>
      </c>
      <c r="AY567">
        <v>1</v>
      </c>
      <c r="AZ567">
        <v>0</v>
      </c>
      <c r="BA567">
        <v>465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Y567*Source!I194</f>
        <v>25.02</v>
      </c>
      <c r="CY567">
        <f>AD567</f>
        <v>10.06</v>
      </c>
      <c r="CZ567">
        <f>AH567</f>
        <v>10.06</v>
      </c>
      <c r="DA567">
        <f>AL567</f>
        <v>1</v>
      </c>
      <c r="DB567">
        <f t="shared" si="194"/>
        <v>27.97</v>
      </c>
      <c r="DC567">
        <f t="shared" si="195"/>
        <v>0</v>
      </c>
    </row>
    <row r="568" spans="1:107" x14ac:dyDescent="0.2">
      <c r="A568">
        <f>ROW(Source!A194)</f>
        <v>194</v>
      </c>
      <c r="B568">
        <v>39650536</v>
      </c>
      <c r="C568">
        <v>39654038</v>
      </c>
      <c r="D568">
        <v>37064876</v>
      </c>
      <c r="E568">
        <v>1</v>
      </c>
      <c r="F568">
        <v>1</v>
      </c>
      <c r="G568">
        <v>1</v>
      </c>
      <c r="H568">
        <v>1</v>
      </c>
      <c r="I568" t="s">
        <v>897</v>
      </c>
      <c r="J568" t="s">
        <v>3</v>
      </c>
      <c r="K568" t="s">
        <v>898</v>
      </c>
      <c r="L568">
        <v>1191</v>
      </c>
      <c r="N568">
        <v>1013</v>
      </c>
      <c r="O568" t="s">
        <v>878</v>
      </c>
      <c r="P568" t="s">
        <v>878</v>
      </c>
      <c r="Q568">
        <v>1</v>
      </c>
      <c r="W568">
        <v>0</v>
      </c>
      <c r="X568">
        <v>-1417349443</v>
      </c>
      <c r="Y568">
        <v>0.02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0.02</v>
      </c>
      <c r="AU568" t="s">
        <v>3</v>
      </c>
      <c r="AV568">
        <v>2</v>
      </c>
      <c r="AW568">
        <v>2</v>
      </c>
      <c r="AX568">
        <v>39654040</v>
      </c>
      <c r="AY568">
        <v>1</v>
      </c>
      <c r="AZ568">
        <v>0</v>
      </c>
      <c r="BA568">
        <v>466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Y568*Source!I194</f>
        <v>0.18</v>
      </c>
      <c r="CY568">
        <f>AD568</f>
        <v>0</v>
      </c>
      <c r="CZ568">
        <f>AH568</f>
        <v>0</v>
      </c>
      <c r="DA568">
        <f>AL568</f>
        <v>1</v>
      </c>
      <c r="DB568">
        <f t="shared" si="194"/>
        <v>0</v>
      </c>
      <c r="DC568">
        <f t="shared" si="195"/>
        <v>0</v>
      </c>
    </row>
    <row r="569" spans="1:107" x14ac:dyDescent="0.2">
      <c r="A569">
        <f>ROW(Source!A194)</f>
        <v>194</v>
      </c>
      <c r="B569">
        <v>39650536</v>
      </c>
      <c r="C569">
        <v>39654038</v>
      </c>
      <c r="D569">
        <v>36883554</v>
      </c>
      <c r="E569">
        <v>1</v>
      </c>
      <c r="F569">
        <v>1</v>
      </c>
      <c r="G569">
        <v>1</v>
      </c>
      <c r="H569">
        <v>2</v>
      </c>
      <c r="I569" t="s">
        <v>961</v>
      </c>
      <c r="J569" t="s">
        <v>962</v>
      </c>
      <c r="K569" t="s">
        <v>963</v>
      </c>
      <c r="L569">
        <v>1368</v>
      </c>
      <c r="N569">
        <v>1011</v>
      </c>
      <c r="O569" t="s">
        <v>902</v>
      </c>
      <c r="P569" t="s">
        <v>902</v>
      </c>
      <c r="Q569">
        <v>1</v>
      </c>
      <c r="W569">
        <v>0</v>
      </c>
      <c r="X569">
        <v>1372534845</v>
      </c>
      <c r="Y569">
        <v>0.02</v>
      </c>
      <c r="AA569">
        <v>0</v>
      </c>
      <c r="AB569">
        <v>65.709999999999994</v>
      </c>
      <c r="AC569">
        <v>11.6</v>
      </c>
      <c r="AD569">
        <v>0</v>
      </c>
      <c r="AE569">
        <v>0</v>
      </c>
      <c r="AF569">
        <v>65.709999999999994</v>
      </c>
      <c r="AG569">
        <v>11.6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0.02</v>
      </c>
      <c r="AU569" t="s">
        <v>3</v>
      </c>
      <c r="AV569">
        <v>0</v>
      </c>
      <c r="AW569">
        <v>2</v>
      </c>
      <c r="AX569">
        <v>39654041</v>
      </c>
      <c r="AY569">
        <v>1</v>
      </c>
      <c r="AZ569">
        <v>0</v>
      </c>
      <c r="BA569">
        <v>467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Y569*Source!I194</f>
        <v>0.18</v>
      </c>
      <c r="CY569">
        <f>AB569</f>
        <v>65.709999999999994</v>
      </c>
      <c r="CZ569">
        <f>AF569</f>
        <v>65.709999999999994</v>
      </c>
      <c r="DA569">
        <f>AJ569</f>
        <v>1</v>
      </c>
      <c r="DB569">
        <f t="shared" si="194"/>
        <v>1.31</v>
      </c>
      <c r="DC569">
        <f t="shared" si="195"/>
        <v>0.23</v>
      </c>
    </row>
    <row r="570" spans="1:107" x14ac:dyDescent="0.2">
      <c r="A570">
        <f>ROW(Source!A194)</f>
        <v>194</v>
      </c>
      <c r="B570">
        <v>39650536</v>
      </c>
      <c r="C570">
        <v>39654038</v>
      </c>
      <c r="D570">
        <v>36883858</v>
      </c>
      <c r="E570">
        <v>1</v>
      </c>
      <c r="F570">
        <v>1</v>
      </c>
      <c r="G570">
        <v>1</v>
      </c>
      <c r="H570">
        <v>2</v>
      </c>
      <c r="I570" t="s">
        <v>1039</v>
      </c>
      <c r="J570" t="s">
        <v>1040</v>
      </c>
      <c r="K570" t="s">
        <v>1041</v>
      </c>
      <c r="L570">
        <v>1368</v>
      </c>
      <c r="N570">
        <v>1011</v>
      </c>
      <c r="O570" t="s">
        <v>902</v>
      </c>
      <c r="P570" t="s">
        <v>902</v>
      </c>
      <c r="Q570">
        <v>1</v>
      </c>
      <c r="W570">
        <v>0</v>
      </c>
      <c r="X570">
        <v>-353815937</v>
      </c>
      <c r="Y570">
        <v>0.73</v>
      </c>
      <c r="AA570">
        <v>0</v>
      </c>
      <c r="AB570">
        <v>8.1</v>
      </c>
      <c r="AC570">
        <v>0</v>
      </c>
      <c r="AD570">
        <v>0</v>
      </c>
      <c r="AE570">
        <v>0</v>
      </c>
      <c r="AF570">
        <v>8.1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0.73</v>
      </c>
      <c r="AU570" t="s">
        <v>3</v>
      </c>
      <c r="AV570">
        <v>0</v>
      </c>
      <c r="AW570">
        <v>2</v>
      </c>
      <c r="AX570">
        <v>39654042</v>
      </c>
      <c r="AY570">
        <v>1</v>
      </c>
      <c r="AZ570">
        <v>0</v>
      </c>
      <c r="BA570">
        <v>468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Y570*Source!I194</f>
        <v>6.57</v>
      </c>
      <c r="CY570">
        <f>AB570</f>
        <v>8.1</v>
      </c>
      <c r="CZ570">
        <f>AF570</f>
        <v>8.1</v>
      </c>
      <c r="DA570">
        <f>AJ570</f>
        <v>1</v>
      </c>
      <c r="DB570">
        <f t="shared" si="194"/>
        <v>5.91</v>
      </c>
      <c r="DC570">
        <f t="shared" si="195"/>
        <v>0</v>
      </c>
    </row>
    <row r="571" spans="1:107" x14ac:dyDescent="0.2">
      <c r="A571">
        <f>ROW(Source!A194)</f>
        <v>194</v>
      </c>
      <c r="B571">
        <v>39650536</v>
      </c>
      <c r="C571">
        <v>39654038</v>
      </c>
      <c r="D571">
        <v>36803256</v>
      </c>
      <c r="E571">
        <v>1</v>
      </c>
      <c r="F571">
        <v>1</v>
      </c>
      <c r="G571">
        <v>1</v>
      </c>
      <c r="H571">
        <v>3</v>
      </c>
      <c r="I571" t="s">
        <v>1141</v>
      </c>
      <c r="J571" t="s">
        <v>1142</v>
      </c>
      <c r="K571" t="s">
        <v>1143</v>
      </c>
      <c r="L571">
        <v>1348</v>
      </c>
      <c r="N571">
        <v>1009</v>
      </c>
      <c r="O571" t="s">
        <v>888</v>
      </c>
      <c r="P571" t="s">
        <v>888</v>
      </c>
      <c r="Q571">
        <v>1000</v>
      </c>
      <c r="W571">
        <v>0</v>
      </c>
      <c r="X571">
        <v>-714836380</v>
      </c>
      <c r="Y571">
        <v>8.0000000000000007E-5</v>
      </c>
      <c r="AA571">
        <v>10315.01</v>
      </c>
      <c r="AB571">
        <v>0</v>
      </c>
      <c r="AC571">
        <v>0</v>
      </c>
      <c r="AD571">
        <v>0</v>
      </c>
      <c r="AE571">
        <v>10315.01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3</v>
      </c>
      <c r="AT571">
        <v>8.0000000000000007E-5</v>
      </c>
      <c r="AU571" t="s">
        <v>3</v>
      </c>
      <c r="AV571">
        <v>0</v>
      </c>
      <c r="AW571">
        <v>2</v>
      </c>
      <c r="AX571">
        <v>39654043</v>
      </c>
      <c r="AY571">
        <v>1</v>
      </c>
      <c r="AZ571">
        <v>0</v>
      </c>
      <c r="BA571">
        <v>469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Y571*Source!I194</f>
        <v>7.2000000000000005E-4</v>
      </c>
      <c r="CY571">
        <f>AA571</f>
        <v>10315.01</v>
      </c>
      <c r="CZ571">
        <f>AE571</f>
        <v>10315.01</v>
      </c>
      <c r="DA571">
        <f>AI571</f>
        <v>1</v>
      </c>
      <c r="DB571">
        <f t="shared" si="194"/>
        <v>0.83</v>
      </c>
      <c r="DC571">
        <f t="shared" si="195"/>
        <v>0</v>
      </c>
    </row>
    <row r="572" spans="1:107" x14ac:dyDescent="0.2">
      <c r="A572">
        <f>ROW(Source!A194)</f>
        <v>194</v>
      </c>
      <c r="B572">
        <v>39650536</v>
      </c>
      <c r="C572">
        <v>39654038</v>
      </c>
      <c r="D572">
        <v>36804401</v>
      </c>
      <c r="E572">
        <v>1</v>
      </c>
      <c r="F572">
        <v>1</v>
      </c>
      <c r="G572">
        <v>1</v>
      </c>
      <c r="H572">
        <v>3</v>
      </c>
      <c r="I572" t="s">
        <v>1144</v>
      </c>
      <c r="J572" t="s">
        <v>1145</v>
      </c>
      <c r="K572" t="s">
        <v>1146</v>
      </c>
      <c r="L572">
        <v>1348</v>
      </c>
      <c r="N572">
        <v>1009</v>
      </c>
      <c r="O572" t="s">
        <v>888</v>
      </c>
      <c r="P572" t="s">
        <v>888</v>
      </c>
      <c r="Q572">
        <v>1000</v>
      </c>
      <c r="W572">
        <v>0</v>
      </c>
      <c r="X572">
        <v>960438781</v>
      </c>
      <c r="Y572">
        <v>3.0000000000000001E-3</v>
      </c>
      <c r="AA572">
        <v>10068</v>
      </c>
      <c r="AB572">
        <v>0</v>
      </c>
      <c r="AC572">
        <v>0</v>
      </c>
      <c r="AD572">
        <v>0</v>
      </c>
      <c r="AE572">
        <v>10068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3</v>
      </c>
      <c r="AT572">
        <v>3.0000000000000001E-3</v>
      </c>
      <c r="AU572" t="s">
        <v>3</v>
      </c>
      <c r="AV572">
        <v>0</v>
      </c>
      <c r="AW572">
        <v>2</v>
      </c>
      <c r="AX572">
        <v>39654044</v>
      </c>
      <c r="AY572">
        <v>1</v>
      </c>
      <c r="AZ572">
        <v>0</v>
      </c>
      <c r="BA572">
        <v>470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Y572*Source!I194</f>
        <v>2.7E-2</v>
      </c>
      <c r="CY572">
        <f>AA572</f>
        <v>10068</v>
      </c>
      <c r="CZ572">
        <f>AE572</f>
        <v>10068</v>
      </c>
      <c r="DA572">
        <f>AI572</f>
        <v>1</v>
      </c>
      <c r="DB572">
        <f t="shared" si="194"/>
        <v>30.2</v>
      </c>
      <c r="DC572">
        <f t="shared" si="195"/>
        <v>0</v>
      </c>
    </row>
    <row r="573" spans="1:107" x14ac:dyDescent="0.2">
      <c r="A573">
        <f>ROW(Source!A194)</f>
        <v>194</v>
      </c>
      <c r="B573">
        <v>39650536</v>
      </c>
      <c r="C573">
        <v>39654038</v>
      </c>
      <c r="D573">
        <v>36821805</v>
      </c>
      <c r="E573">
        <v>1</v>
      </c>
      <c r="F573">
        <v>1</v>
      </c>
      <c r="G573">
        <v>1</v>
      </c>
      <c r="H573">
        <v>3</v>
      </c>
      <c r="I573" t="s">
        <v>380</v>
      </c>
      <c r="J573" t="s">
        <v>382</v>
      </c>
      <c r="K573" t="s">
        <v>381</v>
      </c>
      <c r="L573">
        <v>1354</v>
      </c>
      <c r="N573">
        <v>1010</v>
      </c>
      <c r="O573" t="s">
        <v>27</v>
      </c>
      <c r="P573" t="s">
        <v>27</v>
      </c>
      <c r="Q573">
        <v>1</v>
      </c>
      <c r="W573">
        <v>0</v>
      </c>
      <c r="X573">
        <v>-1264758112</v>
      </c>
      <c r="Y573">
        <v>0.33333299999999999</v>
      </c>
      <c r="AA573">
        <v>5451.21</v>
      </c>
      <c r="AB573">
        <v>0</v>
      </c>
      <c r="AC573">
        <v>0</v>
      </c>
      <c r="AD573">
        <v>0</v>
      </c>
      <c r="AE573">
        <v>5451.21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3</v>
      </c>
      <c r="AT573">
        <v>0.33333299999999999</v>
      </c>
      <c r="AU573" t="s">
        <v>3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Y573*Source!I194</f>
        <v>2.999997</v>
      </c>
      <c r="CY573">
        <f>AA573</f>
        <v>5451.21</v>
      </c>
      <c r="CZ573">
        <f>AE573</f>
        <v>5451.21</v>
      </c>
      <c r="DA573">
        <f>AI573</f>
        <v>1</v>
      </c>
      <c r="DB573">
        <f t="shared" si="194"/>
        <v>1817.07</v>
      </c>
      <c r="DC573">
        <f t="shared" si="195"/>
        <v>0</v>
      </c>
    </row>
    <row r="574" spans="1:107" x14ac:dyDescent="0.2">
      <c r="A574">
        <f>ROW(Source!A194)</f>
        <v>194</v>
      </c>
      <c r="B574">
        <v>39650536</v>
      </c>
      <c r="C574">
        <v>39654038</v>
      </c>
      <c r="D574">
        <v>36838817</v>
      </c>
      <c r="E574">
        <v>1</v>
      </c>
      <c r="F574">
        <v>1</v>
      </c>
      <c r="G574">
        <v>1</v>
      </c>
      <c r="H574">
        <v>3</v>
      </c>
      <c r="I574" t="s">
        <v>1147</v>
      </c>
      <c r="J574" t="s">
        <v>1148</v>
      </c>
      <c r="K574" t="s">
        <v>1149</v>
      </c>
      <c r="L574">
        <v>1354</v>
      </c>
      <c r="N574">
        <v>1010</v>
      </c>
      <c r="O574" t="s">
        <v>27</v>
      </c>
      <c r="P574" t="s">
        <v>27</v>
      </c>
      <c r="Q574">
        <v>1</v>
      </c>
      <c r="W574">
        <v>0</v>
      </c>
      <c r="X574">
        <v>-1153960265</v>
      </c>
      <c r="Y574">
        <v>0.19</v>
      </c>
      <c r="AA574">
        <v>110.11</v>
      </c>
      <c r="AB574">
        <v>0</v>
      </c>
      <c r="AC574">
        <v>0</v>
      </c>
      <c r="AD574">
        <v>0</v>
      </c>
      <c r="AE574">
        <v>110.11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0.19</v>
      </c>
      <c r="AU574" t="s">
        <v>3</v>
      </c>
      <c r="AV574">
        <v>0</v>
      </c>
      <c r="AW574">
        <v>2</v>
      </c>
      <c r="AX574">
        <v>39654046</v>
      </c>
      <c r="AY574">
        <v>1</v>
      </c>
      <c r="AZ574">
        <v>0</v>
      </c>
      <c r="BA574">
        <v>472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Y574*Source!I194</f>
        <v>1.71</v>
      </c>
      <c r="CY574">
        <f>AA574</f>
        <v>110.11</v>
      </c>
      <c r="CZ574">
        <f>AE574</f>
        <v>110.11</v>
      </c>
      <c r="DA574">
        <f>AI574</f>
        <v>1</v>
      </c>
      <c r="DB574">
        <f t="shared" si="194"/>
        <v>20.92</v>
      </c>
      <c r="DC574">
        <f t="shared" si="195"/>
        <v>0</v>
      </c>
    </row>
    <row r="575" spans="1:107" x14ac:dyDescent="0.2">
      <c r="A575">
        <f>ROW(Source!A195)</f>
        <v>195</v>
      </c>
      <c r="B575">
        <v>39650538</v>
      </c>
      <c r="C575">
        <v>39654038</v>
      </c>
      <c r="D575">
        <v>37075528</v>
      </c>
      <c r="E575">
        <v>1</v>
      </c>
      <c r="F575">
        <v>1</v>
      </c>
      <c r="G575">
        <v>1</v>
      </c>
      <c r="H575">
        <v>1</v>
      </c>
      <c r="I575" t="s">
        <v>1139</v>
      </c>
      <c r="J575" t="s">
        <v>3</v>
      </c>
      <c r="K575" t="s">
        <v>1140</v>
      </c>
      <c r="L575">
        <v>1191</v>
      </c>
      <c r="N575">
        <v>1013</v>
      </c>
      <c r="O575" t="s">
        <v>878</v>
      </c>
      <c r="P575" t="s">
        <v>878</v>
      </c>
      <c r="Q575">
        <v>1</v>
      </c>
      <c r="W575">
        <v>0</v>
      </c>
      <c r="X575">
        <v>687044855</v>
      </c>
      <c r="Y575">
        <v>2.78</v>
      </c>
      <c r="AA575">
        <v>0</v>
      </c>
      <c r="AB575">
        <v>0</v>
      </c>
      <c r="AC575">
        <v>0</v>
      </c>
      <c r="AD575">
        <v>68.11</v>
      </c>
      <c r="AE575">
        <v>0</v>
      </c>
      <c r="AF575">
        <v>0</v>
      </c>
      <c r="AG575">
        <v>0</v>
      </c>
      <c r="AH575">
        <v>10.06</v>
      </c>
      <c r="AI575">
        <v>1</v>
      </c>
      <c r="AJ575">
        <v>1</v>
      </c>
      <c r="AK575">
        <v>1</v>
      </c>
      <c r="AL575">
        <v>6.77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2.78</v>
      </c>
      <c r="AU575" t="s">
        <v>3</v>
      </c>
      <c r="AV575">
        <v>1</v>
      </c>
      <c r="AW575">
        <v>2</v>
      </c>
      <c r="AX575">
        <v>39654039</v>
      </c>
      <c r="AY575">
        <v>1</v>
      </c>
      <c r="AZ575">
        <v>0</v>
      </c>
      <c r="BA575">
        <v>473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Y575*Source!I195</f>
        <v>25.02</v>
      </c>
      <c r="CY575">
        <f>AD575</f>
        <v>68.11</v>
      </c>
      <c r="CZ575">
        <f>AH575</f>
        <v>10.06</v>
      </c>
      <c r="DA575">
        <f>AL575</f>
        <v>6.77</v>
      </c>
      <c r="DB575">
        <f t="shared" si="194"/>
        <v>27.97</v>
      </c>
      <c r="DC575">
        <f t="shared" si="195"/>
        <v>0</v>
      </c>
    </row>
    <row r="576" spans="1:107" x14ac:dyDescent="0.2">
      <c r="A576">
        <f>ROW(Source!A195)</f>
        <v>195</v>
      </c>
      <c r="B576">
        <v>39650538</v>
      </c>
      <c r="C576">
        <v>39654038</v>
      </c>
      <c r="D576">
        <v>37064876</v>
      </c>
      <c r="E576">
        <v>1</v>
      </c>
      <c r="F576">
        <v>1</v>
      </c>
      <c r="G576">
        <v>1</v>
      </c>
      <c r="H576">
        <v>1</v>
      </c>
      <c r="I576" t="s">
        <v>897</v>
      </c>
      <c r="J576" t="s">
        <v>3</v>
      </c>
      <c r="K576" t="s">
        <v>898</v>
      </c>
      <c r="L576">
        <v>1191</v>
      </c>
      <c r="N576">
        <v>1013</v>
      </c>
      <c r="O576" t="s">
        <v>878</v>
      </c>
      <c r="P576" t="s">
        <v>878</v>
      </c>
      <c r="Q576">
        <v>1</v>
      </c>
      <c r="W576">
        <v>0</v>
      </c>
      <c r="X576">
        <v>-1417349443</v>
      </c>
      <c r="Y576">
        <v>0.02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6.77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0.02</v>
      </c>
      <c r="AU576" t="s">
        <v>3</v>
      </c>
      <c r="AV576">
        <v>2</v>
      </c>
      <c r="AW576">
        <v>2</v>
      </c>
      <c r="AX576">
        <v>39654040</v>
      </c>
      <c r="AY576">
        <v>1</v>
      </c>
      <c r="AZ576">
        <v>0</v>
      </c>
      <c r="BA576">
        <v>474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Y576*Source!I195</f>
        <v>0.18</v>
      </c>
      <c r="CY576">
        <f>AD576</f>
        <v>0</v>
      </c>
      <c r="CZ576">
        <f>AH576</f>
        <v>0</v>
      </c>
      <c r="DA576">
        <f>AL576</f>
        <v>1</v>
      </c>
      <c r="DB576">
        <f t="shared" si="194"/>
        <v>0</v>
      </c>
      <c r="DC576">
        <f t="shared" si="195"/>
        <v>0</v>
      </c>
    </row>
    <row r="577" spans="1:107" x14ac:dyDescent="0.2">
      <c r="A577">
        <f>ROW(Source!A195)</f>
        <v>195</v>
      </c>
      <c r="B577">
        <v>39650538</v>
      </c>
      <c r="C577">
        <v>39654038</v>
      </c>
      <c r="D577">
        <v>36883554</v>
      </c>
      <c r="E577">
        <v>1</v>
      </c>
      <c r="F577">
        <v>1</v>
      </c>
      <c r="G577">
        <v>1</v>
      </c>
      <c r="H577">
        <v>2</v>
      </c>
      <c r="I577" t="s">
        <v>961</v>
      </c>
      <c r="J577" t="s">
        <v>962</v>
      </c>
      <c r="K577" t="s">
        <v>963</v>
      </c>
      <c r="L577">
        <v>1368</v>
      </c>
      <c r="N577">
        <v>1011</v>
      </c>
      <c r="O577" t="s">
        <v>902</v>
      </c>
      <c r="P577" t="s">
        <v>902</v>
      </c>
      <c r="Q577">
        <v>1</v>
      </c>
      <c r="W577">
        <v>0</v>
      </c>
      <c r="X577">
        <v>1372534845</v>
      </c>
      <c r="Y577">
        <v>0.02</v>
      </c>
      <c r="AA577">
        <v>0</v>
      </c>
      <c r="AB577">
        <v>444.86</v>
      </c>
      <c r="AC577">
        <v>11.6</v>
      </c>
      <c r="AD577">
        <v>0</v>
      </c>
      <c r="AE577">
        <v>0</v>
      </c>
      <c r="AF577">
        <v>65.709999999999994</v>
      </c>
      <c r="AG577">
        <v>11.6</v>
      </c>
      <c r="AH577">
        <v>0</v>
      </c>
      <c r="AI577">
        <v>1</v>
      </c>
      <c r="AJ577">
        <v>6.77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0.02</v>
      </c>
      <c r="AU577" t="s">
        <v>3</v>
      </c>
      <c r="AV577">
        <v>0</v>
      </c>
      <c r="AW577">
        <v>2</v>
      </c>
      <c r="AX577">
        <v>39654041</v>
      </c>
      <c r="AY577">
        <v>1</v>
      </c>
      <c r="AZ577">
        <v>0</v>
      </c>
      <c r="BA577">
        <v>475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Y577*Source!I195</f>
        <v>0.18</v>
      </c>
      <c r="CY577">
        <f>AB577</f>
        <v>444.86</v>
      </c>
      <c r="CZ577">
        <f>AF577</f>
        <v>65.709999999999994</v>
      </c>
      <c r="DA577">
        <f>AJ577</f>
        <v>6.77</v>
      </c>
      <c r="DB577">
        <f t="shared" si="194"/>
        <v>1.31</v>
      </c>
      <c r="DC577">
        <f t="shared" si="195"/>
        <v>0.23</v>
      </c>
    </row>
    <row r="578" spans="1:107" x14ac:dyDescent="0.2">
      <c r="A578">
        <f>ROW(Source!A195)</f>
        <v>195</v>
      </c>
      <c r="B578">
        <v>39650538</v>
      </c>
      <c r="C578">
        <v>39654038</v>
      </c>
      <c r="D578">
        <v>36883858</v>
      </c>
      <c r="E578">
        <v>1</v>
      </c>
      <c r="F578">
        <v>1</v>
      </c>
      <c r="G578">
        <v>1</v>
      </c>
      <c r="H578">
        <v>2</v>
      </c>
      <c r="I578" t="s">
        <v>1039</v>
      </c>
      <c r="J578" t="s">
        <v>1040</v>
      </c>
      <c r="K578" t="s">
        <v>1041</v>
      </c>
      <c r="L578">
        <v>1368</v>
      </c>
      <c r="N578">
        <v>1011</v>
      </c>
      <c r="O578" t="s">
        <v>902</v>
      </c>
      <c r="P578" t="s">
        <v>902</v>
      </c>
      <c r="Q578">
        <v>1</v>
      </c>
      <c r="W578">
        <v>0</v>
      </c>
      <c r="X578">
        <v>-353815937</v>
      </c>
      <c r="Y578">
        <v>0.73</v>
      </c>
      <c r="AA578">
        <v>0</v>
      </c>
      <c r="AB578">
        <v>54.84</v>
      </c>
      <c r="AC578">
        <v>0</v>
      </c>
      <c r="AD578">
        <v>0</v>
      </c>
      <c r="AE578">
        <v>0</v>
      </c>
      <c r="AF578">
        <v>8.1</v>
      </c>
      <c r="AG578">
        <v>0</v>
      </c>
      <c r="AH578">
        <v>0</v>
      </c>
      <c r="AI578">
        <v>1</v>
      </c>
      <c r="AJ578">
        <v>6.77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0.73</v>
      </c>
      <c r="AU578" t="s">
        <v>3</v>
      </c>
      <c r="AV578">
        <v>0</v>
      </c>
      <c r="AW578">
        <v>2</v>
      </c>
      <c r="AX578">
        <v>39654042</v>
      </c>
      <c r="AY578">
        <v>1</v>
      </c>
      <c r="AZ578">
        <v>0</v>
      </c>
      <c r="BA578">
        <v>476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Y578*Source!I195</f>
        <v>6.57</v>
      </c>
      <c r="CY578">
        <f>AB578</f>
        <v>54.84</v>
      </c>
      <c r="CZ578">
        <f>AF578</f>
        <v>8.1</v>
      </c>
      <c r="DA578">
        <f>AJ578</f>
        <v>6.77</v>
      </c>
      <c r="DB578">
        <f t="shared" si="194"/>
        <v>5.91</v>
      </c>
      <c r="DC578">
        <f t="shared" si="195"/>
        <v>0</v>
      </c>
    </row>
    <row r="579" spans="1:107" x14ac:dyDescent="0.2">
      <c r="A579">
        <f>ROW(Source!A195)</f>
        <v>195</v>
      </c>
      <c r="B579">
        <v>39650538</v>
      </c>
      <c r="C579">
        <v>39654038</v>
      </c>
      <c r="D579">
        <v>36803256</v>
      </c>
      <c r="E579">
        <v>1</v>
      </c>
      <c r="F579">
        <v>1</v>
      </c>
      <c r="G579">
        <v>1</v>
      </c>
      <c r="H579">
        <v>3</v>
      </c>
      <c r="I579" t="s">
        <v>1141</v>
      </c>
      <c r="J579" t="s">
        <v>1142</v>
      </c>
      <c r="K579" t="s">
        <v>1143</v>
      </c>
      <c r="L579">
        <v>1348</v>
      </c>
      <c r="N579">
        <v>1009</v>
      </c>
      <c r="O579" t="s">
        <v>888</v>
      </c>
      <c r="P579" t="s">
        <v>888</v>
      </c>
      <c r="Q579">
        <v>1000</v>
      </c>
      <c r="W579">
        <v>0</v>
      </c>
      <c r="X579">
        <v>-714836380</v>
      </c>
      <c r="Y579">
        <v>8.0000000000000007E-5</v>
      </c>
      <c r="AA579">
        <v>69832.62</v>
      </c>
      <c r="AB579">
        <v>0</v>
      </c>
      <c r="AC579">
        <v>0</v>
      </c>
      <c r="AD579">
        <v>0</v>
      </c>
      <c r="AE579">
        <v>10315.01</v>
      </c>
      <c r="AF579">
        <v>0</v>
      </c>
      <c r="AG579">
        <v>0</v>
      </c>
      <c r="AH579">
        <v>0</v>
      </c>
      <c r="AI579">
        <v>6.77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3</v>
      </c>
      <c r="AT579">
        <v>8.0000000000000007E-5</v>
      </c>
      <c r="AU579" t="s">
        <v>3</v>
      </c>
      <c r="AV579">
        <v>0</v>
      </c>
      <c r="AW579">
        <v>2</v>
      </c>
      <c r="AX579">
        <v>39654043</v>
      </c>
      <c r="AY579">
        <v>1</v>
      </c>
      <c r="AZ579">
        <v>0</v>
      </c>
      <c r="BA579">
        <v>477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Y579*Source!I195</f>
        <v>7.2000000000000005E-4</v>
      </c>
      <c r="CY579">
        <f>AA579</f>
        <v>69832.62</v>
      </c>
      <c r="CZ579">
        <f>AE579</f>
        <v>10315.01</v>
      </c>
      <c r="DA579">
        <f>AI579</f>
        <v>6.77</v>
      </c>
      <c r="DB579">
        <f t="shared" si="194"/>
        <v>0.83</v>
      </c>
      <c r="DC579">
        <f t="shared" si="195"/>
        <v>0</v>
      </c>
    </row>
    <row r="580" spans="1:107" x14ac:dyDescent="0.2">
      <c r="A580">
        <f>ROW(Source!A195)</f>
        <v>195</v>
      </c>
      <c r="B580">
        <v>39650538</v>
      </c>
      <c r="C580">
        <v>39654038</v>
      </c>
      <c r="D580">
        <v>36804401</v>
      </c>
      <c r="E580">
        <v>1</v>
      </c>
      <c r="F580">
        <v>1</v>
      </c>
      <c r="G580">
        <v>1</v>
      </c>
      <c r="H580">
        <v>3</v>
      </c>
      <c r="I580" t="s">
        <v>1144</v>
      </c>
      <c r="J580" t="s">
        <v>1145</v>
      </c>
      <c r="K580" t="s">
        <v>1146</v>
      </c>
      <c r="L580">
        <v>1348</v>
      </c>
      <c r="N580">
        <v>1009</v>
      </c>
      <c r="O580" t="s">
        <v>888</v>
      </c>
      <c r="P580" t="s">
        <v>888</v>
      </c>
      <c r="Q580">
        <v>1000</v>
      </c>
      <c r="W580">
        <v>0</v>
      </c>
      <c r="X580">
        <v>960438781</v>
      </c>
      <c r="Y580">
        <v>3.0000000000000001E-3</v>
      </c>
      <c r="AA580">
        <v>68160.36</v>
      </c>
      <c r="AB580">
        <v>0</v>
      </c>
      <c r="AC580">
        <v>0</v>
      </c>
      <c r="AD580">
        <v>0</v>
      </c>
      <c r="AE580">
        <v>10068</v>
      </c>
      <c r="AF580">
        <v>0</v>
      </c>
      <c r="AG580">
        <v>0</v>
      </c>
      <c r="AH580">
        <v>0</v>
      </c>
      <c r="AI580">
        <v>6.77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3.0000000000000001E-3</v>
      </c>
      <c r="AU580" t="s">
        <v>3</v>
      </c>
      <c r="AV580">
        <v>0</v>
      </c>
      <c r="AW580">
        <v>2</v>
      </c>
      <c r="AX580">
        <v>39654044</v>
      </c>
      <c r="AY580">
        <v>1</v>
      </c>
      <c r="AZ580">
        <v>0</v>
      </c>
      <c r="BA580">
        <v>478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Y580*Source!I195</f>
        <v>2.7E-2</v>
      </c>
      <c r="CY580">
        <f>AA580</f>
        <v>68160.36</v>
      </c>
      <c r="CZ580">
        <f>AE580</f>
        <v>10068</v>
      </c>
      <c r="DA580">
        <f>AI580</f>
        <v>6.77</v>
      </c>
      <c r="DB580">
        <f t="shared" si="194"/>
        <v>30.2</v>
      </c>
      <c r="DC580">
        <f t="shared" si="195"/>
        <v>0</v>
      </c>
    </row>
    <row r="581" spans="1:107" x14ac:dyDescent="0.2">
      <c r="A581">
        <f>ROW(Source!A195)</f>
        <v>195</v>
      </c>
      <c r="B581">
        <v>39650538</v>
      </c>
      <c r="C581">
        <v>39654038</v>
      </c>
      <c r="D581">
        <v>36821805</v>
      </c>
      <c r="E581">
        <v>1</v>
      </c>
      <c r="F581">
        <v>1</v>
      </c>
      <c r="G581">
        <v>1</v>
      </c>
      <c r="H581">
        <v>3</v>
      </c>
      <c r="I581" t="s">
        <v>380</v>
      </c>
      <c r="J581" t="s">
        <v>382</v>
      </c>
      <c r="K581" t="s">
        <v>381</v>
      </c>
      <c r="L581">
        <v>1354</v>
      </c>
      <c r="N581">
        <v>1010</v>
      </c>
      <c r="O581" t="s">
        <v>27</v>
      </c>
      <c r="P581" t="s">
        <v>27</v>
      </c>
      <c r="Q581">
        <v>1</v>
      </c>
      <c r="W581">
        <v>0</v>
      </c>
      <c r="X581">
        <v>-1264758112</v>
      </c>
      <c r="Y581">
        <v>0.33333299999999999</v>
      </c>
      <c r="AA581">
        <v>36904.69</v>
      </c>
      <c r="AB581">
        <v>0</v>
      </c>
      <c r="AC581">
        <v>0</v>
      </c>
      <c r="AD581">
        <v>0</v>
      </c>
      <c r="AE581">
        <v>5451.21</v>
      </c>
      <c r="AF581">
        <v>0</v>
      </c>
      <c r="AG581">
        <v>0</v>
      </c>
      <c r="AH581">
        <v>0</v>
      </c>
      <c r="AI581">
        <v>6.77</v>
      </c>
      <c r="AJ581">
        <v>1</v>
      </c>
      <c r="AK581">
        <v>1</v>
      </c>
      <c r="AL581">
        <v>1</v>
      </c>
      <c r="AN581">
        <v>0</v>
      </c>
      <c r="AO581">
        <v>0</v>
      </c>
      <c r="AP581">
        <v>0</v>
      </c>
      <c r="AQ581">
        <v>0</v>
      </c>
      <c r="AR581">
        <v>0</v>
      </c>
      <c r="AS581" t="s">
        <v>3</v>
      </c>
      <c r="AT581">
        <v>0.33333299999999999</v>
      </c>
      <c r="AU581" t="s">
        <v>3</v>
      </c>
      <c r="AV581">
        <v>0</v>
      </c>
      <c r="AW581">
        <v>1</v>
      </c>
      <c r="AX581">
        <v>-1</v>
      </c>
      <c r="AY581">
        <v>0</v>
      </c>
      <c r="AZ581">
        <v>0</v>
      </c>
      <c r="BA581" t="s">
        <v>3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Y581*Source!I195</f>
        <v>2.999997</v>
      </c>
      <c r="CY581">
        <f>AA581</f>
        <v>36904.69</v>
      </c>
      <c r="CZ581">
        <f>AE581</f>
        <v>5451.21</v>
      </c>
      <c r="DA581">
        <f>AI581</f>
        <v>6.77</v>
      </c>
      <c r="DB581">
        <f t="shared" si="194"/>
        <v>1817.07</v>
      </c>
      <c r="DC581">
        <f t="shared" si="195"/>
        <v>0</v>
      </c>
    </row>
    <row r="582" spans="1:107" x14ac:dyDescent="0.2">
      <c r="A582">
        <f>ROW(Source!A195)</f>
        <v>195</v>
      </c>
      <c r="B582">
        <v>39650538</v>
      </c>
      <c r="C582">
        <v>39654038</v>
      </c>
      <c r="D582">
        <v>36838817</v>
      </c>
      <c r="E582">
        <v>1</v>
      </c>
      <c r="F582">
        <v>1</v>
      </c>
      <c r="G582">
        <v>1</v>
      </c>
      <c r="H582">
        <v>3</v>
      </c>
      <c r="I582" t="s">
        <v>1147</v>
      </c>
      <c r="J582" t="s">
        <v>1148</v>
      </c>
      <c r="K582" t="s">
        <v>1149</v>
      </c>
      <c r="L582">
        <v>1354</v>
      </c>
      <c r="N582">
        <v>1010</v>
      </c>
      <c r="O582" t="s">
        <v>27</v>
      </c>
      <c r="P582" t="s">
        <v>27</v>
      </c>
      <c r="Q582">
        <v>1</v>
      </c>
      <c r="W582">
        <v>0</v>
      </c>
      <c r="X582">
        <v>-1153960265</v>
      </c>
      <c r="Y582">
        <v>0.19</v>
      </c>
      <c r="AA582">
        <v>745.44</v>
      </c>
      <c r="AB582">
        <v>0</v>
      </c>
      <c r="AC582">
        <v>0</v>
      </c>
      <c r="AD582">
        <v>0</v>
      </c>
      <c r="AE582">
        <v>110.11</v>
      </c>
      <c r="AF582">
        <v>0</v>
      </c>
      <c r="AG582">
        <v>0</v>
      </c>
      <c r="AH582">
        <v>0</v>
      </c>
      <c r="AI582">
        <v>6.77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0.19</v>
      </c>
      <c r="AU582" t="s">
        <v>3</v>
      </c>
      <c r="AV582">
        <v>0</v>
      </c>
      <c r="AW582">
        <v>2</v>
      </c>
      <c r="AX582">
        <v>39654046</v>
      </c>
      <c r="AY582">
        <v>1</v>
      </c>
      <c r="AZ582">
        <v>0</v>
      </c>
      <c r="BA582">
        <v>480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Y582*Source!I195</f>
        <v>1.71</v>
      </c>
      <c r="CY582">
        <f>AA582</f>
        <v>745.44</v>
      </c>
      <c r="CZ582">
        <f>AE582</f>
        <v>110.11</v>
      </c>
      <c r="DA582">
        <f>AI582</f>
        <v>6.77</v>
      </c>
      <c r="DB582">
        <f t="shared" si="194"/>
        <v>20.92</v>
      </c>
      <c r="DC582">
        <f t="shared" si="195"/>
        <v>0</v>
      </c>
    </row>
    <row r="583" spans="1:107" x14ac:dyDescent="0.2">
      <c r="A583">
        <f>ROW(Source!A198)</f>
        <v>198</v>
      </c>
      <c r="B583">
        <v>39650536</v>
      </c>
      <c r="C583">
        <v>39651252</v>
      </c>
      <c r="D583">
        <v>37080781</v>
      </c>
      <c r="E583">
        <v>1</v>
      </c>
      <c r="F583">
        <v>1</v>
      </c>
      <c r="G583">
        <v>1</v>
      </c>
      <c r="H583">
        <v>1</v>
      </c>
      <c r="I583" t="s">
        <v>876</v>
      </c>
      <c r="J583" t="s">
        <v>3</v>
      </c>
      <c r="K583" t="s">
        <v>877</v>
      </c>
      <c r="L583">
        <v>1191</v>
      </c>
      <c r="N583">
        <v>1013</v>
      </c>
      <c r="O583" t="s">
        <v>878</v>
      </c>
      <c r="P583" t="s">
        <v>878</v>
      </c>
      <c r="Q583">
        <v>1</v>
      </c>
      <c r="W583">
        <v>0</v>
      </c>
      <c r="X583">
        <v>912892513</v>
      </c>
      <c r="Y583">
        <v>1.7232750000000001</v>
      </c>
      <c r="AA583">
        <v>0</v>
      </c>
      <c r="AB583">
        <v>0</v>
      </c>
      <c r="AC583">
        <v>0</v>
      </c>
      <c r="AD583">
        <v>9.92</v>
      </c>
      <c r="AE583">
        <v>0</v>
      </c>
      <c r="AF583">
        <v>0</v>
      </c>
      <c r="AG583">
        <v>0</v>
      </c>
      <c r="AH583">
        <v>9.92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1.1100000000000001</v>
      </c>
      <c r="AU583" t="s">
        <v>388</v>
      </c>
      <c r="AV583">
        <v>1</v>
      </c>
      <c r="AW583">
        <v>2</v>
      </c>
      <c r="AX583">
        <v>39651259</v>
      </c>
      <c r="AY583">
        <v>1</v>
      </c>
      <c r="AZ583">
        <v>0</v>
      </c>
      <c r="BA583">
        <v>481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Y583*Source!I198</f>
        <v>5.1698250000000003</v>
      </c>
      <c r="CY583">
        <f>AD583</f>
        <v>9.92</v>
      </c>
      <c r="CZ583">
        <f>AH583</f>
        <v>9.92</v>
      </c>
      <c r="DA583">
        <f>AL583</f>
        <v>1</v>
      </c>
      <c r="DB583">
        <f>ROUND(((ROUND(AT583*CZ583,2)*1.15)*1.35),6)</f>
        <v>17.093025000000001</v>
      </c>
      <c r="DC583">
        <f>ROUND(((ROUND(AT583*AG583,2)*1.15)*1.35),6)</f>
        <v>0</v>
      </c>
    </row>
    <row r="584" spans="1:107" x14ac:dyDescent="0.2">
      <c r="A584">
        <f>ROW(Source!A198)</f>
        <v>198</v>
      </c>
      <c r="B584">
        <v>39650536</v>
      </c>
      <c r="C584">
        <v>39651252</v>
      </c>
      <c r="D584">
        <v>36883858</v>
      </c>
      <c r="E584">
        <v>1</v>
      </c>
      <c r="F584">
        <v>1</v>
      </c>
      <c r="G584">
        <v>1</v>
      </c>
      <c r="H584">
        <v>2</v>
      </c>
      <c r="I584" t="s">
        <v>1039</v>
      </c>
      <c r="J584" t="s">
        <v>1040</v>
      </c>
      <c r="K584" t="s">
        <v>1041</v>
      </c>
      <c r="L584">
        <v>1368</v>
      </c>
      <c r="N584">
        <v>1011</v>
      </c>
      <c r="O584" t="s">
        <v>902</v>
      </c>
      <c r="P584" t="s">
        <v>902</v>
      </c>
      <c r="Q584">
        <v>1</v>
      </c>
      <c r="W584">
        <v>0</v>
      </c>
      <c r="X584">
        <v>-353815937</v>
      </c>
      <c r="Y584">
        <v>0.43875000000000003</v>
      </c>
      <c r="AA584">
        <v>0</v>
      </c>
      <c r="AB584">
        <v>8.1</v>
      </c>
      <c r="AC584">
        <v>0</v>
      </c>
      <c r="AD584">
        <v>0</v>
      </c>
      <c r="AE584">
        <v>0</v>
      </c>
      <c r="AF584">
        <v>8.1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0.26</v>
      </c>
      <c r="AU584" t="s">
        <v>387</v>
      </c>
      <c r="AV584">
        <v>0</v>
      </c>
      <c r="AW584">
        <v>2</v>
      </c>
      <c r="AX584">
        <v>39651260</v>
      </c>
      <c r="AY584">
        <v>1</v>
      </c>
      <c r="AZ584">
        <v>0</v>
      </c>
      <c r="BA584">
        <v>482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Y584*Source!I198</f>
        <v>1.3162500000000001</v>
      </c>
      <c r="CY584">
        <f>AB584</f>
        <v>8.1</v>
      </c>
      <c r="CZ584">
        <f>AF584</f>
        <v>8.1</v>
      </c>
      <c r="DA584">
        <f>AJ584</f>
        <v>1</v>
      </c>
      <c r="DB584">
        <f>ROUND(((ROUND(AT584*CZ584,2)*1.25)*1.35),6)</f>
        <v>3.5606249999999999</v>
      </c>
      <c r="DC584">
        <f>ROUND(((ROUND(AT584*AG584,2)*1.25)*1.35),6)</f>
        <v>0</v>
      </c>
    </row>
    <row r="585" spans="1:107" x14ac:dyDescent="0.2">
      <c r="A585">
        <f>ROW(Source!A198)</f>
        <v>198</v>
      </c>
      <c r="B585">
        <v>39650536</v>
      </c>
      <c r="C585">
        <v>39651252</v>
      </c>
      <c r="D585">
        <v>36801814</v>
      </c>
      <c r="E585">
        <v>1</v>
      </c>
      <c r="F585">
        <v>1</v>
      </c>
      <c r="G585">
        <v>1</v>
      </c>
      <c r="H585">
        <v>3</v>
      </c>
      <c r="I585" t="s">
        <v>391</v>
      </c>
      <c r="J585" t="s">
        <v>393</v>
      </c>
      <c r="K585" t="s">
        <v>392</v>
      </c>
      <c r="L585">
        <v>1354</v>
      </c>
      <c r="N585">
        <v>1010</v>
      </c>
      <c r="O585" t="s">
        <v>27</v>
      </c>
      <c r="P585" t="s">
        <v>27</v>
      </c>
      <c r="Q585">
        <v>1</v>
      </c>
      <c r="W585">
        <v>0</v>
      </c>
      <c r="X585">
        <v>735354979</v>
      </c>
      <c r="Y585">
        <v>1</v>
      </c>
      <c r="AA585">
        <v>272.22000000000003</v>
      </c>
      <c r="AB585">
        <v>0</v>
      </c>
      <c r="AC585">
        <v>0</v>
      </c>
      <c r="AD585">
        <v>0</v>
      </c>
      <c r="AE585">
        <v>272.22000000000003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3</v>
      </c>
      <c r="AT585">
        <v>1</v>
      </c>
      <c r="AU585" t="s">
        <v>3</v>
      </c>
      <c r="AV585">
        <v>0</v>
      </c>
      <c r="AW585">
        <v>1</v>
      </c>
      <c r="AX585">
        <v>-1</v>
      </c>
      <c r="AY585">
        <v>0</v>
      </c>
      <c r="AZ585">
        <v>0</v>
      </c>
      <c r="BA585" t="s">
        <v>3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Y585*Source!I198</f>
        <v>3</v>
      </c>
      <c r="CY585">
        <f>AA585</f>
        <v>272.22000000000003</v>
      </c>
      <c r="CZ585">
        <f>AE585</f>
        <v>272.22000000000003</v>
      </c>
      <c r="DA585">
        <f>AI585</f>
        <v>1</v>
      </c>
      <c r="DB585">
        <f>ROUND(ROUND(AT585*CZ585,2),6)</f>
        <v>272.22000000000003</v>
      </c>
      <c r="DC585">
        <f>ROUND(ROUND(AT585*AG585,2),6)</f>
        <v>0</v>
      </c>
    </row>
    <row r="586" spans="1:107" x14ac:dyDescent="0.2">
      <c r="A586">
        <f>ROW(Source!A198)</f>
        <v>198</v>
      </c>
      <c r="B586">
        <v>39650536</v>
      </c>
      <c r="C586">
        <v>39651252</v>
      </c>
      <c r="D586">
        <v>36801843</v>
      </c>
      <c r="E586">
        <v>1</v>
      </c>
      <c r="F586">
        <v>1</v>
      </c>
      <c r="G586">
        <v>1</v>
      </c>
      <c r="H586">
        <v>3</v>
      </c>
      <c r="I586" t="s">
        <v>395</v>
      </c>
      <c r="J586" t="s">
        <v>397</v>
      </c>
      <c r="K586" t="s">
        <v>396</v>
      </c>
      <c r="L586">
        <v>1035</v>
      </c>
      <c r="N586">
        <v>1013</v>
      </c>
      <c r="O586" t="s">
        <v>177</v>
      </c>
      <c r="P586" t="s">
        <v>177</v>
      </c>
      <c r="Q586">
        <v>1</v>
      </c>
      <c r="W586">
        <v>0</v>
      </c>
      <c r="X586">
        <v>-2137607551</v>
      </c>
      <c r="Y586">
        <v>1</v>
      </c>
      <c r="AA586">
        <v>94.68</v>
      </c>
      <c r="AB586">
        <v>0</v>
      </c>
      <c r="AC586">
        <v>0</v>
      </c>
      <c r="AD586">
        <v>0</v>
      </c>
      <c r="AE586">
        <v>94.68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3</v>
      </c>
      <c r="AT586">
        <v>1</v>
      </c>
      <c r="AU586" t="s">
        <v>3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Y586*Source!I198</f>
        <v>3</v>
      </c>
      <c r="CY586">
        <f>AA586</f>
        <v>94.68</v>
      </c>
      <c r="CZ586">
        <f>AE586</f>
        <v>94.68</v>
      </c>
      <c r="DA586">
        <f>AI586</f>
        <v>1</v>
      </c>
      <c r="DB586">
        <f>ROUND(ROUND(AT586*CZ586,2),6)</f>
        <v>94.68</v>
      </c>
      <c r="DC586">
        <f>ROUND(ROUND(AT586*AG586,2),6)</f>
        <v>0</v>
      </c>
    </row>
    <row r="587" spans="1:107" x14ac:dyDescent="0.2">
      <c r="A587">
        <f>ROW(Source!A198)</f>
        <v>198</v>
      </c>
      <c r="B587">
        <v>39650536</v>
      </c>
      <c r="C587">
        <v>39651252</v>
      </c>
      <c r="D587">
        <v>36803256</v>
      </c>
      <c r="E587">
        <v>1</v>
      </c>
      <c r="F587">
        <v>1</v>
      </c>
      <c r="G587">
        <v>1</v>
      </c>
      <c r="H587">
        <v>3</v>
      </c>
      <c r="I587" t="s">
        <v>1141</v>
      </c>
      <c r="J587" t="s">
        <v>1142</v>
      </c>
      <c r="K587" t="s">
        <v>1143</v>
      </c>
      <c r="L587">
        <v>1348</v>
      </c>
      <c r="N587">
        <v>1009</v>
      </c>
      <c r="O587" t="s">
        <v>888</v>
      </c>
      <c r="P587" t="s">
        <v>888</v>
      </c>
      <c r="Q587">
        <v>1000</v>
      </c>
      <c r="W587">
        <v>0</v>
      </c>
      <c r="X587">
        <v>-714836380</v>
      </c>
      <c r="Y587">
        <v>6.9999999999999994E-5</v>
      </c>
      <c r="AA587">
        <v>10315.01</v>
      </c>
      <c r="AB587">
        <v>0</v>
      </c>
      <c r="AC587">
        <v>0</v>
      </c>
      <c r="AD587">
        <v>0</v>
      </c>
      <c r="AE587">
        <v>10315.01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6.9999999999999994E-5</v>
      </c>
      <c r="AU587" t="s">
        <v>3</v>
      </c>
      <c r="AV587">
        <v>0</v>
      </c>
      <c r="AW587">
        <v>2</v>
      </c>
      <c r="AX587">
        <v>39651262</v>
      </c>
      <c r="AY587">
        <v>1</v>
      </c>
      <c r="AZ587">
        <v>0</v>
      </c>
      <c r="BA587">
        <v>484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Y587*Source!I198</f>
        <v>2.0999999999999998E-4</v>
      </c>
      <c r="CY587">
        <f>AA587</f>
        <v>10315.01</v>
      </c>
      <c r="CZ587">
        <f>AE587</f>
        <v>10315.01</v>
      </c>
      <c r="DA587">
        <f>AI587</f>
        <v>1</v>
      </c>
      <c r="DB587">
        <f>ROUND(ROUND(AT587*CZ587,2),6)</f>
        <v>0.72</v>
      </c>
      <c r="DC587">
        <f>ROUND(ROUND(AT587*AG587,2),6)</f>
        <v>0</v>
      </c>
    </row>
    <row r="588" spans="1:107" x14ac:dyDescent="0.2">
      <c r="A588">
        <f>ROW(Source!A198)</f>
        <v>198</v>
      </c>
      <c r="B588">
        <v>39650536</v>
      </c>
      <c r="C588">
        <v>39651252</v>
      </c>
      <c r="D588">
        <v>36804486</v>
      </c>
      <c r="E588">
        <v>1</v>
      </c>
      <c r="F588">
        <v>1</v>
      </c>
      <c r="G588">
        <v>1</v>
      </c>
      <c r="H588">
        <v>3</v>
      </c>
      <c r="I588" t="s">
        <v>1150</v>
      </c>
      <c r="J588" t="s">
        <v>1151</v>
      </c>
      <c r="K588" t="s">
        <v>1152</v>
      </c>
      <c r="L588">
        <v>1355</v>
      </c>
      <c r="N588">
        <v>1010</v>
      </c>
      <c r="O588" t="s">
        <v>265</v>
      </c>
      <c r="P588" t="s">
        <v>265</v>
      </c>
      <c r="Q588">
        <v>100</v>
      </c>
      <c r="W588">
        <v>0</v>
      </c>
      <c r="X588">
        <v>-670451344</v>
      </c>
      <c r="Y588">
        <v>8.0000000000000007E-5</v>
      </c>
      <c r="AA588">
        <v>20</v>
      </c>
      <c r="AB588">
        <v>0</v>
      </c>
      <c r="AC588">
        <v>0</v>
      </c>
      <c r="AD588">
        <v>0</v>
      </c>
      <c r="AE588">
        <v>20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8.0000000000000007E-5</v>
      </c>
      <c r="AU588" t="s">
        <v>3</v>
      </c>
      <c r="AV588">
        <v>0</v>
      </c>
      <c r="AW588">
        <v>2</v>
      </c>
      <c r="AX588">
        <v>39651263</v>
      </c>
      <c r="AY588">
        <v>1</v>
      </c>
      <c r="AZ588">
        <v>0</v>
      </c>
      <c r="BA588">
        <v>485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Y588*Source!I198</f>
        <v>2.4000000000000003E-4</v>
      </c>
      <c r="CY588">
        <f>AA588</f>
        <v>20</v>
      </c>
      <c r="CZ588">
        <f>AE588</f>
        <v>20</v>
      </c>
      <c r="DA588">
        <f>AI588</f>
        <v>1</v>
      </c>
      <c r="DB588">
        <f>ROUND(ROUND(AT588*CZ588,2),6)</f>
        <v>0</v>
      </c>
      <c r="DC588">
        <f>ROUND(ROUND(AT588*AG588,2),6)</f>
        <v>0</v>
      </c>
    </row>
    <row r="589" spans="1:107" x14ac:dyDescent="0.2">
      <c r="A589">
        <f>ROW(Source!A199)</f>
        <v>199</v>
      </c>
      <c r="B589">
        <v>39650538</v>
      </c>
      <c r="C589">
        <v>39651252</v>
      </c>
      <c r="D589">
        <v>37080781</v>
      </c>
      <c r="E589">
        <v>1</v>
      </c>
      <c r="F589">
        <v>1</v>
      </c>
      <c r="G589">
        <v>1</v>
      </c>
      <c r="H589">
        <v>1</v>
      </c>
      <c r="I589" t="s">
        <v>876</v>
      </c>
      <c r="J589" t="s">
        <v>3</v>
      </c>
      <c r="K589" t="s">
        <v>877</v>
      </c>
      <c r="L589">
        <v>1191</v>
      </c>
      <c r="N589">
        <v>1013</v>
      </c>
      <c r="O589" t="s">
        <v>878</v>
      </c>
      <c r="P589" t="s">
        <v>878</v>
      </c>
      <c r="Q589">
        <v>1</v>
      </c>
      <c r="W589">
        <v>0</v>
      </c>
      <c r="X589">
        <v>912892513</v>
      </c>
      <c r="Y589">
        <v>1.7232750000000001</v>
      </c>
      <c r="AA589">
        <v>0</v>
      </c>
      <c r="AB589">
        <v>0</v>
      </c>
      <c r="AC589">
        <v>0</v>
      </c>
      <c r="AD589">
        <v>67.16</v>
      </c>
      <c r="AE589">
        <v>0</v>
      </c>
      <c r="AF589">
        <v>0</v>
      </c>
      <c r="AG589">
        <v>0</v>
      </c>
      <c r="AH589">
        <v>9.92</v>
      </c>
      <c r="AI589">
        <v>1</v>
      </c>
      <c r="AJ589">
        <v>1</v>
      </c>
      <c r="AK589">
        <v>1</v>
      </c>
      <c r="AL589">
        <v>6.77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3</v>
      </c>
      <c r="AT589">
        <v>1.1100000000000001</v>
      </c>
      <c r="AU589" t="s">
        <v>388</v>
      </c>
      <c r="AV589">
        <v>1</v>
      </c>
      <c r="AW589">
        <v>2</v>
      </c>
      <c r="AX589">
        <v>39651259</v>
      </c>
      <c r="AY589">
        <v>1</v>
      </c>
      <c r="AZ589">
        <v>0</v>
      </c>
      <c r="BA589">
        <v>486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Y589*Source!I199</f>
        <v>5.1698250000000003</v>
      </c>
      <c r="CY589">
        <f>AD589</f>
        <v>67.16</v>
      </c>
      <c r="CZ589">
        <f>AH589</f>
        <v>9.92</v>
      </c>
      <c r="DA589">
        <f>AL589</f>
        <v>6.77</v>
      </c>
      <c r="DB589">
        <f>ROUND(((ROUND(AT589*CZ589,2)*1.15)*1.35),6)</f>
        <v>17.093025000000001</v>
      </c>
      <c r="DC589">
        <f>ROUND(((ROUND(AT589*AG589,2)*1.15)*1.35),6)</f>
        <v>0</v>
      </c>
    </row>
    <row r="590" spans="1:107" x14ac:dyDescent="0.2">
      <c r="A590">
        <f>ROW(Source!A199)</f>
        <v>199</v>
      </c>
      <c r="B590">
        <v>39650538</v>
      </c>
      <c r="C590">
        <v>39651252</v>
      </c>
      <c r="D590">
        <v>36883858</v>
      </c>
      <c r="E590">
        <v>1</v>
      </c>
      <c r="F590">
        <v>1</v>
      </c>
      <c r="G590">
        <v>1</v>
      </c>
      <c r="H590">
        <v>2</v>
      </c>
      <c r="I590" t="s">
        <v>1039</v>
      </c>
      <c r="J590" t="s">
        <v>1040</v>
      </c>
      <c r="K590" t="s">
        <v>1041</v>
      </c>
      <c r="L590">
        <v>1368</v>
      </c>
      <c r="N590">
        <v>1011</v>
      </c>
      <c r="O590" t="s">
        <v>902</v>
      </c>
      <c r="P590" t="s">
        <v>902</v>
      </c>
      <c r="Q590">
        <v>1</v>
      </c>
      <c r="W590">
        <v>0</v>
      </c>
      <c r="X590">
        <v>-353815937</v>
      </c>
      <c r="Y590">
        <v>0.43875000000000003</v>
      </c>
      <c r="AA590">
        <v>0</v>
      </c>
      <c r="AB590">
        <v>54.84</v>
      </c>
      <c r="AC590">
        <v>0</v>
      </c>
      <c r="AD590">
        <v>0</v>
      </c>
      <c r="AE590">
        <v>0</v>
      </c>
      <c r="AF590">
        <v>8.1</v>
      </c>
      <c r="AG590">
        <v>0</v>
      </c>
      <c r="AH590">
        <v>0</v>
      </c>
      <c r="AI590">
        <v>1</v>
      </c>
      <c r="AJ590">
        <v>6.77</v>
      </c>
      <c r="AK590">
        <v>1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0.26</v>
      </c>
      <c r="AU590" t="s">
        <v>387</v>
      </c>
      <c r="AV590">
        <v>0</v>
      </c>
      <c r="AW590">
        <v>2</v>
      </c>
      <c r="AX590">
        <v>39651260</v>
      </c>
      <c r="AY590">
        <v>1</v>
      </c>
      <c r="AZ590">
        <v>0</v>
      </c>
      <c r="BA590">
        <v>487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Y590*Source!I199</f>
        <v>1.3162500000000001</v>
      </c>
      <c r="CY590">
        <f>AB590</f>
        <v>54.84</v>
      </c>
      <c r="CZ590">
        <f>AF590</f>
        <v>8.1</v>
      </c>
      <c r="DA590">
        <f>AJ590</f>
        <v>6.77</v>
      </c>
      <c r="DB590">
        <f>ROUND(((ROUND(AT590*CZ590,2)*1.25)*1.35),6)</f>
        <v>3.5606249999999999</v>
      </c>
      <c r="DC590">
        <f>ROUND(((ROUND(AT590*AG590,2)*1.25)*1.35),6)</f>
        <v>0</v>
      </c>
    </row>
    <row r="591" spans="1:107" x14ac:dyDescent="0.2">
      <c r="A591">
        <f>ROW(Source!A199)</f>
        <v>199</v>
      </c>
      <c r="B591">
        <v>39650538</v>
      </c>
      <c r="C591">
        <v>39651252</v>
      </c>
      <c r="D591">
        <v>36801814</v>
      </c>
      <c r="E591">
        <v>1</v>
      </c>
      <c r="F591">
        <v>1</v>
      </c>
      <c r="G591">
        <v>1</v>
      </c>
      <c r="H591">
        <v>3</v>
      </c>
      <c r="I591" t="s">
        <v>391</v>
      </c>
      <c r="J591" t="s">
        <v>393</v>
      </c>
      <c r="K591" t="s">
        <v>392</v>
      </c>
      <c r="L591">
        <v>1354</v>
      </c>
      <c r="N591">
        <v>1010</v>
      </c>
      <c r="O591" t="s">
        <v>27</v>
      </c>
      <c r="P591" t="s">
        <v>27</v>
      </c>
      <c r="Q591">
        <v>1</v>
      </c>
      <c r="W591">
        <v>0</v>
      </c>
      <c r="X591">
        <v>735354979</v>
      </c>
      <c r="Y591">
        <v>1</v>
      </c>
      <c r="AA591">
        <v>1842.93</v>
      </c>
      <c r="AB591">
        <v>0</v>
      </c>
      <c r="AC591">
        <v>0</v>
      </c>
      <c r="AD591">
        <v>0</v>
      </c>
      <c r="AE591">
        <v>272.22000000000003</v>
      </c>
      <c r="AF591">
        <v>0</v>
      </c>
      <c r="AG591">
        <v>0</v>
      </c>
      <c r="AH591">
        <v>0</v>
      </c>
      <c r="AI591">
        <v>6.77</v>
      </c>
      <c r="AJ591">
        <v>1</v>
      </c>
      <c r="AK591">
        <v>1</v>
      </c>
      <c r="AL591">
        <v>1</v>
      </c>
      <c r="AN591">
        <v>0</v>
      </c>
      <c r="AO591">
        <v>0</v>
      </c>
      <c r="AP591">
        <v>0</v>
      </c>
      <c r="AQ591">
        <v>0</v>
      </c>
      <c r="AR591">
        <v>0</v>
      </c>
      <c r="AS591" t="s">
        <v>3</v>
      </c>
      <c r="AT591">
        <v>1</v>
      </c>
      <c r="AU591" t="s">
        <v>3</v>
      </c>
      <c r="AV591">
        <v>0</v>
      </c>
      <c r="AW591">
        <v>1</v>
      </c>
      <c r="AX591">
        <v>-1</v>
      </c>
      <c r="AY591">
        <v>0</v>
      </c>
      <c r="AZ591">
        <v>0</v>
      </c>
      <c r="BA591" t="s">
        <v>3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Y591*Source!I199</f>
        <v>3</v>
      </c>
      <c r="CY591">
        <f>AA591</f>
        <v>1842.93</v>
      </c>
      <c r="CZ591">
        <f>AE591</f>
        <v>272.22000000000003</v>
      </c>
      <c r="DA591">
        <f>AI591</f>
        <v>6.77</v>
      </c>
      <c r="DB591">
        <f t="shared" ref="DB591:DB608" si="202">ROUND(ROUND(AT591*CZ591,2),6)</f>
        <v>272.22000000000003</v>
      </c>
      <c r="DC591">
        <f t="shared" ref="DC591:DC608" si="203">ROUND(ROUND(AT591*AG591,2),6)</f>
        <v>0</v>
      </c>
    </row>
    <row r="592" spans="1:107" x14ac:dyDescent="0.2">
      <c r="A592">
        <f>ROW(Source!A199)</f>
        <v>199</v>
      </c>
      <c r="B592">
        <v>39650538</v>
      </c>
      <c r="C592">
        <v>39651252</v>
      </c>
      <c r="D592">
        <v>36801843</v>
      </c>
      <c r="E592">
        <v>1</v>
      </c>
      <c r="F592">
        <v>1</v>
      </c>
      <c r="G592">
        <v>1</v>
      </c>
      <c r="H592">
        <v>3</v>
      </c>
      <c r="I592" t="s">
        <v>395</v>
      </c>
      <c r="J592" t="s">
        <v>397</v>
      </c>
      <c r="K592" t="s">
        <v>396</v>
      </c>
      <c r="L592">
        <v>1035</v>
      </c>
      <c r="N592">
        <v>1013</v>
      </c>
      <c r="O592" t="s">
        <v>177</v>
      </c>
      <c r="P592" t="s">
        <v>177</v>
      </c>
      <c r="Q592">
        <v>1</v>
      </c>
      <c r="W592">
        <v>0</v>
      </c>
      <c r="X592">
        <v>-2137607551</v>
      </c>
      <c r="Y592">
        <v>1</v>
      </c>
      <c r="AA592">
        <v>640.98</v>
      </c>
      <c r="AB592">
        <v>0</v>
      </c>
      <c r="AC592">
        <v>0</v>
      </c>
      <c r="AD592">
        <v>0</v>
      </c>
      <c r="AE592">
        <v>94.68</v>
      </c>
      <c r="AF592">
        <v>0</v>
      </c>
      <c r="AG592">
        <v>0</v>
      </c>
      <c r="AH592">
        <v>0</v>
      </c>
      <c r="AI592">
        <v>6.77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3</v>
      </c>
      <c r="AT592">
        <v>1</v>
      </c>
      <c r="AU592" t="s">
        <v>3</v>
      </c>
      <c r="AV592">
        <v>0</v>
      </c>
      <c r="AW592">
        <v>1</v>
      </c>
      <c r="AX592">
        <v>-1</v>
      </c>
      <c r="AY592">
        <v>0</v>
      </c>
      <c r="AZ592">
        <v>0</v>
      </c>
      <c r="BA592" t="s">
        <v>3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Y592*Source!I199</f>
        <v>3</v>
      </c>
      <c r="CY592">
        <f>AA592</f>
        <v>640.98</v>
      </c>
      <c r="CZ592">
        <f>AE592</f>
        <v>94.68</v>
      </c>
      <c r="DA592">
        <f>AI592</f>
        <v>6.77</v>
      </c>
      <c r="DB592">
        <f t="shared" si="202"/>
        <v>94.68</v>
      </c>
      <c r="DC592">
        <f t="shared" si="203"/>
        <v>0</v>
      </c>
    </row>
    <row r="593" spans="1:107" x14ac:dyDescent="0.2">
      <c r="A593">
        <f>ROW(Source!A199)</f>
        <v>199</v>
      </c>
      <c r="B593">
        <v>39650538</v>
      </c>
      <c r="C593">
        <v>39651252</v>
      </c>
      <c r="D593">
        <v>36803256</v>
      </c>
      <c r="E593">
        <v>1</v>
      </c>
      <c r="F593">
        <v>1</v>
      </c>
      <c r="G593">
        <v>1</v>
      </c>
      <c r="H593">
        <v>3</v>
      </c>
      <c r="I593" t="s">
        <v>1141</v>
      </c>
      <c r="J593" t="s">
        <v>1142</v>
      </c>
      <c r="K593" t="s">
        <v>1143</v>
      </c>
      <c r="L593">
        <v>1348</v>
      </c>
      <c r="N593">
        <v>1009</v>
      </c>
      <c r="O593" t="s">
        <v>888</v>
      </c>
      <c r="P593" t="s">
        <v>888</v>
      </c>
      <c r="Q593">
        <v>1000</v>
      </c>
      <c r="W593">
        <v>0</v>
      </c>
      <c r="X593">
        <v>-714836380</v>
      </c>
      <c r="Y593">
        <v>6.9999999999999994E-5</v>
      </c>
      <c r="AA593">
        <v>69832.62</v>
      </c>
      <c r="AB593">
        <v>0</v>
      </c>
      <c r="AC593">
        <v>0</v>
      </c>
      <c r="AD593">
        <v>0</v>
      </c>
      <c r="AE593">
        <v>10315.01</v>
      </c>
      <c r="AF593">
        <v>0</v>
      </c>
      <c r="AG593">
        <v>0</v>
      </c>
      <c r="AH593">
        <v>0</v>
      </c>
      <c r="AI593">
        <v>6.77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6.9999999999999994E-5</v>
      </c>
      <c r="AU593" t="s">
        <v>3</v>
      </c>
      <c r="AV593">
        <v>0</v>
      </c>
      <c r="AW593">
        <v>2</v>
      </c>
      <c r="AX593">
        <v>39651262</v>
      </c>
      <c r="AY593">
        <v>1</v>
      </c>
      <c r="AZ593">
        <v>0</v>
      </c>
      <c r="BA593">
        <v>489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Y593*Source!I199</f>
        <v>2.0999999999999998E-4</v>
      </c>
      <c r="CY593">
        <f>AA593</f>
        <v>69832.62</v>
      </c>
      <c r="CZ593">
        <f>AE593</f>
        <v>10315.01</v>
      </c>
      <c r="DA593">
        <f>AI593</f>
        <v>6.77</v>
      </c>
      <c r="DB593">
        <f t="shared" si="202"/>
        <v>0.72</v>
      </c>
      <c r="DC593">
        <f t="shared" si="203"/>
        <v>0</v>
      </c>
    </row>
    <row r="594" spans="1:107" x14ac:dyDescent="0.2">
      <c r="A594">
        <f>ROW(Source!A199)</f>
        <v>199</v>
      </c>
      <c r="B594">
        <v>39650538</v>
      </c>
      <c r="C594">
        <v>39651252</v>
      </c>
      <c r="D594">
        <v>36804486</v>
      </c>
      <c r="E594">
        <v>1</v>
      </c>
      <c r="F594">
        <v>1</v>
      </c>
      <c r="G594">
        <v>1</v>
      </c>
      <c r="H594">
        <v>3</v>
      </c>
      <c r="I594" t="s">
        <v>1150</v>
      </c>
      <c r="J594" t="s">
        <v>1151</v>
      </c>
      <c r="K594" t="s">
        <v>1152</v>
      </c>
      <c r="L594">
        <v>1355</v>
      </c>
      <c r="N594">
        <v>1010</v>
      </c>
      <c r="O594" t="s">
        <v>265</v>
      </c>
      <c r="P594" t="s">
        <v>265</v>
      </c>
      <c r="Q594">
        <v>100</v>
      </c>
      <c r="W594">
        <v>0</v>
      </c>
      <c r="X594">
        <v>-670451344</v>
      </c>
      <c r="Y594">
        <v>8.0000000000000007E-5</v>
      </c>
      <c r="AA594">
        <v>135.4</v>
      </c>
      <c r="AB594">
        <v>0</v>
      </c>
      <c r="AC594">
        <v>0</v>
      </c>
      <c r="AD594">
        <v>0</v>
      </c>
      <c r="AE594">
        <v>20</v>
      </c>
      <c r="AF594">
        <v>0</v>
      </c>
      <c r="AG594">
        <v>0</v>
      </c>
      <c r="AH594">
        <v>0</v>
      </c>
      <c r="AI594">
        <v>6.77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3</v>
      </c>
      <c r="AT594">
        <v>8.0000000000000007E-5</v>
      </c>
      <c r="AU594" t="s">
        <v>3</v>
      </c>
      <c r="AV594">
        <v>0</v>
      </c>
      <c r="AW594">
        <v>2</v>
      </c>
      <c r="AX594">
        <v>39651263</v>
      </c>
      <c r="AY594">
        <v>1</v>
      </c>
      <c r="AZ594">
        <v>0</v>
      </c>
      <c r="BA594">
        <v>490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Y594*Source!I199</f>
        <v>2.4000000000000003E-4</v>
      </c>
      <c r="CY594">
        <f>AA594</f>
        <v>135.4</v>
      </c>
      <c r="CZ594">
        <f>AE594</f>
        <v>20</v>
      </c>
      <c r="DA594">
        <f>AI594</f>
        <v>6.77</v>
      </c>
      <c r="DB594">
        <f t="shared" si="202"/>
        <v>0</v>
      </c>
      <c r="DC594">
        <f t="shared" si="203"/>
        <v>0</v>
      </c>
    </row>
    <row r="595" spans="1:107" x14ac:dyDescent="0.2">
      <c r="A595">
        <f>ROW(Source!A204)</f>
        <v>204</v>
      </c>
      <c r="B595">
        <v>39650536</v>
      </c>
      <c r="C595">
        <v>39656371</v>
      </c>
      <c r="D595">
        <v>37072887</v>
      </c>
      <c r="E595">
        <v>1</v>
      </c>
      <c r="F595">
        <v>1</v>
      </c>
      <c r="G595">
        <v>1</v>
      </c>
      <c r="H595">
        <v>1</v>
      </c>
      <c r="I595" t="s">
        <v>1087</v>
      </c>
      <c r="J595" t="s">
        <v>3</v>
      </c>
      <c r="K595" t="s">
        <v>1088</v>
      </c>
      <c r="L595">
        <v>1191</v>
      </c>
      <c r="N595">
        <v>1013</v>
      </c>
      <c r="O595" t="s">
        <v>878</v>
      </c>
      <c r="P595" t="s">
        <v>878</v>
      </c>
      <c r="Q595">
        <v>1</v>
      </c>
      <c r="W595">
        <v>0</v>
      </c>
      <c r="X595">
        <v>1799141607</v>
      </c>
      <c r="Y595">
        <v>1.2</v>
      </c>
      <c r="AA595">
        <v>0</v>
      </c>
      <c r="AB595">
        <v>0</v>
      </c>
      <c r="AC595">
        <v>0</v>
      </c>
      <c r="AD595">
        <v>10.210000000000001</v>
      </c>
      <c r="AE595">
        <v>0</v>
      </c>
      <c r="AF595">
        <v>0</v>
      </c>
      <c r="AG595">
        <v>0</v>
      </c>
      <c r="AH595">
        <v>10.210000000000001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1.2</v>
      </c>
      <c r="AU595" t="s">
        <v>3</v>
      </c>
      <c r="AV595">
        <v>1</v>
      </c>
      <c r="AW595">
        <v>2</v>
      </c>
      <c r="AX595">
        <v>39656372</v>
      </c>
      <c r="AY595">
        <v>1</v>
      </c>
      <c r="AZ595">
        <v>0</v>
      </c>
      <c r="BA595">
        <v>491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Y595*Source!I204</f>
        <v>7.1999999999999993</v>
      </c>
      <c r="CY595">
        <f>AD595</f>
        <v>10.210000000000001</v>
      </c>
      <c r="CZ595">
        <f>AH595</f>
        <v>10.210000000000001</v>
      </c>
      <c r="DA595">
        <f>AL595</f>
        <v>1</v>
      </c>
      <c r="DB595">
        <f t="shared" si="202"/>
        <v>12.25</v>
      </c>
      <c r="DC595">
        <f t="shared" si="203"/>
        <v>0</v>
      </c>
    </row>
    <row r="596" spans="1:107" x14ac:dyDescent="0.2">
      <c r="A596">
        <f>ROW(Source!A204)</f>
        <v>204</v>
      </c>
      <c r="B596">
        <v>39650536</v>
      </c>
      <c r="C596">
        <v>39656371</v>
      </c>
      <c r="D596">
        <v>36800424</v>
      </c>
      <c r="E596">
        <v>1</v>
      </c>
      <c r="F596">
        <v>1</v>
      </c>
      <c r="G596">
        <v>1</v>
      </c>
      <c r="H596">
        <v>3</v>
      </c>
      <c r="I596" t="s">
        <v>879</v>
      </c>
      <c r="J596" t="s">
        <v>880</v>
      </c>
      <c r="K596" t="s">
        <v>881</v>
      </c>
      <c r="L596">
        <v>1346</v>
      </c>
      <c r="N596">
        <v>1009</v>
      </c>
      <c r="O596" t="s">
        <v>186</v>
      </c>
      <c r="P596" t="s">
        <v>186</v>
      </c>
      <c r="Q596">
        <v>1</v>
      </c>
      <c r="W596">
        <v>0</v>
      </c>
      <c r="X596">
        <v>1559187994</v>
      </c>
      <c r="Y596">
        <v>1E-3</v>
      </c>
      <c r="AA596">
        <v>27.74</v>
      </c>
      <c r="AB596">
        <v>0</v>
      </c>
      <c r="AC596">
        <v>0</v>
      </c>
      <c r="AD596">
        <v>0</v>
      </c>
      <c r="AE596">
        <v>27.74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1E-3</v>
      </c>
      <c r="AU596" t="s">
        <v>3</v>
      </c>
      <c r="AV596">
        <v>0</v>
      </c>
      <c r="AW596">
        <v>2</v>
      </c>
      <c r="AX596">
        <v>39656373</v>
      </c>
      <c r="AY596">
        <v>1</v>
      </c>
      <c r="AZ596">
        <v>0</v>
      </c>
      <c r="BA596">
        <v>492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Y596*Source!I204</f>
        <v>6.0000000000000001E-3</v>
      </c>
      <c r="CY596">
        <f t="shared" ref="CY596:CY601" si="204">AA596</f>
        <v>27.74</v>
      </c>
      <c r="CZ596">
        <f t="shared" ref="CZ596:CZ601" si="205">AE596</f>
        <v>27.74</v>
      </c>
      <c r="DA596">
        <f t="shared" ref="DA596:DA601" si="206">AI596</f>
        <v>1</v>
      </c>
      <c r="DB596">
        <f t="shared" si="202"/>
        <v>0.03</v>
      </c>
      <c r="DC596">
        <f t="shared" si="203"/>
        <v>0</v>
      </c>
    </row>
    <row r="597" spans="1:107" x14ac:dyDescent="0.2">
      <c r="A597">
        <f>ROW(Source!A204)</f>
        <v>204</v>
      </c>
      <c r="B597">
        <v>39650536</v>
      </c>
      <c r="C597">
        <v>39656371</v>
      </c>
      <c r="D597">
        <v>36804578</v>
      </c>
      <c r="E597">
        <v>1</v>
      </c>
      <c r="F597">
        <v>1</v>
      </c>
      <c r="G597">
        <v>1</v>
      </c>
      <c r="H597">
        <v>3</v>
      </c>
      <c r="I597" t="s">
        <v>882</v>
      </c>
      <c r="J597" t="s">
        <v>883</v>
      </c>
      <c r="K597" t="s">
        <v>884</v>
      </c>
      <c r="L597">
        <v>1355</v>
      </c>
      <c r="N597">
        <v>1010</v>
      </c>
      <c r="O597" t="s">
        <v>265</v>
      </c>
      <c r="P597" t="s">
        <v>265</v>
      </c>
      <c r="Q597">
        <v>100</v>
      </c>
      <c r="W597">
        <v>0</v>
      </c>
      <c r="X597">
        <v>-66531260</v>
      </c>
      <c r="Y597">
        <v>0.03</v>
      </c>
      <c r="AA597">
        <v>83</v>
      </c>
      <c r="AB597">
        <v>0</v>
      </c>
      <c r="AC597">
        <v>0</v>
      </c>
      <c r="AD597">
        <v>0</v>
      </c>
      <c r="AE597">
        <v>83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0.03</v>
      </c>
      <c r="AU597" t="s">
        <v>3</v>
      </c>
      <c r="AV597">
        <v>0</v>
      </c>
      <c r="AW597">
        <v>2</v>
      </c>
      <c r="AX597">
        <v>39656374</v>
      </c>
      <c r="AY597">
        <v>1</v>
      </c>
      <c r="AZ597">
        <v>0</v>
      </c>
      <c r="BA597">
        <v>493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Y597*Source!I204</f>
        <v>0.18</v>
      </c>
      <c r="CY597">
        <f t="shared" si="204"/>
        <v>83</v>
      </c>
      <c r="CZ597">
        <f t="shared" si="205"/>
        <v>83</v>
      </c>
      <c r="DA597">
        <f t="shared" si="206"/>
        <v>1</v>
      </c>
      <c r="DB597">
        <f t="shared" si="202"/>
        <v>2.4900000000000002</v>
      </c>
      <c r="DC597">
        <f t="shared" si="203"/>
        <v>0</v>
      </c>
    </row>
    <row r="598" spans="1:107" x14ac:dyDescent="0.2">
      <c r="A598">
        <f>ROW(Source!A204)</f>
        <v>204</v>
      </c>
      <c r="B598">
        <v>39650536</v>
      </c>
      <c r="C598">
        <v>39656371</v>
      </c>
      <c r="D598">
        <v>36806488</v>
      </c>
      <c r="E598">
        <v>1</v>
      </c>
      <c r="F598">
        <v>1</v>
      </c>
      <c r="G598">
        <v>1</v>
      </c>
      <c r="H598">
        <v>3</v>
      </c>
      <c r="I598" t="s">
        <v>885</v>
      </c>
      <c r="J598" t="s">
        <v>886</v>
      </c>
      <c r="K598" t="s">
        <v>887</v>
      </c>
      <c r="L598">
        <v>1348</v>
      </c>
      <c r="N598">
        <v>1009</v>
      </c>
      <c r="O598" t="s">
        <v>888</v>
      </c>
      <c r="P598" t="s">
        <v>888</v>
      </c>
      <c r="Q598">
        <v>1000</v>
      </c>
      <c r="W598">
        <v>0</v>
      </c>
      <c r="X598">
        <v>-1421715385</v>
      </c>
      <c r="Y598">
        <v>2.0000000000000002E-5</v>
      </c>
      <c r="AA598">
        <v>729.98</v>
      </c>
      <c r="AB598">
        <v>0</v>
      </c>
      <c r="AC598">
        <v>0</v>
      </c>
      <c r="AD598">
        <v>0</v>
      </c>
      <c r="AE598">
        <v>729.98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2.0000000000000002E-5</v>
      </c>
      <c r="AU598" t="s">
        <v>3</v>
      </c>
      <c r="AV598">
        <v>0</v>
      </c>
      <c r="AW598">
        <v>2</v>
      </c>
      <c r="AX598">
        <v>39656375</v>
      </c>
      <c r="AY598">
        <v>1</v>
      </c>
      <c r="AZ598">
        <v>0</v>
      </c>
      <c r="BA598">
        <v>494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Y598*Source!I204</f>
        <v>1.2000000000000002E-4</v>
      </c>
      <c r="CY598">
        <f t="shared" si="204"/>
        <v>729.98</v>
      </c>
      <c r="CZ598">
        <f t="shared" si="205"/>
        <v>729.98</v>
      </c>
      <c r="DA598">
        <f t="shared" si="206"/>
        <v>1</v>
      </c>
      <c r="DB598">
        <f t="shared" si="202"/>
        <v>0.01</v>
      </c>
      <c r="DC598">
        <f t="shared" si="203"/>
        <v>0</v>
      </c>
    </row>
    <row r="599" spans="1:107" x14ac:dyDescent="0.2">
      <c r="A599">
        <f>ROW(Source!A204)</f>
        <v>204</v>
      </c>
      <c r="B599">
        <v>39650536</v>
      </c>
      <c r="C599">
        <v>39656371</v>
      </c>
      <c r="D599">
        <v>36829536</v>
      </c>
      <c r="E599">
        <v>1</v>
      </c>
      <c r="F599">
        <v>1</v>
      </c>
      <c r="G599">
        <v>1</v>
      </c>
      <c r="H599">
        <v>3</v>
      </c>
      <c r="I599" t="s">
        <v>889</v>
      </c>
      <c r="J599" t="s">
        <v>890</v>
      </c>
      <c r="K599" t="s">
        <v>891</v>
      </c>
      <c r="L599">
        <v>1346</v>
      </c>
      <c r="N599">
        <v>1009</v>
      </c>
      <c r="O599" t="s">
        <v>186</v>
      </c>
      <c r="P599" t="s">
        <v>186</v>
      </c>
      <c r="Q599">
        <v>1</v>
      </c>
      <c r="W599">
        <v>0</v>
      </c>
      <c r="X599">
        <v>-1726842289</v>
      </c>
      <c r="Y599">
        <v>8.0000000000000002E-3</v>
      </c>
      <c r="AA599">
        <v>65.75</v>
      </c>
      <c r="AB599">
        <v>0</v>
      </c>
      <c r="AC599">
        <v>0</v>
      </c>
      <c r="AD599">
        <v>0</v>
      </c>
      <c r="AE599">
        <v>65.75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3</v>
      </c>
      <c r="AT599">
        <v>8.0000000000000002E-3</v>
      </c>
      <c r="AU599" t="s">
        <v>3</v>
      </c>
      <c r="AV599">
        <v>0</v>
      </c>
      <c r="AW599">
        <v>2</v>
      </c>
      <c r="AX599">
        <v>39656376</v>
      </c>
      <c r="AY599">
        <v>1</v>
      </c>
      <c r="AZ599">
        <v>0</v>
      </c>
      <c r="BA599">
        <v>495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Y599*Source!I204</f>
        <v>4.8000000000000001E-2</v>
      </c>
      <c r="CY599">
        <f t="shared" si="204"/>
        <v>65.75</v>
      </c>
      <c r="CZ599">
        <f t="shared" si="205"/>
        <v>65.75</v>
      </c>
      <c r="DA599">
        <f t="shared" si="206"/>
        <v>1</v>
      </c>
      <c r="DB599">
        <f t="shared" si="202"/>
        <v>0.53</v>
      </c>
      <c r="DC599">
        <f t="shared" si="203"/>
        <v>0</v>
      </c>
    </row>
    <row r="600" spans="1:107" x14ac:dyDescent="0.2">
      <c r="A600">
        <f>ROW(Source!A204)</f>
        <v>204</v>
      </c>
      <c r="B600">
        <v>39650536</v>
      </c>
      <c r="C600">
        <v>39656371</v>
      </c>
      <c r="D600">
        <v>36872799</v>
      </c>
      <c r="E600">
        <v>1</v>
      </c>
      <c r="F600">
        <v>1</v>
      </c>
      <c r="G600">
        <v>1</v>
      </c>
      <c r="H600">
        <v>3</v>
      </c>
      <c r="I600" t="s">
        <v>143</v>
      </c>
      <c r="J600" t="s">
        <v>145</v>
      </c>
      <c r="K600" t="s">
        <v>403</v>
      </c>
      <c r="L600">
        <v>1354</v>
      </c>
      <c r="N600">
        <v>1010</v>
      </c>
      <c r="O600" t="s">
        <v>27</v>
      </c>
      <c r="P600" t="s">
        <v>27</v>
      </c>
      <c r="Q600">
        <v>1</v>
      </c>
      <c r="W600">
        <v>0</v>
      </c>
      <c r="X600">
        <v>798534644</v>
      </c>
      <c r="Y600">
        <v>1</v>
      </c>
      <c r="AA600">
        <v>57.92</v>
      </c>
      <c r="AB600">
        <v>0</v>
      </c>
      <c r="AC600">
        <v>0</v>
      </c>
      <c r="AD600">
        <v>0</v>
      </c>
      <c r="AE600">
        <v>57.92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0</v>
      </c>
      <c r="AP600">
        <v>0</v>
      </c>
      <c r="AQ600">
        <v>0</v>
      </c>
      <c r="AR600">
        <v>0</v>
      </c>
      <c r="AS600" t="s">
        <v>3</v>
      </c>
      <c r="AT600">
        <v>1</v>
      </c>
      <c r="AU600" t="s">
        <v>3</v>
      </c>
      <c r="AV600">
        <v>0</v>
      </c>
      <c r="AW600">
        <v>1</v>
      </c>
      <c r="AX600">
        <v>-1</v>
      </c>
      <c r="AY600">
        <v>0</v>
      </c>
      <c r="AZ600">
        <v>0</v>
      </c>
      <c r="BA600" t="s">
        <v>3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Y600*Source!I204</f>
        <v>6</v>
      </c>
      <c r="CY600">
        <f t="shared" si="204"/>
        <v>57.92</v>
      </c>
      <c r="CZ600">
        <f t="shared" si="205"/>
        <v>57.92</v>
      </c>
      <c r="DA600">
        <f t="shared" si="206"/>
        <v>1</v>
      </c>
      <c r="DB600">
        <f t="shared" si="202"/>
        <v>57.92</v>
      </c>
      <c r="DC600">
        <f t="shared" si="203"/>
        <v>0</v>
      </c>
    </row>
    <row r="601" spans="1:107" x14ac:dyDescent="0.2">
      <c r="A601">
        <f>ROW(Source!A204)</f>
        <v>204</v>
      </c>
      <c r="B601">
        <v>39650536</v>
      </c>
      <c r="C601">
        <v>39656371</v>
      </c>
      <c r="D601">
        <v>36799065</v>
      </c>
      <c r="E601">
        <v>17</v>
      </c>
      <c r="F601">
        <v>1</v>
      </c>
      <c r="G601">
        <v>1</v>
      </c>
      <c r="H601">
        <v>3</v>
      </c>
      <c r="I601" t="s">
        <v>892</v>
      </c>
      <c r="J601" t="s">
        <v>3</v>
      </c>
      <c r="K601" t="s">
        <v>893</v>
      </c>
      <c r="L601">
        <v>1374</v>
      </c>
      <c r="N601">
        <v>1013</v>
      </c>
      <c r="O601" t="s">
        <v>894</v>
      </c>
      <c r="P601" t="s">
        <v>894</v>
      </c>
      <c r="Q601">
        <v>1</v>
      </c>
      <c r="W601">
        <v>0</v>
      </c>
      <c r="X601">
        <v>-1731369543</v>
      </c>
      <c r="Y601">
        <v>0.24</v>
      </c>
      <c r="AA601">
        <v>1</v>
      </c>
      <c r="AB601">
        <v>0</v>
      </c>
      <c r="AC601">
        <v>0</v>
      </c>
      <c r="AD601">
        <v>0</v>
      </c>
      <c r="AE601">
        <v>1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0.24</v>
      </c>
      <c r="AU601" t="s">
        <v>3</v>
      </c>
      <c r="AV601">
        <v>0</v>
      </c>
      <c r="AW601">
        <v>2</v>
      </c>
      <c r="AX601">
        <v>39656377</v>
      </c>
      <c r="AY601">
        <v>1</v>
      </c>
      <c r="AZ601">
        <v>0</v>
      </c>
      <c r="BA601">
        <v>496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Y601*Source!I204</f>
        <v>1.44</v>
      </c>
      <c r="CY601">
        <f t="shared" si="204"/>
        <v>1</v>
      </c>
      <c r="CZ601">
        <f t="shared" si="205"/>
        <v>1</v>
      </c>
      <c r="DA601">
        <f t="shared" si="206"/>
        <v>1</v>
      </c>
      <c r="DB601">
        <f t="shared" si="202"/>
        <v>0.24</v>
      </c>
      <c r="DC601">
        <f t="shared" si="203"/>
        <v>0</v>
      </c>
    </row>
    <row r="602" spans="1:107" x14ac:dyDescent="0.2">
      <c r="A602">
        <f>ROW(Source!A205)</f>
        <v>205</v>
      </c>
      <c r="B602">
        <v>39650538</v>
      </c>
      <c r="C602">
        <v>39656371</v>
      </c>
      <c r="D602">
        <v>37072887</v>
      </c>
      <c r="E602">
        <v>1</v>
      </c>
      <c r="F602">
        <v>1</v>
      </c>
      <c r="G602">
        <v>1</v>
      </c>
      <c r="H602">
        <v>1</v>
      </c>
      <c r="I602" t="s">
        <v>1087</v>
      </c>
      <c r="J602" t="s">
        <v>3</v>
      </c>
      <c r="K602" t="s">
        <v>1088</v>
      </c>
      <c r="L602">
        <v>1191</v>
      </c>
      <c r="N602">
        <v>1013</v>
      </c>
      <c r="O602" t="s">
        <v>878</v>
      </c>
      <c r="P602" t="s">
        <v>878</v>
      </c>
      <c r="Q602">
        <v>1</v>
      </c>
      <c r="W602">
        <v>0</v>
      </c>
      <c r="X602">
        <v>1799141607</v>
      </c>
      <c r="Y602">
        <v>1.2</v>
      </c>
      <c r="AA602">
        <v>0</v>
      </c>
      <c r="AB602">
        <v>0</v>
      </c>
      <c r="AC602">
        <v>0</v>
      </c>
      <c r="AD602">
        <v>69.12</v>
      </c>
      <c r="AE602">
        <v>0</v>
      </c>
      <c r="AF602">
        <v>0</v>
      </c>
      <c r="AG602">
        <v>0</v>
      </c>
      <c r="AH602">
        <v>10.210000000000001</v>
      </c>
      <c r="AI602">
        <v>1</v>
      </c>
      <c r="AJ602">
        <v>1</v>
      </c>
      <c r="AK602">
        <v>1</v>
      </c>
      <c r="AL602">
        <v>6.77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1.2</v>
      </c>
      <c r="AU602" t="s">
        <v>3</v>
      </c>
      <c r="AV602">
        <v>1</v>
      </c>
      <c r="AW602">
        <v>2</v>
      </c>
      <c r="AX602">
        <v>39656372</v>
      </c>
      <c r="AY602">
        <v>1</v>
      </c>
      <c r="AZ602">
        <v>0</v>
      </c>
      <c r="BA602">
        <v>497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Y602*Source!I205</f>
        <v>7.1999999999999993</v>
      </c>
      <c r="CY602">
        <f>AD602</f>
        <v>69.12</v>
      </c>
      <c r="CZ602">
        <f>AH602</f>
        <v>10.210000000000001</v>
      </c>
      <c r="DA602">
        <f>AL602</f>
        <v>6.77</v>
      </c>
      <c r="DB602">
        <f t="shared" si="202"/>
        <v>12.25</v>
      </c>
      <c r="DC602">
        <f t="shared" si="203"/>
        <v>0</v>
      </c>
    </row>
    <row r="603" spans="1:107" x14ac:dyDescent="0.2">
      <c r="A603">
        <f>ROW(Source!A205)</f>
        <v>205</v>
      </c>
      <c r="B603">
        <v>39650538</v>
      </c>
      <c r="C603">
        <v>39656371</v>
      </c>
      <c r="D603">
        <v>36800424</v>
      </c>
      <c r="E603">
        <v>1</v>
      </c>
      <c r="F603">
        <v>1</v>
      </c>
      <c r="G603">
        <v>1</v>
      </c>
      <c r="H603">
        <v>3</v>
      </c>
      <c r="I603" t="s">
        <v>879</v>
      </c>
      <c r="J603" t="s">
        <v>880</v>
      </c>
      <c r="K603" t="s">
        <v>881</v>
      </c>
      <c r="L603">
        <v>1346</v>
      </c>
      <c r="N603">
        <v>1009</v>
      </c>
      <c r="O603" t="s">
        <v>186</v>
      </c>
      <c r="P603" t="s">
        <v>186</v>
      </c>
      <c r="Q603">
        <v>1</v>
      </c>
      <c r="W603">
        <v>0</v>
      </c>
      <c r="X603">
        <v>1559187994</v>
      </c>
      <c r="Y603">
        <v>1E-3</v>
      </c>
      <c r="AA603">
        <v>187.8</v>
      </c>
      <c r="AB603">
        <v>0</v>
      </c>
      <c r="AC603">
        <v>0</v>
      </c>
      <c r="AD603">
        <v>0</v>
      </c>
      <c r="AE603">
        <v>27.74</v>
      </c>
      <c r="AF603">
        <v>0</v>
      </c>
      <c r="AG603">
        <v>0</v>
      </c>
      <c r="AH603">
        <v>0</v>
      </c>
      <c r="AI603">
        <v>6.77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1E-3</v>
      </c>
      <c r="AU603" t="s">
        <v>3</v>
      </c>
      <c r="AV603">
        <v>0</v>
      </c>
      <c r="AW603">
        <v>2</v>
      </c>
      <c r="AX603">
        <v>39656373</v>
      </c>
      <c r="AY603">
        <v>1</v>
      </c>
      <c r="AZ603">
        <v>0</v>
      </c>
      <c r="BA603">
        <v>498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Y603*Source!I205</f>
        <v>6.0000000000000001E-3</v>
      </c>
      <c r="CY603">
        <f t="shared" ref="CY603:CY608" si="207">AA603</f>
        <v>187.8</v>
      </c>
      <c r="CZ603">
        <f t="shared" ref="CZ603:CZ608" si="208">AE603</f>
        <v>27.74</v>
      </c>
      <c r="DA603">
        <f t="shared" ref="DA603:DA608" si="209">AI603</f>
        <v>6.77</v>
      </c>
      <c r="DB603">
        <f t="shared" si="202"/>
        <v>0.03</v>
      </c>
      <c r="DC603">
        <f t="shared" si="203"/>
        <v>0</v>
      </c>
    </row>
    <row r="604" spans="1:107" x14ac:dyDescent="0.2">
      <c r="A604">
        <f>ROW(Source!A205)</f>
        <v>205</v>
      </c>
      <c r="B604">
        <v>39650538</v>
      </c>
      <c r="C604">
        <v>39656371</v>
      </c>
      <c r="D604">
        <v>36804578</v>
      </c>
      <c r="E604">
        <v>1</v>
      </c>
      <c r="F604">
        <v>1</v>
      </c>
      <c r="G604">
        <v>1</v>
      </c>
      <c r="H604">
        <v>3</v>
      </c>
      <c r="I604" t="s">
        <v>882</v>
      </c>
      <c r="J604" t="s">
        <v>883</v>
      </c>
      <c r="K604" t="s">
        <v>884</v>
      </c>
      <c r="L604">
        <v>1355</v>
      </c>
      <c r="N604">
        <v>1010</v>
      </c>
      <c r="O604" t="s">
        <v>265</v>
      </c>
      <c r="P604" t="s">
        <v>265</v>
      </c>
      <c r="Q604">
        <v>100</v>
      </c>
      <c r="W604">
        <v>0</v>
      </c>
      <c r="X604">
        <v>-66531260</v>
      </c>
      <c r="Y604">
        <v>0.03</v>
      </c>
      <c r="AA604">
        <v>561.91</v>
      </c>
      <c r="AB604">
        <v>0</v>
      </c>
      <c r="AC604">
        <v>0</v>
      </c>
      <c r="AD604">
        <v>0</v>
      </c>
      <c r="AE604">
        <v>83</v>
      </c>
      <c r="AF604">
        <v>0</v>
      </c>
      <c r="AG604">
        <v>0</v>
      </c>
      <c r="AH604">
        <v>0</v>
      </c>
      <c r="AI604">
        <v>6.77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0.03</v>
      </c>
      <c r="AU604" t="s">
        <v>3</v>
      </c>
      <c r="AV604">
        <v>0</v>
      </c>
      <c r="AW604">
        <v>2</v>
      </c>
      <c r="AX604">
        <v>39656374</v>
      </c>
      <c r="AY604">
        <v>1</v>
      </c>
      <c r="AZ604">
        <v>0</v>
      </c>
      <c r="BA604">
        <v>499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Y604*Source!I205</f>
        <v>0.18</v>
      </c>
      <c r="CY604">
        <f t="shared" si="207"/>
        <v>561.91</v>
      </c>
      <c r="CZ604">
        <f t="shared" si="208"/>
        <v>83</v>
      </c>
      <c r="DA604">
        <f t="shared" si="209"/>
        <v>6.77</v>
      </c>
      <c r="DB604">
        <f t="shared" si="202"/>
        <v>2.4900000000000002</v>
      </c>
      <c r="DC604">
        <f t="shared" si="203"/>
        <v>0</v>
      </c>
    </row>
    <row r="605" spans="1:107" x14ac:dyDescent="0.2">
      <c r="A605">
        <f>ROW(Source!A205)</f>
        <v>205</v>
      </c>
      <c r="B605">
        <v>39650538</v>
      </c>
      <c r="C605">
        <v>39656371</v>
      </c>
      <c r="D605">
        <v>36806488</v>
      </c>
      <c r="E605">
        <v>1</v>
      </c>
      <c r="F605">
        <v>1</v>
      </c>
      <c r="G605">
        <v>1</v>
      </c>
      <c r="H605">
        <v>3</v>
      </c>
      <c r="I605" t="s">
        <v>885</v>
      </c>
      <c r="J605" t="s">
        <v>886</v>
      </c>
      <c r="K605" t="s">
        <v>887</v>
      </c>
      <c r="L605">
        <v>1348</v>
      </c>
      <c r="N605">
        <v>1009</v>
      </c>
      <c r="O605" t="s">
        <v>888</v>
      </c>
      <c r="P605" t="s">
        <v>888</v>
      </c>
      <c r="Q605">
        <v>1000</v>
      </c>
      <c r="W605">
        <v>0</v>
      </c>
      <c r="X605">
        <v>-1421715385</v>
      </c>
      <c r="Y605">
        <v>2.0000000000000002E-5</v>
      </c>
      <c r="AA605">
        <v>4941.96</v>
      </c>
      <c r="AB605">
        <v>0</v>
      </c>
      <c r="AC605">
        <v>0</v>
      </c>
      <c r="AD605">
        <v>0</v>
      </c>
      <c r="AE605">
        <v>729.98</v>
      </c>
      <c r="AF605">
        <v>0</v>
      </c>
      <c r="AG605">
        <v>0</v>
      </c>
      <c r="AH605">
        <v>0</v>
      </c>
      <c r="AI605">
        <v>6.77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3</v>
      </c>
      <c r="AT605">
        <v>2.0000000000000002E-5</v>
      </c>
      <c r="AU605" t="s">
        <v>3</v>
      </c>
      <c r="AV605">
        <v>0</v>
      </c>
      <c r="AW605">
        <v>2</v>
      </c>
      <c r="AX605">
        <v>39656375</v>
      </c>
      <c r="AY605">
        <v>1</v>
      </c>
      <c r="AZ605">
        <v>0</v>
      </c>
      <c r="BA605">
        <v>500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Y605*Source!I205</f>
        <v>1.2000000000000002E-4</v>
      </c>
      <c r="CY605">
        <f t="shared" si="207"/>
        <v>4941.96</v>
      </c>
      <c r="CZ605">
        <f t="shared" si="208"/>
        <v>729.98</v>
      </c>
      <c r="DA605">
        <f t="shared" si="209"/>
        <v>6.77</v>
      </c>
      <c r="DB605">
        <f t="shared" si="202"/>
        <v>0.01</v>
      </c>
      <c r="DC605">
        <f t="shared" si="203"/>
        <v>0</v>
      </c>
    </row>
    <row r="606" spans="1:107" x14ac:dyDescent="0.2">
      <c r="A606">
        <f>ROW(Source!A205)</f>
        <v>205</v>
      </c>
      <c r="B606">
        <v>39650538</v>
      </c>
      <c r="C606">
        <v>39656371</v>
      </c>
      <c r="D606">
        <v>36829536</v>
      </c>
      <c r="E606">
        <v>1</v>
      </c>
      <c r="F606">
        <v>1</v>
      </c>
      <c r="G606">
        <v>1</v>
      </c>
      <c r="H606">
        <v>3</v>
      </c>
      <c r="I606" t="s">
        <v>889</v>
      </c>
      <c r="J606" t="s">
        <v>890</v>
      </c>
      <c r="K606" t="s">
        <v>891</v>
      </c>
      <c r="L606">
        <v>1346</v>
      </c>
      <c r="N606">
        <v>1009</v>
      </c>
      <c r="O606" t="s">
        <v>186</v>
      </c>
      <c r="P606" t="s">
        <v>186</v>
      </c>
      <c r="Q606">
        <v>1</v>
      </c>
      <c r="W606">
        <v>0</v>
      </c>
      <c r="X606">
        <v>-1726842289</v>
      </c>
      <c r="Y606">
        <v>8.0000000000000002E-3</v>
      </c>
      <c r="AA606">
        <v>445.13</v>
      </c>
      <c r="AB606">
        <v>0</v>
      </c>
      <c r="AC606">
        <v>0</v>
      </c>
      <c r="AD606">
        <v>0</v>
      </c>
      <c r="AE606">
        <v>65.75</v>
      </c>
      <c r="AF606">
        <v>0</v>
      </c>
      <c r="AG606">
        <v>0</v>
      </c>
      <c r="AH606">
        <v>0</v>
      </c>
      <c r="AI606">
        <v>6.77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3</v>
      </c>
      <c r="AT606">
        <v>8.0000000000000002E-3</v>
      </c>
      <c r="AU606" t="s">
        <v>3</v>
      </c>
      <c r="AV606">
        <v>0</v>
      </c>
      <c r="AW606">
        <v>2</v>
      </c>
      <c r="AX606">
        <v>39656376</v>
      </c>
      <c r="AY606">
        <v>1</v>
      </c>
      <c r="AZ606">
        <v>0</v>
      </c>
      <c r="BA606">
        <v>501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Y606*Source!I205</f>
        <v>4.8000000000000001E-2</v>
      </c>
      <c r="CY606">
        <f t="shared" si="207"/>
        <v>445.13</v>
      </c>
      <c r="CZ606">
        <f t="shared" si="208"/>
        <v>65.75</v>
      </c>
      <c r="DA606">
        <f t="shared" si="209"/>
        <v>6.77</v>
      </c>
      <c r="DB606">
        <f t="shared" si="202"/>
        <v>0.53</v>
      </c>
      <c r="DC606">
        <f t="shared" si="203"/>
        <v>0</v>
      </c>
    </row>
    <row r="607" spans="1:107" x14ac:dyDescent="0.2">
      <c r="A607">
        <f>ROW(Source!A205)</f>
        <v>205</v>
      </c>
      <c r="B607">
        <v>39650538</v>
      </c>
      <c r="C607">
        <v>39656371</v>
      </c>
      <c r="D607">
        <v>36872799</v>
      </c>
      <c r="E607">
        <v>1</v>
      </c>
      <c r="F607">
        <v>1</v>
      </c>
      <c r="G607">
        <v>1</v>
      </c>
      <c r="H607">
        <v>3</v>
      </c>
      <c r="I607" t="s">
        <v>143</v>
      </c>
      <c r="J607" t="s">
        <v>145</v>
      </c>
      <c r="K607" t="s">
        <v>403</v>
      </c>
      <c r="L607">
        <v>1354</v>
      </c>
      <c r="N607">
        <v>1010</v>
      </c>
      <c r="O607" t="s">
        <v>27</v>
      </c>
      <c r="P607" t="s">
        <v>27</v>
      </c>
      <c r="Q607">
        <v>1</v>
      </c>
      <c r="W607">
        <v>0</v>
      </c>
      <c r="X607">
        <v>798534644</v>
      </c>
      <c r="Y607">
        <v>1</v>
      </c>
      <c r="AA607">
        <v>392.12</v>
      </c>
      <c r="AB607">
        <v>0</v>
      </c>
      <c r="AC607">
        <v>0</v>
      </c>
      <c r="AD607">
        <v>0</v>
      </c>
      <c r="AE607">
        <v>57.92</v>
      </c>
      <c r="AF607">
        <v>0</v>
      </c>
      <c r="AG607">
        <v>0</v>
      </c>
      <c r="AH607">
        <v>0</v>
      </c>
      <c r="AI607">
        <v>6.77</v>
      </c>
      <c r="AJ607">
        <v>1</v>
      </c>
      <c r="AK607">
        <v>1</v>
      </c>
      <c r="AL607">
        <v>1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3</v>
      </c>
      <c r="AT607">
        <v>1</v>
      </c>
      <c r="AU607" t="s">
        <v>3</v>
      </c>
      <c r="AV607">
        <v>0</v>
      </c>
      <c r="AW607">
        <v>1</v>
      </c>
      <c r="AX607">
        <v>-1</v>
      </c>
      <c r="AY607">
        <v>0</v>
      </c>
      <c r="AZ607">
        <v>0</v>
      </c>
      <c r="BA607" t="s">
        <v>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Y607*Source!I205</f>
        <v>6</v>
      </c>
      <c r="CY607">
        <f t="shared" si="207"/>
        <v>392.12</v>
      </c>
      <c r="CZ607">
        <f t="shared" si="208"/>
        <v>57.92</v>
      </c>
      <c r="DA607">
        <f t="shared" si="209"/>
        <v>6.77</v>
      </c>
      <c r="DB607">
        <f t="shared" si="202"/>
        <v>57.92</v>
      </c>
      <c r="DC607">
        <f t="shared" si="203"/>
        <v>0</v>
      </c>
    </row>
    <row r="608" spans="1:107" x14ac:dyDescent="0.2">
      <c r="A608">
        <f>ROW(Source!A205)</f>
        <v>205</v>
      </c>
      <c r="B608">
        <v>39650538</v>
      </c>
      <c r="C608">
        <v>39656371</v>
      </c>
      <c r="D608">
        <v>36799065</v>
      </c>
      <c r="E608">
        <v>17</v>
      </c>
      <c r="F608">
        <v>1</v>
      </c>
      <c r="G608">
        <v>1</v>
      </c>
      <c r="H608">
        <v>3</v>
      </c>
      <c r="I608" t="s">
        <v>892</v>
      </c>
      <c r="J608" t="s">
        <v>3</v>
      </c>
      <c r="K608" t="s">
        <v>893</v>
      </c>
      <c r="L608">
        <v>1374</v>
      </c>
      <c r="N608">
        <v>1013</v>
      </c>
      <c r="O608" t="s">
        <v>894</v>
      </c>
      <c r="P608" t="s">
        <v>894</v>
      </c>
      <c r="Q608">
        <v>1</v>
      </c>
      <c r="W608">
        <v>0</v>
      </c>
      <c r="X608">
        <v>-1731369543</v>
      </c>
      <c r="Y608">
        <v>0.24</v>
      </c>
      <c r="AA608">
        <v>1</v>
      </c>
      <c r="AB608">
        <v>0</v>
      </c>
      <c r="AC608">
        <v>0</v>
      </c>
      <c r="AD608">
        <v>0</v>
      </c>
      <c r="AE608">
        <v>1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3</v>
      </c>
      <c r="AT608">
        <v>0.24</v>
      </c>
      <c r="AU608" t="s">
        <v>3</v>
      </c>
      <c r="AV608">
        <v>0</v>
      </c>
      <c r="AW608">
        <v>2</v>
      </c>
      <c r="AX608">
        <v>39656377</v>
      </c>
      <c r="AY608">
        <v>1</v>
      </c>
      <c r="AZ608">
        <v>0</v>
      </c>
      <c r="BA608">
        <v>502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Y608*Source!I205</f>
        <v>1.44</v>
      </c>
      <c r="CY608">
        <f t="shared" si="207"/>
        <v>1</v>
      </c>
      <c r="CZ608">
        <f t="shared" si="208"/>
        <v>1</v>
      </c>
      <c r="DA608">
        <f t="shared" si="209"/>
        <v>1</v>
      </c>
      <c r="DB608">
        <f t="shared" si="202"/>
        <v>0.24</v>
      </c>
      <c r="DC608">
        <f t="shared" si="203"/>
        <v>0</v>
      </c>
    </row>
    <row r="609" spans="1:107" x14ac:dyDescent="0.2">
      <c r="A609">
        <f>ROW(Source!A208)</f>
        <v>208</v>
      </c>
      <c r="B609">
        <v>39650536</v>
      </c>
      <c r="C609">
        <v>39651297</v>
      </c>
      <c r="D609">
        <v>37064878</v>
      </c>
      <c r="E609">
        <v>1</v>
      </c>
      <c r="F609">
        <v>1</v>
      </c>
      <c r="G609">
        <v>1</v>
      </c>
      <c r="H609">
        <v>1</v>
      </c>
      <c r="I609" t="s">
        <v>1010</v>
      </c>
      <c r="J609" t="s">
        <v>3</v>
      </c>
      <c r="K609" t="s">
        <v>1011</v>
      </c>
      <c r="L609">
        <v>1191</v>
      </c>
      <c r="N609">
        <v>1013</v>
      </c>
      <c r="O609" t="s">
        <v>878</v>
      </c>
      <c r="P609" t="s">
        <v>878</v>
      </c>
      <c r="Q609">
        <v>1</v>
      </c>
      <c r="W609">
        <v>0</v>
      </c>
      <c r="X609">
        <v>-1081351934</v>
      </c>
      <c r="Y609">
        <v>43.415999999999997</v>
      </c>
      <c r="AA609">
        <v>0</v>
      </c>
      <c r="AB609">
        <v>0</v>
      </c>
      <c r="AC609">
        <v>0</v>
      </c>
      <c r="AD609">
        <v>9.4</v>
      </c>
      <c r="AE609">
        <v>0</v>
      </c>
      <c r="AF609">
        <v>0</v>
      </c>
      <c r="AG609">
        <v>0</v>
      </c>
      <c r="AH609">
        <v>9.4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32.159999999999997</v>
      </c>
      <c r="AU609" t="s">
        <v>19</v>
      </c>
      <c r="AV609">
        <v>1</v>
      </c>
      <c r="AW609">
        <v>2</v>
      </c>
      <c r="AX609">
        <v>39651306</v>
      </c>
      <c r="AY609">
        <v>1</v>
      </c>
      <c r="AZ609">
        <v>0</v>
      </c>
      <c r="BA609">
        <v>503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Y609*Source!I208</f>
        <v>8.6831999999999994</v>
      </c>
      <c r="CY609">
        <f>AD609</f>
        <v>9.4</v>
      </c>
      <c r="CZ609">
        <f>AH609</f>
        <v>9.4</v>
      </c>
      <c r="DA609">
        <f>AL609</f>
        <v>1</v>
      </c>
      <c r="DB609">
        <f>ROUND((ROUND(AT609*CZ609,2)*1.35),6)</f>
        <v>408.10500000000002</v>
      </c>
      <c r="DC609">
        <f>ROUND((ROUND(AT609*AG609,2)*1.35),6)</f>
        <v>0</v>
      </c>
    </row>
    <row r="610" spans="1:107" x14ac:dyDescent="0.2">
      <c r="A610">
        <f>ROW(Source!A208)</f>
        <v>208</v>
      </c>
      <c r="B610">
        <v>39650536</v>
      </c>
      <c r="C610">
        <v>39651297</v>
      </c>
      <c r="D610">
        <v>37064876</v>
      </c>
      <c r="E610">
        <v>1</v>
      </c>
      <c r="F610">
        <v>1</v>
      </c>
      <c r="G610">
        <v>1</v>
      </c>
      <c r="H610">
        <v>1</v>
      </c>
      <c r="I610" t="s">
        <v>897</v>
      </c>
      <c r="J610" t="s">
        <v>3</v>
      </c>
      <c r="K610" t="s">
        <v>898</v>
      </c>
      <c r="L610">
        <v>1191</v>
      </c>
      <c r="N610">
        <v>1013</v>
      </c>
      <c r="O610" t="s">
        <v>878</v>
      </c>
      <c r="P610" t="s">
        <v>878</v>
      </c>
      <c r="Q610">
        <v>1</v>
      </c>
      <c r="W610">
        <v>0</v>
      </c>
      <c r="X610">
        <v>-1417349443</v>
      </c>
      <c r="Y610">
        <v>0.06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3</v>
      </c>
      <c r="AT610">
        <v>0.06</v>
      </c>
      <c r="AU610" t="s">
        <v>3</v>
      </c>
      <c r="AV610">
        <v>2</v>
      </c>
      <c r="AW610">
        <v>2</v>
      </c>
      <c r="AX610">
        <v>39651307</v>
      </c>
      <c r="AY610">
        <v>1</v>
      </c>
      <c r="AZ610">
        <v>2048</v>
      </c>
      <c r="BA610">
        <v>504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Y610*Source!I208</f>
        <v>1.2E-2</v>
      </c>
      <c r="CY610">
        <f>AD610</f>
        <v>0</v>
      </c>
      <c r="CZ610">
        <f>AH610</f>
        <v>0</v>
      </c>
      <c r="DA610">
        <f>AL610</f>
        <v>1</v>
      </c>
      <c r="DB610">
        <f>ROUND(ROUND(AT610*CZ610,2),6)</f>
        <v>0</v>
      </c>
      <c r="DC610">
        <f>ROUND(ROUND(AT610*AG610,2),6)</f>
        <v>0</v>
      </c>
    </row>
    <row r="611" spans="1:107" x14ac:dyDescent="0.2">
      <c r="A611">
        <f>ROW(Source!A208)</f>
        <v>208</v>
      </c>
      <c r="B611">
        <v>39650536</v>
      </c>
      <c r="C611">
        <v>39651297</v>
      </c>
      <c r="D611">
        <v>36882159</v>
      </c>
      <c r="E611">
        <v>1</v>
      </c>
      <c r="F611">
        <v>1</v>
      </c>
      <c r="G611">
        <v>1</v>
      </c>
      <c r="H611">
        <v>2</v>
      </c>
      <c r="I611" t="s">
        <v>958</v>
      </c>
      <c r="J611" t="s">
        <v>959</v>
      </c>
      <c r="K611" t="s">
        <v>960</v>
      </c>
      <c r="L611">
        <v>1368</v>
      </c>
      <c r="N611">
        <v>1011</v>
      </c>
      <c r="O611" t="s">
        <v>902</v>
      </c>
      <c r="P611" t="s">
        <v>902</v>
      </c>
      <c r="Q611">
        <v>1</v>
      </c>
      <c r="W611">
        <v>0</v>
      </c>
      <c r="X611">
        <v>-1718674368</v>
      </c>
      <c r="Y611">
        <v>4.0500000000000001E-2</v>
      </c>
      <c r="AA611">
        <v>0</v>
      </c>
      <c r="AB611">
        <v>111.99</v>
      </c>
      <c r="AC611">
        <v>13.5</v>
      </c>
      <c r="AD611">
        <v>0</v>
      </c>
      <c r="AE611">
        <v>0</v>
      </c>
      <c r="AF611">
        <v>111.99</v>
      </c>
      <c r="AG611">
        <v>13.5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3</v>
      </c>
      <c r="AT611">
        <v>0.03</v>
      </c>
      <c r="AU611" t="s">
        <v>19</v>
      </c>
      <c r="AV611">
        <v>0</v>
      </c>
      <c r="AW611">
        <v>2</v>
      </c>
      <c r="AX611">
        <v>39651308</v>
      </c>
      <c r="AY611">
        <v>1</v>
      </c>
      <c r="AZ611">
        <v>0</v>
      </c>
      <c r="BA611">
        <v>505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Y611*Source!I208</f>
        <v>8.1000000000000013E-3</v>
      </c>
      <c r="CY611">
        <f>AB611</f>
        <v>111.99</v>
      </c>
      <c r="CZ611">
        <f>AF611</f>
        <v>111.99</v>
      </c>
      <c r="DA611">
        <f>AJ611</f>
        <v>1</v>
      </c>
      <c r="DB611">
        <f>ROUND((ROUND(AT611*CZ611,2)*1.35),6)</f>
        <v>4.5359999999999996</v>
      </c>
      <c r="DC611">
        <f>ROUND((ROUND(AT611*AG611,2)*1.35),6)</f>
        <v>0.55349999999999999</v>
      </c>
    </row>
    <row r="612" spans="1:107" x14ac:dyDescent="0.2">
      <c r="A612">
        <f>ROW(Source!A208)</f>
        <v>208</v>
      </c>
      <c r="B612">
        <v>39650536</v>
      </c>
      <c r="C612">
        <v>39651297</v>
      </c>
      <c r="D612">
        <v>36883554</v>
      </c>
      <c r="E612">
        <v>1</v>
      </c>
      <c r="F612">
        <v>1</v>
      </c>
      <c r="G612">
        <v>1</v>
      </c>
      <c r="H612">
        <v>2</v>
      </c>
      <c r="I612" t="s">
        <v>961</v>
      </c>
      <c r="J612" t="s">
        <v>962</v>
      </c>
      <c r="K612" t="s">
        <v>963</v>
      </c>
      <c r="L612">
        <v>1368</v>
      </c>
      <c r="N612">
        <v>1011</v>
      </c>
      <c r="O612" t="s">
        <v>902</v>
      </c>
      <c r="P612" t="s">
        <v>902</v>
      </c>
      <c r="Q612">
        <v>1</v>
      </c>
      <c r="W612">
        <v>0</v>
      </c>
      <c r="X612">
        <v>1372534845</v>
      </c>
      <c r="Y612">
        <v>4.0500000000000001E-2</v>
      </c>
      <c r="AA612">
        <v>0</v>
      </c>
      <c r="AB612">
        <v>65.709999999999994</v>
      </c>
      <c r="AC612">
        <v>11.6</v>
      </c>
      <c r="AD612">
        <v>0</v>
      </c>
      <c r="AE612">
        <v>0</v>
      </c>
      <c r="AF612">
        <v>65.709999999999994</v>
      </c>
      <c r="AG612">
        <v>11.6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3</v>
      </c>
      <c r="AT612">
        <v>0.03</v>
      </c>
      <c r="AU612" t="s">
        <v>19</v>
      </c>
      <c r="AV612">
        <v>0</v>
      </c>
      <c r="AW612">
        <v>2</v>
      </c>
      <c r="AX612">
        <v>39651309</v>
      </c>
      <c r="AY612">
        <v>1</v>
      </c>
      <c r="AZ612">
        <v>0</v>
      </c>
      <c r="BA612">
        <v>506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Y612*Source!I208</f>
        <v>8.1000000000000013E-3</v>
      </c>
      <c r="CY612">
        <f>AB612</f>
        <v>65.709999999999994</v>
      </c>
      <c r="CZ612">
        <f>AF612</f>
        <v>65.709999999999994</v>
      </c>
      <c r="DA612">
        <f>AJ612</f>
        <v>1</v>
      </c>
      <c r="DB612">
        <f>ROUND((ROUND(AT612*CZ612,2)*1.35),6)</f>
        <v>2.6595</v>
      </c>
      <c r="DC612">
        <f>ROUND((ROUND(AT612*AG612,2)*1.35),6)</f>
        <v>0.47249999999999998</v>
      </c>
    </row>
    <row r="613" spans="1:107" x14ac:dyDescent="0.2">
      <c r="A613">
        <f>ROW(Source!A208)</f>
        <v>208</v>
      </c>
      <c r="B613">
        <v>39650536</v>
      </c>
      <c r="C613">
        <v>39651297</v>
      </c>
      <c r="D613">
        <v>36804580</v>
      </c>
      <c r="E613">
        <v>1</v>
      </c>
      <c r="F613">
        <v>1</v>
      </c>
      <c r="G613">
        <v>1</v>
      </c>
      <c r="H613">
        <v>3</v>
      </c>
      <c r="I613" t="s">
        <v>1110</v>
      </c>
      <c r="J613" t="s">
        <v>1111</v>
      </c>
      <c r="K613" t="s">
        <v>1112</v>
      </c>
      <c r="L613">
        <v>1355</v>
      </c>
      <c r="N613">
        <v>1010</v>
      </c>
      <c r="O613" t="s">
        <v>265</v>
      </c>
      <c r="P613" t="s">
        <v>265</v>
      </c>
      <c r="Q613">
        <v>100</v>
      </c>
      <c r="W613">
        <v>0</v>
      </c>
      <c r="X613">
        <v>1794244060</v>
      </c>
      <c r="Y613">
        <v>2.04</v>
      </c>
      <c r="AA613">
        <v>86</v>
      </c>
      <c r="AB613">
        <v>0</v>
      </c>
      <c r="AC613">
        <v>0</v>
      </c>
      <c r="AD613">
        <v>0</v>
      </c>
      <c r="AE613">
        <v>86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2.04</v>
      </c>
      <c r="AU613" t="s">
        <v>3</v>
      </c>
      <c r="AV613">
        <v>0</v>
      </c>
      <c r="AW613">
        <v>2</v>
      </c>
      <c r="AX613">
        <v>39651310</v>
      </c>
      <c r="AY613">
        <v>1</v>
      </c>
      <c r="AZ613">
        <v>0</v>
      </c>
      <c r="BA613">
        <v>507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Y613*Source!I208</f>
        <v>0.40800000000000003</v>
      </c>
      <c r="CY613">
        <f>AA613</f>
        <v>86</v>
      </c>
      <c r="CZ613">
        <f>AE613</f>
        <v>86</v>
      </c>
      <c r="DA613">
        <f>AI613</f>
        <v>1</v>
      </c>
      <c r="DB613">
        <f>ROUND(ROUND(AT613*CZ613,2),6)</f>
        <v>175.44</v>
      </c>
      <c r="DC613">
        <f>ROUND(ROUND(AT613*AG613,2),6)</f>
        <v>0</v>
      </c>
    </row>
    <row r="614" spans="1:107" x14ac:dyDescent="0.2">
      <c r="A614">
        <f>ROW(Source!A208)</f>
        <v>208</v>
      </c>
      <c r="B614">
        <v>39650536</v>
      </c>
      <c r="C614">
        <v>39651297</v>
      </c>
      <c r="D614">
        <v>36804890</v>
      </c>
      <c r="E614">
        <v>1</v>
      </c>
      <c r="F614">
        <v>1</v>
      </c>
      <c r="G614">
        <v>1</v>
      </c>
      <c r="H614">
        <v>3</v>
      </c>
      <c r="I614" t="s">
        <v>1153</v>
      </c>
      <c r="J614" t="s">
        <v>1154</v>
      </c>
      <c r="K614" t="s">
        <v>1155</v>
      </c>
      <c r="L614">
        <v>1355</v>
      </c>
      <c r="N614">
        <v>1010</v>
      </c>
      <c r="O614" t="s">
        <v>265</v>
      </c>
      <c r="P614" t="s">
        <v>265</v>
      </c>
      <c r="Q614">
        <v>100</v>
      </c>
      <c r="W614">
        <v>0</v>
      </c>
      <c r="X614">
        <v>-1984086104</v>
      </c>
      <c r="Y614">
        <v>2.04</v>
      </c>
      <c r="AA614">
        <v>2</v>
      </c>
      <c r="AB614">
        <v>0</v>
      </c>
      <c r="AC614">
        <v>0</v>
      </c>
      <c r="AD614">
        <v>0</v>
      </c>
      <c r="AE614">
        <v>2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2.04</v>
      </c>
      <c r="AU614" t="s">
        <v>3</v>
      </c>
      <c r="AV614">
        <v>0</v>
      </c>
      <c r="AW614">
        <v>2</v>
      </c>
      <c r="AX614">
        <v>39651311</v>
      </c>
      <c r="AY614">
        <v>1</v>
      </c>
      <c r="AZ614">
        <v>0</v>
      </c>
      <c r="BA614">
        <v>508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Y614*Source!I208</f>
        <v>0.40800000000000003</v>
      </c>
      <c r="CY614">
        <f>AA614</f>
        <v>2</v>
      </c>
      <c r="CZ614">
        <f>AE614</f>
        <v>2</v>
      </c>
      <c r="DA614">
        <f>AI614</f>
        <v>1</v>
      </c>
      <c r="DB614">
        <f>ROUND(ROUND(AT614*CZ614,2),6)</f>
        <v>4.08</v>
      </c>
      <c r="DC614">
        <f>ROUND(ROUND(AT614*AG614,2),6)</f>
        <v>0</v>
      </c>
    </row>
    <row r="615" spans="1:107" x14ac:dyDescent="0.2">
      <c r="A615">
        <f>ROW(Source!A208)</f>
        <v>208</v>
      </c>
      <c r="B615">
        <v>39650536</v>
      </c>
      <c r="C615">
        <v>39651297</v>
      </c>
      <c r="D615">
        <v>36860035</v>
      </c>
      <c r="E615">
        <v>1</v>
      </c>
      <c r="F615">
        <v>1</v>
      </c>
      <c r="G615">
        <v>1</v>
      </c>
      <c r="H615">
        <v>3</v>
      </c>
      <c r="I615" t="s">
        <v>409</v>
      </c>
      <c r="J615" t="s">
        <v>411</v>
      </c>
      <c r="K615" t="s">
        <v>410</v>
      </c>
      <c r="L615">
        <v>1346</v>
      </c>
      <c r="N615">
        <v>1009</v>
      </c>
      <c r="O615" t="s">
        <v>186</v>
      </c>
      <c r="P615" t="s">
        <v>186</v>
      </c>
      <c r="Q615">
        <v>1</v>
      </c>
      <c r="W615">
        <v>0</v>
      </c>
      <c r="X615">
        <v>1103946124</v>
      </c>
      <c r="Y615">
        <v>10</v>
      </c>
      <c r="AA615">
        <v>39.700000000000003</v>
      </c>
      <c r="AB615">
        <v>0</v>
      </c>
      <c r="AC615">
        <v>0</v>
      </c>
      <c r="AD615">
        <v>0</v>
      </c>
      <c r="AE615">
        <v>39.700000000000003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3</v>
      </c>
      <c r="AT615">
        <v>10</v>
      </c>
      <c r="AU615" t="s">
        <v>3</v>
      </c>
      <c r="AV615">
        <v>0</v>
      </c>
      <c r="AW615">
        <v>1</v>
      </c>
      <c r="AX615">
        <v>-1</v>
      </c>
      <c r="AY615">
        <v>0</v>
      </c>
      <c r="AZ615">
        <v>0</v>
      </c>
      <c r="BA615" t="s">
        <v>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Y615*Source!I208</f>
        <v>2</v>
      </c>
      <c r="CY615">
        <f>AA615</f>
        <v>39.700000000000003</v>
      </c>
      <c r="CZ615">
        <f>AE615</f>
        <v>39.700000000000003</v>
      </c>
      <c r="DA615">
        <f>AI615</f>
        <v>1</v>
      </c>
      <c r="DB615">
        <f>ROUND(ROUND(AT615*CZ615,2),6)</f>
        <v>397</v>
      </c>
      <c r="DC615">
        <f>ROUND(ROUND(AT615*AG615,2),6)</f>
        <v>0</v>
      </c>
    </row>
    <row r="616" spans="1:107" x14ac:dyDescent="0.2">
      <c r="A616">
        <f>ROW(Source!A208)</f>
        <v>208</v>
      </c>
      <c r="B616">
        <v>39650536</v>
      </c>
      <c r="C616">
        <v>39651297</v>
      </c>
      <c r="D616">
        <v>36799065</v>
      </c>
      <c r="E616">
        <v>17</v>
      </c>
      <c r="F616">
        <v>1</v>
      </c>
      <c r="G616">
        <v>1</v>
      </c>
      <c r="H616">
        <v>3</v>
      </c>
      <c r="I616" t="s">
        <v>892</v>
      </c>
      <c r="J616" t="s">
        <v>3</v>
      </c>
      <c r="K616" t="s">
        <v>893</v>
      </c>
      <c r="L616">
        <v>1374</v>
      </c>
      <c r="N616">
        <v>1013</v>
      </c>
      <c r="O616" t="s">
        <v>894</v>
      </c>
      <c r="P616" t="s">
        <v>894</v>
      </c>
      <c r="Q616">
        <v>1</v>
      </c>
      <c r="W616">
        <v>0</v>
      </c>
      <c r="X616">
        <v>-1731369543</v>
      </c>
      <c r="Y616">
        <v>6.05</v>
      </c>
      <c r="AA616">
        <v>1</v>
      </c>
      <c r="AB616">
        <v>0</v>
      </c>
      <c r="AC616">
        <v>0</v>
      </c>
      <c r="AD616">
        <v>0</v>
      </c>
      <c r="AE616">
        <v>1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6.05</v>
      </c>
      <c r="AU616" t="s">
        <v>3</v>
      </c>
      <c r="AV616">
        <v>0</v>
      </c>
      <c r="AW616">
        <v>2</v>
      </c>
      <c r="AX616">
        <v>39651312</v>
      </c>
      <c r="AY616">
        <v>1</v>
      </c>
      <c r="AZ616">
        <v>0</v>
      </c>
      <c r="BA616">
        <v>509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Y616*Source!I208</f>
        <v>1.21</v>
      </c>
      <c r="CY616">
        <f>AA616</f>
        <v>1</v>
      </c>
      <c r="CZ616">
        <f>AE616</f>
        <v>1</v>
      </c>
      <c r="DA616">
        <f>AI616</f>
        <v>1</v>
      </c>
      <c r="DB616">
        <f>ROUND(ROUND(AT616*CZ616,2),6)</f>
        <v>6.05</v>
      </c>
      <c r="DC616">
        <f>ROUND(ROUND(AT616*AG616,2),6)</f>
        <v>0</v>
      </c>
    </row>
    <row r="617" spans="1:107" x14ac:dyDescent="0.2">
      <c r="A617">
        <f>ROW(Source!A209)</f>
        <v>209</v>
      </c>
      <c r="B617">
        <v>39650538</v>
      </c>
      <c r="C617">
        <v>39651297</v>
      </c>
      <c r="D617">
        <v>37064878</v>
      </c>
      <c r="E617">
        <v>1</v>
      </c>
      <c r="F617">
        <v>1</v>
      </c>
      <c r="G617">
        <v>1</v>
      </c>
      <c r="H617">
        <v>1</v>
      </c>
      <c r="I617" t="s">
        <v>1010</v>
      </c>
      <c r="J617" t="s">
        <v>3</v>
      </c>
      <c r="K617" t="s">
        <v>1011</v>
      </c>
      <c r="L617">
        <v>1191</v>
      </c>
      <c r="N617">
        <v>1013</v>
      </c>
      <c r="O617" t="s">
        <v>878</v>
      </c>
      <c r="P617" t="s">
        <v>878</v>
      </c>
      <c r="Q617">
        <v>1</v>
      </c>
      <c r="W617">
        <v>0</v>
      </c>
      <c r="X617">
        <v>-1081351934</v>
      </c>
      <c r="Y617">
        <v>43.415999999999997</v>
      </c>
      <c r="AA617">
        <v>0</v>
      </c>
      <c r="AB617">
        <v>0</v>
      </c>
      <c r="AC617">
        <v>0</v>
      </c>
      <c r="AD617">
        <v>63.64</v>
      </c>
      <c r="AE617">
        <v>0</v>
      </c>
      <c r="AF617">
        <v>0</v>
      </c>
      <c r="AG617">
        <v>0</v>
      </c>
      <c r="AH617">
        <v>9.4</v>
      </c>
      <c r="AI617">
        <v>1</v>
      </c>
      <c r="AJ617">
        <v>1</v>
      </c>
      <c r="AK617">
        <v>1</v>
      </c>
      <c r="AL617">
        <v>6.77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3</v>
      </c>
      <c r="AT617">
        <v>32.159999999999997</v>
      </c>
      <c r="AU617" t="s">
        <v>19</v>
      </c>
      <c r="AV617">
        <v>1</v>
      </c>
      <c r="AW617">
        <v>2</v>
      </c>
      <c r="AX617">
        <v>39651306</v>
      </c>
      <c r="AY617">
        <v>1</v>
      </c>
      <c r="AZ617">
        <v>0</v>
      </c>
      <c r="BA617">
        <v>510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Y617*Source!I209</f>
        <v>8.6831999999999994</v>
      </c>
      <c r="CY617">
        <f>AD617</f>
        <v>63.64</v>
      </c>
      <c r="CZ617">
        <f>AH617</f>
        <v>9.4</v>
      </c>
      <c r="DA617">
        <f>AL617</f>
        <v>6.77</v>
      </c>
      <c r="DB617">
        <f>ROUND((ROUND(AT617*CZ617,2)*1.35),6)</f>
        <v>408.10500000000002</v>
      </c>
      <c r="DC617">
        <f>ROUND((ROUND(AT617*AG617,2)*1.35),6)</f>
        <v>0</v>
      </c>
    </row>
    <row r="618" spans="1:107" x14ac:dyDescent="0.2">
      <c r="A618">
        <f>ROW(Source!A209)</f>
        <v>209</v>
      </c>
      <c r="B618">
        <v>39650538</v>
      </c>
      <c r="C618">
        <v>39651297</v>
      </c>
      <c r="D618">
        <v>37064876</v>
      </c>
      <c r="E618">
        <v>1</v>
      </c>
      <c r="F618">
        <v>1</v>
      </c>
      <c r="G618">
        <v>1</v>
      </c>
      <c r="H618">
        <v>1</v>
      </c>
      <c r="I618" t="s">
        <v>897</v>
      </c>
      <c r="J618" t="s">
        <v>3</v>
      </c>
      <c r="K618" t="s">
        <v>898</v>
      </c>
      <c r="L618">
        <v>1191</v>
      </c>
      <c r="N618">
        <v>1013</v>
      </c>
      <c r="O618" t="s">
        <v>878</v>
      </c>
      <c r="P618" t="s">
        <v>878</v>
      </c>
      <c r="Q618">
        <v>1</v>
      </c>
      <c r="W618">
        <v>0</v>
      </c>
      <c r="X618">
        <v>-1417349443</v>
      </c>
      <c r="Y618">
        <v>0.06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6.77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0.06</v>
      </c>
      <c r="AU618" t="s">
        <v>3</v>
      </c>
      <c r="AV618">
        <v>2</v>
      </c>
      <c r="AW618">
        <v>2</v>
      </c>
      <c r="AX618">
        <v>39651307</v>
      </c>
      <c r="AY618">
        <v>1</v>
      </c>
      <c r="AZ618">
        <v>2048</v>
      </c>
      <c r="BA618">
        <v>511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Y618*Source!I209</f>
        <v>1.2E-2</v>
      </c>
      <c r="CY618">
        <f>AD618</f>
        <v>0</v>
      </c>
      <c r="CZ618">
        <f>AH618</f>
        <v>0</v>
      </c>
      <c r="DA618">
        <f>AL618</f>
        <v>1</v>
      </c>
      <c r="DB618">
        <f>ROUND(ROUND(AT618*CZ618,2),6)</f>
        <v>0</v>
      </c>
      <c r="DC618">
        <f>ROUND(ROUND(AT618*AG618,2),6)</f>
        <v>0</v>
      </c>
    </row>
    <row r="619" spans="1:107" x14ac:dyDescent="0.2">
      <c r="A619">
        <f>ROW(Source!A209)</f>
        <v>209</v>
      </c>
      <c r="B619">
        <v>39650538</v>
      </c>
      <c r="C619">
        <v>39651297</v>
      </c>
      <c r="D619">
        <v>36882159</v>
      </c>
      <c r="E619">
        <v>1</v>
      </c>
      <c r="F619">
        <v>1</v>
      </c>
      <c r="G619">
        <v>1</v>
      </c>
      <c r="H619">
        <v>2</v>
      </c>
      <c r="I619" t="s">
        <v>958</v>
      </c>
      <c r="J619" t="s">
        <v>959</v>
      </c>
      <c r="K619" t="s">
        <v>960</v>
      </c>
      <c r="L619">
        <v>1368</v>
      </c>
      <c r="N619">
        <v>1011</v>
      </c>
      <c r="O619" t="s">
        <v>902</v>
      </c>
      <c r="P619" t="s">
        <v>902</v>
      </c>
      <c r="Q619">
        <v>1</v>
      </c>
      <c r="W619">
        <v>0</v>
      </c>
      <c r="X619">
        <v>-1718674368</v>
      </c>
      <c r="Y619">
        <v>4.0500000000000001E-2</v>
      </c>
      <c r="AA619">
        <v>0</v>
      </c>
      <c r="AB619">
        <v>758.17</v>
      </c>
      <c r="AC619">
        <v>13.5</v>
      </c>
      <c r="AD619">
        <v>0</v>
      </c>
      <c r="AE619">
        <v>0</v>
      </c>
      <c r="AF619">
        <v>111.99</v>
      </c>
      <c r="AG619">
        <v>13.5</v>
      </c>
      <c r="AH619">
        <v>0</v>
      </c>
      <c r="AI619">
        <v>1</v>
      </c>
      <c r="AJ619">
        <v>6.77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3</v>
      </c>
      <c r="AT619">
        <v>0.03</v>
      </c>
      <c r="AU619" t="s">
        <v>19</v>
      </c>
      <c r="AV619">
        <v>0</v>
      </c>
      <c r="AW619">
        <v>2</v>
      </c>
      <c r="AX619">
        <v>39651308</v>
      </c>
      <c r="AY619">
        <v>1</v>
      </c>
      <c r="AZ619">
        <v>0</v>
      </c>
      <c r="BA619">
        <v>512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Y619*Source!I209</f>
        <v>8.1000000000000013E-3</v>
      </c>
      <c r="CY619">
        <f>AB619</f>
        <v>758.17</v>
      </c>
      <c r="CZ619">
        <f>AF619</f>
        <v>111.99</v>
      </c>
      <c r="DA619">
        <f>AJ619</f>
        <v>6.77</v>
      </c>
      <c r="DB619">
        <f>ROUND((ROUND(AT619*CZ619,2)*1.35),6)</f>
        <v>4.5359999999999996</v>
      </c>
      <c r="DC619">
        <f>ROUND((ROUND(AT619*AG619,2)*1.35),6)</f>
        <v>0.55349999999999999</v>
      </c>
    </row>
    <row r="620" spans="1:107" x14ac:dyDescent="0.2">
      <c r="A620">
        <f>ROW(Source!A209)</f>
        <v>209</v>
      </c>
      <c r="B620">
        <v>39650538</v>
      </c>
      <c r="C620">
        <v>39651297</v>
      </c>
      <c r="D620">
        <v>36883554</v>
      </c>
      <c r="E620">
        <v>1</v>
      </c>
      <c r="F620">
        <v>1</v>
      </c>
      <c r="G620">
        <v>1</v>
      </c>
      <c r="H620">
        <v>2</v>
      </c>
      <c r="I620" t="s">
        <v>961</v>
      </c>
      <c r="J620" t="s">
        <v>962</v>
      </c>
      <c r="K620" t="s">
        <v>963</v>
      </c>
      <c r="L620">
        <v>1368</v>
      </c>
      <c r="N620">
        <v>1011</v>
      </c>
      <c r="O620" t="s">
        <v>902</v>
      </c>
      <c r="P620" t="s">
        <v>902</v>
      </c>
      <c r="Q620">
        <v>1</v>
      </c>
      <c r="W620">
        <v>0</v>
      </c>
      <c r="X620">
        <v>1372534845</v>
      </c>
      <c r="Y620">
        <v>4.0500000000000001E-2</v>
      </c>
      <c r="AA620">
        <v>0</v>
      </c>
      <c r="AB620">
        <v>444.86</v>
      </c>
      <c r="AC620">
        <v>11.6</v>
      </c>
      <c r="AD620">
        <v>0</v>
      </c>
      <c r="AE620">
        <v>0</v>
      </c>
      <c r="AF620">
        <v>65.709999999999994</v>
      </c>
      <c r="AG620">
        <v>11.6</v>
      </c>
      <c r="AH620">
        <v>0</v>
      </c>
      <c r="AI620">
        <v>1</v>
      </c>
      <c r="AJ620">
        <v>6.77</v>
      </c>
      <c r="AK620">
        <v>1</v>
      </c>
      <c r="AL620">
        <v>1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3</v>
      </c>
      <c r="AT620">
        <v>0.03</v>
      </c>
      <c r="AU620" t="s">
        <v>19</v>
      </c>
      <c r="AV620">
        <v>0</v>
      </c>
      <c r="AW620">
        <v>2</v>
      </c>
      <c r="AX620">
        <v>39651309</v>
      </c>
      <c r="AY620">
        <v>1</v>
      </c>
      <c r="AZ620">
        <v>0</v>
      </c>
      <c r="BA620">
        <v>513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Y620*Source!I209</f>
        <v>8.1000000000000013E-3</v>
      </c>
      <c r="CY620">
        <f>AB620</f>
        <v>444.86</v>
      </c>
      <c r="CZ620">
        <f>AF620</f>
        <v>65.709999999999994</v>
      </c>
      <c r="DA620">
        <f>AJ620</f>
        <v>6.77</v>
      </c>
      <c r="DB620">
        <f>ROUND((ROUND(AT620*CZ620,2)*1.35),6)</f>
        <v>2.6595</v>
      </c>
      <c r="DC620">
        <f>ROUND((ROUND(AT620*AG620,2)*1.35),6)</f>
        <v>0.47249999999999998</v>
      </c>
    </row>
    <row r="621" spans="1:107" x14ac:dyDescent="0.2">
      <c r="A621">
        <f>ROW(Source!A209)</f>
        <v>209</v>
      </c>
      <c r="B621">
        <v>39650538</v>
      </c>
      <c r="C621">
        <v>39651297</v>
      </c>
      <c r="D621">
        <v>36804580</v>
      </c>
      <c r="E621">
        <v>1</v>
      </c>
      <c r="F621">
        <v>1</v>
      </c>
      <c r="G621">
        <v>1</v>
      </c>
      <c r="H621">
        <v>3</v>
      </c>
      <c r="I621" t="s">
        <v>1110</v>
      </c>
      <c r="J621" t="s">
        <v>1111</v>
      </c>
      <c r="K621" t="s">
        <v>1112</v>
      </c>
      <c r="L621">
        <v>1355</v>
      </c>
      <c r="N621">
        <v>1010</v>
      </c>
      <c r="O621" t="s">
        <v>265</v>
      </c>
      <c r="P621" t="s">
        <v>265</v>
      </c>
      <c r="Q621">
        <v>100</v>
      </c>
      <c r="W621">
        <v>0</v>
      </c>
      <c r="X621">
        <v>1794244060</v>
      </c>
      <c r="Y621">
        <v>2.04</v>
      </c>
      <c r="AA621">
        <v>582.22</v>
      </c>
      <c r="AB621">
        <v>0</v>
      </c>
      <c r="AC621">
        <v>0</v>
      </c>
      <c r="AD621">
        <v>0</v>
      </c>
      <c r="AE621">
        <v>86</v>
      </c>
      <c r="AF621">
        <v>0</v>
      </c>
      <c r="AG621">
        <v>0</v>
      </c>
      <c r="AH621">
        <v>0</v>
      </c>
      <c r="AI621">
        <v>6.77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2.04</v>
      </c>
      <c r="AU621" t="s">
        <v>3</v>
      </c>
      <c r="AV621">
        <v>0</v>
      </c>
      <c r="AW621">
        <v>2</v>
      </c>
      <c r="AX621">
        <v>39651310</v>
      </c>
      <c r="AY621">
        <v>1</v>
      </c>
      <c r="AZ621">
        <v>0</v>
      </c>
      <c r="BA621">
        <v>514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Y621*Source!I209</f>
        <v>0.40800000000000003</v>
      </c>
      <c r="CY621">
        <f>AA621</f>
        <v>582.22</v>
      </c>
      <c r="CZ621">
        <f>AE621</f>
        <v>86</v>
      </c>
      <c r="DA621">
        <f>AI621</f>
        <v>6.77</v>
      </c>
      <c r="DB621">
        <f t="shared" ref="DB621:DB656" si="210">ROUND(ROUND(AT621*CZ621,2),6)</f>
        <v>175.44</v>
      </c>
      <c r="DC621">
        <f t="shared" ref="DC621:DC656" si="211">ROUND(ROUND(AT621*AG621,2),6)</f>
        <v>0</v>
      </c>
    </row>
    <row r="622" spans="1:107" x14ac:dyDescent="0.2">
      <c r="A622">
        <f>ROW(Source!A209)</f>
        <v>209</v>
      </c>
      <c r="B622">
        <v>39650538</v>
      </c>
      <c r="C622">
        <v>39651297</v>
      </c>
      <c r="D622">
        <v>36804890</v>
      </c>
      <c r="E622">
        <v>1</v>
      </c>
      <c r="F622">
        <v>1</v>
      </c>
      <c r="G622">
        <v>1</v>
      </c>
      <c r="H622">
        <v>3</v>
      </c>
      <c r="I622" t="s">
        <v>1153</v>
      </c>
      <c r="J622" t="s">
        <v>1154</v>
      </c>
      <c r="K622" t="s">
        <v>1155</v>
      </c>
      <c r="L622">
        <v>1355</v>
      </c>
      <c r="N622">
        <v>1010</v>
      </c>
      <c r="O622" t="s">
        <v>265</v>
      </c>
      <c r="P622" t="s">
        <v>265</v>
      </c>
      <c r="Q622">
        <v>100</v>
      </c>
      <c r="W622">
        <v>0</v>
      </c>
      <c r="X622">
        <v>-1984086104</v>
      </c>
      <c r="Y622">
        <v>2.04</v>
      </c>
      <c r="AA622">
        <v>13.54</v>
      </c>
      <c r="AB622">
        <v>0</v>
      </c>
      <c r="AC622">
        <v>0</v>
      </c>
      <c r="AD622">
        <v>0</v>
      </c>
      <c r="AE622">
        <v>2</v>
      </c>
      <c r="AF622">
        <v>0</v>
      </c>
      <c r="AG622">
        <v>0</v>
      </c>
      <c r="AH622">
        <v>0</v>
      </c>
      <c r="AI622">
        <v>6.77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3</v>
      </c>
      <c r="AT622">
        <v>2.04</v>
      </c>
      <c r="AU622" t="s">
        <v>3</v>
      </c>
      <c r="AV622">
        <v>0</v>
      </c>
      <c r="AW622">
        <v>2</v>
      </c>
      <c r="AX622">
        <v>39651311</v>
      </c>
      <c r="AY622">
        <v>1</v>
      </c>
      <c r="AZ622">
        <v>0</v>
      </c>
      <c r="BA622">
        <v>515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Y622*Source!I209</f>
        <v>0.40800000000000003</v>
      </c>
      <c r="CY622">
        <f>AA622</f>
        <v>13.54</v>
      </c>
      <c r="CZ622">
        <f>AE622</f>
        <v>2</v>
      </c>
      <c r="DA622">
        <f>AI622</f>
        <v>6.77</v>
      </c>
      <c r="DB622">
        <f t="shared" si="210"/>
        <v>4.08</v>
      </c>
      <c r="DC622">
        <f t="shared" si="211"/>
        <v>0</v>
      </c>
    </row>
    <row r="623" spans="1:107" x14ac:dyDescent="0.2">
      <c r="A623">
        <f>ROW(Source!A209)</f>
        <v>209</v>
      </c>
      <c r="B623">
        <v>39650538</v>
      </c>
      <c r="C623">
        <v>39651297</v>
      </c>
      <c r="D623">
        <v>36860035</v>
      </c>
      <c r="E623">
        <v>1</v>
      </c>
      <c r="F623">
        <v>1</v>
      </c>
      <c r="G623">
        <v>1</v>
      </c>
      <c r="H623">
        <v>3</v>
      </c>
      <c r="I623" t="s">
        <v>409</v>
      </c>
      <c r="J623" t="s">
        <v>411</v>
      </c>
      <c r="K623" t="s">
        <v>410</v>
      </c>
      <c r="L623">
        <v>1346</v>
      </c>
      <c r="N623">
        <v>1009</v>
      </c>
      <c r="O623" t="s">
        <v>186</v>
      </c>
      <c r="P623" t="s">
        <v>186</v>
      </c>
      <c r="Q623">
        <v>1</v>
      </c>
      <c r="W623">
        <v>0</v>
      </c>
      <c r="X623">
        <v>1103946124</v>
      </c>
      <c r="Y623">
        <v>10</v>
      </c>
      <c r="AA623">
        <v>268.77</v>
      </c>
      <c r="AB623">
        <v>0</v>
      </c>
      <c r="AC623">
        <v>0</v>
      </c>
      <c r="AD623">
        <v>0</v>
      </c>
      <c r="AE623">
        <v>39.700000000000003</v>
      </c>
      <c r="AF623">
        <v>0</v>
      </c>
      <c r="AG623">
        <v>0</v>
      </c>
      <c r="AH623">
        <v>0</v>
      </c>
      <c r="AI623">
        <v>6.77</v>
      </c>
      <c r="AJ623">
        <v>1</v>
      </c>
      <c r="AK623">
        <v>1</v>
      </c>
      <c r="AL623">
        <v>1</v>
      </c>
      <c r="AN623">
        <v>0</v>
      </c>
      <c r="AO623">
        <v>0</v>
      </c>
      <c r="AP623">
        <v>0</v>
      </c>
      <c r="AQ623">
        <v>0</v>
      </c>
      <c r="AR623">
        <v>0</v>
      </c>
      <c r="AS623" t="s">
        <v>3</v>
      </c>
      <c r="AT623">
        <v>10</v>
      </c>
      <c r="AU623" t="s">
        <v>3</v>
      </c>
      <c r="AV623">
        <v>0</v>
      </c>
      <c r="AW623">
        <v>1</v>
      </c>
      <c r="AX623">
        <v>-1</v>
      </c>
      <c r="AY623">
        <v>0</v>
      </c>
      <c r="AZ623">
        <v>0</v>
      </c>
      <c r="BA623" t="s">
        <v>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Y623*Source!I209</f>
        <v>2</v>
      </c>
      <c r="CY623">
        <f>AA623</f>
        <v>268.77</v>
      </c>
      <c r="CZ623">
        <f>AE623</f>
        <v>39.700000000000003</v>
      </c>
      <c r="DA623">
        <f>AI623</f>
        <v>6.77</v>
      </c>
      <c r="DB623">
        <f t="shared" si="210"/>
        <v>397</v>
      </c>
      <c r="DC623">
        <f t="shared" si="211"/>
        <v>0</v>
      </c>
    </row>
    <row r="624" spans="1:107" x14ac:dyDescent="0.2">
      <c r="A624">
        <f>ROW(Source!A209)</f>
        <v>209</v>
      </c>
      <c r="B624">
        <v>39650538</v>
      </c>
      <c r="C624">
        <v>39651297</v>
      </c>
      <c r="D624">
        <v>36799065</v>
      </c>
      <c r="E624">
        <v>17</v>
      </c>
      <c r="F624">
        <v>1</v>
      </c>
      <c r="G624">
        <v>1</v>
      </c>
      <c r="H624">
        <v>3</v>
      </c>
      <c r="I624" t="s">
        <v>892</v>
      </c>
      <c r="J624" t="s">
        <v>3</v>
      </c>
      <c r="K624" t="s">
        <v>893</v>
      </c>
      <c r="L624">
        <v>1374</v>
      </c>
      <c r="N624">
        <v>1013</v>
      </c>
      <c r="O624" t="s">
        <v>894</v>
      </c>
      <c r="P624" t="s">
        <v>894</v>
      </c>
      <c r="Q624">
        <v>1</v>
      </c>
      <c r="W624">
        <v>0</v>
      </c>
      <c r="X624">
        <v>-1731369543</v>
      </c>
      <c r="Y624">
        <v>6.05</v>
      </c>
      <c r="AA624">
        <v>1</v>
      </c>
      <c r="AB624">
        <v>0</v>
      </c>
      <c r="AC624">
        <v>0</v>
      </c>
      <c r="AD624">
        <v>0</v>
      </c>
      <c r="AE624">
        <v>1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6.05</v>
      </c>
      <c r="AU624" t="s">
        <v>3</v>
      </c>
      <c r="AV624">
        <v>0</v>
      </c>
      <c r="AW624">
        <v>2</v>
      </c>
      <c r="AX624">
        <v>39651312</v>
      </c>
      <c r="AY624">
        <v>1</v>
      </c>
      <c r="AZ624">
        <v>0</v>
      </c>
      <c r="BA624">
        <v>516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Y624*Source!I209</f>
        <v>1.21</v>
      </c>
      <c r="CY624">
        <f>AA624</f>
        <v>1</v>
      </c>
      <c r="CZ624">
        <f>AE624</f>
        <v>1</v>
      </c>
      <c r="DA624">
        <f>AI624</f>
        <v>1</v>
      </c>
      <c r="DB624">
        <f t="shared" si="210"/>
        <v>6.05</v>
      </c>
      <c r="DC624">
        <f t="shared" si="211"/>
        <v>0</v>
      </c>
    </row>
    <row r="625" spans="1:107" x14ac:dyDescent="0.2">
      <c r="A625">
        <f>ROW(Source!A212)</f>
        <v>212</v>
      </c>
      <c r="B625">
        <v>39650536</v>
      </c>
      <c r="C625">
        <v>39656329</v>
      </c>
      <c r="D625">
        <v>37071037</v>
      </c>
      <c r="E625">
        <v>1</v>
      </c>
      <c r="F625">
        <v>1</v>
      </c>
      <c r="G625">
        <v>1</v>
      </c>
      <c r="H625">
        <v>1</v>
      </c>
      <c r="I625" t="s">
        <v>895</v>
      </c>
      <c r="J625" t="s">
        <v>3</v>
      </c>
      <c r="K625" t="s">
        <v>896</v>
      </c>
      <c r="L625">
        <v>1191</v>
      </c>
      <c r="N625">
        <v>1013</v>
      </c>
      <c r="O625" t="s">
        <v>878</v>
      </c>
      <c r="P625" t="s">
        <v>878</v>
      </c>
      <c r="Q625">
        <v>1</v>
      </c>
      <c r="W625">
        <v>0</v>
      </c>
      <c r="X625">
        <v>1069510174</v>
      </c>
      <c r="Y625">
        <v>28.1</v>
      </c>
      <c r="AA625">
        <v>0</v>
      </c>
      <c r="AB625">
        <v>0</v>
      </c>
      <c r="AC625">
        <v>0</v>
      </c>
      <c r="AD625">
        <v>9.6199999999999992</v>
      </c>
      <c r="AE625">
        <v>0</v>
      </c>
      <c r="AF625">
        <v>0</v>
      </c>
      <c r="AG625">
        <v>0</v>
      </c>
      <c r="AH625">
        <v>9.6199999999999992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3</v>
      </c>
      <c r="AT625">
        <v>28.1</v>
      </c>
      <c r="AU625" t="s">
        <v>3</v>
      </c>
      <c r="AV625">
        <v>1</v>
      </c>
      <c r="AW625">
        <v>2</v>
      </c>
      <c r="AX625">
        <v>39656330</v>
      </c>
      <c r="AY625">
        <v>1</v>
      </c>
      <c r="AZ625">
        <v>0</v>
      </c>
      <c r="BA625">
        <v>517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Y625*Source!I212</f>
        <v>28.1</v>
      </c>
      <c r="CY625">
        <f>AD625</f>
        <v>9.6199999999999992</v>
      </c>
      <c r="CZ625">
        <f>AH625</f>
        <v>9.6199999999999992</v>
      </c>
      <c r="DA625">
        <f>AL625</f>
        <v>1</v>
      </c>
      <c r="DB625">
        <f t="shared" si="210"/>
        <v>270.32</v>
      </c>
      <c r="DC625">
        <f t="shared" si="211"/>
        <v>0</v>
      </c>
    </row>
    <row r="626" spans="1:107" x14ac:dyDescent="0.2">
      <c r="A626">
        <f>ROW(Source!A212)</f>
        <v>212</v>
      </c>
      <c r="B626">
        <v>39650536</v>
      </c>
      <c r="C626">
        <v>39656329</v>
      </c>
      <c r="D626">
        <v>37064876</v>
      </c>
      <c r="E626">
        <v>1</v>
      </c>
      <c r="F626">
        <v>1</v>
      </c>
      <c r="G626">
        <v>1</v>
      </c>
      <c r="H626">
        <v>1</v>
      </c>
      <c r="I626" t="s">
        <v>897</v>
      </c>
      <c r="J626" t="s">
        <v>3</v>
      </c>
      <c r="K626" t="s">
        <v>898</v>
      </c>
      <c r="L626">
        <v>1191</v>
      </c>
      <c r="N626">
        <v>1013</v>
      </c>
      <c r="O626" t="s">
        <v>878</v>
      </c>
      <c r="P626" t="s">
        <v>878</v>
      </c>
      <c r="Q626">
        <v>1</v>
      </c>
      <c r="W626">
        <v>0</v>
      </c>
      <c r="X626">
        <v>-1417349443</v>
      </c>
      <c r="Y626">
        <v>0.93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3</v>
      </c>
      <c r="AT626">
        <v>0.93</v>
      </c>
      <c r="AU626" t="s">
        <v>3</v>
      </c>
      <c r="AV626">
        <v>2</v>
      </c>
      <c r="AW626">
        <v>2</v>
      </c>
      <c r="AX626">
        <v>39656331</v>
      </c>
      <c r="AY626">
        <v>1</v>
      </c>
      <c r="AZ626">
        <v>0</v>
      </c>
      <c r="BA626">
        <v>518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Y626*Source!I212</f>
        <v>0.93</v>
      </c>
      <c r="CY626">
        <f>AD626</f>
        <v>0</v>
      </c>
      <c r="CZ626">
        <f>AH626</f>
        <v>0</v>
      </c>
      <c r="DA626">
        <f>AL626</f>
        <v>1</v>
      </c>
      <c r="DB626">
        <f t="shared" si="210"/>
        <v>0</v>
      </c>
      <c r="DC626">
        <f t="shared" si="211"/>
        <v>0</v>
      </c>
    </row>
    <row r="627" spans="1:107" x14ac:dyDescent="0.2">
      <c r="A627">
        <f>ROW(Source!A212)</f>
        <v>212</v>
      </c>
      <c r="B627">
        <v>39650536</v>
      </c>
      <c r="C627">
        <v>39656329</v>
      </c>
      <c r="D627">
        <v>36882159</v>
      </c>
      <c r="E627">
        <v>1</v>
      </c>
      <c r="F627">
        <v>1</v>
      </c>
      <c r="G627">
        <v>1</v>
      </c>
      <c r="H627">
        <v>2</v>
      </c>
      <c r="I627" t="s">
        <v>958</v>
      </c>
      <c r="J627" t="s">
        <v>959</v>
      </c>
      <c r="K627" t="s">
        <v>960</v>
      </c>
      <c r="L627">
        <v>1368</v>
      </c>
      <c r="N627">
        <v>1011</v>
      </c>
      <c r="O627" t="s">
        <v>902</v>
      </c>
      <c r="P627" t="s">
        <v>902</v>
      </c>
      <c r="Q627">
        <v>1</v>
      </c>
      <c r="W627">
        <v>0</v>
      </c>
      <c r="X627">
        <v>-1718674368</v>
      </c>
      <c r="Y627">
        <v>0.57999999999999996</v>
      </c>
      <c r="AA627">
        <v>0</v>
      </c>
      <c r="AB627">
        <v>111.99</v>
      </c>
      <c r="AC627">
        <v>13.5</v>
      </c>
      <c r="AD627">
        <v>0</v>
      </c>
      <c r="AE627">
        <v>0</v>
      </c>
      <c r="AF627">
        <v>111.99</v>
      </c>
      <c r="AG627">
        <v>13.5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3</v>
      </c>
      <c r="AT627">
        <v>0.57999999999999996</v>
      </c>
      <c r="AU627" t="s">
        <v>3</v>
      </c>
      <c r="AV627">
        <v>0</v>
      </c>
      <c r="AW627">
        <v>2</v>
      </c>
      <c r="AX627">
        <v>39656332</v>
      </c>
      <c r="AY627">
        <v>1</v>
      </c>
      <c r="AZ627">
        <v>0</v>
      </c>
      <c r="BA627">
        <v>519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Y627*Source!I212</f>
        <v>0.57999999999999996</v>
      </c>
      <c r="CY627">
        <f>AB627</f>
        <v>111.99</v>
      </c>
      <c r="CZ627">
        <f>AF627</f>
        <v>111.99</v>
      </c>
      <c r="DA627">
        <f>AJ627</f>
        <v>1</v>
      </c>
      <c r="DB627">
        <f t="shared" si="210"/>
        <v>64.95</v>
      </c>
      <c r="DC627">
        <f t="shared" si="211"/>
        <v>7.83</v>
      </c>
    </row>
    <row r="628" spans="1:107" x14ac:dyDescent="0.2">
      <c r="A628">
        <f>ROW(Source!A212)</f>
        <v>212</v>
      </c>
      <c r="B628">
        <v>39650536</v>
      </c>
      <c r="C628">
        <v>39656329</v>
      </c>
      <c r="D628">
        <v>36883554</v>
      </c>
      <c r="E628">
        <v>1</v>
      </c>
      <c r="F628">
        <v>1</v>
      </c>
      <c r="G628">
        <v>1</v>
      </c>
      <c r="H628">
        <v>2</v>
      </c>
      <c r="I628" t="s">
        <v>961</v>
      </c>
      <c r="J628" t="s">
        <v>962</v>
      </c>
      <c r="K628" t="s">
        <v>963</v>
      </c>
      <c r="L628">
        <v>1368</v>
      </c>
      <c r="N628">
        <v>1011</v>
      </c>
      <c r="O628" t="s">
        <v>902</v>
      </c>
      <c r="P628" t="s">
        <v>902</v>
      </c>
      <c r="Q628">
        <v>1</v>
      </c>
      <c r="W628">
        <v>0</v>
      </c>
      <c r="X628">
        <v>1372534845</v>
      </c>
      <c r="Y628">
        <v>0.35</v>
      </c>
      <c r="AA628">
        <v>0</v>
      </c>
      <c r="AB628">
        <v>65.709999999999994</v>
      </c>
      <c r="AC628">
        <v>11.6</v>
      </c>
      <c r="AD628">
        <v>0</v>
      </c>
      <c r="AE628">
        <v>0</v>
      </c>
      <c r="AF628">
        <v>65.709999999999994</v>
      </c>
      <c r="AG628">
        <v>11.6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3</v>
      </c>
      <c r="AT628">
        <v>0.35</v>
      </c>
      <c r="AU628" t="s">
        <v>3</v>
      </c>
      <c r="AV628">
        <v>0</v>
      </c>
      <c r="AW628">
        <v>2</v>
      </c>
      <c r="AX628">
        <v>39656333</v>
      </c>
      <c r="AY628">
        <v>1</v>
      </c>
      <c r="AZ628">
        <v>0</v>
      </c>
      <c r="BA628">
        <v>520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Y628*Source!I212</f>
        <v>0.35</v>
      </c>
      <c r="CY628">
        <f>AB628</f>
        <v>65.709999999999994</v>
      </c>
      <c r="CZ628">
        <f>AF628</f>
        <v>65.709999999999994</v>
      </c>
      <c r="DA628">
        <f>AJ628</f>
        <v>1</v>
      </c>
      <c r="DB628">
        <f t="shared" si="210"/>
        <v>23</v>
      </c>
      <c r="DC628">
        <f t="shared" si="211"/>
        <v>4.0599999999999996</v>
      </c>
    </row>
    <row r="629" spans="1:107" x14ac:dyDescent="0.2">
      <c r="A629">
        <f>ROW(Source!A212)</f>
        <v>212</v>
      </c>
      <c r="B629">
        <v>39650536</v>
      </c>
      <c r="C629">
        <v>39656329</v>
      </c>
      <c r="D629">
        <v>36883858</v>
      </c>
      <c r="E629">
        <v>1</v>
      </c>
      <c r="F629">
        <v>1</v>
      </c>
      <c r="G629">
        <v>1</v>
      </c>
      <c r="H629">
        <v>2</v>
      </c>
      <c r="I629" t="s">
        <v>1039</v>
      </c>
      <c r="J629" t="s">
        <v>1040</v>
      </c>
      <c r="K629" t="s">
        <v>1041</v>
      </c>
      <c r="L629">
        <v>1368</v>
      </c>
      <c r="N629">
        <v>1011</v>
      </c>
      <c r="O629" t="s">
        <v>902</v>
      </c>
      <c r="P629" t="s">
        <v>902</v>
      </c>
      <c r="Q629">
        <v>1</v>
      </c>
      <c r="W629">
        <v>0</v>
      </c>
      <c r="X629">
        <v>-353815937</v>
      </c>
      <c r="Y629">
        <v>2.4</v>
      </c>
      <c r="AA629">
        <v>0</v>
      </c>
      <c r="AB629">
        <v>8.1</v>
      </c>
      <c r="AC629">
        <v>0</v>
      </c>
      <c r="AD629">
        <v>0</v>
      </c>
      <c r="AE629">
        <v>0</v>
      </c>
      <c r="AF629">
        <v>8.1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3</v>
      </c>
      <c r="AT629">
        <v>2.4</v>
      </c>
      <c r="AU629" t="s">
        <v>3</v>
      </c>
      <c r="AV629">
        <v>0</v>
      </c>
      <c r="AW629">
        <v>2</v>
      </c>
      <c r="AX629">
        <v>39656334</v>
      </c>
      <c r="AY629">
        <v>1</v>
      </c>
      <c r="AZ629">
        <v>0</v>
      </c>
      <c r="BA629">
        <v>521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Y629*Source!I212</f>
        <v>2.4</v>
      </c>
      <c r="CY629">
        <f>AB629</f>
        <v>8.1</v>
      </c>
      <c r="CZ629">
        <f>AF629</f>
        <v>8.1</v>
      </c>
      <c r="DA629">
        <f>AJ629</f>
        <v>1</v>
      </c>
      <c r="DB629">
        <f t="shared" si="210"/>
        <v>19.440000000000001</v>
      </c>
      <c r="DC629">
        <f t="shared" si="211"/>
        <v>0</v>
      </c>
    </row>
    <row r="630" spans="1:107" x14ac:dyDescent="0.2">
      <c r="A630">
        <f>ROW(Source!A212)</f>
        <v>212</v>
      </c>
      <c r="B630">
        <v>39650536</v>
      </c>
      <c r="C630">
        <v>39656329</v>
      </c>
      <c r="D630">
        <v>36800159</v>
      </c>
      <c r="E630">
        <v>1</v>
      </c>
      <c r="F630">
        <v>1</v>
      </c>
      <c r="G630">
        <v>1</v>
      </c>
      <c r="H630">
        <v>3</v>
      </c>
      <c r="I630" t="s">
        <v>1064</v>
      </c>
      <c r="J630" t="s">
        <v>1065</v>
      </c>
      <c r="K630" t="s">
        <v>1066</v>
      </c>
      <c r="L630">
        <v>1339</v>
      </c>
      <c r="N630">
        <v>1007</v>
      </c>
      <c r="O630" t="s">
        <v>657</v>
      </c>
      <c r="P630" t="s">
        <v>657</v>
      </c>
      <c r="Q630">
        <v>1</v>
      </c>
      <c r="W630">
        <v>0</v>
      </c>
      <c r="X630">
        <v>1262771840</v>
      </c>
      <c r="Y630">
        <v>1.6</v>
      </c>
      <c r="AA630">
        <v>6.22</v>
      </c>
      <c r="AB630">
        <v>0</v>
      </c>
      <c r="AC630">
        <v>0</v>
      </c>
      <c r="AD630">
        <v>0</v>
      </c>
      <c r="AE630">
        <v>6.22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3</v>
      </c>
      <c r="AT630">
        <v>1.6</v>
      </c>
      <c r="AU630" t="s">
        <v>3</v>
      </c>
      <c r="AV630">
        <v>0</v>
      </c>
      <c r="AW630">
        <v>2</v>
      </c>
      <c r="AX630">
        <v>39656335</v>
      </c>
      <c r="AY630">
        <v>1</v>
      </c>
      <c r="AZ630">
        <v>0</v>
      </c>
      <c r="BA630">
        <v>522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Y630*Source!I212</f>
        <v>1.6</v>
      </c>
      <c r="CY630">
        <f t="shared" ref="CY630:CY636" si="212">AA630</f>
        <v>6.22</v>
      </c>
      <c r="CZ630">
        <f t="shared" ref="CZ630:CZ636" si="213">AE630</f>
        <v>6.22</v>
      </c>
      <c r="DA630">
        <f t="shared" ref="DA630:DA636" si="214">AI630</f>
        <v>1</v>
      </c>
      <c r="DB630">
        <f t="shared" si="210"/>
        <v>9.9499999999999993</v>
      </c>
      <c r="DC630">
        <f t="shared" si="211"/>
        <v>0</v>
      </c>
    </row>
    <row r="631" spans="1:107" x14ac:dyDescent="0.2">
      <c r="A631">
        <f>ROW(Source!A212)</f>
        <v>212</v>
      </c>
      <c r="B631">
        <v>39650536</v>
      </c>
      <c r="C631">
        <v>39656329</v>
      </c>
      <c r="D631">
        <v>36800166</v>
      </c>
      <c r="E631">
        <v>1</v>
      </c>
      <c r="F631">
        <v>1</v>
      </c>
      <c r="G631">
        <v>1</v>
      </c>
      <c r="H631">
        <v>3</v>
      </c>
      <c r="I631" t="s">
        <v>1156</v>
      </c>
      <c r="J631" t="s">
        <v>1157</v>
      </c>
      <c r="K631" t="s">
        <v>1158</v>
      </c>
      <c r="L631">
        <v>1346</v>
      </c>
      <c r="N631">
        <v>1009</v>
      </c>
      <c r="O631" t="s">
        <v>186</v>
      </c>
      <c r="P631" t="s">
        <v>186</v>
      </c>
      <c r="Q631">
        <v>1</v>
      </c>
      <c r="W631">
        <v>0</v>
      </c>
      <c r="X631">
        <v>1721895514</v>
      </c>
      <c r="Y631">
        <v>0.4</v>
      </c>
      <c r="AA631">
        <v>6.09</v>
      </c>
      <c r="AB631">
        <v>0</v>
      </c>
      <c r="AC631">
        <v>0</v>
      </c>
      <c r="AD631">
        <v>0</v>
      </c>
      <c r="AE631">
        <v>6.09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3</v>
      </c>
      <c r="AT631">
        <v>0.4</v>
      </c>
      <c r="AU631" t="s">
        <v>3</v>
      </c>
      <c r="AV631">
        <v>0</v>
      </c>
      <c r="AW631">
        <v>2</v>
      </c>
      <c r="AX631">
        <v>39656336</v>
      </c>
      <c r="AY631">
        <v>1</v>
      </c>
      <c r="AZ631">
        <v>0</v>
      </c>
      <c r="BA631">
        <v>523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Y631*Source!I212</f>
        <v>0.4</v>
      </c>
      <c r="CY631">
        <f t="shared" si="212"/>
        <v>6.09</v>
      </c>
      <c r="CZ631">
        <f t="shared" si="213"/>
        <v>6.09</v>
      </c>
      <c r="DA631">
        <f t="shared" si="214"/>
        <v>1</v>
      </c>
      <c r="DB631">
        <f t="shared" si="210"/>
        <v>2.44</v>
      </c>
      <c r="DC631">
        <f t="shared" si="211"/>
        <v>0</v>
      </c>
    </row>
    <row r="632" spans="1:107" x14ac:dyDescent="0.2">
      <c r="A632">
        <f>ROW(Source!A212)</f>
        <v>212</v>
      </c>
      <c r="B632">
        <v>39650536</v>
      </c>
      <c r="C632">
        <v>39656329</v>
      </c>
      <c r="D632">
        <v>36800363</v>
      </c>
      <c r="E632">
        <v>1</v>
      </c>
      <c r="F632">
        <v>1</v>
      </c>
      <c r="G632">
        <v>1</v>
      </c>
      <c r="H632">
        <v>3</v>
      </c>
      <c r="I632" t="s">
        <v>1159</v>
      </c>
      <c r="J632" t="s">
        <v>1160</v>
      </c>
      <c r="K632" t="s">
        <v>1161</v>
      </c>
      <c r="L632">
        <v>1346</v>
      </c>
      <c r="N632">
        <v>1009</v>
      </c>
      <c r="O632" t="s">
        <v>186</v>
      </c>
      <c r="P632" t="s">
        <v>186</v>
      </c>
      <c r="Q632">
        <v>1</v>
      </c>
      <c r="W632">
        <v>0</v>
      </c>
      <c r="X632">
        <v>-1005327145</v>
      </c>
      <c r="Y632">
        <v>0.8</v>
      </c>
      <c r="AA632">
        <v>9.75</v>
      </c>
      <c r="AB632">
        <v>0</v>
      </c>
      <c r="AC632">
        <v>0</v>
      </c>
      <c r="AD632">
        <v>0</v>
      </c>
      <c r="AE632">
        <v>9.75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3</v>
      </c>
      <c r="AT632">
        <v>0.8</v>
      </c>
      <c r="AU632" t="s">
        <v>3</v>
      </c>
      <c r="AV632">
        <v>0</v>
      </c>
      <c r="AW632">
        <v>2</v>
      </c>
      <c r="AX632">
        <v>39656337</v>
      </c>
      <c r="AY632">
        <v>1</v>
      </c>
      <c r="AZ632">
        <v>0</v>
      </c>
      <c r="BA632">
        <v>524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Y632*Source!I212</f>
        <v>0.8</v>
      </c>
      <c r="CY632">
        <f t="shared" si="212"/>
        <v>9.75</v>
      </c>
      <c r="CZ632">
        <f t="shared" si="213"/>
        <v>9.75</v>
      </c>
      <c r="DA632">
        <f t="shared" si="214"/>
        <v>1</v>
      </c>
      <c r="DB632">
        <f t="shared" si="210"/>
        <v>7.8</v>
      </c>
      <c r="DC632">
        <f t="shared" si="211"/>
        <v>0</v>
      </c>
    </row>
    <row r="633" spans="1:107" x14ac:dyDescent="0.2">
      <c r="A633">
        <f>ROW(Source!A212)</f>
        <v>212</v>
      </c>
      <c r="B633">
        <v>39650536</v>
      </c>
      <c r="C633">
        <v>39656329</v>
      </c>
      <c r="D633">
        <v>36803257</v>
      </c>
      <c r="E633">
        <v>1</v>
      </c>
      <c r="F633">
        <v>1</v>
      </c>
      <c r="G633">
        <v>1</v>
      </c>
      <c r="H633">
        <v>3</v>
      </c>
      <c r="I633" t="s">
        <v>1162</v>
      </c>
      <c r="J633" t="s">
        <v>1163</v>
      </c>
      <c r="K633" t="s">
        <v>1109</v>
      </c>
      <c r="L633">
        <v>1348</v>
      </c>
      <c r="N633">
        <v>1009</v>
      </c>
      <c r="O633" t="s">
        <v>888</v>
      </c>
      <c r="P633" t="s">
        <v>888</v>
      </c>
      <c r="Q633">
        <v>1000</v>
      </c>
      <c r="W633">
        <v>0</v>
      </c>
      <c r="X633">
        <v>-1207018266</v>
      </c>
      <c r="Y633">
        <v>1.1E-4</v>
      </c>
      <c r="AA633">
        <v>10578</v>
      </c>
      <c r="AB633">
        <v>0</v>
      </c>
      <c r="AC633">
        <v>0</v>
      </c>
      <c r="AD633">
        <v>0</v>
      </c>
      <c r="AE633">
        <v>10578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3</v>
      </c>
      <c r="AT633">
        <v>1.1E-4</v>
      </c>
      <c r="AU633" t="s">
        <v>3</v>
      </c>
      <c r="AV633">
        <v>0</v>
      </c>
      <c r="AW633">
        <v>2</v>
      </c>
      <c r="AX633">
        <v>39656338</v>
      </c>
      <c r="AY633">
        <v>1</v>
      </c>
      <c r="AZ633">
        <v>0</v>
      </c>
      <c r="BA633">
        <v>525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Y633*Source!I212</f>
        <v>1.1E-4</v>
      </c>
      <c r="CY633">
        <f t="shared" si="212"/>
        <v>10578</v>
      </c>
      <c r="CZ633">
        <f t="shared" si="213"/>
        <v>10578</v>
      </c>
      <c r="DA633">
        <f t="shared" si="214"/>
        <v>1</v>
      </c>
      <c r="DB633">
        <f t="shared" si="210"/>
        <v>1.1599999999999999</v>
      </c>
      <c r="DC633">
        <f t="shared" si="211"/>
        <v>0</v>
      </c>
    </row>
    <row r="634" spans="1:107" x14ac:dyDescent="0.2">
      <c r="A634">
        <f>ROW(Source!A212)</f>
        <v>212</v>
      </c>
      <c r="B634">
        <v>39650536</v>
      </c>
      <c r="C634">
        <v>39656329</v>
      </c>
      <c r="D634">
        <v>36823298</v>
      </c>
      <c r="E634">
        <v>1</v>
      </c>
      <c r="F634">
        <v>1</v>
      </c>
      <c r="G634">
        <v>1</v>
      </c>
      <c r="H634">
        <v>3</v>
      </c>
      <c r="I634" t="s">
        <v>1164</v>
      </c>
      <c r="J634" t="s">
        <v>1165</v>
      </c>
      <c r="K634" t="s">
        <v>1166</v>
      </c>
      <c r="L634">
        <v>1346</v>
      </c>
      <c r="N634">
        <v>1009</v>
      </c>
      <c r="O634" t="s">
        <v>186</v>
      </c>
      <c r="P634" t="s">
        <v>186</v>
      </c>
      <c r="Q634">
        <v>1</v>
      </c>
      <c r="W634">
        <v>0</v>
      </c>
      <c r="X634">
        <v>-1746583631</v>
      </c>
      <c r="Y634">
        <v>20</v>
      </c>
      <c r="AA634">
        <v>12.6</v>
      </c>
      <c r="AB634">
        <v>0</v>
      </c>
      <c r="AC634">
        <v>0</v>
      </c>
      <c r="AD634">
        <v>0</v>
      </c>
      <c r="AE634">
        <v>12.6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3</v>
      </c>
      <c r="AT634">
        <v>20</v>
      </c>
      <c r="AU634" t="s">
        <v>3</v>
      </c>
      <c r="AV634">
        <v>0</v>
      </c>
      <c r="AW634">
        <v>2</v>
      </c>
      <c r="AX634">
        <v>39656339</v>
      </c>
      <c r="AY634">
        <v>1</v>
      </c>
      <c r="AZ634">
        <v>0</v>
      </c>
      <c r="BA634">
        <v>526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Y634*Source!I212</f>
        <v>20</v>
      </c>
      <c r="CY634">
        <f t="shared" si="212"/>
        <v>12.6</v>
      </c>
      <c r="CZ634">
        <f t="shared" si="213"/>
        <v>12.6</v>
      </c>
      <c r="DA634">
        <f t="shared" si="214"/>
        <v>1</v>
      </c>
      <c r="DB634">
        <f t="shared" si="210"/>
        <v>252</v>
      </c>
      <c r="DC634">
        <f t="shared" si="211"/>
        <v>0</v>
      </c>
    </row>
    <row r="635" spans="1:107" x14ac:dyDescent="0.2">
      <c r="A635">
        <f>ROW(Source!A212)</f>
        <v>212</v>
      </c>
      <c r="B635">
        <v>39650536</v>
      </c>
      <c r="C635">
        <v>39656329</v>
      </c>
      <c r="D635">
        <v>36878327</v>
      </c>
      <c r="E635">
        <v>1</v>
      </c>
      <c r="F635">
        <v>1</v>
      </c>
      <c r="G635">
        <v>1</v>
      </c>
      <c r="H635">
        <v>3</v>
      </c>
      <c r="I635" t="s">
        <v>419</v>
      </c>
      <c r="J635" t="s">
        <v>421</v>
      </c>
      <c r="K635" t="s">
        <v>420</v>
      </c>
      <c r="L635">
        <v>1035</v>
      </c>
      <c r="N635">
        <v>1013</v>
      </c>
      <c r="O635" t="s">
        <v>177</v>
      </c>
      <c r="P635" t="s">
        <v>177</v>
      </c>
      <c r="Q635">
        <v>1</v>
      </c>
      <c r="W635">
        <v>0</v>
      </c>
      <c r="X635">
        <v>-562259456</v>
      </c>
      <c r="Y635">
        <v>1</v>
      </c>
      <c r="AA635">
        <v>7851.5</v>
      </c>
      <c r="AB635">
        <v>0</v>
      </c>
      <c r="AC635">
        <v>0</v>
      </c>
      <c r="AD635">
        <v>0</v>
      </c>
      <c r="AE635">
        <v>7851.5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0</v>
      </c>
      <c r="AP635">
        <v>0</v>
      </c>
      <c r="AQ635">
        <v>0</v>
      </c>
      <c r="AR635">
        <v>0</v>
      </c>
      <c r="AS635" t="s">
        <v>3</v>
      </c>
      <c r="AT635">
        <v>1</v>
      </c>
      <c r="AU635" t="s">
        <v>3</v>
      </c>
      <c r="AV635">
        <v>0</v>
      </c>
      <c r="AW635">
        <v>1</v>
      </c>
      <c r="AX635">
        <v>-1</v>
      </c>
      <c r="AY635">
        <v>0</v>
      </c>
      <c r="AZ635">
        <v>0</v>
      </c>
      <c r="BA635" t="s">
        <v>3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Y635*Source!I212</f>
        <v>1</v>
      </c>
      <c r="CY635">
        <f t="shared" si="212"/>
        <v>7851.5</v>
      </c>
      <c r="CZ635">
        <f t="shared" si="213"/>
        <v>7851.5</v>
      </c>
      <c r="DA635">
        <f t="shared" si="214"/>
        <v>1</v>
      </c>
      <c r="DB635">
        <f t="shared" si="210"/>
        <v>7851.5</v>
      </c>
      <c r="DC635">
        <f t="shared" si="211"/>
        <v>0</v>
      </c>
    </row>
    <row r="636" spans="1:107" x14ac:dyDescent="0.2">
      <c r="A636">
        <f>ROW(Source!A212)</f>
        <v>212</v>
      </c>
      <c r="B636">
        <v>39650536</v>
      </c>
      <c r="C636">
        <v>39656329</v>
      </c>
      <c r="D636">
        <v>36799065</v>
      </c>
      <c r="E636">
        <v>17</v>
      </c>
      <c r="F636">
        <v>1</v>
      </c>
      <c r="G636">
        <v>1</v>
      </c>
      <c r="H636">
        <v>3</v>
      </c>
      <c r="I636" t="s">
        <v>892</v>
      </c>
      <c r="J636" t="s">
        <v>3</v>
      </c>
      <c r="K636" t="s">
        <v>893</v>
      </c>
      <c r="L636">
        <v>1374</v>
      </c>
      <c r="N636">
        <v>1013</v>
      </c>
      <c r="O636" t="s">
        <v>894</v>
      </c>
      <c r="P636" t="s">
        <v>894</v>
      </c>
      <c r="Q636">
        <v>1</v>
      </c>
      <c r="W636">
        <v>0</v>
      </c>
      <c r="X636">
        <v>-1731369543</v>
      </c>
      <c r="Y636">
        <v>5.41</v>
      </c>
      <c r="AA636">
        <v>1</v>
      </c>
      <c r="AB636">
        <v>0</v>
      </c>
      <c r="AC636">
        <v>0</v>
      </c>
      <c r="AD636">
        <v>0</v>
      </c>
      <c r="AE636">
        <v>1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5.41</v>
      </c>
      <c r="AU636" t="s">
        <v>3</v>
      </c>
      <c r="AV636">
        <v>0</v>
      </c>
      <c r="AW636">
        <v>2</v>
      </c>
      <c r="AX636">
        <v>39656340</v>
      </c>
      <c r="AY636">
        <v>1</v>
      </c>
      <c r="AZ636">
        <v>0</v>
      </c>
      <c r="BA636">
        <v>527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Y636*Source!I212</f>
        <v>5.41</v>
      </c>
      <c r="CY636">
        <f t="shared" si="212"/>
        <v>1</v>
      </c>
      <c r="CZ636">
        <f t="shared" si="213"/>
        <v>1</v>
      </c>
      <c r="DA636">
        <f t="shared" si="214"/>
        <v>1</v>
      </c>
      <c r="DB636">
        <f t="shared" si="210"/>
        <v>5.41</v>
      </c>
      <c r="DC636">
        <f t="shared" si="211"/>
        <v>0</v>
      </c>
    </row>
    <row r="637" spans="1:107" x14ac:dyDescent="0.2">
      <c r="A637">
        <f>ROW(Source!A213)</f>
        <v>213</v>
      </c>
      <c r="B637">
        <v>39650538</v>
      </c>
      <c r="C637">
        <v>39656329</v>
      </c>
      <c r="D637">
        <v>37071037</v>
      </c>
      <c r="E637">
        <v>1</v>
      </c>
      <c r="F637">
        <v>1</v>
      </c>
      <c r="G637">
        <v>1</v>
      </c>
      <c r="H637">
        <v>1</v>
      </c>
      <c r="I637" t="s">
        <v>895</v>
      </c>
      <c r="J637" t="s">
        <v>3</v>
      </c>
      <c r="K637" t="s">
        <v>896</v>
      </c>
      <c r="L637">
        <v>1191</v>
      </c>
      <c r="N637">
        <v>1013</v>
      </c>
      <c r="O637" t="s">
        <v>878</v>
      </c>
      <c r="P637" t="s">
        <v>878</v>
      </c>
      <c r="Q637">
        <v>1</v>
      </c>
      <c r="W637">
        <v>0</v>
      </c>
      <c r="X637">
        <v>1069510174</v>
      </c>
      <c r="Y637">
        <v>28.1</v>
      </c>
      <c r="AA637">
        <v>0</v>
      </c>
      <c r="AB637">
        <v>0</v>
      </c>
      <c r="AC637">
        <v>0</v>
      </c>
      <c r="AD637">
        <v>65.13</v>
      </c>
      <c r="AE637">
        <v>0</v>
      </c>
      <c r="AF637">
        <v>0</v>
      </c>
      <c r="AG637">
        <v>0</v>
      </c>
      <c r="AH637">
        <v>9.6199999999999992</v>
      </c>
      <c r="AI637">
        <v>1</v>
      </c>
      <c r="AJ637">
        <v>1</v>
      </c>
      <c r="AK637">
        <v>1</v>
      </c>
      <c r="AL637">
        <v>6.77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28.1</v>
      </c>
      <c r="AU637" t="s">
        <v>3</v>
      </c>
      <c r="AV637">
        <v>1</v>
      </c>
      <c r="AW637">
        <v>2</v>
      </c>
      <c r="AX637">
        <v>39656330</v>
      </c>
      <c r="AY637">
        <v>1</v>
      </c>
      <c r="AZ637">
        <v>0</v>
      </c>
      <c r="BA637">
        <v>528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Y637*Source!I213</f>
        <v>28.1</v>
      </c>
      <c r="CY637">
        <f>AD637</f>
        <v>65.13</v>
      </c>
      <c r="CZ637">
        <f>AH637</f>
        <v>9.6199999999999992</v>
      </c>
      <c r="DA637">
        <f>AL637</f>
        <v>6.77</v>
      </c>
      <c r="DB637">
        <f t="shared" si="210"/>
        <v>270.32</v>
      </c>
      <c r="DC637">
        <f t="shared" si="211"/>
        <v>0</v>
      </c>
    </row>
    <row r="638" spans="1:107" x14ac:dyDescent="0.2">
      <c r="A638">
        <f>ROW(Source!A213)</f>
        <v>213</v>
      </c>
      <c r="B638">
        <v>39650538</v>
      </c>
      <c r="C638">
        <v>39656329</v>
      </c>
      <c r="D638">
        <v>37064876</v>
      </c>
      <c r="E638">
        <v>1</v>
      </c>
      <c r="F638">
        <v>1</v>
      </c>
      <c r="G638">
        <v>1</v>
      </c>
      <c r="H638">
        <v>1</v>
      </c>
      <c r="I638" t="s">
        <v>897</v>
      </c>
      <c r="J638" t="s">
        <v>3</v>
      </c>
      <c r="K638" t="s">
        <v>898</v>
      </c>
      <c r="L638">
        <v>1191</v>
      </c>
      <c r="N638">
        <v>1013</v>
      </c>
      <c r="O638" t="s">
        <v>878</v>
      </c>
      <c r="P638" t="s">
        <v>878</v>
      </c>
      <c r="Q638">
        <v>1</v>
      </c>
      <c r="W638">
        <v>0</v>
      </c>
      <c r="X638">
        <v>-1417349443</v>
      </c>
      <c r="Y638">
        <v>0.93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6.77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0.93</v>
      </c>
      <c r="AU638" t="s">
        <v>3</v>
      </c>
      <c r="AV638">
        <v>2</v>
      </c>
      <c r="AW638">
        <v>2</v>
      </c>
      <c r="AX638">
        <v>39656331</v>
      </c>
      <c r="AY638">
        <v>1</v>
      </c>
      <c r="AZ638">
        <v>0</v>
      </c>
      <c r="BA638">
        <v>529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Y638*Source!I213</f>
        <v>0.93</v>
      </c>
      <c r="CY638">
        <f>AD638</f>
        <v>0</v>
      </c>
      <c r="CZ638">
        <f>AH638</f>
        <v>0</v>
      </c>
      <c r="DA638">
        <f>AL638</f>
        <v>1</v>
      </c>
      <c r="DB638">
        <f t="shared" si="210"/>
        <v>0</v>
      </c>
      <c r="DC638">
        <f t="shared" si="211"/>
        <v>0</v>
      </c>
    </row>
    <row r="639" spans="1:107" x14ac:dyDescent="0.2">
      <c r="A639">
        <f>ROW(Source!A213)</f>
        <v>213</v>
      </c>
      <c r="B639">
        <v>39650538</v>
      </c>
      <c r="C639">
        <v>39656329</v>
      </c>
      <c r="D639">
        <v>36882159</v>
      </c>
      <c r="E639">
        <v>1</v>
      </c>
      <c r="F639">
        <v>1</v>
      </c>
      <c r="G639">
        <v>1</v>
      </c>
      <c r="H639">
        <v>2</v>
      </c>
      <c r="I639" t="s">
        <v>958</v>
      </c>
      <c r="J639" t="s">
        <v>959</v>
      </c>
      <c r="K639" t="s">
        <v>960</v>
      </c>
      <c r="L639">
        <v>1368</v>
      </c>
      <c r="N639">
        <v>1011</v>
      </c>
      <c r="O639" t="s">
        <v>902</v>
      </c>
      <c r="P639" t="s">
        <v>902</v>
      </c>
      <c r="Q639">
        <v>1</v>
      </c>
      <c r="W639">
        <v>0</v>
      </c>
      <c r="X639">
        <v>-1718674368</v>
      </c>
      <c r="Y639">
        <v>0.57999999999999996</v>
      </c>
      <c r="AA639">
        <v>0</v>
      </c>
      <c r="AB639">
        <v>758.17</v>
      </c>
      <c r="AC639">
        <v>13.5</v>
      </c>
      <c r="AD639">
        <v>0</v>
      </c>
      <c r="AE639">
        <v>0</v>
      </c>
      <c r="AF639">
        <v>111.99</v>
      </c>
      <c r="AG639">
        <v>13.5</v>
      </c>
      <c r="AH639">
        <v>0</v>
      </c>
      <c r="AI639">
        <v>1</v>
      </c>
      <c r="AJ639">
        <v>6.77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0.57999999999999996</v>
      </c>
      <c r="AU639" t="s">
        <v>3</v>
      </c>
      <c r="AV639">
        <v>0</v>
      </c>
      <c r="AW639">
        <v>2</v>
      </c>
      <c r="AX639">
        <v>39656332</v>
      </c>
      <c r="AY639">
        <v>1</v>
      </c>
      <c r="AZ639">
        <v>0</v>
      </c>
      <c r="BA639">
        <v>530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Y639*Source!I213</f>
        <v>0.57999999999999996</v>
      </c>
      <c r="CY639">
        <f>AB639</f>
        <v>758.17</v>
      </c>
      <c r="CZ639">
        <f>AF639</f>
        <v>111.99</v>
      </c>
      <c r="DA639">
        <f>AJ639</f>
        <v>6.77</v>
      </c>
      <c r="DB639">
        <f t="shared" si="210"/>
        <v>64.95</v>
      </c>
      <c r="DC639">
        <f t="shared" si="211"/>
        <v>7.83</v>
      </c>
    </row>
    <row r="640" spans="1:107" x14ac:dyDescent="0.2">
      <c r="A640">
        <f>ROW(Source!A213)</f>
        <v>213</v>
      </c>
      <c r="B640">
        <v>39650538</v>
      </c>
      <c r="C640">
        <v>39656329</v>
      </c>
      <c r="D640">
        <v>36883554</v>
      </c>
      <c r="E640">
        <v>1</v>
      </c>
      <c r="F640">
        <v>1</v>
      </c>
      <c r="G640">
        <v>1</v>
      </c>
      <c r="H640">
        <v>2</v>
      </c>
      <c r="I640" t="s">
        <v>961</v>
      </c>
      <c r="J640" t="s">
        <v>962</v>
      </c>
      <c r="K640" t="s">
        <v>963</v>
      </c>
      <c r="L640">
        <v>1368</v>
      </c>
      <c r="N640">
        <v>1011</v>
      </c>
      <c r="O640" t="s">
        <v>902</v>
      </c>
      <c r="P640" t="s">
        <v>902</v>
      </c>
      <c r="Q640">
        <v>1</v>
      </c>
      <c r="W640">
        <v>0</v>
      </c>
      <c r="X640">
        <v>1372534845</v>
      </c>
      <c r="Y640">
        <v>0.35</v>
      </c>
      <c r="AA640">
        <v>0</v>
      </c>
      <c r="AB640">
        <v>444.86</v>
      </c>
      <c r="AC640">
        <v>11.6</v>
      </c>
      <c r="AD640">
        <v>0</v>
      </c>
      <c r="AE640">
        <v>0</v>
      </c>
      <c r="AF640">
        <v>65.709999999999994</v>
      </c>
      <c r="AG640">
        <v>11.6</v>
      </c>
      <c r="AH640">
        <v>0</v>
      </c>
      <c r="AI640">
        <v>1</v>
      </c>
      <c r="AJ640">
        <v>6.77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0.35</v>
      </c>
      <c r="AU640" t="s">
        <v>3</v>
      </c>
      <c r="AV640">
        <v>0</v>
      </c>
      <c r="AW640">
        <v>2</v>
      </c>
      <c r="AX640">
        <v>39656333</v>
      </c>
      <c r="AY640">
        <v>1</v>
      </c>
      <c r="AZ640">
        <v>0</v>
      </c>
      <c r="BA640">
        <v>531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Y640*Source!I213</f>
        <v>0.35</v>
      </c>
      <c r="CY640">
        <f>AB640</f>
        <v>444.86</v>
      </c>
      <c r="CZ640">
        <f>AF640</f>
        <v>65.709999999999994</v>
      </c>
      <c r="DA640">
        <f>AJ640</f>
        <v>6.77</v>
      </c>
      <c r="DB640">
        <f t="shared" si="210"/>
        <v>23</v>
      </c>
      <c r="DC640">
        <f t="shared" si="211"/>
        <v>4.0599999999999996</v>
      </c>
    </row>
    <row r="641" spans="1:107" x14ac:dyDescent="0.2">
      <c r="A641">
        <f>ROW(Source!A213)</f>
        <v>213</v>
      </c>
      <c r="B641">
        <v>39650538</v>
      </c>
      <c r="C641">
        <v>39656329</v>
      </c>
      <c r="D641">
        <v>36883858</v>
      </c>
      <c r="E641">
        <v>1</v>
      </c>
      <c r="F641">
        <v>1</v>
      </c>
      <c r="G641">
        <v>1</v>
      </c>
      <c r="H641">
        <v>2</v>
      </c>
      <c r="I641" t="s">
        <v>1039</v>
      </c>
      <c r="J641" t="s">
        <v>1040</v>
      </c>
      <c r="K641" t="s">
        <v>1041</v>
      </c>
      <c r="L641">
        <v>1368</v>
      </c>
      <c r="N641">
        <v>1011</v>
      </c>
      <c r="O641" t="s">
        <v>902</v>
      </c>
      <c r="P641" t="s">
        <v>902</v>
      </c>
      <c r="Q641">
        <v>1</v>
      </c>
      <c r="W641">
        <v>0</v>
      </c>
      <c r="X641">
        <v>-353815937</v>
      </c>
      <c r="Y641">
        <v>2.4</v>
      </c>
      <c r="AA641">
        <v>0</v>
      </c>
      <c r="AB641">
        <v>54.84</v>
      </c>
      <c r="AC641">
        <v>0</v>
      </c>
      <c r="AD641">
        <v>0</v>
      </c>
      <c r="AE641">
        <v>0</v>
      </c>
      <c r="AF641">
        <v>8.1</v>
      </c>
      <c r="AG641">
        <v>0</v>
      </c>
      <c r="AH641">
        <v>0</v>
      </c>
      <c r="AI641">
        <v>1</v>
      </c>
      <c r="AJ641">
        <v>6.77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3</v>
      </c>
      <c r="AT641">
        <v>2.4</v>
      </c>
      <c r="AU641" t="s">
        <v>3</v>
      </c>
      <c r="AV641">
        <v>0</v>
      </c>
      <c r="AW641">
        <v>2</v>
      </c>
      <c r="AX641">
        <v>39656334</v>
      </c>
      <c r="AY641">
        <v>1</v>
      </c>
      <c r="AZ641">
        <v>0</v>
      </c>
      <c r="BA641">
        <v>532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Y641*Source!I213</f>
        <v>2.4</v>
      </c>
      <c r="CY641">
        <f>AB641</f>
        <v>54.84</v>
      </c>
      <c r="CZ641">
        <f>AF641</f>
        <v>8.1</v>
      </c>
      <c r="DA641">
        <f>AJ641</f>
        <v>6.77</v>
      </c>
      <c r="DB641">
        <f t="shared" si="210"/>
        <v>19.440000000000001</v>
      </c>
      <c r="DC641">
        <f t="shared" si="211"/>
        <v>0</v>
      </c>
    </row>
    <row r="642" spans="1:107" x14ac:dyDescent="0.2">
      <c r="A642">
        <f>ROW(Source!A213)</f>
        <v>213</v>
      </c>
      <c r="B642">
        <v>39650538</v>
      </c>
      <c r="C642">
        <v>39656329</v>
      </c>
      <c r="D642">
        <v>36800159</v>
      </c>
      <c r="E642">
        <v>1</v>
      </c>
      <c r="F642">
        <v>1</v>
      </c>
      <c r="G642">
        <v>1</v>
      </c>
      <c r="H642">
        <v>3</v>
      </c>
      <c r="I642" t="s">
        <v>1064</v>
      </c>
      <c r="J642" t="s">
        <v>1065</v>
      </c>
      <c r="K642" t="s">
        <v>1066</v>
      </c>
      <c r="L642">
        <v>1339</v>
      </c>
      <c r="N642">
        <v>1007</v>
      </c>
      <c r="O642" t="s">
        <v>657</v>
      </c>
      <c r="P642" t="s">
        <v>657</v>
      </c>
      <c r="Q642">
        <v>1</v>
      </c>
      <c r="W642">
        <v>0</v>
      </c>
      <c r="X642">
        <v>1262771840</v>
      </c>
      <c r="Y642">
        <v>1.6</v>
      </c>
      <c r="AA642">
        <v>42.11</v>
      </c>
      <c r="AB642">
        <v>0</v>
      </c>
      <c r="AC642">
        <v>0</v>
      </c>
      <c r="AD642">
        <v>0</v>
      </c>
      <c r="AE642">
        <v>6.22</v>
      </c>
      <c r="AF642">
        <v>0</v>
      </c>
      <c r="AG642">
        <v>0</v>
      </c>
      <c r="AH642">
        <v>0</v>
      </c>
      <c r="AI642">
        <v>6.77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3</v>
      </c>
      <c r="AT642">
        <v>1.6</v>
      </c>
      <c r="AU642" t="s">
        <v>3</v>
      </c>
      <c r="AV642">
        <v>0</v>
      </c>
      <c r="AW642">
        <v>2</v>
      </c>
      <c r="AX642">
        <v>39656335</v>
      </c>
      <c r="AY642">
        <v>1</v>
      </c>
      <c r="AZ642">
        <v>0</v>
      </c>
      <c r="BA642">
        <v>533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Y642*Source!I213</f>
        <v>1.6</v>
      </c>
      <c r="CY642">
        <f t="shared" ref="CY642:CY648" si="215">AA642</f>
        <v>42.11</v>
      </c>
      <c r="CZ642">
        <f t="shared" ref="CZ642:CZ648" si="216">AE642</f>
        <v>6.22</v>
      </c>
      <c r="DA642">
        <f t="shared" ref="DA642:DA648" si="217">AI642</f>
        <v>6.77</v>
      </c>
      <c r="DB642">
        <f t="shared" si="210"/>
        <v>9.9499999999999993</v>
      </c>
      <c r="DC642">
        <f t="shared" si="211"/>
        <v>0</v>
      </c>
    </row>
    <row r="643" spans="1:107" x14ac:dyDescent="0.2">
      <c r="A643">
        <f>ROW(Source!A213)</f>
        <v>213</v>
      </c>
      <c r="B643">
        <v>39650538</v>
      </c>
      <c r="C643">
        <v>39656329</v>
      </c>
      <c r="D643">
        <v>36800166</v>
      </c>
      <c r="E643">
        <v>1</v>
      </c>
      <c r="F643">
        <v>1</v>
      </c>
      <c r="G643">
        <v>1</v>
      </c>
      <c r="H643">
        <v>3</v>
      </c>
      <c r="I643" t="s">
        <v>1156</v>
      </c>
      <c r="J643" t="s">
        <v>1157</v>
      </c>
      <c r="K643" t="s">
        <v>1158</v>
      </c>
      <c r="L643">
        <v>1346</v>
      </c>
      <c r="N643">
        <v>1009</v>
      </c>
      <c r="O643" t="s">
        <v>186</v>
      </c>
      <c r="P643" t="s">
        <v>186</v>
      </c>
      <c r="Q643">
        <v>1</v>
      </c>
      <c r="W643">
        <v>0</v>
      </c>
      <c r="X643">
        <v>1721895514</v>
      </c>
      <c r="Y643">
        <v>0.4</v>
      </c>
      <c r="AA643">
        <v>41.23</v>
      </c>
      <c r="AB643">
        <v>0</v>
      </c>
      <c r="AC643">
        <v>0</v>
      </c>
      <c r="AD643">
        <v>0</v>
      </c>
      <c r="AE643">
        <v>6.09</v>
      </c>
      <c r="AF643">
        <v>0</v>
      </c>
      <c r="AG643">
        <v>0</v>
      </c>
      <c r="AH643">
        <v>0</v>
      </c>
      <c r="AI643">
        <v>6.77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3</v>
      </c>
      <c r="AT643">
        <v>0.4</v>
      </c>
      <c r="AU643" t="s">
        <v>3</v>
      </c>
      <c r="AV643">
        <v>0</v>
      </c>
      <c r="AW643">
        <v>2</v>
      </c>
      <c r="AX643">
        <v>39656336</v>
      </c>
      <c r="AY643">
        <v>1</v>
      </c>
      <c r="AZ643">
        <v>0</v>
      </c>
      <c r="BA643">
        <v>534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Y643*Source!I213</f>
        <v>0.4</v>
      </c>
      <c r="CY643">
        <f t="shared" si="215"/>
        <v>41.23</v>
      </c>
      <c r="CZ643">
        <f t="shared" si="216"/>
        <v>6.09</v>
      </c>
      <c r="DA643">
        <f t="shared" si="217"/>
        <v>6.77</v>
      </c>
      <c r="DB643">
        <f t="shared" si="210"/>
        <v>2.44</v>
      </c>
      <c r="DC643">
        <f t="shared" si="211"/>
        <v>0</v>
      </c>
    </row>
    <row r="644" spans="1:107" x14ac:dyDescent="0.2">
      <c r="A644">
        <f>ROW(Source!A213)</f>
        <v>213</v>
      </c>
      <c r="B644">
        <v>39650538</v>
      </c>
      <c r="C644">
        <v>39656329</v>
      </c>
      <c r="D644">
        <v>36800363</v>
      </c>
      <c r="E644">
        <v>1</v>
      </c>
      <c r="F644">
        <v>1</v>
      </c>
      <c r="G644">
        <v>1</v>
      </c>
      <c r="H644">
        <v>3</v>
      </c>
      <c r="I644" t="s">
        <v>1159</v>
      </c>
      <c r="J644" t="s">
        <v>1160</v>
      </c>
      <c r="K644" t="s">
        <v>1161</v>
      </c>
      <c r="L644">
        <v>1346</v>
      </c>
      <c r="N644">
        <v>1009</v>
      </c>
      <c r="O644" t="s">
        <v>186</v>
      </c>
      <c r="P644" t="s">
        <v>186</v>
      </c>
      <c r="Q644">
        <v>1</v>
      </c>
      <c r="W644">
        <v>0</v>
      </c>
      <c r="X644">
        <v>-1005327145</v>
      </c>
      <c r="Y644">
        <v>0.8</v>
      </c>
      <c r="AA644">
        <v>66.010000000000005</v>
      </c>
      <c r="AB644">
        <v>0</v>
      </c>
      <c r="AC644">
        <v>0</v>
      </c>
      <c r="AD644">
        <v>0</v>
      </c>
      <c r="AE644">
        <v>9.75</v>
      </c>
      <c r="AF644">
        <v>0</v>
      </c>
      <c r="AG644">
        <v>0</v>
      </c>
      <c r="AH644">
        <v>0</v>
      </c>
      <c r="AI644">
        <v>6.77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3</v>
      </c>
      <c r="AT644">
        <v>0.8</v>
      </c>
      <c r="AU644" t="s">
        <v>3</v>
      </c>
      <c r="AV644">
        <v>0</v>
      </c>
      <c r="AW644">
        <v>2</v>
      </c>
      <c r="AX644">
        <v>39656337</v>
      </c>
      <c r="AY644">
        <v>1</v>
      </c>
      <c r="AZ644">
        <v>0</v>
      </c>
      <c r="BA644">
        <v>535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Y644*Source!I213</f>
        <v>0.8</v>
      </c>
      <c r="CY644">
        <f t="shared" si="215"/>
        <v>66.010000000000005</v>
      </c>
      <c r="CZ644">
        <f t="shared" si="216"/>
        <v>9.75</v>
      </c>
      <c r="DA644">
        <f t="shared" si="217"/>
        <v>6.77</v>
      </c>
      <c r="DB644">
        <f t="shared" si="210"/>
        <v>7.8</v>
      </c>
      <c r="DC644">
        <f t="shared" si="211"/>
        <v>0</v>
      </c>
    </row>
    <row r="645" spans="1:107" x14ac:dyDescent="0.2">
      <c r="A645">
        <f>ROW(Source!A213)</f>
        <v>213</v>
      </c>
      <c r="B645">
        <v>39650538</v>
      </c>
      <c r="C645">
        <v>39656329</v>
      </c>
      <c r="D645">
        <v>36803257</v>
      </c>
      <c r="E645">
        <v>1</v>
      </c>
      <c r="F645">
        <v>1</v>
      </c>
      <c r="G645">
        <v>1</v>
      </c>
      <c r="H645">
        <v>3</v>
      </c>
      <c r="I645" t="s">
        <v>1162</v>
      </c>
      <c r="J645" t="s">
        <v>1163</v>
      </c>
      <c r="K645" t="s">
        <v>1109</v>
      </c>
      <c r="L645">
        <v>1348</v>
      </c>
      <c r="N645">
        <v>1009</v>
      </c>
      <c r="O645" t="s">
        <v>888</v>
      </c>
      <c r="P645" t="s">
        <v>888</v>
      </c>
      <c r="Q645">
        <v>1000</v>
      </c>
      <c r="W645">
        <v>0</v>
      </c>
      <c r="X645">
        <v>-1207018266</v>
      </c>
      <c r="Y645">
        <v>1.1E-4</v>
      </c>
      <c r="AA645">
        <v>71613.06</v>
      </c>
      <c r="AB645">
        <v>0</v>
      </c>
      <c r="AC645">
        <v>0</v>
      </c>
      <c r="AD645">
        <v>0</v>
      </c>
      <c r="AE645">
        <v>10578</v>
      </c>
      <c r="AF645">
        <v>0</v>
      </c>
      <c r="AG645">
        <v>0</v>
      </c>
      <c r="AH645">
        <v>0</v>
      </c>
      <c r="AI645">
        <v>6.77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1.1E-4</v>
      </c>
      <c r="AU645" t="s">
        <v>3</v>
      </c>
      <c r="AV645">
        <v>0</v>
      </c>
      <c r="AW645">
        <v>2</v>
      </c>
      <c r="AX645">
        <v>39656338</v>
      </c>
      <c r="AY645">
        <v>1</v>
      </c>
      <c r="AZ645">
        <v>0</v>
      </c>
      <c r="BA645">
        <v>536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Y645*Source!I213</f>
        <v>1.1E-4</v>
      </c>
      <c r="CY645">
        <f t="shared" si="215"/>
        <v>71613.06</v>
      </c>
      <c r="CZ645">
        <f t="shared" si="216"/>
        <v>10578</v>
      </c>
      <c r="DA645">
        <f t="shared" si="217"/>
        <v>6.77</v>
      </c>
      <c r="DB645">
        <f t="shared" si="210"/>
        <v>1.1599999999999999</v>
      </c>
      <c r="DC645">
        <f t="shared" si="211"/>
        <v>0</v>
      </c>
    </row>
    <row r="646" spans="1:107" x14ac:dyDescent="0.2">
      <c r="A646">
        <f>ROW(Source!A213)</f>
        <v>213</v>
      </c>
      <c r="B646">
        <v>39650538</v>
      </c>
      <c r="C646">
        <v>39656329</v>
      </c>
      <c r="D646">
        <v>36823298</v>
      </c>
      <c r="E646">
        <v>1</v>
      </c>
      <c r="F646">
        <v>1</v>
      </c>
      <c r="G646">
        <v>1</v>
      </c>
      <c r="H646">
        <v>3</v>
      </c>
      <c r="I646" t="s">
        <v>1164</v>
      </c>
      <c r="J646" t="s">
        <v>1165</v>
      </c>
      <c r="K646" t="s">
        <v>1166</v>
      </c>
      <c r="L646">
        <v>1346</v>
      </c>
      <c r="N646">
        <v>1009</v>
      </c>
      <c r="O646" t="s">
        <v>186</v>
      </c>
      <c r="P646" t="s">
        <v>186</v>
      </c>
      <c r="Q646">
        <v>1</v>
      </c>
      <c r="W646">
        <v>0</v>
      </c>
      <c r="X646">
        <v>-1746583631</v>
      </c>
      <c r="Y646">
        <v>20</v>
      </c>
      <c r="AA646">
        <v>85.3</v>
      </c>
      <c r="AB646">
        <v>0</v>
      </c>
      <c r="AC646">
        <v>0</v>
      </c>
      <c r="AD646">
        <v>0</v>
      </c>
      <c r="AE646">
        <v>12.6</v>
      </c>
      <c r="AF646">
        <v>0</v>
      </c>
      <c r="AG646">
        <v>0</v>
      </c>
      <c r="AH646">
        <v>0</v>
      </c>
      <c r="AI646">
        <v>6.77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3</v>
      </c>
      <c r="AT646">
        <v>20</v>
      </c>
      <c r="AU646" t="s">
        <v>3</v>
      </c>
      <c r="AV646">
        <v>0</v>
      </c>
      <c r="AW646">
        <v>2</v>
      </c>
      <c r="AX646">
        <v>39656339</v>
      </c>
      <c r="AY646">
        <v>1</v>
      </c>
      <c r="AZ646">
        <v>0</v>
      </c>
      <c r="BA646">
        <v>537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Y646*Source!I213</f>
        <v>20</v>
      </c>
      <c r="CY646">
        <f t="shared" si="215"/>
        <v>85.3</v>
      </c>
      <c r="CZ646">
        <f t="shared" si="216"/>
        <v>12.6</v>
      </c>
      <c r="DA646">
        <f t="shared" si="217"/>
        <v>6.77</v>
      </c>
      <c r="DB646">
        <f t="shared" si="210"/>
        <v>252</v>
      </c>
      <c r="DC646">
        <f t="shared" si="211"/>
        <v>0</v>
      </c>
    </row>
    <row r="647" spans="1:107" x14ac:dyDescent="0.2">
      <c r="A647">
        <f>ROW(Source!A213)</f>
        <v>213</v>
      </c>
      <c r="B647">
        <v>39650538</v>
      </c>
      <c r="C647">
        <v>39656329</v>
      </c>
      <c r="D647">
        <v>36878327</v>
      </c>
      <c r="E647">
        <v>1</v>
      </c>
      <c r="F647">
        <v>1</v>
      </c>
      <c r="G647">
        <v>1</v>
      </c>
      <c r="H647">
        <v>3</v>
      </c>
      <c r="I647" t="s">
        <v>419</v>
      </c>
      <c r="J647" t="s">
        <v>421</v>
      </c>
      <c r="K647" t="s">
        <v>420</v>
      </c>
      <c r="L647">
        <v>1035</v>
      </c>
      <c r="N647">
        <v>1013</v>
      </c>
      <c r="O647" t="s">
        <v>177</v>
      </c>
      <c r="P647" t="s">
        <v>177</v>
      </c>
      <c r="Q647">
        <v>1</v>
      </c>
      <c r="W647">
        <v>0</v>
      </c>
      <c r="X647">
        <v>-562259456</v>
      </c>
      <c r="Y647">
        <v>1</v>
      </c>
      <c r="AA647">
        <v>53154.66</v>
      </c>
      <c r="AB647">
        <v>0</v>
      </c>
      <c r="AC647">
        <v>0</v>
      </c>
      <c r="AD647">
        <v>0</v>
      </c>
      <c r="AE647">
        <v>7851.5</v>
      </c>
      <c r="AF647">
        <v>0</v>
      </c>
      <c r="AG647">
        <v>0</v>
      </c>
      <c r="AH647">
        <v>0</v>
      </c>
      <c r="AI647">
        <v>6.77</v>
      </c>
      <c r="AJ647">
        <v>1</v>
      </c>
      <c r="AK647">
        <v>1</v>
      </c>
      <c r="AL647">
        <v>1</v>
      </c>
      <c r="AN647">
        <v>0</v>
      </c>
      <c r="AO647">
        <v>0</v>
      </c>
      <c r="AP647">
        <v>0</v>
      </c>
      <c r="AQ647">
        <v>0</v>
      </c>
      <c r="AR647">
        <v>0</v>
      </c>
      <c r="AS647" t="s">
        <v>3</v>
      </c>
      <c r="AT647">
        <v>1</v>
      </c>
      <c r="AU647" t="s">
        <v>3</v>
      </c>
      <c r="AV647">
        <v>0</v>
      </c>
      <c r="AW647">
        <v>1</v>
      </c>
      <c r="AX647">
        <v>-1</v>
      </c>
      <c r="AY647">
        <v>0</v>
      </c>
      <c r="AZ647">
        <v>0</v>
      </c>
      <c r="BA647" t="s">
        <v>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Y647*Source!I213</f>
        <v>1</v>
      </c>
      <c r="CY647">
        <f t="shared" si="215"/>
        <v>53154.66</v>
      </c>
      <c r="CZ647">
        <f t="shared" si="216"/>
        <v>7851.5</v>
      </c>
      <c r="DA647">
        <f t="shared" si="217"/>
        <v>6.77</v>
      </c>
      <c r="DB647">
        <f t="shared" si="210"/>
        <v>7851.5</v>
      </c>
      <c r="DC647">
        <f t="shared" si="211"/>
        <v>0</v>
      </c>
    </row>
    <row r="648" spans="1:107" x14ac:dyDescent="0.2">
      <c r="A648">
        <f>ROW(Source!A213)</f>
        <v>213</v>
      </c>
      <c r="B648">
        <v>39650538</v>
      </c>
      <c r="C648">
        <v>39656329</v>
      </c>
      <c r="D648">
        <v>36799065</v>
      </c>
      <c r="E648">
        <v>17</v>
      </c>
      <c r="F648">
        <v>1</v>
      </c>
      <c r="G648">
        <v>1</v>
      </c>
      <c r="H648">
        <v>3</v>
      </c>
      <c r="I648" t="s">
        <v>892</v>
      </c>
      <c r="J648" t="s">
        <v>3</v>
      </c>
      <c r="K648" t="s">
        <v>893</v>
      </c>
      <c r="L648">
        <v>1374</v>
      </c>
      <c r="N648">
        <v>1013</v>
      </c>
      <c r="O648" t="s">
        <v>894</v>
      </c>
      <c r="P648" t="s">
        <v>894</v>
      </c>
      <c r="Q648">
        <v>1</v>
      </c>
      <c r="W648">
        <v>0</v>
      </c>
      <c r="X648">
        <v>-1731369543</v>
      </c>
      <c r="Y648">
        <v>5.41</v>
      </c>
      <c r="AA648">
        <v>1</v>
      </c>
      <c r="AB648">
        <v>0</v>
      </c>
      <c r="AC648">
        <v>0</v>
      </c>
      <c r="AD648">
        <v>0</v>
      </c>
      <c r="AE648">
        <v>1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3</v>
      </c>
      <c r="AT648">
        <v>5.41</v>
      </c>
      <c r="AU648" t="s">
        <v>3</v>
      </c>
      <c r="AV648">
        <v>0</v>
      </c>
      <c r="AW648">
        <v>2</v>
      </c>
      <c r="AX648">
        <v>39656340</v>
      </c>
      <c r="AY648">
        <v>1</v>
      </c>
      <c r="AZ648">
        <v>0</v>
      </c>
      <c r="BA648">
        <v>538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Y648*Source!I213</f>
        <v>5.41</v>
      </c>
      <c r="CY648">
        <f t="shared" si="215"/>
        <v>1</v>
      </c>
      <c r="CZ648">
        <f t="shared" si="216"/>
        <v>1</v>
      </c>
      <c r="DA648">
        <f t="shared" si="217"/>
        <v>1</v>
      </c>
      <c r="DB648">
        <f t="shared" si="210"/>
        <v>5.41</v>
      </c>
      <c r="DC648">
        <f t="shared" si="211"/>
        <v>0</v>
      </c>
    </row>
    <row r="649" spans="1:107" x14ac:dyDescent="0.2">
      <c r="A649">
        <f>ROW(Source!A216)</f>
        <v>216</v>
      </c>
      <c r="B649">
        <v>39650536</v>
      </c>
      <c r="C649">
        <v>39654089</v>
      </c>
      <c r="D649">
        <v>37355677</v>
      </c>
      <c r="E649">
        <v>1</v>
      </c>
      <c r="F649">
        <v>1</v>
      </c>
      <c r="G649">
        <v>1</v>
      </c>
      <c r="H649">
        <v>1</v>
      </c>
      <c r="I649" t="s">
        <v>1167</v>
      </c>
      <c r="J649" t="s">
        <v>3</v>
      </c>
      <c r="K649" t="s">
        <v>1168</v>
      </c>
      <c r="L649">
        <v>1191</v>
      </c>
      <c r="N649">
        <v>1013</v>
      </c>
      <c r="O649" t="s">
        <v>878</v>
      </c>
      <c r="P649" t="s">
        <v>878</v>
      </c>
      <c r="Q649">
        <v>1</v>
      </c>
      <c r="W649">
        <v>0</v>
      </c>
      <c r="X649">
        <v>-2011479763</v>
      </c>
      <c r="Y649">
        <v>289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3</v>
      </c>
      <c r="AT649">
        <v>289</v>
      </c>
      <c r="AU649" t="s">
        <v>3</v>
      </c>
      <c r="AV649">
        <v>1</v>
      </c>
      <c r="AW649">
        <v>2</v>
      </c>
      <c r="AX649">
        <v>39654090</v>
      </c>
      <c r="AY649">
        <v>1</v>
      </c>
      <c r="AZ649">
        <v>0</v>
      </c>
      <c r="BA649">
        <v>539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Y649*Source!I216</f>
        <v>289</v>
      </c>
      <c r="CY649">
        <f>AD649</f>
        <v>0</v>
      </c>
      <c r="CZ649">
        <f>AH649</f>
        <v>0</v>
      </c>
      <c r="DA649">
        <f>AL649</f>
        <v>1</v>
      </c>
      <c r="DB649">
        <f t="shared" si="210"/>
        <v>0</v>
      </c>
      <c r="DC649">
        <f t="shared" si="211"/>
        <v>0</v>
      </c>
    </row>
    <row r="650" spans="1:107" x14ac:dyDescent="0.2">
      <c r="A650">
        <f>ROW(Source!A216)</f>
        <v>216</v>
      </c>
      <c r="B650">
        <v>39650536</v>
      </c>
      <c r="C650">
        <v>39654089</v>
      </c>
      <c r="D650">
        <v>37064876</v>
      </c>
      <c r="E650">
        <v>1</v>
      </c>
      <c r="F650">
        <v>1</v>
      </c>
      <c r="G650">
        <v>1</v>
      </c>
      <c r="H650">
        <v>1</v>
      </c>
      <c r="I650" t="s">
        <v>897</v>
      </c>
      <c r="J650" t="s">
        <v>3</v>
      </c>
      <c r="K650" t="s">
        <v>898</v>
      </c>
      <c r="L650">
        <v>1191</v>
      </c>
      <c r="N650">
        <v>1013</v>
      </c>
      <c r="O650" t="s">
        <v>878</v>
      </c>
      <c r="P650" t="s">
        <v>878</v>
      </c>
      <c r="Q650">
        <v>1</v>
      </c>
      <c r="W650">
        <v>0</v>
      </c>
      <c r="X650">
        <v>-1417349443</v>
      </c>
      <c r="Y650">
        <v>48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48</v>
      </c>
      <c r="AU650" t="s">
        <v>3</v>
      </c>
      <c r="AV650">
        <v>2</v>
      </c>
      <c r="AW650">
        <v>2</v>
      </c>
      <c r="AX650">
        <v>39654091</v>
      </c>
      <c r="AY650">
        <v>1</v>
      </c>
      <c r="AZ650">
        <v>0</v>
      </c>
      <c r="BA650">
        <v>540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Y650*Source!I216</f>
        <v>48</v>
      </c>
      <c r="CY650">
        <f>AD650</f>
        <v>0</v>
      </c>
      <c r="CZ650">
        <f>AH650</f>
        <v>0</v>
      </c>
      <c r="DA650">
        <f>AL650</f>
        <v>1</v>
      </c>
      <c r="DB650">
        <f t="shared" si="210"/>
        <v>0</v>
      </c>
      <c r="DC650">
        <f t="shared" si="211"/>
        <v>0</v>
      </c>
    </row>
    <row r="651" spans="1:107" x14ac:dyDescent="0.2">
      <c r="A651">
        <f>ROW(Source!A216)</f>
        <v>216</v>
      </c>
      <c r="B651">
        <v>39650536</v>
      </c>
      <c r="C651">
        <v>39654089</v>
      </c>
      <c r="D651">
        <v>36883320</v>
      </c>
      <c r="E651">
        <v>1</v>
      </c>
      <c r="F651">
        <v>1</v>
      </c>
      <c r="G651">
        <v>1</v>
      </c>
      <c r="H651">
        <v>2</v>
      </c>
      <c r="I651" t="s">
        <v>986</v>
      </c>
      <c r="J651" t="s">
        <v>987</v>
      </c>
      <c r="K651" t="s">
        <v>988</v>
      </c>
      <c r="L651">
        <v>1368</v>
      </c>
      <c r="N651">
        <v>1011</v>
      </c>
      <c r="O651" t="s">
        <v>902</v>
      </c>
      <c r="P651" t="s">
        <v>902</v>
      </c>
      <c r="Q651">
        <v>1</v>
      </c>
      <c r="W651">
        <v>0</v>
      </c>
      <c r="X651">
        <v>1528191926</v>
      </c>
      <c r="Y651">
        <v>48</v>
      </c>
      <c r="AA651">
        <v>0</v>
      </c>
      <c r="AB651">
        <v>110.86</v>
      </c>
      <c r="AC651">
        <v>11.6</v>
      </c>
      <c r="AD651">
        <v>0</v>
      </c>
      <c r="AE651">
        <v>0</v>
      </c>
      <c r="AF651">
        <v>110.86</v>
      </c>
      <c r="AG651">
        <v>11.6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3</v>
      </c>
      <c r="AT651">
        <v>48</v>
      </c>
      <c r="AU651" t="s">
        <v>3</v>
      </c>
      <c r="AV651">
        <v>0</v>
      </c>
      <c r="AW651">
        <v>2</v>
      </c>
      <c r="AX651">
        <v>39654092</v>
      </c>
      <c r="AY651">
        <v>1</v>
      </c>
      <c r="AZ651">
        <v>0</v>
      </c>
      <c r="BA651">
        <v>541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Y651*Source!I216</f>
        <v>48</v>
      </c>
      <c r="CY651">
        <f>AB651</f>
        <v>110.86</v>
      </c>
      <c r="CZ651">
        <f>AF651</f>
        <v>110.86</v>
      </c>
      <c r="DA651">
        <f>AJ651</f>
        <v>1</v>
      </c>
      <c r="DB651">
        <f t="shared" si="210"/>
        <v>5321.28</v>
      </c>
      <c r="DC651">
        <f t="shared" si="211"/>
        <v>556.79999999999995</v>
      </c>
    </row>
    <row r="652" spans="1:107" x14ac:dyDescent="0.2">
      <c r="A652">
        <f>ROW(Source!A216)</f>
        <v>216</v>
      </c>
      <c r="B652">
        <v>39650536</v>
      </c>
      <c r="C652">
        <v>39654089</v>
      </c>
      <c r="D652">
        <v>36799065</v>
      </c>
      <c r="E652">
        <v>17</v>
      </c>
      <c r="F652">
        <v>1</v>
      </c>
      <c r="G652">
        <v>1</v>
      </c>
      <c r="H652">
        <v>3</v>
      </c>
      <c r="I652" t="s">
        <v>892</v>
      </c>
      <c r="J652" t="s">
        <v>3</v>
      </c>
      <c r="K652" t="s">
        <v>893</v>
      </c>
      <c r="L652">
        <v>1374</v>
      </c>
      <c r="N652">
        <v>1013</v>
      </c>
      <c r="O652" t="s">
        <v>894</v>
      </c>
      <c r="P652" t="s">
        <v>894</v>
      </c>
      <c r="Q652">
        <v>1</v>
      </c>
      <c r="W652">
        <v>0</v>
      </c>
      <c r="X652">
        <v>-1731369543</v>
      </c>
      <c r="Y652">
        <v>85.49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3</v>
      </c>
      <c r="AT652">
        <v>85.49</v>
      </c>
      <c r="AU652" t="s">
        <v>3</v>
      </c>
      <c r="AV652">
        <v>0</v>
      </c>
      <c r="AW652">
        <v>2</v>
      </c>
      <c r="AX652">
        <v>39654093</v>
      </c>
      <c r="AY652">
        <v>1</v>
      </c>
      <c r="AZ652">
        <v>0</v>
      </c>
      <c r="BA652">
        <v>542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Y652*Source!I216</f>
        <v>85.49</v>
      </c>
      <c r="CY652">
        <f>AA652</f>
        <v>1</v>
      </c>
      <c r="CZ652">
        <f>AE652</f>
        <v>1</v>
      </c>
      <c r="DA652">
        <f>AI652</f>
        <v>1</v>
      </c>
      <c r="DB652">
        <f t="shared" si="210"/>
        <v>85.49</v>
      </c>
      <c r="DC652">
        <f t="shared" si="211"/>
        <v>0</v>
      </c>
    </row>
    <row r="653" spans="1:107" x14ac:dyDescent="0.2">
      <c r="A653">
        <f>ROW(Source!A217)</f>
        <v>217</v>
      </c>
      <c r="B653">
        <v>39650538</v>
      </c>
      <c r="C653">
        <v>39654089</v>
      </c>
      <c r="D653">
        <v>37355677</v>
      </c>
      <c r="E653">
        <v>1</v>
      </c>
      <c r="F653">
        <v>1</v>
      </c>
      <c r="G653">
        <v>1</v>
      </c>
      <c r="H653">
        <v>1</v>
      </c>
      <c r="I653" t="s">
        <v>1167</v>
      </c>
      <c r="J653" t="s">
        <v>3</v>
      </c>
      <c r="K653" t="s">
        <v>1168</v>
      </c>
      <c r="L653">
        <v>1191</v>
      </c>
      <c r="N653">
        <v>1013</v>
      </c>
      <c r="O653" t="s">
        <v>878</v>
      </c>
      <c r="P653" t="s">
        <v>878</v>
      </c>
      <c r="Q653">
        <v>1</v>
      </c>
      <c r="W653">
        <v>0</v>
      </c>
      <c r="X653">
        <v>-2011479763</v>
      </c>
      <c r="Y653">
        <v>289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6.77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3</v>
      </c>
      <c r="AT653">
        <v>289</v>
      </c>
      <c r="AU653" t="s">
        <v>3</v>
      </c>
      <c r="AV653">
        <v>1</v>
      </c>
      <c r="AW653">
        <v>2</v>
      </c>
      <c r="AX653">
        <v>39654090</v>
      </c>
      <c r="AY653">
        <v>1</v>
      </c>
      <c r="AZ653">
        <v>0</v>
      </c>
      <c r="BA653">
        <v>543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Y653*Source!I217</f>
        <v>289</v>
      </c>
      <c r="CY653">
        <f>AD653</f>
        <v>0</v>
      </c>
      <c r="CZ653">
        <f>AH653</f>
        <v>0</v>
      </c>
      <c r="DA653">
        <f>AL653</f>
        <v>6.77</v>
      </c>
      <c r="DB653">
        <f t="shared" si="210"/>
        <v>0</v>
      </c>
      <c r="DC653">
        <f t="shared" si="211"/>
        <v>0</v>
      </c>
    </row>
    <row r="654" spans="1:107" x14ac:dyDescent="0.2">
      <c r="A654">
        <f>ROW(Source!A217)</f>
        <v>217</v>
      </c>
      <c r="B654">
        <v>39650538</v>
      </c>
      <c r="C654">
        <v>39654089</v>
      </c>
      <c r="D654">
        <v>37064876</v>
      </c>
      <c r="E654">
        <v>1</v>
      </c>
      <c r="F654">
        <v>1</v>
      </c>
      <c r="G654">
        <v>1</v>
      </c>
      <c r="H654">
        <v>1</v>
      </c>
      <c r="I654" t="s">
        <v>897</v>
      </c>
      <c r="J654" t="s">
        <v>3</v>
      </c>
      <c r="K654" t="s">
        <v>898</v>
      </c>
      <c r="L654">
        <v>1191</v>
      </c>
      <c r="N654">
        <v>1013</v>
      </c>
      <c r="O654" t="s">
        <v>878</v>
      </c>
      <c r="P654" t="s">
        <v>878</v>
      </c>
      <c r="Q654">
        <v>1</v>
      </c>
      <c r="W654">
        <v>0</v>
      </c>
      <c r="X654">
        <v>-1417349443</v>
      </c>
      <c r="Y654">
        <v>48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6.77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3</v>
      </c>
      <c r="AT654">
        <v>48</v>
      </c>
      <c r="AU654" t="s">
        <v>3</v>
      </c>
      <c r="AV654">
        <v>2</v>
      </c>
      <c r="AW654">
        <v>2</v>
      </c>
      <c r="AX654">
        <v>39654091</v>
      </c>
      <c r="AY654">
        <v>1</v>
      </c>
      <c r="AZ654">
        <v>0</v>
      </c>
      <c r="BA654">
        <v>544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Y654*Source!I217</f>
        <v>48</v>
      </c>
      <c r="CY654">
        <f>AD654</f>
        <v>0</v>
      </c>
      <c r="CZ654">
        <f>AH654</f>
        <v>0</v>
      </c>
      <c r="DA654">
        <f>AL654</f>
        <v>1</v>
      </c>
      <c r="DB654">
        <f t="shared" si="210"/>
        <v>0</v>
      </c>
      <c r="DC654">
        <f t="shared" si="211"/>
        <v>0</v>
      </c>
    </row>
    <row r="655" spans="1:107" x14ac:dyDescent="0.2">
      <c r="A655">
        <f>ROW(Source!A217)</f>
        <v>217</v>
      </c>
      <c r="B655">
        <v>39650538</v>
      </c>
      <c r="C655">
        <v>39654089</v>
      </c>
      <c r="D655">
        <v>36883320</v>
      </c>
      <c r="E655">
        <v>1</v>
      </c>
      <c r="F655">
        <v>1</v>
      </c>
      <c r="G655">
        <v>1</v>
      </c>
      <c r="H655">
        <v>2</v>
      </c>
      <c r="I655" t="s">
        <v>986</v>
      </c>
      <c r="J655" t="s">
        <v>987</v>
      </c>
      <c r="K655" t="s">
        <v>988</v>
      </c>
      <c r="L655">
        <v>1368</v>
      </c>
      <c r="N655">
        <v>1011</v>
      </c>
      <c r="O655" t="s">
        <v>902</v>
      </c>
      <c r="P655" t="s">
        <v>902</v>
      </c>
      <c r="Q655">
        <v>1</v>
      </c>
      <c r="W655">
        <v>0</v>
      </c>
      <c r="X655">
        <v>1528191926</v>
      </c>
      <c r="Y655">
        <v>48</v>
      </c>
      <c r="AA655">
        <v>0</v>
      </c>
      <c r="AB655">
        <v>750.52</v>
      </c>
      <c r="AC655">
        <v>11.6</v>
      </c>
      <c r="AD655">
        <v>0</v>
      </c>
      <c r="AE655">
        <v>0</v>
      </c>
      <c r="AF655">
        <v>110.86</v>
      </c>
      <c r="AG655">
        <v>11.6</v>
      </c>
      <c r="AH655">
        <v>0</v>
      </c>
      <c r="AI655">
        <v>1</v>
      </c>
      <c r="AJ655">
        <v>6.77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3</v>
      </c>
      <c r="AT655">
        <v>48</v>
      </c>
      <c r="AU655" t="s">
        <v>3</v>
      </c>
      <c r="AV655">
        <v>0</v>
      </c>
      <c r="AW655">
        <v>2</v>
      </c>
      <c r="AX655">
        <v>39654092</v>
      </c>
      <c r="AY655">
        <v>1</v>
      </c>
      <c r="AZ655">
        <v>0</v>
      </c>
      <c r="BA655">
        <v>545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Y655*Source!I217</f>
        <v>48</v>
      </c>
      <c r="CY655">
        <f>AB655</f>
        <v>750.52</v>
      </c>
      <c r="CZ655">
        <f>AF655</f>
        <v>110.86</v>
      </c>
      <c r="DA655">
        <f>AJ655</f>
        <v>6.77</v>
      </c>
      <c r="DB655">
        <f t="shared" si="210"/>
        <v>5321.28</v>
      </c>
      <c r="DC655">
        <f t="shared" si="211"/>
        <v>556.79999999999995</v>
      </c>
    </row>
    <row r="656" spans="1:107" x14ac:dyDescent="0.2">
      <c r="A656">
        <f>ROW(Source!A217)</f>
        <v>217</v>
      </c>
      <c r="B656">
        <v>39650538</v>
      </c>
      <c r="C656">
        <v>39654089</v>
      </c>
      <c r="D656">
        <v>36799065</v>
      </c>
      <c r="E656">
        <v>17</v>
      </c>
      <c r="F656">
        <v>1</v>
      </c>
      <c r="G656">
        <v>1</v>
      </c>
      <c r="H656">
        <v>3</v>
      </c>
      <c r="I656" t="s">
        <v>892</v>
      </c>
      <c r="J656" t="s">
        <v>3</v>
      </c>
      <c r="K656" t="s">
        <v>893</v>
      </c>
      <c r="L656">
        <v>1374</v>
      </c>
      <c r="N656">
        <v>1013</v>
      </c>
      <c r="O656" t="s">
        <v>894</v>
      </c>
      <c r="P656" t="s">
        <v>894</v>
      </c>
      <c r="Q656">
        <v>1</v>
      </c>
      <c r="W656">
        <v>0</v>
      </c>
      <c r="X656">
        <v>-1731369543</v>
      </c>
      <c r="Y656">
        <v>85.49</v>
      </c>
      <c r="AA656">
        <v>1</v>
      </c>
      <c r="AB656">
        <v>0</v>
      </c>
      <c r="AC656">
        <v>0</v>
      </c>
      <c r="AD656">
        <v>0</v>
      </c>
      <c r="AE656">
        <v>1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3</v>
      </c>
      <c r="AT656">
        <v>85.49</v>
      </c>
      <c r="AU656" t="s">
        <v>3</v>
      </c>
      <c r="AV656">
        <v>0</v>
      </c>
      <c r="AW656">
        <v>2</v>
      </c>
      <c r="AX656">
        <v>39654093</v>
      </c>
      <c r="AY656">
        <v>1</v>
      </c>
      <c r="AZ656">
        <v>0</v>
      </c>
      <c r="BA656">
        <v>546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Y656*Source!I217</f>
        <v>85.49</v>
      </c>
      <c r="CY656">
        <f>AA656</f>
        <v>1</v>
      </c>
      <c r="CZ656">
        <f>AE656</f>
        <v>1</v>
      </c>
      <c r="DA656">
        <f>AI656</f>
        <v>1</v>
      </c>
      <c r="DB656">
        <f t="shared" si="210"/>
        <v>85.49</v>
      </c>
      <c r="DC656">
        <f t="shared" si="211"/>
        <v>0</v>
      </c>
    </row>
    <row r="657" spans="1:107" x14ac:dyDescent="0.2">
      <c r="A657">
        <f>ROW(Source!A252)</f>
        <v>252</v>
      </c>
      <c r="B657">
        <v>39650536</v>
      </c>
      <c r="C657">
        <v>39651398</v>
      </c>
      <c r="D657">
        <v>37065248</v>
      </c>
      <c r="E657">
        <v>1</v>
      </c>
      <c r="F657">
        <v>1</v>
      </c>
      <c r="G657">
        <v>1</v>
      </c>
      <c r="H657">
        <v>1</v>
      </c>
      <c r="I657" t="s">
        <v>1169</v>
      </c>
      <c r="J657" t="s">
        <v>3</v>
      </c>
      <c r="K657" t="s">
        <v>1170</v>
      </c>
      <c r="L657">
        <v>1191</v>
      </c>
      <c r="N657">
        <v>1013</v>
      </c>
      <c r="O657" t="s">
        <v>878</v>
      </c>
      <c r="P657" t="s">
        <v>878</v>
      </c>
      <c r="Q657">
        <v>1</v>
      </c>
      <c r="W657">
        <v>0</v>
      </c>
      <c r="X657">
        <v>-400197608</v>
      </c>
      <c r="Y657">
        <v>0.79649999999999999</v>
      </c>
      <c r="AA657">
        <v>0</v>
      </c>
      <c r="AB657">
        <v>0</v>
      </c>
      <c r="AC657">
        <v>0</v>
      </c>
      <c r="AD657">
        <v>8.5299999999999994</v>
      </c>
      <c r="AE657">
        <v>0</v>
      </c>
      <c r="AF657">
        <v>0</v>
      </c>
      <c r="AG657">
        <v>0</v>
      </c>
      <c r="AH657">
        <v>8.5299999999999994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3</v>
      </c>
      <c r="AT657">
        <v>0.59</v>
      </c>
      <c r="AU657" t="s">
        <v>19</v>
      </c>
      <c r="AV657">
        <v>1</v>
      </c>
      <c r="AW657">
        <v>2</v>
      </c>
      <c r="AX657">
        <v>39651409</v>
      </c>
      <c r="AY657">
        <v>1</v>
      </c>
      <c r="AZ657">
        <v>0</v>
      </c>
      <c r="BA657">
        <v>547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Y657*Source!I252</f>
        <v>4.7789999999999999</v>
      </c>
      <c r="CY657">
        <f>AD657</f>
        <v>8.5299999999999994</v>
      </c>
      <c r="CZ657">
        <f>AH657</f>
        <v>8.5299999999999994</v>
      </c>
      <c r="DA657">
        <f>AL657</f>
        <v>1</v>
      </c>
      <c r="DB657">
        <f>ROUND((ROUND(AT657*CZ657,2)*1.35),6)</f>
        <v>6.7904999999999998</v>
      </c>
      <c r="DC657">
        <f>ROUND((ROUND(AT657*AG657,2)*1.35),6)</f>
        <v>0</v>
      </c>
    </row>
    <row r="658" spans="1:107" x14ac:dyDescent="0.2">
      <c r="A658">
        <f>ROW(Source!A252)</f>
        <v>252</v>
      </c>
      <c r="B658">
        <v>39650536</v>
      </c>
      <c r="C658">
        <v>39651398</v>
      </c>
      <c r="D658">
        <v>37064876</v>
      </c>
      <c r="E658">
        <v>1</v>
      </c>
      <c r="F658">
        <v>1</v>
      </c>
      <c r="G658">
        <v>1</v>
      </c>
      <c r="H658">
        <v>1</v>
      </c>
      <c r="I658" t="s">
        <v>897</v>
      </c>
      <c r="J658" t="s">
        <v>3</v>
      </c>
      <c r="K658" t="s">
        <v>898</v>
      </c>
      <c r="L658">
        <v>1191</v>
      </c>
      <c r="N658">
        <v>1013</v>
      </c>
      <c r="O658" t="s">
        <v>878</v>
      </c>
      <c r="P658" t="s">
        <v>878</v>
      </c>
      <c r="Q658">
        <v>1</v>
      </c>
      <c r="W658">
        <v>0</v>
      </c>
      <c r="X658">
        <v>-1417349443</v>
      </c>
      <c r="Y658">
        <v>0.25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0.25</v>
      </c>
      <c r="AU658" t="s">
        <v>3</v>
      </c>
      <c r="AV658">
        <v>2</v>
      </c>
      <c r="AW658">
        <v>2</v>
      </c>
      <c r="AX658">
        <v>39651410</v>
      </c>
      <c r="AY658">
        <v>1</v>
      </c>
      <c r="AZ658">
        <v>2048</v>
      </c>
      <c r="BA658">
        <v>548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Y658*Source!I252</f>
        <v>1.5</v>
      </c>
      <c r="CY658">
        <f>AD658</f>
        <v>0</v>
      </c>
      <c r="CZ658">
        <f>AH658</f>
        <v>0</v>
      </c>
      <c r="DA658">
        <f>AL658</f>
        <v>1</v>
      </c>
      <c r="DB658">
        <f>ROUND(ROUND(AT658*CZ658,2),6)</f>
        <v>0</v>
      </c>
      <c r="DC658">
        <f>ROUND(ROUND(AT658*AG658,2),6)</f>
        <v>0</v>
      </c>
    </row>
    <row r="659" spans="1:107" x14ac:dyDescent="0.2">
      <c r="A659">
        <f>ROW(Source!A252)</f>
        <v>252</v>
      </c>
      <c r="B659">
        <v>39650536</v>
      </c>
      <c r="C659">
        <v>39651398</v>
      </c>
      <c r="D659">
        <v>36882492</v>
      </c>
      <c r="E659">
        <v>1</v>
      </c>
      <c r="F659">
        <v>1</v>
      </c>
      <c r="G659">
        <v>1</v>
      </c>
      <c r="H659">
        <v>2</v>
      </c>
      <c r="I659" t="s">
        <v>1171</v>
      </c>
      <c r="J659" t="s">
        <v>1172</v>
      </c>
      <c r="K659" t="s">
        <v>1173</v>
      </c>
      <c r="L659">
        <v>1368</v>
      </c>
      <c r="N659">
        <v>1011</v>
      </c>
      <c r="O659" t="s">
        <v>902</v>
      </c>
      <c r="P659" t="s">
        <v>902</v>
      </c>
      <c r="Q659">
        <v>1</v>
      </c>
      <c r="W659">
        <v>0</v>
      </c>
      <c r="X659">
        <v>1599745326</v>
      </c>
      <c r="Y659">
        <v>0.31050000000000005</v>
      </c>
      <c r="AA659">
        <v>0</v>
      </c>
      <c r="AB659">
        <v>142.69999999999999</v>
      </c>
      <c r="AC659">
        <v>13.5</v>
      </c>
      <c r="AD659">
        <v>0</v>
      </c>
      <c r="AE659">
        <v>0</v>
      </c>
      <c r="AF659">
        <v>142.69999999999999</v>
      </c>
      <c r="AG659">
        <v>13.5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3</v>
      </c>
      <c r="AT659">
        <v>0.23</v>
      </c>
      <c r="AU659" t="s">
        <v>19</v>
      </c>
      <c r="AV659">
        <v>0</v>
      </c>
      <c r="AW659">
        <v>2</v>
      </c>
      <c r="AX659">
        <v>39651411</v>
      </c>
      <c r="AY659">
        <v>1</v>
      </c>
      <c r="AZ659">
        <v>0</v>
      </c>
      <c r="BA659">
        <v>549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Y659*Source!I252</f>
        <v>1.8630000000000004</v>
      </c>
      <c r="CY659">
        <f>AB659</f>
        <v>142.69999999999999</v>
      </c>
      <c r="CZ659">
        <f>AF659</f>
        <v>142.69999999999999</v>
      </c>
      <c r="DA659">
        <f>AJ659</f>
        <v>1</v>
      </c>
      <c r="DB659">
        <f>ROUND((ROUND(AT659*CZ659,2)*1.35),6)</f>
        <v>44.307000000000002</v>
      </c>
      <c r="DC659">
        <f>ROUND((ROUND(AT659*AG659,2)*1.35),6)</f>
        <v>4.1985000000000001</v>
      </c>
    </row>
    <row r="660" spans="1:107" x14ac:dyDescent="0.2">
      <c r="A660">
        <f>ROW(Source!A252)</f>
        <v>252</v>
      </c>
      <c r="B660">
        <v>39650536</v>
      </c>
      <c r="C660">
        <v>39651398</v>
      </c>
      <c r="D660">
        <v>36883554</v>
      </c>
      <c r="E660">
        <v>1</v>
      </c>
      <c r="F660">
        <v>1</v>
      </c>
      <c r="G660">
        <v>1</v>
      </c>
      <c r="H660">
        <v>2</v>
      </c>
      <c r="I660" t="s">
        <v>961</v>
      </c>
      <c r="J660" t="s">
        <v>962</v>
      </c>
      <c r="K660" t="s">
        <v>963</v>
      </c>
      <c r="L660">
        <v>1368</v>
      </c>
      <c r="N660">
        <v>1011</v>
      </c>
      <c r="O660" t="s">
        <v>902</v>
      </c>
      <c r="P660" t="s">
        <v>902</v>
      </c>
      <c r="Q660">
        <v>1</v>
      </c>
      <c r="W660">
        <v>0</v>
      </c>
      <c r="X660">
        <v>1372534845</v>
      </c>
      <c r="Y660">
        <v>2.7000000000000003E-2</v>
      </c>
      <c r="AA660">
        <v>0</v>
      </c>
      <c r="AB660">
        <v>65.709999999999994</v>
      </c>
      <c r="AC660">
        <v>11.6</v>
      </c>
      <c r="AD660">
        <v>0</v>
      </c>
      <c r="AE660">
        <v>0</v>
      </c>
      <c r="AF660">
        <v>65.709999999999994</v>
      </c>
      <c r="AG660">
        <v>11.6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3</v>
      </c>
      <c r="AT660">
        <v>0.02</v>
      </c>
      <c r="AU660" t="s">
        <v>19</v>
      </c>
      <c r="AV660">
        <v>0</v>
      </c>
      <c r="AW660">
        <v>2</v>
      </c>
      <c r="AX660">
        <v>39651412</v>
      </c>
      <c r="AY660">
        <v>1</v>
      </c>
      <c r="AZ660">
        <v>0</v>
      </c>
      <c r="BA660">
        <v>550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Y660*Source!I252</f>
        <v>0.16200000000000003</v>
      </c>
      <c r="CY660">
        <f>AB660</f>
        <v>65.709999999999994</v>
      </c>
      <c r="CZ660">
        <f>AF660</f>
        <v>65.709999999999994</v>
      </c>
      <c r="DA660">
        <f>AJ660</f>
        <v>1</v>
      </c>
      <c r="DB660">
        <f>ROUND((ROUND(AT660*CZ660,2)*1.35),6)</f>
        <v>1.7685</v>
      </c>
      <c r="DC660">
        <f>ROUND((ROUND(AT660*AG660,2)*1.35),6)</f>
        <v>0.3105</v>
      </c>
    </row>
    <row r="661" spans="1:107" x14ac:dyDescent="0.2">
      <c r="A661">
        <f>ROW(Source!A252)</f>
        <v>252</v>
      </c>
      <c r="B661">
        <v>39650536</v>
      </c>
      <c r="C661">
        <v>39651398</v>
      </c>
      <c r="D661">
        <v>36804441</v>
      </c>
      <c r="E661">
        <v>1</v>
      </c>
      <c r="F661">
        <v>1</v>
      </c>
      <c r="G661">
        <v>1</v>
      </c>
      <c r="H661">
        <v>3</v>
      </c>
      <c r="I661" t="s">
        <v>1174</v>
      </c>
      <c r="J661" t="s">
        <v>1175</v>
      </c>
      <c r="K661" t="s">
        <v>1176</v>
      </c>
      <c r="L661">
        <v>1346</v>
      </c>
      <c r="N661">
        <v>1009</v>
      </c>
      <c r="O661" t="s">
        <v>186</v>
      </c>
      <c r="P661" t="s">
        <v>186</v>
      </c>
      <c r="Q661">
        <v>1</v>
      </c>
      <c r="W661">
        <v>0</v>
      </c>
      <c r="X661">
        <v>-611590115</v>
      </c>
      <c r="Y661">
        <v>0.32</v>
      </c>
      <c r="AA661">
        <v>25.76</v>
      </c>
      <c r="AB661">
        <v>0</v>
      </c>
      <c r="AC661">
        <v>0</v>
      </c>
      <c r="AD661">
        <v>0</v>
      </c>
      <c r="AE661">
        <v>25.76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3</v>
      </c>
      <c r="AT661">
        <v>0.32</v>
      </c>
      <c r="AU661" t="s">
        <v>3</v>
      </c>
      <c r="AV661">
        <v>0</v>
      </c>
      <c r="AW661">
        <v>2</v>
      </c>
      <c r="AX661">
        <v>39651413</v>
      </c>
      <c r="AY661">
        <v>1</v>
      </c>
      <c r="AZ661">
        <v>0</v>
      </c>
      <c r="BA661">
        <v>551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Y661*Source!I252</f>
        <v>1.92</v>
      </c>
      <c r="CY661">
        <f>AA661</f>
        <v>25.76</v>
      </c>
      <c r="CZ661">
        <f>AE661</f>
        <v>25.76</v>
      </c>
      <c r="DA661">
        <f>AI661</f>
        <v>1</v>
      </c>
      <c r="DB661">
        <f>ROUND(ROUND(AT661*CZ661,2),6)</f>
        <v>8.24</v>
      </c>
      <c r="DC661">
        <f>ROUND(ROUND(AT661*AG661,2),6)</f>
        <v>0</v>
      </c>
    </row>
    <row r="662" spans="1:107" x14ac:dyDescent="0.2">
      <c r="A662">
        <f>ROW(Source!A252)</f>
        <v>252</v>
      </c>
      <c r="B662">
        <v>39650536</v>
      </c>
      <c r="C662">
        <v>39651398</v>
      </c>
      <c r="D662">
        <v>36872291</v>
      </c>
      <c r="E662">
        <v>1</v>
      </c>
      <c r="F662">
        <v>1</v>
      </c>
      <c r="G662">
        <v>1</v>
      </c>
      <c r="H662">
        <v>3</v>
      </c>
      <c r="I662" t="s">
        <v>484</v>
      </c>
      <c r="J662" t="s">
        <v>486</v>
      </c>
      <c r="K662" t="s">
        <v>485</v>
      </c>
      <c r="L662">
        <v>1035</v>
      </c>
      <c r="N662">
        <v>1013</v>
      </c>
      <c r="O662" t="s">
        <v>177</v>
      </c>
      <c r="P662" t="s">
        <v>177</v>
      </c>
      <c r="Q662">
        <v>1</v>
      </c>
      <c r="W662">
        <v>0</v>
      </c>
      <c r="X662">
        <v>447798436</v>
      </c>
      <c r="Y662">
        <v>1.3333330000000001</v>
      </c>
      <c r="AA662">
        <v>655.32000000000005</v>
      </c>
      <c r="AB662">
        <v>0</v>
      </c>
      <c r="AC662">
        <v>0</v>
      </c>
      <c r="AD662">
        <v>0</v>
      </c>
      <c r="AE662">
        <v>655.32000000000005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3</v>
      </c>
      <c r="AT662">
        <v>1.3333330000000001</v>
      </c>
      <c r="AU662" t="s">
        <v>3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Y662*Source!I252</f>
        <v>7.9999980000000006</v>
      </c>
      <c r="CY662">
        <f>AA662</f>
        <v>655.32000000000005</v>
      </c>
      <c r="CZ662">
        <f>AE662</f>
        <v>655.32000000000005</v>
      </c>
      <c r="DA662">
        <f>AI662</f>
        <v>1</v>
      </c>
      <c r="DB662">
        <f>ROUND(ROUND(AT662*CZ662,2),6)</f>
        <v>873.76</v>
      </c>
      <c r="DC662">
        <f>ROUND(ROUND(AT662*AG662,2),6)</f>
        <v>0</v>
      </c>
    </row>
    <row r="663" spans="1:107" x14ac:dyDescent="0.2">
      <c r="A663">
        <f>ROW(Source!A252)</f>
        <v>252</v>
      </c>
      <c r="B663">
        <v>39650536</v>
      </c>
      <c r="C663">
        <v>39651398</v>
      </c>
      <c r="D663">
        <v>36872293</v>
      </c>
      <c r="E663">
        <v>1</v>
      </c>
      <c r="F663">
        <v>1</v>
      </c>
      <c r="G663">
        <v>1</v>
      </c>
      <c r="H663">
        <v>3</v>
      </c>
      <c r="I663" t="s">
        <v>488</v>
      </c>
      <c r="J663" t="s">
        <v>490</v>
      </c>
      <c r="K663" t="s">
        <v>489</v>
      </c>
      <c r="L663">
        <v>1035</v>
      </c>
      <c r="N663">
        <v>1013</v>
      </c>
      <c r="O663" t="s">
        <v>177</v>
      </c>
      <c r="P663" t="s">
        <v>177</v>
      </c>
      <c r="Q663">
        <v>1</v>
      </c>
      <c r="W663">
        <v>0</v>
      </c>
      <c r="X663">
        <v>-1159287472</v>
      </c>
      <c r="Y663">
        <v>0.66666700000000001</v>
      </c>
      <c r="AA663">
        <v>969.48</v>
      </c>
      <c r="AB663">
        <v>0</v>
      </c>
      <c r="AC663">
        <v>0</v>
      </c>
      <c r="AD663">
        <v>0</v>
      </c>
      <c r="AE663">
        <v>969.48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3</v>
      </c>
      <c r="AT663">
        <v>0.66666700000000001</v>
      </c>
      <c r="AU663" t="s">
        <v>3</v>
      </c>
      <c r="AV663">
        <v>0</v>
      </c>
      <c r="AW663">
        <v>1</v>
      </c>
      <c r="AX663">
        <v>-1</v>
      </c>
      <c r="AY663">
        <v>0</v>
      </c>
      <c r="AZ663">
        <v>0</v>
      </c>
      <c r="BA663" t="s">
        <v>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Y663*Source!I252</f>
        <v>4.0000020000000003</v>
      </c>
      <c r="CY663">
        <f>AA663</f>
        <v>969.48</v>
      </c>
      <c r="CZ663">
        <f>AE663</f>
        <v>969.48</v>
      </c>
      <c r="DA663">
        <f>AI663</f>
        <v>1</v>
      </c>
      <c r="DB663">
        <f>ROUND(ROUND(AT663*CZ663,2),6)</f>
        <v>646.32000000000005</v>
      </c>
      <c r="DC663">
        <f>ROUND(ROUND(AT663*AG663,2),6)</f>
        <v>0</v>
      </c>
    </row>
    <row r="664" spans="1:107" x14ac:dyDescent="0.2">
      <c r="A664">
        <f>ROW(Source!A252)</f>
        <v>252</v>
      </c>
      <c r="B664">
        <v>39650536</v>
      </c>
      <c r="C664">
        <v>39651398</v>
      </c>
      <c r="D664">
        <v>36799065</v>
      </c>
      <c r="E664">
        <v>17</v>
      </c>
      <c r="F664">
        <v>1</v>
      </c>
      <c r="G664">
        <v>1</v>
      </c>
      <c r="H664">
        <v>3</v>
      </c>
      <c r="I664" t="s">
        <v>892</v>
      </c>
      <c r="J664" t="s">
        <v>3</v>
      </c>
      <c r="K664" t="s">
        <v>893</v>
      </c>
      <c r="L664">
        <v>1374</v>
      </c>
      <c r="N664">
        <v>1013</v>
      </c>
      <c r="O664" t="s">
        <v>894</v>
      </c>
      <c r="P664" t="s">
        <v>894</v>
      </c>
      <c r="Q664">
        <v>1</v>
      </c>
      <c r="W664">
        <v>0</v>
      </c>
      <c r="X664">
        <v>-1731369543</v>
      </c>
      <c r="Y664">
        <v>0.1</v>
      </c>
      <c r="AA664">
        <v>1</v>
      </c>
      <c r="AB664">
        <v>0</v>
      </c>
      <c r="AC664">
        <v>0</v>
      </c>
      <c r="AD664">
        <v>0</v>
      </c>
      <c r="AE664">
        <v>1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3</v>
      </c>
      <c r="AT664">
        <v>0.1</v>
      </c>
      <c r="AU664" t="s">
        <v>3</v>
      </c>
      <c r="AV664">
        <v>0</v>
      </c>
      <c r="AW664">
        <v>2</v>
      </c>
      <c r="AX664">
        <v>39651414</v>
      </c>
      <c r="AY664">
        <v>1</v>
      </c>
      <c r="AZ664">
        <v>0</v>
      </c>
      <c r="BA664">
        <v>552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Y664*Source!I252</f>
        <v>0.60000000000000009</v>
      </c>
      <c r="CY664">
        <f>AA664</f>
        <v>1</v>
      </c>
      <c r="CZ664">
        <f>AE664</f>
        <v>1</v>
      </c>
      <c r="DA664">
        <f>AI664</f>
        <v>1</v>
      </c>
      <c r="DB664">
        <f>ROUND(ROUND(AT664*CZ664,2),6)</f>
        <v>0.1</v>
      </c>
      <c r="DC664">
        <f>ROUND(ROUND(AT664*AG664,2),6)</f>
        <v>0</v>
      </c>
    </row>
    <row r="665" spans="1:107" x14ac:dyDescent="0.2">
      <c r="A665">
        <f>ROW(Source!A253)</f>
        <v>253</v>
      </c>
      <c r="B665">
        <v>39650538</v>
      </c>
      <c r="C665">
        <v>39651398</v>
      </c>
      <c r="D665">
        <v>37065248</v>
      </c>
      <c r="E665">
        <v>1</v>
      </c>
      <c r="F665">
        <v>1</v>
      </c>
      <c r="G665">
        <v>1</v>
      </c>
      <c r="H665">
        <v>1</v>
      </c>
      <c r="I665" t="s">
        <v>1169</v>
      </c>
      <c r="J665" t="s">
        <v>3</v>
      </c>
      <c r="K665" t="s">
        <v>1170</v>
      </c>
      <c r="L665">
        <v>1191</v>
      </c>
      <c r="N665">
        <v>1013</v>
      </c>
      <c r="O665" t="s">
        <v>878</v>
      </c>
      <c r="P665" t="s">
        <v>878</v>
      </c>
      <c r="Q665">
        <v>1</v>
      </c>
      <c r="W665">
        <v>0</v>
      </c>
      <c r="X665">
        <v>-400197608</v>
      </c>
      <c r="Y665">
        <v>0.79649999999999999</v>
      </c>
      <c r="AA665">
        <v>0</v>
      </c>
      <c r="AB665">
        <v>0</v>
      </c>
      <c r="AC665">
        <v>0</v>
      </c>
      <c r="AD665">
        <v>57.75</v>
      </c>
      <c r="AE665">
        <v>0</v>
      </c>
      <c r="AF665">
        <v>0</v>
      </c>
      <c r="AG665">
        <v>0</v>
      </c>
      <c r="AH665">
        <v>8.5299999999999994</v>
      </c>
      <c r="AI665">
        <v>1</v>
      </c>
      <c r="AJ665">
        <v>1</v>
      </c>
      <c r="AK665">
        <v>1</v>
      </c>
      <c r="AL665">
        <v>6.77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3</v>
      </c>
      <c r="AT665">
        <v>0.59</v>
      </c>
      <c r="AU665" t="s">
        <v>19</v>
      </c>
      <c r="AV665">
        <v>1</v>
      </c>
      <c r="AW665">
        <v>2</v>
      </c>
      <c r="AX665">
        <v>39651409</v>
      </c>
      <c r="AY665">
        <v>1</v>
      </c>
      <c r="AZ665">
        <v>0</v>
      </c>
      <c r="BA665">
        <v>553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Y665*Source!I253</f>
        <v>4.7789999999999999</v>
      </c>
      <c r="CY665">
        <f>AD665</f>
        <v>57.75</v>
      </c>
      <c r="CZ665">
        <f>AH665</f>
        <v>8.5299999999999994</v>
      </c>
      <c r="DA665">
        <f>AL665</f>
        <v>6.77</v>
      </c>
      <c r="DB665">
        <f>ROUND((ROUND(AT665*CZ665,2)*1.35),6)</f>
        <v>6.7904999999999998</v>
      </c>
      <c r="DC665">
        <f>ROUND((ROUND(AT665*AG665,2)*1.35),6)</f>
        <v>0</v>
      </c>
    </row>
    <row r="666" spans="1:107" x14ac:dyDescent="0.2">
      <c r="A666">
        <f>ROW(Source!A253)</f>
        <v>253</v>
      </c>
      <c r="B666">
        <v>39650538</v>
      </c>
      <c r="C666">
        <v>39651398</v>
      </c>
      <c r="D666">
        <v>37064876</v>
      </c>
      <c r="E666">
        <v>1</v>
      </c>
      <c r="F666">
        <v>1</v>
      </c>
      <c r="G666">
        <v>1</v>
      </c>
      <c r="H666">
        <v>1</v>
      </c>
      <c r="I666" t="s">
        <v>897</v>
      </c>
      <c r="J666" t="s">
        <v>3</v>
      </c>
      <c r="K666" t="s">
        <v>898</v>
      </c>
      <c r="L666">
        <v>1191</v>
      </c>
      <c r="N666">
        <v>1013</v>
      </c>
      <c r="O666" t="s">
        <v>878</v>
      </c>
      <c r="P666" t="s">
        <v>878</v>
      </c>
      <c r="Q666">
        <v>1</v>
      </c>
      <c r="W666">
        <v>0</v>
      </c>
      <c r="X666">
        <v>-1417349443</v>
      </c>
      <c r="Y666">
        <v>0.25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6.77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0.25</v>
      </c>
      <c r="AU666" t="s">
        <v>3</v>
      </c>
      <c r="AV666">
        <v>2</v>
      </c>
      <c r="AW666">
        <v>2</v>
      </c>
      <c r="AX666">
        <v>39651410</v>
      </c>
      <c r="AY666">
        <v>1</v>
      </c>
      <c r="AZ666">
        <v>2048</v>
      </c>
      <c r="BA666">
        <v>554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Y666*Source!I253</f>
        <v>1.5</v>
      </c>
      <c r="CY666">
        <f>AD666</f>
        <v>0</v>
      </c>
      <c r="CZ666">
        <f>AH666</f>
        <v>0</v>
      </c>
      <c r="DA666">
        <f>AL666</f>
        <v>1</v>
      </c>
      <c r="DB666">
        <f>ROUND(ROUND(AT666*CZ666,2),6)</f>
        <v>0</v>
      </c>
      <c r="DC666">
        <f>ROUND(ROUND(AT666*AG666,2),6)</f>
        <v>0</v>
      </c>
    </row>
    <row r="667" spans="1:107" x14ac:dyDescent="0.2">
      <c r="A667">
        <f>ROW(Source!A253)</f>
        <v>253</v>
      </c>
      <c r="B667">
        <v>39650538</v>
      </c>
      <c r="C667">
        <v>39651398</v>
      </c>
      <c r="D667">
        <v>36882492</v>
      </c>
      <c r="E667">
        <v>1</v>
      </c>
      <c r="F667">
        <v>1</v>
      </c>
      <c r="G667">
        <v>1</v>
      </c>
      <c r="H667">
        <v>2</v>
      </c>
      <c r="I667" t="s">
        <v>1171</v>
      </c>
      <c r="J667" t="s">
        <v>1172</v>
      </c>
      <c r="K667" t="s">
        <v>1173</v>
      </c>
      <c r="L667">
        <v>1368</v>
      </c>
      <c r="N667">
        <v>1011</v>
      </c>
      <c r="O667" t="s">
        <v>902</v>
      </c>
      <c r="P667" t="s">
        <v>902</v>
      </c>
      <c r="Q667">
        <v>1</v>
      </c>
      <c r="W667">
        <v>0</v>
      </c>
      <c r="X667">
        <v>1599745326</v>
      </c>
      <c r="Y667">
        <v>0.31050000000000005</v>
      </c>
      <c r="AA667">
        <v>0</v>
      </c>
      <c r="AB667">
        <v>966.08</v>
      </c>
      <c r="AC667">
        <v>13.5</v>
      </c>
      <c r="AD667">
        <v>0</v>
      </c>
      <c r="AE667">
        <v>0</v>
      </c>
      <c r="AF667">
        <v>142.69999999999999</v>
      </c>
      <c r="AG667">
        <v>13.5</v>
      </c>
      <c r="AH667">
        <v>0</v>
      </c>
      <c r="AI667">
        <v>1</v>
      </c>
      <c r="AJ667">
        <v>6.77</v>
      </c>
      <c r="AK667">
        <v>1</v>
      </c>
      <c r="AL667">
        <v>1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3</v>
      </c>
      <c r="AT667">
        <v>0.23</v>
      </c>
      <c r="AU667" t="s">
        <v>19</v>
      </c>
      <c r="AV667">
        <v>0</v>
      </c>
      <c r="AW667">
        <v>2</v>
      </c>
      <c r="AX667">
        <v>39651411</v>
      </c>
      <c r="AY667">
        <v>1</v>
      </c>
      <c r="AZ667">
        <v>0</v>
      </c>
      <c r="BA667">
        <v>555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Y667*Source!I253</f>
        <v>1.8630000000000004</v>
      </c>
      <c r="CY667">
        <f>AB667</f>
        <v>966.08</v>
      </c>
      <c r="CZ667">
        <f>AF667</f>
        <v>142.69999999999999</v>
      </c>
      <c r="DA667">
        <f>AJ667</f>
        <v>6.77</v>
      </c>
      <c r="DB667">
        <f>ROUND((ROUND(AT667*CZ667,2)*1.35),6)</f>
        <v>44.307000000000002</v>
      </c>
      <c r="DC667">
        <f>ROUND((ROUND(AT667*AG667,2)*1.35),6)</f>
        <v>4.1985000000000001</v>
      </c>
    </row>
    <row r="668" spans="1:107" x14ac:dyDescent="0.2">
      <c r="A668">
        <f>ROW(Source!A253)</f>
        <v>253</v>
      </c>
      <c r="B668">
        <v>39650538</v>
      </c>
      <c r="C668">
        <v>39651398</v>
      </c>
      <c r="D668">
        <v>36883554</v>
      </c>
      <c r="E668">
        <v>1</v>
      </c>
      <c r="F668">
        <v>1</v>
      </c>
      <c r="G668">
        <v>1</v>
      </c>
      <c r="H668">
        <v>2</v>
      </c>
      <c r="I668" t="s">
        <v>961</v>
      </c>
      <c r="J668" t="s">
        <v>962</v>
      </c>
      <c r="K668" t="s">
        <v>963</v>
      </c>
      <c r="L668">
        <v>1368</v>
      </c>
      <c r="N668">
        <v>1011</v>
      </c>
      <c r="O668" t="s">
        <v>902</v>
      </c>
      <c r="P668" t="s">
        <v>902</v>
      </c>
      <c r="Q668">
        <v>1</v>
      </c>
      <c r="W668">
        <v>0</v>
      </c>
      <c r="X668">
        <v>1372534845</v>
      </c>
      <c r="Y668">
        <v>2.7000000000000003E-2</v>
      </c>
      <c r="AA668">
        <v>0</v>
      </c>
      <c r="AB668">
        <v>444.86</v>
      </c>
      <c r="AC668">
        <v>11.6</v>
      </c>
      <c r="AD668">
        <v>0</v>
      </c>
      <c r="AE668">
        <v>0</v>
      </c>
      <c r="AF668">
        <v>65.709999999999994</v>
      </c>
      <c r="AG668">
        <v>11.6</v>
      </c>
      <c r="AH668">
        <v>0</v>
      </c>
      <c r="AI668">
        <v>1</v>
      </c>
      <c r="AJ668">
        <v>6.77</v>
      </c>
      <c r="AK668">
        <v>1</v>
      </c>
      <c r="AL668">
        <v>1</v>
      </c>
      <c r="AN668">
        <v>0</v>
      </c>
      <c r="AO668">
        <v>1</v>
      </c>
      <c r="AP668">
        <v>1</v>
      </c>
      <c r="AQ668">
        <v>0</v>
      </c>
      <c r="AR668">
        <v>0</v>
      </c>
      <c r="AS668" t="s">
        <v>3</v>
      </c>
      <c r="AT668">
        <v>0.02</v>
      </c>
      <c r="AU668" t="s">
        <v>19</v>
      </c>
      <c r="AV668">
        <v>0</v>
      </c>
      <c r="AW668">
        <v>2</v>
      </c>
      <c r="AX668">
        <v>39651412</v>
      </c>
      <c r="AY668">
        <v>1</v>
      </c>
      <c r="AZ668">
        <v>0</v>
      </c>
      <c r="BA668">
        <v>556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Y668*Source!I253</f>
        <v>0.16200000000000003</v>
      </c>
      <c r="CY668">
        <f>AB668</f>
        <v>444.86</v>
      </c>
      <c r="CZ668">
        <f>AF668</f>
        <v>65.709999999999994</v>
      </c>
      <c r="DA668">
        <f>AJ668</f>
        <v>6.77</v>
      </c>
      <c r="DB668">
        <f>ROUND((ROUND(AT668*CZ668,2)*1.35),6)</f>
        <v>1.7685</v>
      </c>
      <c r="DC668">
        <f>ROUND((ROUND(AT668*AG668,2)*1.35),6)</f>
        <v>0.3105</v>
      </c>
    </row>
    <row r="669" spans="1:107" x14ac:dyDescent="0.2">
      <c r="A669">
        <f>ROW(Source!A253)</f>
        <v>253</v>
      </c>
      <c r="B669">
        <v>39650538</v>
      </c>
      <c r="C669">
        <v>39651398</v>
      </c>
      <c r="D669">
        <v>36804441</v>
      </c>
      <c r="E669">
        <v>1</v>
      </c>
      <c r="F669">
        <v>1</v>
      </c>
      <c r="G669">
        <v>1</v>
      </c>
      <c r="H669">
        <v>3</v>
      </c>
      <c r="I669" t="s">
        <v>1174</v>
      </c>
      <c r="J669" t="s">
        <v>1175</v>
      </c>
      <c r="K669" t="s">
        <v>1176</v>
      </c>
      <c r="L669">
        <v>1346</v>
      </c>
      <c r="N669">
        <v>1009</v>
      </c>
      <c r="O669" t="s">
        <v>186</v>
      </c>
      <c r="P669" t="s">
        <v>186</v>
      </c>
      <c r="Q669">
        <v>1</v>
      </c>
      <c r="W669">
        <v>0</v>
      </c>
      <c r="X669">
        <v>-611590115</v>
      </c>
      <c r="Y669">
        <v>0.32</v>
      </c>
      <c r="AA669">
        <v>174.4</v>
      </c>
      <c r="AB669">
        <v>0</v>
      </c>
      <c r="AC669">
        <v>0</v>
      </c>
      <c r="AD669">
        <v>0</v>
      </c>
      <c r="AE669">
        <v>25.76</v>
      </c>
      <c r="AF669">
        <v>0</v>
      </c>
      <c r="AG669">
        <v>0</v>
      </c>
      <c r="AH669">
        <v>0</v>
      </c>
      <c r="AI669">
        <v>6.77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0.32</v>
      </c>
      <c r="AU669" t="s">
        <v>3</v>
      </c>
      <c r="AV669">
        <v>0</v>
      </c>
      <c r="AW669">
        <v>2</v>
      </c>
      <c r="AX669">
        <v>39651413</v>
      </c>
      <c r="AY669">
        <v>1</v>
      </c>
      <c r="AZ669">
        <v>0</v>
      </c>
      <c r="BA669">
        <v>557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Y669*Source!I253</f>
        <v>1.92</v>
      </c>
      <c r="CY669">
        <f>AA669</f>
        <v>174.4</v>
      </c>
      <c r="CZ669">
        <f>AE669</f>
        <v>25.76</v>
      </c>
      <c r="DA669">
        <f>AI669</f>
        <v>6.77</v>
      </c>
      <c r="DB669">
        <f>ROUND(ROUND(AT669*CZ669,2),6)</f>
        <v>8.24</v>
      </c>
      <c r="DC669">
        <f>ROUND(ROUND(AT669*AG669,2),6)</f>
        <v>0</v>
      </c>
    </row>
    <row r="670" spans="1:107" x14ac:dyDescent="0.2">
      <c r="A670">
        <f>ROW(Source!A253)</f>
        <v>253</v>
      </c>
      <c r="B670">
        <v>39650538</v>
      </c>
      <c r="C670">
        <v>39651398</v>
      </c>
      <c r="D670">
        <v>36872291</v>
      </c>
      <c r="E670">
        <v>1</v>
      </c>
      <c r="F670">
        <v>1</v>
      </c>
      <c r="G670">
        <v>1</v>
      </c>
      <c r="H670">
        <v>3</v>
      </c>
      <c r="I670" t="s">
        <v>484</v>
      </c>
      <c r="J670" t="s">
        <v>486</v>
      </c>
      <c r="K670" t="s">
        <v>485</v>
      </c>
      <c r="L670">
        <v>1035</v>
      </c>
      <c r="N670">
        <v>1013</v>
      </c>
      <c r="O670" t="s">
        <v>177</v>
      </c>
      <c r="P670" t="s">
        <v>177</v>
      </c>
      <c r="Q670">
        <v>1</v>
      </c>
      <c r="W670">
        <v>0</v>
      </c>
      <c r="X670">
        <v>447798436</v>
      </c>
      <c r="Y670">
        <v>1.3333330000000001</v>
      </c>
      <c r="AA670">
        <v>4436.5200000000004</v>
      </c>
      <c r="AB670">
        <v>0</v>
      </c>
      <c r="AC670">
        <v>0</v>
      </c>
      <c r="AD670">
        <v>0</v>
      </c>
      <c r="AE670">
        <v>655.32000000000005</v>
      </c>
      <c r="AF670">
        <v>0</v>
      </c>
      <c r="AG670">
        <v>0</v>
      </c>
      <c r="AH670">
        <v>0</v>
      </c>
      <c r="AI670">
        <v>6.77</v>
      </c>
      <c r="AJ670">
        <v>1</v>
      </c>
      <c r="AK670">
        <v>1</v>
      </c>
      <c r="AL670">
        <v>1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3</v>
      </c>
      <c r="AT670">
        <v>1.3333330000000001</v>
      </c>
      <c r="AU670" t="s">
        <v>3</v>
      </c>
      <c r="AV670">
        <v>0</v>
      </c>
      <c r="AW670">
        <v>1</v>
      </c>
      <c r="AX670">
        <v>-1</v>
      </c>
      <c r="AY670">
        <v>0</v>
      </c>
      <c r="AZ670">
        <v>0</v>
      </c>
      <c r="BA670" t="s">
        <v>3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Y670*Source!I253</f>
        <v>7.9999980000000006</v>
      </c>
      <c r="CY670">
        <f>AA670</f>
        <v>4436.5200000000004</v>
      </c>
      <c r="CZ670">
        <f>AE670</f>
        <v>655.32000000000005</v>
      </c>
      <c r="DA670">
        <f>AI670</f>
        <v>6.77</v>
      </c>
      <c r="DB670">
        <f>ROUND(ROUND(AT670*CZ670,2),6)</f>
        <v>873.76</v>
      </c>
      <c r="DC670">
        <f>ROUND(ROUND(AT670*AG670,2),6)</f>
        <v>0</v>
      </c>
    </row>
    <row r="671" spans="1:107" x14ac:dyDescent="0.2">
      <c r="A671">
        <f>ROW(Source!A253)</f>
        <v>253</v>
      </c>
      <c r="B671">
        <v>39650538</v>
      </c>
      <c r="C671">
        <v>39651398</v>
      </c>
      <c r="D671">
        <v>36872293</v>
      </c>
      <c r="E671">
        <v>1</v>
      </c>
      <c r="F671">
        <v>1</v>
      </c>
      <c r="G671">
        <v>1</v>
      </c>
      <c r="H671">
        <v>3</v>
      </c>
      <c r="I671" t="s">
        <v>488</v>
      </c>
      <c r="J671" t="s">
        <v>490</v>
      </c>
      <c r="K671" t="s">
        <v>489</v>
      </c>
      <c r="L671">
        <v>1035</v>
      </c>
      <c r="N671">
        <v>1013</v>
      </c>
      <c r="O671" t="s">
        <v>177</v>
      </c>
      <c r="P671" t="s">
        <v>177</v>
      </c>
      <c r="Q671">
        <v>1</v>
      </c>
      <c r="W671">
        <v>0</v>
      </c>
      <c r="X671">
        <v>-1159287472</v>
      </c>
      <c r="Y671">
        <v>0.66666700000000001</v>
      </c>
      <c r="AA671">
        <v>6563.38</v>
      </c>
      <c r="AB671">
        <v>0</v>
      </c>
      <c r="AC671">
        <v>0</v>
      </c>
      <c r="AD671">
        <v>0</v>
      </c>
      <c r="AE671">
        <v>969.48</v>
      </c>
      <c r="AF671">
        <v>0</v>
      </c>
      <c r="AG671">
        <v>0</v>
      </c>
      <c r="AH671">
        <v>0</v>
      </c>
      <c r="AI671">
        <v>6.77</v>
      </c>
      <c r="AJ671">
        <v>1</v>
      </c>
      <c r="AK671">
        <v>1</v>
      </c>
      <c r="AL671">
        <v>1</v>
      </c>
      <c r="AN671">
        <v>0</v>
      </c>
      <c r="AO671">
        <v>0</v>
      </c>
      <c r="AP671">
        <v>0</v>
      </c>
      <c r="AQ671">
        <v>0</v>
      </c>
      <c r="AR671">
        <v>0</v>
      </c>
      <c r="AS671" t="s">
        <v>3</v>
      </c>
      <c r="AT671">
        <v>0.66666700000000001</v>
      </c>
      <c r="AU671" t="s">
        <v>3</v>
      </c>
      <c r="AV671">
        <v>0</v>
      </c>
      <c r="AW671">
        <v>1</v>
      </c>
      <c r="AX671">
        <v>-1</v>
      </c>
      <c r="AY671">
        <v>0</v>
      </c>
      <c r="AZ671">
        <v>0</v>
      </c>
      <c r="BA671" t="s">
        <v>3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Y671*Source!I253</f>
        <v>4.0000020000000003</v>
      </c>
      <c r="CY671">
        <f>AA671</f>
        <v>6563.38</v>
      </c>
      <c r="CZ671">
        <f>AE671</f>
        <v>969.48</v>
      </c>
      <c r="DA671">
        <f>AI671</f>
        <v>6.77</v>
      </c>
      <c r="DB671">
        <f>ROUND(ROUND(AT671*CZ671,2),6)</f>
        <v>646.32000000000005</v>
      </c>
      <c r="DC671">
        <f>ROUND(ROUND(AT671*AG671,2),6)</f>
        <v>0</v>
      </c>
    </row>
    <row r="672" spans="1:107" x14ac:dyDescent="0.2">
      <c r="A672">
        <f>ROW(Source!A253)</f>
        <v>253</v>
      </c>
      <c r="B672">
        <v>39650538</v>
      </c>
      <c r="C672">
        <v>39651398</v>
      </c>
      <c r="D672">
        <v>36799065</v>
      </c>
      <c r="E672">
        <v>17</v>
      </c>
      <c r="F672">
        <v>1</v>
      </c>
      <c r="G672">
        <v>1</v>
      </c>
      <c r="H672">
        <v>3</v>
      </c>
      <c r="I672" t="s">
        <v>892</v>
      </c>
      <c r="J672" t="s">
        <v>3</v>
      </c>
      <c r="K672" t="s">
        <v>893</v>
      </c>
      <c r="L672">
        <v>1374</v>
      </c>
      <c r="N672">
        <v>1013</v>
      </c>
      <c r="O672" t="s">
        <v>894</v>
      </c>
      <c r="P672" t="s">
        <v>894</v>
      </c>
      <c r="Q672">
        <v>1</v>
      </c>
      <c r="W672">
        <v>0</v>
      </c>
      <c r="X672">
        <v>-1731369543</v>
      </c>
      <c r="Y672">
        <v>0.1</v>
      </c>
      <c r="AA672">
        <v>1</v>
      </c>
      <c r="AB672">
        <v>0</v>
      </c>
      <c r="AC672">
        <v>0</v>
      </c>
      <c r="AD672">
        <v>0</v>
      </c>
      <c r="AE672">
        <v>1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0.1</v>
      </c>
      <c r="AU672" t="s">
        <v>3</v>
      </c>
      <c r="AV672">
        <v>0</v>
      </c>
      <c r="AW672">
        <v>2</v>
      </c>
      <c r="AX672">
        <v>39651414</v>
      </c>
      <c r="AY672">
        <v>1</v>
      </c>
      <c r="AZ672">
        <v>0</v>
      </c>
      <c r="BA672">
        <v>558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Y672*Source!I253</f>
        <v>0.60000000000000009</v>
      </c>
      <c r="CY672">
        <f>AA672</f>
        <v>1</v>
      </c>
      <c r="CZ672">
        <f>AE672</f>
        <v>1</v>
      </c>
      <c r="DA672">
        <f>AI672</f>
        <v>1</v>
      </c>
      <c r="DB672">
        <f>ROUND(ROUND(AT672*CZ672,2),6)</f>
        <v>0.1</v>
      </c>
      <c r="DC672">
        <f>ROUND(ROUND(AT672*AG672,2),6)</f>
        <v>0</v>
      </c>
    </row>
    <row r="673" spans="1:107" x14ac:dyDescent="0.2">
      <c r="A673">
        <f>ROW(Source!A258)</f>
        <v>258</v>
      </c>
      <c r="B673">
        <v>39650536</v>
      </c>
      <c r="C673">
        <v>39651433</v>
      </c>
      <c r="D673">
        <v>37075528</v>
      </c>
      <c r="E673">
        <v>1</v>
      </c>
      <c r="F673">
        <v>1</v>
      </c>
      <c r="G673">
        <v>1</v>
      </c>
      <c r="H673">
        <v>1</v>
      </c>
      <c r="I673" t="s">
        <v>1139</v>
      </c>
      <c r="J673" t="s">
        <v>3</v>
      </c>
      <c r="K673" t="s">
        <v>1140</v>
      </c>
      <c r="L673">
        <v>1191</v>
      </c>
      <c r="N673">
        <v>1013</v>
      </c>
      <c r="O673" t="s">
        <v>878</v>
      </c>
      <c r="P673" t="s">
        <v>878</v>
      </c>
      <c r="Q673">
        <v>1</v>
      </c>
      <c r="W673">
        <v>0</v>
      </c>
      <c r="X673">
        <v>687044855</v>
      </c>
      <c r="Y673">
        <v>15.795</v>
      </c>
      <c r="AA673">
        <v>0</v>
      </c>
      <c r="AB673">
        <v>0</v>
      </c>
      <c r="AC673">
        <v>0</v>
      </c>
      <c r="AD673">
        <v>10.06</v>
      </c>
      <c r="AE673">
        <v>0</v>
      </c>
      <c r="AF673">
        <v>0</v>
      </c>
      <c r="AG673">
        <v>0</v>
      </c>
      <c r="AH673">
        <v>10.06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11.7</v>
      </c>
      <c r="AU673" t="s">
        <v>19</v>
      </c>
      <c r="AV673">
        <v>1</v>
      </c>
      <c r="AW673">
        <v>2</v>
      </c>
      <c r="AX673">
        <v>39651441</v>
      </c>
      <c r="AY673">
        <v>1</v>
      </c>
      <c r="AZ673">
        <v>0</v>
      </c>
      <c r="BA673">
        <v>559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Y673*Source!I258</f>
        <v>15.795</v>
      </c>
      <c r="CY673">
        <f>AD673</f>
        <v>10.06</v>
      </c>
      <c r="CZ673">
        <f>AH673</f>
        <v>10.06</v>
      </c>
      <c r="DA673">
        <f>AL673</f>
        <v>1</v>
      </c>
      <c r="DB673">
        <f>ROUND((ROUND(AT673*CZ673,2)*1.35),6)</f>
        <v>158.89500000000001</v>
      </c>
      <c r="DC673">
        <f>ROUND((ROUND(AT673*AG673,2)*1.35),6)</f>
        <v>0</v>
      </c>
    </row>
    <row r="674" spans="1:107" x14ac:dyDescent="0.2">
      <c r="A674">
        <f>ROW(Source!A258)</f>
        <v>258</v>
      </c>
      <c r="B674">
        <v>39650536</v>
      </c>
      <c r="C674">
        <v>39651433</v>
      </c>
      <c r="D674">
        <v>36800424</v>
      </c>
      <c r="E674">
        <v>1</v>
      </c>
      <c r="F674">
        <v>1</v>
      </c>
      <c r="G674">
        <v>1</v>
      </c>
      <c r="H674">
        <v>3</v>
      </c>
      <c r="I674" t="s">
        <v>879</v>
      </c>
      <c r="J674" t="s">
        <v>880</v>
      </c>
      <c r="K674" t="s">
        <v>881</v>
      </c>
      <c r="L674">
        <v>1346</v>
      </c>
      <c r="N674">
        <v>1009</v>
      </c>
      <c r="O674" t="s">
        <v>186</v>
      </c>
      <c r="P674" t="s">
        <v>186</v>
      </c>
      <c r="Q674">
        <v>1</v>
      </c>
      <c r="W674">
        <v>0</v>
      </c>
      <c r="X674">
        <v>1559187994</v>
      </c>
      <c r="Y674">
        <v>0.01</v>
      </c>
      <c r="AA674">
        <v>27.74</v>
      </c>
      <c r="AB674">
        <v>0</v>
      </c>
      <c r="AC674">
        <v>0</v>
      </c>
      <c r="AD674">
        <v>0</v>
      </c>
      <c r="AE674">
        <v>27.74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3</v>
      </c>
      <c r="AT674">
        <v>0.01</v>
      </c>
      <c r="AU674" t="s">
        <v>3</v>
      </c>
      <c r="AV674">
        <v>0</v>
      </c>
      <c r="AW674">
        <v>2</v>
      </c>
      <c r="AX674">
        <v>39651442</v>
      </c>
      <c r="AY674">
        <v>1</v>
      </c>
      <c r="AZ674">
        <v>0</v>
      </c>
      <c r="BA674">
        <v>560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Y674*Source!I258</f>
        <v>0.01</v>
      </c>
      <c r="CY674">
        <f>AA674</f>
        <v>27.74</v>
      </c>
      <c r="CZ674">
        <f>AE674</f>
        <v>27.74</v>
      </c>
      <c r="DA674">
        <f>AI674</f>
        <v>1</v>
      </c>
      <c r="DB674">
        <f>ROUND(ROUND(AT674*CZ674,2),6)</f>
        <v>0.28000000000000003</v>
      </c>
      <c r="DC674">
        <f>ROUND(ROUND(AT674*AG674,2),6)</f>
        <v>0</v>
      </c>
    </row>
    <row r="675" spans="1:107" x14ac:dyDescent="0.2">
      <c r="A675">
        <f>ROW(Source!A258)</f>
        <v>258</v>
      </c>
      <c r="B675">
        <v>39650536</v>
      </c>
      <c r="C675">
        <v>39651433</v>
      </c>
      <c r="D675">
        <v>36804578</v>
      </c>
      <c r="E675">
        <v>1</v>
      </c>
      <c r="F675">
        <v>1</v>
      </c>
      <c r="G675">
        <v>1</v>
      </c>
      <c r="H675">
        <v>3</v>
      </c>
      <c r="I675" t="s">
        <v>882</v>
      </c>
      <c r="J675" t="s">
        <v>883</v>
      </c>
      <c r="K675" t="s">
        <v>884</v>
      </c>
      <c r="L675">
        <v>1355</v>
      </c>
      <c r="N675">
        <v>1010</v>
      </c>
      <c r="O675" t="s">
        <v>265</v>
      </c>
      <c r="P675" t="s">
        <v>265</v>
      </c>
      <c r="Q675">
        <v>100</v>
      </c>
      <c r="W675">
        <v>0</v>
      </c>
      <c r="X675">
        <v>-66531260</v>
      </c>
      <c r="Y675">
        <v>0.04</v>
      </c>
      <c r="AA675">
        <v>83</v>
      </c>
      <c r="AB675">
        <v>0</v>
      </c>
      <c r="AC675">
        <v>0</v>
      </c>
      <c r="AD675">
        <v>0</v>
      </c>
      <c r="AE675">
        <v>83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3</v>
      </c>
      <c r="AT675">
        <v>0.04</v>
      </c>
      <c r="AU675" t="s">
        <v>3</v>
      </c>
      <c r="AV675">
        <v>0</v>
      </c>
      <c r="AW675">
        <v>2</v>
      </c>
      <c r="AX675">
        <v>39651443</v>
      </c>
      <c r="AY675">
        <v>1</v>
      </c>
      <c r="AZ675">
        <v>0</v>
      </c>
      <c r="BA675">
        <v>561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Y675*Source!I258</f>
        <v>0.04</v>
      </c>
      <c r="CY675">
        <f>AA675</f>
        <v>83</v>
      </c>
      <c r="CZ675">
        <f>AE675</f>
        <v>83</v>
      </c>
      <c r="DA675">
        <f>AI675</f>
        <v>1</v>
      </c>
      <c r="DB675">
        <f>ROUND(ROUND(AT675*CZ675,2),6)</f>
        <v>3.32</v>
      </c>
      <c r="DC675">
        <f>ROUND(ROUND(AT675*AG675,2),6)</f>
        <v>0</v>
      </c>
    </row>
    <row r="676" spans="1:107" x14ac:dyDescent="0.2">
      <c r="A676">
        <f>ROW(Source!A258)</f>
        <v>258</v>
      </c>
      <c r="B676">
        <v>39650536</v>
      </c>
      <c r="C676">
        <v>39651433</v>
      </c>
      <c r="D676">
        <v>36829536</v>
      </c>
      <c r="E676">
        <v>1</v>
      </c>
      <c r="F676">
        <v>1</v>
      </c>
      <c r="G676">
        <v>1</v>
      </c>
      <c r="H676">
        <v>3</v>
      </c>
      <c r="I676" t="s">
        <v>889</v>
      </c>
      <c r="J676" t="s">
        <v>890</v>
      </c>
      <c r="K676" t="s">
        <v>891</v>
      </c>
      <c r="L676">
        <v>1346</v>
      </c>
      <c r="N676">
        <v>1009</v>
      </c>
      <c r="O676" t="s">
        <v>186</v>
      </c>
      <c r="P676" t="s">
        <v>186</v>
      </c>
      <c r="Q676">
        <v>1</v>
      </c>
      <c r="W676">
        <v>0</v>
      </c>
      <c r="X676">
        <v>-1726842289</v>
      </c>
      <c r="Y676">
        <v>0.1</v>
      </c>
      <c r="AA676">
        <v>65.75</v>
      </c>
      <c r="AB676">
        <v>0</v>
      </c>
      <c r="AC676">
        <v>0</v>
      </c>
      <c r="AD676">
        <v>0</v>
      </c>
      <c r="AE676">
        <v>65.75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0.1</v>
      </c>
      <c r="AU676" t="s">
        <v>3</v>
      </c>
      <c r="AV676">
        <v>0</v>
      </c>
      <c r="AW676">
        <v>2</v>
      </c>
      <c r="AX676">
        <v>39651444</v>
      </c>
      <c r="AY676">
        <v>1</v>
      </c>
      <c r="AZ676">
        <v>0</v>
      </c>
      <c r="BA676">
        <v>562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Y676*Source!I258</f>
        <v>0.1</v>
      </c>
      <c r="CY676">
        <f>AA676</f>
        <v>65.75</v>
      </c>
      <c r="CZ676">
        <f>AE676</f>
        <v>65.75</v>
      </c>
      <c r="DA676">
        <f>AI676</f>
        <v>1</v>
      </c>
      <c r="DB676">
        <f>ROUND(ROUND(AT676*CZ676,2),6)</f>
        <v>6.58</v>
      </c>
      <c r="DC676">
        <f>ROUND(ROUND(AT676*AG676,2),6)</f>
        <v>0</v>
      </c>
    </row>
    <row r="677" spans="1:107" x14ac:dyDescent="0.2">
      <c r="A677">
        <f>ROW(Source!A258)</f>
        <v>258</v>
      </c>
      <c r="B677">
        <v>39650536</v>
      </c>
      <c r="C677">
        <v>39651433</v>
      </c>
      <c r="D677">
        <v>36872516</v>
      </c>
      <c r="E677">
        <v>1</v>
      </c>
      <c r="F677">
        <v>1</v>
      </c>
      <c r="G677">
        <v>1</v>
      </c>
      <c r="H677">
        <v>3</v>
      </c>
      <c r="I677" t="s">
        <v>25</v>
      </c>
      <c r="J677" t="s">
        <v>28</v>
      </c>
      <c r="K677" t="s">
        <v>26</v>
      </c>
      <c r="L677">
        <v>1354</v>
      </c>
      <c r="N677">
        <v>1010</v>
      </c>
      <c r="O677" t="s">
        <v>27</v>
      </c>
      <c r="P677" t="s">
        <v>27</v>
      </c>
      <c r="Q677">
        <v>1</v>
      </c>
      <c r="W677">
        <v>0</v>
      </c>
      <c r="X677">
        <v>378709477</v>
      </c>
      <c r="Y677">
        <v>1</v>
      </c>
      <c r="AA677">
        <v>622.48</v>
      </c>
      <c r="AB677">
        <v>0</v>
      </c>
      <c r="AC677">
        <v>0</v>
      </c>
      <c r="AD677">
        <v>0</v>
      </c>
      <c r="AE677">
        <v>622.48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3</v>
      </c>
      <c r="AT677">
        <v>1</v>
      </c>
      <c r="AU677" t="s">
        <v>3</v>
      </c>
      <c r="AV677">
        <v>0</v>
      </c>
      <c r="AW677">
        <v>1</v>
      </c>
      <c r="AX677">
        <v>-1</v>
      </c>
      <c r="AY677">
        <v>0</v>
      </c>
      <c r="AZ677">
        <v>0</v>
      </c>
      <c r="BA677" t="s">
        <v>3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Y677*Source!I258</f>
        <v>1</v>
      </c>
      <c r="CY677">
        <f>AA677</f>
        <v>622.48</v>
      </c>
      <c r="CZ677">
        <f>AE677</f>
        <v>622.48</v>
      </c>
      <c r="DA677">
        <f>AI677</f>
        <v>1</v>
      </c>
      <c r="DB677">
        <f>ROUND(ROUND(AT677*CZ677,2),6)</f>
        <v>622.48</v>
      </c>
      <c r="DC677">
        <f>ROUND(ROUND(AT677*AG677,2),6)</f>
        <v>0</v>
      </c>
    </row>
    <row r="678" spans="1:107" x14ac:dyDescent="0.2">
      <c r="A678">
        <f>ROW(Source!A258)</f>
        <v>258</v>
      </c>
      <c r="B678">
        <v>39650536</v>
      </c>
      <c r="C678">
        <v>39651433</v>
      </c>
      <c r="D678">
        <v>36799065</v>
      </c>
      <c r="E678">
        <v>17</v>
      </c>
      <c r="F678">
        <v>1</v>
      </c>
      <c r="G678">
        <v>1</v>
      </c>
      <c r="H678">
        <v>3</v>
      </c>
      <c r="I678" t="s">
        <v>892</v>
      </c>
      <c r="J678" t="s">
        <v>3</v>
      </c>
      <c r="K678" t="s">
        <v>893</v>
      </c>
      <c r="L678">
        <v>1374</v>
      </c>
      <c r="N678">
        <v>1013</v>
      </c>
      <c r="O678" t="s">
        <v>894</v>
      </c>
      <c r="P678" t="s">
        <v>894</v>
      </c>
      <c r="Q678">
        <v>1</v>
      </c>
      <c r="W678">
        <v>0</v>
      </c>
      <c r="X678">
        <v>-1731369543</v>
      </c>
      <c r="Y678">
        <v>2.35</v>
      </c>
      <c r="AA678">
        <v>1</v>
      </c>
      <c r="AB678">
        <v>0</v>
      </c>
      <c r="AC678">
        <v>0</v>
      </c>
      <c r="AD678">
        <v>0</v>
      </c>
      <c r="AE678">
        <v>1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3</v>
      </c>
      <c r="AT678">
        <v>2.35</v>
      </c>
      <c r="AU678" t="s">
        <v>3</v>
      </c>
      <c r="AV678">
        <v>0</v>
      </c>
      <c r="AW678">
        <v>2</v>
      </c>
      <c r="AX678">
        <v>39651445</v>
      </c>
      <c r="AY678">
        <v>1</v>
      </c>
      <c r="AZ678">
        <v>0</v>
      </c>
      <c r="BA678">
        <v>563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Y678*Source!I258</f>
        <v>2.35</v>
      </c>
      <c r="CY678">
        <f>AA678</f>
        <v>1</v>
      </c>
      <c r="CZ678">
        <f>AE678</f>
        <v>1</v>
      </c>
      <c r="DA678">
        <f>AI678</f>
        <v>1</v>
      </c>
      <c r="DB678">
        <f>ROUND(ROUND(AT678*CZ678,2),6)</f>
        <v>2.35</v>
      </c>
      <c r="DC678">
        <f>ROUND(ROUND(AT678*AG678,2),6)</f>
        <v>0</v>
      </c>
    </row>
    <row r="679" spans="1:107" x14ac:dyDescent="0.2">
      <c r="A679">
        <f>ROW(Source!A259)</f>
        <v>259</v>
      </c>
      <c r="B679">
        <v>39650538</v>
      </c>
      <c r="C679">
        <v>39651433</v>
      </c>
      <c r="D679">
        <v>37075528</v>
      </c>
      <c r="E679">
        <v>1</v>
      </c>
      <c r="F679">
        <v>1</v>
      </c>
      <c r="G679">
        <v>1</v>
      </c>
      <c r="H679">
        <v>1</v>
      </c>
      <c r="I679" t="s">
        <v>1139</v>
      </c>
      <c r="J679" t="s">
        <v>3</v>
      </c>
      <c r="K679" t="s">
        <v>1140</v>
      </c>
      <c r="L679">
        <v>1191</v>
      </c>
      <c r="N679">
        <v>1013</v>
      </c>
      <c r="O679" t="s">
        <v>878</v>
      </c>
      <c r="P679" t="s">
        <v>878</v>
      </c>
      <c r="Q679">
        <v>1</v>
      </c>
      <c r="W679">
        <v>0</v>
      </c>
      <c r="X679">
        <v>687044855</v>
      </c>
      <c r="Y679">
        <v>15.795</v>
      </c>
      <c r="AA679">
        <v>0</v>
      </c>
      <c r="AB679">
        <v>0</v>
      </c>
      <c r="AC679">
        <v>0</v>
      </c>
      <c r="AD679">
        <v>68.11</v>
      </c>
      <c r="AE679">
        <v>0</v>
      </c>
      <c r="AF679">
        <v>0</v>
      </c>
      <c r="AG679">
        <v>0</v>
      </c>
      <c r="AH679">
        <v>10.06</v>
      </c>
      <c r="AI679">
        <v>1</v>
      </c>
      <c r="AJ679">
        <v>1</v>
      </c>
      <c r="AK679">
        <v>1</v>
      </c>
      <c r="AL679">
        <v>6.77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11.7</v>
      </c>
      <c r="AU679" t="s">
        <v>19</v>
      </c>
      <c r="AV679">
        <v>1</v>
      </c>
      <c r="AW679">
        <v>2</v>
      </c>
      <c r="AX679">
        <v>39651441</v>
      </c>
      <c r="AY679">
        <v>1</v>
      </c>
      <c r="AZ679">
        <v>0</v>
      </c>
      <c r="BA679">
        <v>564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Y679*Source!I259</f>
        <v>15.795</v>
      </c>
      <c r="CY679">
        <f>AD679</f>
        <v>68.11</v>
      </c>
      <c r="CZ679">
        <f>AH679</f>
        <v>10.06</v>
      </c>
      <c r="DA679">
        <f>AL679</f>
        <v>6.77</v>
      </c>
      <c r="DB679">
        <f>ROUND((ROUND(AT679*CZ679,2)*1.35),6)</f>
        <v>158.89500000000001</v>
      </c>
      <c r="DC679">
        <f>ROUND((ROUND(AT679*AG679,2)*1.35),6)</f>
        <v>0</v>
      </c>
    </row>
    <row r="680" spans="1:107" x14ac:dyDescent="0.2">
      <c r="A680">
        <f>ROW(Source!A259)</f>
        <v>259</v>
      </c>
      <c r="B680">
        <v>39650538</v>
      </c>
      <c r="C680">
        <v>39651433</v>
      </c>
      <c r="D680">
        <v>36800424</v>
      </c>
      <c r="E680">
        <v>1</v>
      </c>
      <c r="F680">
        <v>1</v>
      </c>
      <c r="G680">
        <v>1</v>
      </c>
      <c r="H680">
        <v>3</v>
      </c>
      <c r="I680" t="s">
        <v>879</v>
      </c>
      <c r="J680" t="s">
        <v>880</v>
      </c>
      <c r="K680" t="s">
        <v>881</v>
      </c>
      <c r="L680">
        <v>1346</v>
      </c>
      <c r="N680">
        <v>1009</v>
      </c>
      <c r="O680" t="s">
        <v>186</v>
      </c>
      <c r="P680" t="s">
        <v>186</v>
      </c>
      <c r="Q680">
        <v>1</v>
      </c>
      <c r="W680">
        <v>0</v>
      </c>
      <c r="X680">
        <v>1559187994</v>
      </c>
      <c r="Y680">
        <v>0.01</v>
      </c>
      <c r="AA680">
        <v>187.8</v>
      </c>
      <c r="AB680">
        <v>0</v>
      </c>
      <c r="AC680">
        <v>0</v>
      </c>
      <c r="AD680">
        <v>0</v>
      </c>
      <c r="AE680">
        <v>27.74</v>
      </c>
      <c r="AF680">
        <v>0</v>
      </c>
      <c r="AG680">
        <v>0</v>
      </c>
      <c r="AH680">
        <v>0</v>
      </c>
      <c r="AI680">
        <v>6.77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0.01</v>
      </c>
      <c r="AU680" t="s">
        <v>3</v>
      </c>
      <c r="AV680">
        <v>0</v>
      </c>
      <c r="AW680">
        <v>2</v>
      </c>
      <c r="AX680">
        <v>39651442</v>
      </c>
      <c r="AY680">
        <v>1</v>
      </c>
      <c r="AZ680">
        <v>0</v>
      </c>
      <c r="BA680">
        <v>565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Y680*Source!I259</f>
        <v>0.01</v>
      </c>
      <c r="CY680">
        <f>AA680</f>
        <v>187.8</v>
      </c>
      <c r="CZ680">
        <f>AE680</f>
        <v>27.74</v>
      </c>
      <c r="DA680">
        <f>AI680</f>
        <v>6.77</v>
      </c>
      <c r="DB680">
        <f>ROUND(ROUND(AT680*CZ680,2),6)</f>
        <v>0.28000000000000003</v>
      </c>
      <c r="DC680">
        <f>ROUND(ROUND(AT680*AG680,2),6)</f>
        <v>0</v>
      </c>
    </row>
    <row r="681" spans="1:107" x14ac:dyDescent="0.2">
      <c r="A681">
        <f>ROW(Source!A259)</f>
        <v>259</v>
      </c>
      <c r="B681">
        <v>39650538</v>
      </c>
      <c r="C681">
        <v>39651433</v>
      </c>
      <c r="D681">
        <v>36804578</v>
      </c>
      <c r="E681">
        <v>1</v>
      </c>
      <c r="F681">
        <v>1</v>
      </c>
      <c r="G681">
        <v>1</v>
      </c>
      <c r="H681">
        <v>3</v>
      </c>
      <c r="I681" t="s">
        <v>882</v>
      </c>
      <c r="J681" t="s">
        <v>883</v>
      </c>
      <c r="K681" t="s">
        <v>884</v>
      </c>
      <c r="L681">
        <v>1355</v>
      </c>
      <c r="N681">
        <v>1010</v>
      </c>
      <c r="O681" t="s">
        <v>265</v>
      </c>
      <c r="P681" t="s">
        <v>265</v>
      </c>
      <c r="Q681">
        <v>100</v>
      </c>
      <c r="W681">
        <v>0</v>
      </c>
      <c r="X681">
        <v>-66531260</v>
      </c>
      <c r="Y681">
        <v>0.04</v>
      </c>
      <c r="AA681">
        <v>561.91</v>
      </c>
      <c r="AB681">
        <v>0</v>
      </c>
      <c r="AC681">
        <v>0</v>
      </c>
      <c r="AD681">
        <v>0</v>
      </c>
      <c r="AE681">
        <v>83</v>
      </c>
      <c r="AF681">
        <v>0</v>
      </c>
      <c r="AG681">
        <v>0</v>
      </c>
      <c r="AH681">
        <v>0</v>
      </c>
      <c r="AI681">
        <v>6.77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3</v>
      </c>
      <c r="AT681">
        <v>0.04</v>
      </c>
      <c r="AU681" t="s">
        <v>3</v>
      </c>
      <c r="AV681">
        <v>0</v>
      </c>
      <c r="AW681">
        <v>2</v>
      </c>
      <c r="AX681">
        <v>39651443</v>
      </c>
      <c r="AY681">
        <v>1</v>
      </c>
      <c r="AZ681">
        <v>0</v>
      </c>
      <c r="BA681">
        <v>566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Y681*Source!I259</f>
        <v>0.04</v>
      </c>
      <c r="CY681">
        <f>AA681</f>
        <v>561.91</v>
      </c>
      <c r="CZ681">
        <f>AE681</f>
        <v>83</v>
      </c>
      <c r="DA681">
        <f>AI681</f>
        <v>6.77</v>
      </c>
      <c r="DB681">
        <f>ROUND(ROUND(AT681*CZ681,2),6)</f>
        <v>3.32</v>
      </c>
      <c r="DC681">
        <f>ROUND(ROUND(AT681*AG681,2),6)</f>
        <v>0</v>
      </c>
    </row>
    <row r="682" spans="1:107" x14ac:dyDescent="0.2">
      <c r="A682">
        <f>ROW(Source!A259)</f>
        <v>259</v>
      </c>
      <c r="B682">
        <v>39650538</v>
      </c>
      <c r="C682">
        <v>39651433</v>
      </c>
      <c r="D682">
        <v>36829536</v>
      </c>
      <c r="E682">
        <v>1</v>
      </c>
      <c r="F682">
        <v>1</v>
      </c>
      <c r="G682">
        <v>1</v>
      </c>
      <c r="H682">
        <v>3</v>
      </c>
      <c r="I682" t="s">
        <v>889</v>
      </c>
      <c r="J682" t="s">
        <v>890</v>
      </c>
      <c r="K682" t="s">
        <v>891</v>
      </c>
      <c r="L682">
        <v>1346</v>
      </c>
      <c r="N682">
        <v>1009</v>
      </c>
      <c r="O682" t="s">
        <v>186</v>
      </c>
      <c r="P682" t="s">
        <v>186</v>
      </c>
      <c r="Q682">
        <v>1</v>
      </c>
      <c r="W682">
        <v>0</v>
      </c>
      <c r="X682">
        <v>-1726842289</v>
      </c>
      <c r="Y682">
        <v>0.1</v>
      </c>
      <c r="AA682">
        <v>445.13</v>
      </c>
      <c r="AB682">
        <v>0</v>
      </c>
      <c r="AC682">
        <v>0</v>
      </c>
      <c r="AD682">
        <v>0</v>
      </c>
      <c r="AE682">
        <v>65.75</v>
      </c>
      <c r="AF682">
        <v>0</v>
      </c>
      <c r="AG682">
        <v>0</v>
      </c>
      <c r="AH682">
        <v>0</v>
      </c>
      <c r="AI682">
        <v>6.77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3</v>
      </c>
      <c r="AT682">
        <v>0.1</v>
      </c>
      <c r="AU682" t="s">
        <v>3</v>
      </c>
      <c r="AV682">
        <v>0</v>
      </c>
      <c r="AW682">
        <v>2</v>
      </c>
      <c r="AX682">
        <v>39651444</v>
      </c>
      <c r="AY682">
        <v>1</v>
      </c>
      <c r="AZ682">
        <v>0</v>
      </c>
      <c r="BA682">
        <v>567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Y682*Source!I259</f>
        <v>0.1</v>
      </c>
      <c r="CY682">
        <f>AA682</f>
        <v>445.13</v>
      </c>
      <c r="CZ682">
        <f>AE682</f>
        <v>65.75</v>
      </c>
      <c r="DA682">
        <f>AI682</f>
        <v>6.77</v>
      </c>
      <c r="DB682">
        <f>ROUND(ROUND(AT682*CZ682,2),6)</f>
        <v>6.58</v>
      </c>
      <c r="DC682">
        <f>ROUND(ROUND(AT682*AG682,2),6)</f>
        <v>0</v>
      </c>
    </row>
    <row r="683" spans="1:107" x14ac:dyDescent="0.2">
      <c r="A683">
        <f>ROW(Source!A259)</f>
        <v>259</v>
      </c>
      <c r="B683">
        <v>39650538</v>
      </c>
      <c r="C683">
        <v>39651433</v>
      </c>
      <c r="D683">
        <v>36872516</v>
      </c>
      <c r="E683">
        <v>1</v>
      </c>
      <c r="F683">
        <v>1</v>
      </c>
      <c r="G683">
        <v>1</v>
      </c>
      <c r="H683">
        <v>3</v>
      </c>
      <c r="I683" t="s">
        <v>25</v>
      </c>
      <c r="J683" t="s">
        <v>28</v>
      </c>
      <c r="K683" t="s">
        <v>26</v>
      </c>
      <c r="L683">
        <v>1354</v>
      </c>
      <c r="N683">
        <v>1010</v>
      </c>
      <c r="O683" t="s">
        <v>27</v>
      </c>
      <c r="P683" t="s">
        <v>27</v>
      </c>
      <c r="Q683">
        <v>1</v>
      </c>
      <c r="W683">
        <v>0</v>
      </c>
      <c r="X683">
        <v>378709477</v>
      </c>
      <c r="Y683">
        <v>1</v>
      </c>
      <c r="AA683">
        <v>4214.1899999999996</v>
      </c>
      <c r="AB683">
        <v>0</v>
      </c>
      <c r="AC683">
        <v>0</v>
      </c>
      <c r="AD683">
        <v>0</v>
      </c>
      <c r="AE683">
        <v>622.48</v>
      </c>
      <c r="AF683">
        <v>0</v>
      </c>
      <c r="AG683">
        <v>0</v>
      </c>
      <c r="AH683">
        <v>0</v>
      </c>
      <c r="AI683">
        <v>6.77</v>
      </c>
      <c r="AJ683">
        <v>1</v>
      </c>
      <c r="AK683">
        <v>1</v>
      </c>
      <c r="AL683">
        <v>1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3</v>
      </c>
      <c r="AT683">
        <v>1</v>
      </c>
      <c r="AU683" t="s">
        <v>3</v>
      </c>
      <c r="AV683">
        <v>0</v>
      </c>
      <c r="AW683">
        <v>1</v>
      </c>
      <c r="AX683">
        <v>-1</v>
      </c>
      <c r="AY683">
        <v>0</v>
      </c>
      <c r="AZ683">
        <v>0</v>
      </c>
      <c r="BA683" t="s">
        <v>3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Y683*Source!I259</f>
        <v>1</v>
      </c>
      <c r="CY683">
        <f>AA683</f>
        <v>4214.1899999999996</v>
      </c>
      <c r="CZ683">
        <f>AE683</f>
        <v>622.48</v>
      </c>
      <c r="DA683">
        <f>AI683</f>
        <v>6.77</v>
      </c>
      <c r="DB683">
        <f>ROUND(ROUND(AT683*CZ683,2),6)</f>
        <v>622.48</v>
      </c>
      <c r="DC683">
        <f>ROUND(ROUND(AT683*AG683,2),6)</f>
        <v>0</v>
      </c>
    </row>
    <row r="684" spans="1:107" x14ac:dyDescent="0.2">
      <c r="A684">
        <f>ROW(Source!A259)</f>
        <v>259</v>
      </c>
      <c r="B684">
        <v>39650538</v>
      </c>
      <c r="C684">
        <v>39651433</v>
      </c>
      <c r="D684">
        <v>36799065</v>
      </c>
      <c r="E684">
        <v>17</v>
      </c>
      <c r="F684">
        <v>1</v>
      </c>
      <c r="G684">
        <v>1</v>
      </c>
      <c r="H684">
        <v>3</v>
      </c>
      <c r="I684" t="s">
        <v>892</v>
      </c>
      <c r="J684" t="s">
        <v>3</v>
      </c>
      <c r="K684" t="s">
        <v>893</v>
      </c>
      <c r="L684">
        <v>1374</v>
      </c>
      <c r="N684">
        <v>1013</v>
      </c>
      <c r="O684" t="s">
        <v>894</v>
      </c>
      <c r="P684" t="s">
        <v>894</v>
      </c>
      <c r="Q684">
        <v>1</v>
      </c>
      <c r="W684">
        <v>0</v>
      </c>
      <c r="X684">
        <v>-1731369543</v>
      </c>
      <c r="Y684">
        <v>2.35</v>
      </c>
      <c r="AA684">
        <v>1</v>
      </c>
      <c r="AB684">
        <v>0</v>
      </c>
      <c r="AC684">
        <v>0</v>
      </c>
      <c r="AD684">
        <v>0</v>
      </c>
      <c r="AE684">
        <v>1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2.35</v>
      </c>
      <c r="AU684" t="s">
        <v>3</v>
      </c>
      <c r="AV684">
        <v>0</v>
      </c>
      <c r="AW684">
        <v>2</v>
      </c>
      <c r="AX684">
        <v>39651445</v>
      </c>
      <c r="AY684">
        <v>1</v>
      </c>
      <c r="AZ684">
        <v>0</v>
      </c>
      <c r="BA684">
        <v>568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Y684*Source!I259</f>
        <v>2.35</v>
      </c>
      <c r="CY684">
        <f>AA684</f>
        <v>1</v>
      </c>
      <c r="CZ684">
        <f>AE684</f>
        <v>1</v>
      </c>
      <c r="DA684">
        <f>AI684</f>
        <v>1</v>
      </c>
      <c r="DB684">
        <f>ROUND(ROUND(AT684*CZ684,2),6)</f>
        <v>2.35</v>
      </c>
      <c r="DC684">
        <f>ROUND(ROUND(AT684*AG684,2),6)</f>
        <v>0</v>
      </c>
    </row>
    <row r="685" spans="1:107" x14ac:dyDescent="0.2">
      <c r="A685">
        <f>ROW(Source!A262)</f>
        <v>262</v>
      </c>
      <c r="B685">
        <v>39650536</v>
      </c>
      <c r="C685">
        <v>39651447</v>
      </c>
      <c r="D685">
        <v>37070244</v>
      </c>
      <c r="E685">
        <v>1</v>
      </c>
      <c r="F685">
        <v>1</v>
      </c>
      <c r="G685">
        <v>1</v>
      </c>
      <c r="H685">
        <v>1</v>
      </c>
      <c r="I685" t="s">
        <v>918</v>
      </c>
      <c r="J685" t="s">
        <v>3</v>
      </c>
      <c r="K685" t="s">
        <v>919</v>
      </c>
      <c r="L685">
        <v>1191</v>
      </c>
      <c r="N685">
        <v>1013</v>
      </c>
      <c r="O685" t="s">
        <v>878</v>
      </c>
      <c r="P685" t="s">
        <v>878</v>
      </c>
      <c r="Q685">
        <v>1</v>
      </c>
      <c r="W685">
        <v>0</v>
      </c>
      <c r="X685">
        <v>1627947075</v>
      </c>
      <c r="Y685">
        <v>3.24</v>
      </c>
      <c r="AA685">
        <v>0</v>
      </c>
      <c r="AB685">
        <v>0</v>
      </c>
      <c r="AC685">
        <v>0</v>
      </c>
      <c r="AD685">
        <v>10.35</v>
      </c>
      <c r="AE685">
        <v>0</v>
      </c>
      <c r="AF685">
        <v>0</v>
      </c>
      <c r="AG685">
        <v>0</v>
      </c>
      <c r="AH685">
        <v>10.35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3</v>
      </c>
      <c r="AT685">
        <v>2.4</v>
      </c>
      <c r="AU685" t="s">
        <v>19</v>
      </c>
      <c r="AV685">
        <v>1</v>
      </c>
      <c r="AW685">
        <v>2</v>
      </c>
      <c r="AX685">
        <v>39651456</v>
      </c>
      <c r="AY685">
        <v>1</v>
      </c>
      <c r="AZ685">
        <v>0</v>
      </c>
      <c r="BA685">
        <v>569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Y685*Source!I262</f>
        <v>3.24</v>
      </c>
      <c r="CY685">
        <f>AD685</f>
        <v>10.35</v>
      </c>
      <c r="CZ685">
        <f>AH685</f>
        <v>10.35</v>
      </c>
      <c r="DA685">
        <f>AL685</f>
        <v>1</v>
      </c>
      <c r="DB685">
        <f>ROUND((ROUND(AT685*CZ685,2)*1.35),6)</f>
        <v>33.533999999999999</v>
      </c>
      <c r="DC685">
        <f>ROUND((ROUND(AT685*AG685,2)*1.35),6)</f>
        <v>0</v>
      </c>
    </row>
    <row r="686" spans="1:107" x14ac:dyDescent="0.2">
      <c r="A686">
        <f>ROW(Source!A262)</f>
        <v>262</v>
      </c>
      <c r="B686">
        <v>39650536</v>
      </c>
      <c r="C686">
        <v>39651447</v>
      </c>
      <c r="D686">
        <v>36800424</v>
      </c>
      <c r="E686">
        <v>1</v>
      </c>
      <c r="F686">
        <v>1</v>
      </c>
      <c r="G686">
        <v>1</v>
      </c>
      <c r="H686">
        <v>3</v>
      </c>
      <c r="I686" t="s">
        <v>879</v>
      </c>
      <c r="J686" t="s">
        <v>880</v>
      </c>
      <c r="K686" t="s">
        <v>881</v>
      </c>
      <c r="L686">
        <v>1346</v>
      </c>
      <c r="N686">
        <v>1009</v>
      </c>
      <c r="O686" t="s">
        <v>186</v>
      </c>
      <c r="P686" t="s">
        <v>186</v>
      </c>
      <c r="Q686">
        <v>1</v>
      </c>
      <c r="W686">
        <v>0</v>
      </c>
      <c r="X686">
        <v>1559187994</v>
      </c>
      <c r="Y686">
        <v>1.6000000000000001E-3</v>
      </c>
      <c r="AA686">
        <v>27.74</v>
      </c>
      <c r="AB686">
        <v>0</v>
      </c>
      <c r="AC686">
        <v>0</v>
      </c>
      <c r="AD686">
        <v>0</v>
      </c>
      <c r="AE686">
        <v>27.74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3</v>
      </c>
      <c r="AT686">
        <v>1.6000000000000001E-3</v>
      </c>
      <c r="AU686" t="s">
        <v>3</v>
      </c>
      <c r="AV686">
        <v>0</v>
      </c>
      <c r="AW686">
        <v>2</v>
      </c>
      <c r="AX686">
        <v>39651457</v>
      </c>
      <c r="AY686">
        <v>1</v>
      </c>
      <c r="AZ686">
        <v>0</v>
      </c>
      <c r="BA686">
        <v>570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Y686*Source!I262</f>
        <v>1.6000000000000001E-3</v>
      </c>
      <c r="CY686">
        <f t="shared" ref="CY686:CY691" si="218">AA686</f>
        <v>27.74</v>
      </c>
      <c r="CZ686">
        <f t="shared" ref="CZ686:CZ691" si="219">AE686</f>
        <v>27.74</v>
      </c>
      <c r="DA686">
        <f t="shared" ref="DA686:DA691" si="220">AI686</f>
        <v>1</v>
      </c>
      <c r="DB686">
        <f t="shared" ref="DB686:DB691" si="221">ROUND(ROUND(AT686*CZ686,2),6)</f>
        <v>0.04</v>
      </c>
      <c r="DC686">
        <f t="shared" ref="DC686:DC691" si="222">ROUND(ROUND(AT686*AG686,2),6)</f>
        <v>0</v>
      </c>
    </row>
    <row r="687" spans="1:107" x14ac:dyDescent="0.2">
      <c r="A687">
        <f>ROW(Source!A262)</f>
        <v>262</v>
      </c>
      <c r="B687">
        <v>39650536</v>
      </c>
      <c r="C687">
        <v>39651447</v>
      </c>
      <c r="D687">
        <v>36804578</v>
      </c>
      <c r="E687">
        <v>1</v>
      </c>
      <c r="F687">
        <v>1</v>
      </c>
      <c r="G687">
        <v>1</v>
      </c>
      <c r="H687">
        <v>3</v>
      </c>
      <c r="I687" t="s">
        <v>882</v>
      </c>
      <c r="J687" t="s">
        <v>883</v>
      </c>
      <c r="K687" t="s">
        <v>884</v>
      </c>
      <c r="L687">
        <v>1355</v>
      </c>
      <c r="N687">
        <v>1010</v>
      </c>
      <c r="O687" t="s">
        <v>265</v>
      </c>
      <c r="P687" t="s">
        <v>265</v>
      </c>
      <c r="Q687">
        <v>100</v>
      </c>
      <c r="W687">
        <v>0</v>
      </c>
      <c r="X687">
        <v>-66531260</v>
      </c>
      <c r="Y687">
        <v>0.03</v>
      </c>
      <c r="AA687">
        <v>83</v>
      </c>
      <c r="AB687">
        <v>0</v>
      </c>
      <c r="AC687">
        <v>0</v>
      </c>
      <c r="AD687">
        <v>0</v>
      </c>
      <c r="AE687">
        <v>83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3</v>
      </c>
      <c r="AT687">
        <v>0.03</v>
      </c>
      <c r="AU687" t="s">
        <v>3</v>
      </c>
      <c r="AV687">
        <v>0</v>
      </c>
      <c r="AW687">
        <v>2</v>
      </c>
      <c r="AX687">
        <v>39651458</v>
      </c>
      <c r="AY687">
        <v>1</v>
      </c>
      <c r="AZ687">
        <v>0</v>
      </c>
      <c r="BA687">
        <v>571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Y687*Source!I262</f>
        <v>0.03</v>
      </c>
      <c r="CY687">
        <f t="shared" si="218"/>
        <v>83</v>
      </c>
      <c r="CZ687">
        <f t="shared" si="219"/>
        <v>83</v>
      </c>
      <c r="DA687">
        <f t="shared" si="220"/>
        <v>1</v>
      </c>
      <c r="DB687">
        <f t="shared" si="221"/>
        <v>2.4900000000000002</v>
      </c>
      <c r="DC687">
        <f t="shared" si="222"/>
        <v>0</v>
      </c>
    </row>
    <row r="688" spans="1:107" x14ac:dyDescent="0.2">
      <c r="A688">
        <f>ROW(Source!A262)</f>
        <v>262</v>
      </c>
      <c r="B688">
        <v>39650536</v>
      </c>
      <c r="C688">
        <v>39651447</v>
      </c>
      <c r="D688">
        <v>36806488</v>
      </c>
      <c r="E688">
        <v>1</v>
      </c>
      <c r="F688">
        <v>1</v>
      </c>
      <c r="G688">
        <v>1</v>
      </c>
      <c r="H688">
        <v>3</v>
      </c>
      <c r="I688" t="s">
        <v>885</v>
      </c>
      <c r="J688" t="s">
        <v>886</v>
      </c>
      <c r="K688" t="s">
        <v>887</v>
      </c>
      <c r="L688">
        <v>1348</v>
      </c>
      <c r="N688">
        <v>1009</v>
      </c>
      <c r="O688" t="s">
        <v>888</v>
      </c>
      <c r="P688" t="s">
        <v>888</v>
      </c>
      <c r="Q688">
        <v>1000</v>
      </c>
      <c r="W688">
        <v>0</v>
      </c>
      <c r="X688">
        <v>-1421715385</v>
      </c>
      <c r="Y688">
        <v>2.0000000000000002E-5</v>
      </c>
      <c r="AA688">
        <v>729.98</v>
      </c>
      <c r="AB688">
        <v>0</v>
      </c>
      <c r="AC688">
        <v>0</v>
      </c>
      <c r="AD688">
        <v>0</v>
      </c>
      <c r="AE688">
        <v>729.98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3</v>
      </c>
      <c r="AT688">
        <v>2.0000000000000002E-5</v>
      </c>
      <c r="AU688" t="s">
        <v>3</v>
      </c>
      <c r="AV688">
        <v>0</v>
      </c>
      <c r="AW688">
        <v>2</v>
      </c>
      <c r="AX688">
        <v>39651459</v>
      </c>
      <c r="AY688">
        <v>1</v>
      </c>
      <c r="AZ688">
        <v>0</v>
      </c>
      <c r="BA688">
        <v>572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Y688*Source!I262</f>
        <v>2.0000000000000002E-5</v>
      </c>
      <c r="CY688">
        <f t="shared" si="218"/>
        <v>729.98</v>
      </c>
      <c r="CZ688">
        <f t="shared" si="219"/>
        <v>729.98</v>
      </c>
      <c r="DA688">
        <f t="shared" si="220"/>
        <v>1</v>
      </c>
      <c r="DB688">
        <f t="shared" si="221"/>
        <v>0.01</v>
      </c>
      <c r="DC688">
        <f t="shared" si="222"/>
        <v>0</v>
      </c>
    </row>
    <row r="689" spans="1:107" x14ac:dyDescent="0.2">
      <c r="A689">
        <f>ROW(Source!A262)</f>
        <v>262</v>
      </c>
      <c r="B689">
        <v>39650536</v>
      </c>
      <c r="C689">
        <v>39651447</v>
      </c>
      <c r="D689">
        <v>36829536</v>
      </c>
      <c r="E689">
        <v>1</v>
      </c>
      <c r="F689">
        <v>1</v>
      </c>
      <c r="G689">
        <v>1</v>
      </c>
      <c r="H689">
        <v>3</v>
      </c>
      <c r="I689" t="s">
        <v>889</v>
      </c>
      <c r="J689" t="s">
        <v>890</v>
      </c>
      <c r="K689" t="s">
        <v>891</v>
      </c>
      <c r="L689">
        <v>1346</v>
      </c>
      <c r="N689">
        <v>1009</v>
      </c>
      <c r="O689" t="s">
        <v>186</v>
      </c>
      <c r="P689" t="s">
        <v>186</v>
      </c>
      <c r="Q689">
        <v>1</v>
      </c>
      <c r="W689">
        <v>0</v>
      </c>
      <c r="X689">
        <v>-1726842289</v>
      </c>
      <c r="Y689">
        <v>1.6E-2</v>
      </c>
      <c r="AA689">
        <v>65.75</v>
      </c>
      <c r="AB689">
        <v>0</v>
      </c>
      <c r="AC689">
        <v>0</v>
      </c>
      <c r="AD689">
        <v>0</v>
      </c>
      <c r="AE689">
        <v>65.75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3</v>
      </c>
      <c r="AT689">
        <v>1.6E-2</v>
      </c>
      <c r="AU689" t="s">
        <v>3</v>
      </c>
      <c r="AV689">
        <v>0</v>
      </c>
      <c r="AW689">
        <v>2</v>
      </c>
      <c r="AX689">
        <v>39651460</v>
      </c>
      <c r="AY689">
        <v>1</v>
      </c>
      <c r="AZ689">
        <v>0</v>
      </c>
      <c r="BA689">
        <v>573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Y689*Source!I262</f>
        <v>1.6E-2</v>
      </c>
      <c r="CY689">
        <f t="shared" si="218"/>
        <v>65.75</v>
      </c>
      <c r="CZ689">
        <f t="shared" si="219"/>
        <v>65.75</v>
      </c>
      <c r="DA689">
        <f t="shared" si="220"/>
        <v>1</v>
      </c>
      <c r="DB689">
        <f t="shared" si="221"/>
        <v>1.05</v>
      </c>
      <c r="DC689">
        <f t="shared" si="222"/>
        <v>0</v>
      </c>
    </row>
    <row r="690" spans="1:107" x14ac:dyDescent="0.2">
      <c r="A690">
        <f>ROW(Source!A262)</f>
        <v>262</v>
      </c>
      <c r="B690">
        <v>39650536</v>
      </c>
      <c r="C690">
        <v>39651447</v>
      </c>
      <c r="D690">
        <v>36872012</v>
      </c>
      <c r="E690">
        <v>1</v>
      </c>
      <c r="F690">
        <v>1</v>
      </c>
      <c r="G690">
        <v>1</v>
      </c>
      <c r="H690">
        <v>3</v>
      </c>
      <c r="I690" t="s">
        <v>498</v>
      </c>
      <c r="J690" t="s">
        <v>500</v>
      </c>
      <c r="K690" t="s">
        <v>499</v>
      </c>
      <c r="L690">
        <v>1358</v>
      </c>
      <c r="N690">
        <v>1010</v>
      </c>
      <c r="O690" t="s">
        <v>95</v>
      </c>
      <c r="P690" t="s">
        <v>95</v>
      </c>
      <c r="Q690">
        <v>10</v>
      </c>
      <c r="W690">
        <v>0</v>
      </c>
      <c r="X690">
        <v>813721393</v>
      </c>
      <c r="Y690">
        <v>0.1</v>
      </c>
      <c r="AA690">
        <v>2422.8000000000002</v>
      </c>
      <c r="AB690">
        <v>0</v>
      </c>
      <c r="AC690">
        <v>0</v>
      </c>
      <c r="AD690">
        <v>0</v>
      </c>
      <c r="AE690">
        <v>2422.8000000000002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0</v>
      </c>
      <c r="AP690">
        <v>0</v>
      </c>
      <c r="AQ690">
        <v>0</v>
      </c>
      <c r="AR690">
        <v>0</v>
      </c>
      <c r="AS690" t="s">
        <v>3</v>
      </c>
      <c r="AT690">
        <v>0.1</v>
      </c>
      <c r="AU690" t="s">
        <v>3</v>
      </c>
      <c r="AV690">
        <v>0</v>
      </c>
      <c r="AW690">
        <v>1</v>
      </c>
      <c r="AX690">
        <v>-1</v>
      </c>
      <c r="AY690">
        <v>0</v>
      </c>
      <c r="AZ690">
        <v>0</v>
      </c>
      <c r="BA690" t="s">
        <v>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Y690*Source!I262</f>
        <v>0.1</v>
      </c>
      <c r="CY690">
        <f t="shared" si="218"/>
        <v>2422.8000000000002</v>
      </c>
      <c r="CZ690">
        <f t="shared" si="219"/>
        <v>2422.8000000000002</v>
      </c>
      <c r="DA690">
        <f t="shared" si="220"/>
        <v>1</v>
      </c>
      <c r="DB690">
        <f t="shared" si="221"/>
        <v>242.28</v>
      </c>
      <c r="DC690">
        <f t="shared" si="222"/>
        <v>0</v>
      </c>
    </row>
    <row r="691" spans="1:107" x14ac:dyDescent="0.2">
      <c r="A691">
        <f>ROW(Source!A262)</f>
        <v>262</v>
      </c>
      <c r="B691">
        <v>39650536</v>
      </c>
      <c r="C691">
        <v>39651447</v>
      </c>
      <c r="D691">
        <v>36799065</v>
      </c>
      <c r="E691">
        <v>17</v>
      </c>
      <c r="F691">
        <v>1</v>
      </c>
      <c r="G691">
        <v>1</v>
      </c>
      <c r="H691">
        <v>3</v>
      </c>
      <c r="I691" t="s">
        <v>892</v>
      </c>
      <c r="J691" t="s">
        <v>3</v>
      </c>
      <c r="K691" t="s">
        <v>893</v>
      </c>
      <c r="L691">
        <v>1374</v>
      </c>
      <c r="N691">
        <v>1013</v>
      </c>
      <c r="O691" t="s">
        <v>894</v>
      </c>
      <c r="P691" t="s">
        <v>894</v>
      </c>
      <c r="Q691">
        <v>1</v>
      </c>
      <c r="W691">
        <v>0</v>
      </c>
      <c r="X691">
        <v>-1731369543</v>
      </c>
      <c r="Y691">
        <v>0.5</v>
      </c>
      <c r="AA691">
        <v>1</v>
      </c>
      <c r="AB691">
        <v>0</v>
      </c>
      <c r="AC691">
        <v>0</v>
      </c>
      <c r="AD691">
        <v>0</v>
      </c>
      <c r="AE691">
        <v>1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0.5</v>
      </c>
      <c r="AU691" t="s">
        <v>3</v>
      </c>
      <c r="AV691">
        <v>0</v>
      </c>
      <c r="AW691">
        <v>2</v>
      </c>
      <c r="AX691">
        <v>39651461</v>
      </c>
      <c r="AY691">
        <v>1</v>
      </c>
      <c r="AZ691">
        <v>0</v>
      </c>
      <c r="BA691">
        <v>574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Y691*Source!I262</f>
        <v>0.5</v>
      </c>
      <c r="CY691">
        <f t="shared" si="218"/>
        <v>1</v>
      </c>
      <c r="CZ691">
        <f t="shared" si="219"/>
        <v>1</v>
      </c>
      <c r="DA691">
        <f t="shared" si="220"/>
        <v>1</v>
      </c>
      <c r="DB691">
        <f t="shared" si="221"/>
        <v>0.5</v>
      </c>
      <c r="DC691">
        <f t="shared" si="222"/>
        <v>0</v>
      </c>
    </row>
    <row r="692" spans="1:107" x14ac:dyDescent="0.2">
      <c r="A692">
        <f>ROW(Source!A263)</f>
        <v>263</v>
      </c>
      <c r="B692">
        <v>39650538</v>
      </c>
      <c r="C692">
        <v>39651447</v>
      </c>
      <c r="D692">
        <v>37070244</v>
      </c>
      <c r="E692">
        <v>1</v>
      </c>
      <c r="F692">
        <v>1</v>
      </c>
      <c r="G692">
        <v>1</v>
      </c>
      <c r="H692">
        <v>1</v>
      </c>
      <c r="I692" t="s">
        <v>918</v>
      </c>
      <c r="J692" t="s">
        <v>3</v>
      </c>
      <c r="K692" t="s">
        <v>919</v>
      </c>
      <c r="L692">
        <v>1191</v>
      </c>
      <c r="N692">
        <v>1013</v>
      </c>
      <c r="O692" t="s">
        <v>878</v>
      </c>
      <c r="P692" t="s">
        <v>878</v>
      </c>
      <c r="Q692">
        <v>1</v>
      </c>
      <c r="W692">
        <v>0</v>
      </c>
      <c r="X692">
        <v>1627947075</v>
      </c>
      <c r="Y692">
        <v>3.24</v>
      </c>
      <c r="AA692">
        <v>0</v>
      </c>
      <c r="AB692">
        <v>0</v>
      </c>
      <c r="AC692">
        <v>0</v>
      </c>
      <c r="AD692">
        <v>70.069999999999993</v>
      </c>
      <c r="AE692">
        <v>0</v>
      </c>
      <c r="AF692">
        <v>0</v>
      </c>
      <c r="AG692">
        <v>0</v>
      </c>
      <c r="AH692">
        <v>10.35</v>
      </c>
      <c r="AI692">
        <v>1</v>
      </c>
      <c r="AJ692">
        <v>1</v>
      </c>
      <c r="AK692">
        <v>1</v>
      </c>
      <c r="AL692">
        <v>6.77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3</v>
      </c>
      <c r="AT692">
        <v>2.4</v>
      </c>
      <c r="AU692" t="s">
        <v>19</v>
      </c>
      <c r="AV692">
        <v>1</v>
      </c>
      <c r="AW692">
        <v>2</v>
      </c>
      <c r="AX692">
        <v>39651456</v>
      </c>
      <c r="AY692">
        <v>1</v>
      </c>
      <c r="AZ692">
        <v>0</v>
      </c>
      <c r="BA692">
        <v>575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Y692*Source!I263</f>
        <v>3.24</v>
      </c>
      <c r="CY692">
        <f>AD692</f>
        <v>70.069999999999993</v>
      </c>
      <c r="CZ692">
        <f>AH692</f>
        <v>10.35</v>
      </c>
      <c r="DA692">
        <f>AL692</f>
        <v>6.77</v>
      </c>
      <c r="DB692">
        <f>ROUND((ROUND(AT692*CZ692,2)*1.35),6)</f>
        <v>33.533999999999999</v>
      </c>
      <c r="DC692">
        <f>ROUND((ROUND(AT692*AG692,2)*1.35),6)</f>
        <v>0</v>
      </c>
    </row>
    <row r="693" spans="1:107" x14ac:dyDescent="0.2">
      <c r="A693">
        <f>ROW(Source!A263)</f>
        <v>263</v>
      </c>
      <c r="B693">
        <v>39650538</v>
      </c>
      <c r="C693">
        <v>39651447</v>
      </c>
      <c r="D693">
        <v>36800424</v>
      </c>
      <c r="E693">
        <v>1</v>
      </c>
      <c r="F693">
        <v>1</v>
      </c>
      <c r="G693">
        <v>1</v>
      </c>
      <c r="H693">
        <v>3</v>
      </c>
      <c r="I693" t="s">
        <v>879</v>
      </c>
      <c r="J693" t="s">
        <v>880</v>
      </c>
      <c r="K693" t="s">
        <v>881</v>
      </c>
      <c r="L693">
        <v>1346</v>
      </c>
      <c r="N693">
        <v>1009</v>
      </c>
      <c r="O693" t="s">
        <v>186</v>
      </c>
      <c r="P693" t="s">
        <v>186</v>
      </c>
      <c r="Q693">
        <v>1</v>
      </c>
      <c r="W693">
        <v>0</v>
      </c>
      <c r="X693">
        <v>1559187994</v>
      </c>
      <c r="Y693">
        <v>1.6000000000000001E-3</v>
      </c>
      <c r="AA693">
        <v>187.8</v>
      </c>
      <c r="AB693">
        <v>0</v>
      </c>
      <c r="AC693">
        <v>0</v>
      </c>
      <c r="AD693">
        <v>0</v>
      </c>
      <c r="AE693">
        <v>27.74</v>
      </c>
      <c r="AF693">
        <v>0</v>
      </c>
      <c r="AG693">
        <v>0</v>
      </c>
      <c r="AH693">
        <v>0</v>
      </c>
      <c r="AI693">
        <v>6.77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1.6000000000000001E-3</v>
      </c>
      <c r="AU693" t="s">
        <v>3</v>
      </c>
      <c r="AV693">
        <v>0</v>
      </c>
      <c r="AW693">
        <v>2</v>
      </c>
      <c r="AX693">
        <v>39651457</v>
      </c>
      <c r="AY693">
        <v>1</v>
      </c>
      <c r="AZ693">
        <v>0</v>
      </c>
      <c r="BA693">
        <v>576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Y693*Source!I263</f>
        <v>1.6000000000000001E-3</v>
      </c>
      <c r="CY693">
        <f t="shared" ref="CY693:CY698" si="223">AA693</f>
        <v>187.8</v>
      </c>
      <c r="CZ693">
        <f t="shared" ref="CZ693:CZ698" si="224">AE693</f>
        <v>27.74</v>
      </c>
      <c r="DA693">
        <f t="shared" ref="DA693:DA698" si="225">AI693</f>
        <v>6.77</v>
      </c>
      <c r="DB693">
        <f t="shared" ref="DB693:DB698" si="226">ROUND(ROUND(AT693*CZ693,2),6)</f>
        <v>0.04</v>
      </c>
      <c r="DC693">
        <f t="shared" ref="DC693:DC698" si="227">ROUND(ROUND(AT693*AG693,2),6)</f>
        <v>0</v>
      </c>
    </row>
    <row r="694" spans="1:107" x14ac:dyDescent="0.2">
      <c r="A694">
        <f>ROW(Source!A263)</f>
        <v>263</v>
      </c>
      <c r="B694">
        <v>39650538</v>
      </c>
      <c r="C694">
        <v>39651447</v>
      </c>
      <c r="D694">
        <v>36804578</v>
      </c>
      <c r="E694">
        <v>1</v>
      </c>
      <c r="F694">
        <v>1</v>
      </c>
      <c r="G694">
        <v>1</v>
      </c>
      <c r="H694">
        <v>3</v>
      </c>
      <c r="I694" t="s">
        <v>882</v>
      </c>
      <c r="J694" t="s">
        <v>883</v>
      </c>
      <c r="K694" t="s">
        <v>884</v>
      </c>
      <c r="L694">
        <v>1355</v>
      </c>
      <c r="N694">
        <v>1010</v>
      </c>
      <c r="O694" t="s">
        <v>265</v>
      </c>
      <c r="P694" t="s">
        <v>265</v>
      </c>
      <c r="Q694">
        <v>100</v>
      </c>
      <c r="W694">
        <v>0</v>
      </c>
      <c r="X694">
        <v>-66531260</v>
      </c>
      <c r="Y694">
        <v>0.03</v>
      </c>
      <c r="AA694">
        <v>561.91</v>
      </c>
      <c r="AB694">
        <v>0</v>
      </c>
      <c r="AC694">
        <v>0</v>
      </c>
      <c r="AD694">
        <v>0</v>
      </c>
      <c r="AE694">
        <v>83</v>
      </c>
      <c r="AF694">
        <v>0</v>
      </c>
      <c r="AG694">
        <v>0</v>
      </c>
      <c r="AH694">
        <v>0</v>
      </c>
      <c r="AI694">
        <v>6.77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0.03</v>
      </c>
      <c r="AU694" t="s">
        <v>3</v>
      </c>
      <c r="AV694">
        <v>0</v>
      </c>
      <c r="AW694">
        <v>2</v>
      </c>
      <c r="AX694">
        <v>39651458</v>
      </c>
      <c r="AY694">
        <v>1</v>
      </c>
      <c r="AZ694">
        <v>0</v>
      </c>
      <c r="BA694">
        <v>577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Y694*Source!I263</f>
        <v>0.03</v>
      </c>
      <c r="CY694">
        <f t="shared" si="223"/>
        <v>561.91</v>
      </c>
      <c r="CZ694">
        <f t="shared" si="224"/>
        <v>83</v>
      </c>
      <c r="DA694">
        <f t="shared" si="225"/>
        <v>6.77</v>
      </c>
      <c r="DB694">
        <f t="shared" si="226"/>
        <v>2.4900000000000002</v>
      </c>
      <c r="DC694">
        <f t="shared" si="227"/>
        <v>0</v>
      </c>
    </row>
    <row r="695" spans="1:107" x14ac:dyDescent="0.2">
      <c r="A695">
        <f>ROW(Source!A263)</f>
        <v>263</v>
      </c>
      <c r="B695">
        <v>39650538</v>
      </c>
      <c r="C695">
        <v>39651447</v>
      </c>
      <c r="D695">
        <v>36806488</v>
      </c>
      <c r="E695">
        <v>1</v>
      </c>
      <c r="F695">
        <v>1</v>
      </c>
      <c r="G695">
        <v>1</v>
      </c>
      <c r="H695">
        <v>3</v>
      </c>
      <c r="I695" t="s">
        <v>885</v>
      </c>
      <c r="J695" t="s">
        <v>886</v>
      </c>
      <c r="K695" t="s">
        <v>887</v>
      </c>
      <c r="L695">
        <v>1348</v>
      </c>
      <c r="N695">
        <v>1009</v>
      </c>
      <c r="O695" t="s">
        <v>888</v>
      </c>
      <c r="P695" t="s">
        <v>888</v>
      </c>
      <c r="Q695">
        <v>1000</v>
      </c>
      <c r="W695">
        <v>0</v>
      </c>
      <c r="X695">
        <v>-1421715385</v>
      </c>
      <c r="Y695">
        <v>2.0000000000000002E-5</v>
      </c>
      <c r="AA695">
        <v>4941.96</v>
      </c>
      <c r="AB695">
        <v>0</v>
      </c>
      <c r="AC695">
        <v>0</v>
      </c>
      <c r="AD695">
        <v>0</v>
      </c>
      <c r="AE695">
        <v>729.98</v>
      </c>
      <c r="AF695">
        <v>0</v>
      </c>
      <c r="AG695">
        <v>0</v>
      </c>
      <c r="AH695">
        <v>0</v>
      </c>
      <c r="AI695">
        <v>6.77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2.0000000000000002E-5</v>
      </c>
      <c r="AU695" t="s">
        <v>3</v>
      </c>
      <c r="AV695">
        <v>0</v>
      </c>
      <c r="AW695">
        <v>2</v>
      </c>
      <c r="AX695">
        <v>39651459</v>
      </c>
      <c r="AY695">
        <v>1</v>
      </c>
      <c r="AZ695">
        <v>0</v>
      </c>
      <c r="BA695">
        <v>578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Y695*Source!I263</f>
        <v>2.0000000000000002E-5</v>
      </c>
      <c r="CY695">
        <f t="shared" si="223"/>
        <v>4941.96</v>
      </c>
      <c r="CZ695">
        <f t="shared" si="224"/>
        <v>729.98</v>
      </c>
      <c r="DA695">
        <f t="shared" si="225"/>
        <v>6.77</v>
      </c>
      <c r="DB695">
        <f t="shared" si="226"/>
        <v>0.01</v>
      </c>
      <c r="DC695">
        <f t="shared" si="227"/>
        <v>0</v>
      </c>
    </row>
    <row r="696" spans="1:107" x14ac:dyDescent="0.2">
      <c r="A696">
        <f>ROW(Source!A263)</f>
        <v>263</v>
      </c>
      <c r="B696">
        <v>39650538</v>
      </c>
      <c r="C696">
        <v>39651447</v>
      </c>
      <c r="D696">
        <v>36829536</v>
      </c>
      <c r="E696">
        <v>1</v>
      </c>
      <c r="F696">
        <v>1</v>
      </c>
      <c r="G696">
        <v>1</v>
      </c>
      <c r="H696">
        <v>3</v>
      </c>
      <c r="I696" t="s">
        <v>889</v>
      </c>
      <c r="J696" t="s">
        <v>890</v>
      </c>
      <c r="K696" t="s">
        <v>891</v>
      </c>
      <c r="L696">
        <v>1346</v>
      </c>
      <c r="N696">
        <v>1009</v>
      </c>
      <c r="O696" t="s">
        <v>186</v>
      </c>
      <c r="P696" t="s">
        <v>186</v>
      </c>
      <c r="Q696">
        <v>1</v>
      </c>
      <c r="W696">
        <v>0</v>
      </c>
      <c r="X696">
        <v>-1726842289</v>
      </c>
      <c r="Y696">
        <v>1.6E-2</v>
      </c>
      <c r="AA696">
        <v>445.13</v>
      </c>
      <c r="AB696">
        <v>0</v>
      </c>
      <c r="AC696">
        <v>0</v>
      </c>
      <c r="AD696">
        <v>0</v>
      </c>
      <c r="AE696">
        <v>65.75</v>
      </c>
      <c r="AF696">
        <v>0</v>
      </c>
      <c r="AG696">
        <v>0</v>
      </c>
      <c r="AH696">
        <v>0</v>
      </c>
      <c r="AI696">
        <v>6.77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1.6E-2</v>
      </c>
      <c r="AU696" t="s">
        <v>3</v>
      </c>
      <c r="AV696">
        <v>0</v>
      </c>
      <c r="AW696">
        <v>2</v>
      </c>
      <c r="AX696">
        <v>39651460</v>
      </c>
      <c r="AY696">
        <v>1</v>
      </c>
      <c r="AZ696">
        <v>0</v>
      </c>
      <c r="BA696">
        <v>579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Y696*Source!I263</f>
        <v>1.6E-2</v>
      </c>
      <c r="CY696">
        <f t="shared" si="223"/>
        <v>445.13</v>
      </c>
      <c r="CZ696">
        <f t="shared" si="224"/>
        <v>65.75</v>
      </c>
      <c r="DA696">
        <f t="shared" si="225"/>
        <v>6.77</v>
      </c>
      <c r="DB696">
        <f t="shared" si="226"/>
        <v>1.05</v>
      </c>
      <c r="DC696">
        <f t="shared" si="227"/>
        <v>0</v>
      </c>
    </row>
    <row r="697" spans="1:107" x14ac:dyDescent="0.2">
      <c r="A697">
        <f>ROW(Source!A263)</f>
        <v>263</v>
      </c>
      <c r="B697">
        <v>39650538</v>
      </c>
      <c r="C697">
        <v>39651447</v>
      </c>
      <c r="D697">
        <v>36872012</v>
      </c>
      <c r="E697">
        <v>1</v>
      </c>
      <c r="F697">
        <v>1</v>
      </c>
      <c r="G697">
        <v>1</v>
      </c>
      <c r="H697">
        <v>3</v>
      </c>
      <c r="I697" t="s">
        <v>498</v>
      </c>
      <c r="J697" t="s">
        <v>500</v>
      </c>
      <c r="K697" t="s">
        <v>499</v>
      </c>
      <c r="L697">
        <v>1358</v>
      </c>
      <c r="N697">
        <v>1010</v>
      </c>
      <c r="O697" t="s">
        <v>95</v>
      </c>
      <c r="P697" t="s">
        <v>95</v>
      </c>
      <c r="Q697">
        <v>10</v>
      </c>
      <c r="W697">
        <v>0</v>
      </c>
      <c r="X697">
        <v>813721393</v>
      </c>
      <c r="Y697">
        <v>0.1</v>
      </c>
      <c r="AA697">
        <v>16402.36</v>
      </c>
      <c r="AB697">
        <v>0</v>
      </c>
      <c r="AC697">
        <v>0</v>
      </c>
      <c r="AD697">
        <v>0</v>
      </c>
      <c r="AE697">
        <v>2422.8000000000002</v>
      </c>
      <c r="AF697">
        <v>0</v>
      </c>
      <c r="AG697">
        <v>0</v>
      </c>
      <c r="AH697">
        <v>0</v>
      </c>
      <c r="AI697">
        <v>6.77</v>
      </c>
      <c r="AJ697">
        <v>1</v>
      </c>
      <c r="AK697">
        <v>1</v>
      </c>
      <c r="AL697">
        <v>1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3</v>
      </c>
      <c r="AT697">
        <v>0.1</v>
      </c>
      <c r="AU697" t="s">
        <v>3</v>
      </c>
      <c r="AV697">
        <v>0</v>
      </c>
      <c r="AW697">
        <v>1</v>
      </c>
      <c r="AX697">
        <v>-1</v>
      </c>
      <c r="AY697">
        <v>0</v>
      </c>
      <c r="AZ697">
        <v>0</v>
      </c>
      <c r="BA697" t="s">
        <v>3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Y697*Source!I263</f>
        <v>0.1</v>
      </c>
      <c r="CY697">
        <f t="shared" si="223"/>
        <v>16402.36</v>
      </c>
      <c r="CZ697">
        <f t="shared" si="224"/>
        <v>2422.8000000000002</v>
      </c>
      <c r="DA697">
        <f t="shared" si="225"/>
        <v>6.77</v>
      </c>
      <c r="DB697">
        <f t="shared" si="226"/>
        <v>242.28</v>
      </c>
      <c r="DC697">
        <f t="shared" si="227"/>
        <v>0</v>
      </c>
    </row>
    <row r="698" spans="1:107" x14ac:dyDescent="0.2">
      <c r="A698">
        <f>ROW(Source!A263)</f>
        <v>263</v>
      </c>
      <c r="B698">
        <v>39650538</v>
      </c>
      <c r="C698">
        <v>39651447</v>
      </c>
      <c r="D698">
        <v>36799065</v>
      </c>
      <c r="E698">
        <v>17</v>
      </c>
      <c r="F698">
        <v>1</v>
      </c>
      <c r="G698">
        <v>1</v>
      </c>
      <c r="H698">
        <v>3</v>
      </c>
      <c r="I698" t="s">
        <v>892</v>
      </c>
      <c r="J698" t="s">
        <v>3</v>
      </c>
      <c r="K698" t="s">
        <v>893</v>
      </c>
      <c r="L698">
        <v>1374</v>
      </c>
      <c r="N698">
        <v>1013</v>
      </c>
      <c r="O698" t="s">
        <v>894</v>
      </c>
      <c r="P698" t="s">
        <v>894</v>
      </c>
      <c r="Q698">
        <v>1</v>
      </c>
      <c r="W698">
        <v>0</v>
      </c>
      <c r="X698">
        <v>-1731369543</v>
      </c>
      <c r="Y698">
        <v>0.5</v>
      </c>
      <c r="AA698">
        <v>1</v>
      </c>
      <c r="AB698">
        <v>0</v>
      </c>
      <c r="AC698">
        <v>0</v>
      </c>
      <c r="AD698">
        <v>0</v>
      </c>
      <c r="AE698">
        <v>1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3</v>
      </c>
      <c r="AT698">
        <v>0.5</v>
      </c>
      <c r="AU698" t="s">
        <v>3</v>
      </c>
      <c r="AV698">
        <v>0</v>
      </c>
      <c r="AW698">
        <v>2</v>
      </c>
      <c r="AX698">
        <v>39651461</v>
      </c>
      <c r="AY698">
        <v>1</v>
      </c>
      <c r="AZ698">
        <v>0</v>
      </c>
      <c r="BA698">
        <v>580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Y698*Source!I263</f>
        <v>0.5</v>
      </c>
      <c r="CY698">
        <f t="shared" si="223"/>
        <v>1</v>
      </c>
      <c r="CZ698">
        <f t="shared" si="224"/>
        <v>1</v>
      </c>
      <c r="DA698">
        <f t="shared" si="225"/>
        <v>1</v>
      </c>
      <c r="DB698">
        <f t="shared" si="226"/>
        <v>0.5</v>
      </c>
      <c r="DC698">
        <f t="shared" si="227"/>
        <v>0</v>
      </c>
    </row>
    <row r="699" spans="1:107" x14ac:dyDescent="0.2">
      <c r="A699">
        <f>ROW(Source!A266)</f>
        <v>266</v>
      </c>
      <c r="B699">
        <v>39650536</v>
      </c>
      <c r="C699">
        <v>39651463</v>
      </c>
      <c r="D699">
        <v>37075528</v>
      </c>
      <c r="E699">
        <v>1</v>
      </c>
      <c r="F699">
        <v>1</v>
      </c>
      <c r="G699">
        <v>1</v>
      </c>
      <c r="H699">
        <v>1</v>
      </c>
      <c r="I699" t="s">
        <v>1139</v>
      </c>
      <c r="J699" t="s">
        <v>3</v>
      </c>
      <c r="K699" t="s">
        <v>1140</v>
      </c>
      <c r="L699">
        <v>1191</v>
      </c>
      <c r="N699">
        <v>1013</v>
      </c>
      <c r="O699" t="s">
        <v>878</v>
      </c>
      <c r="P699" t="s">
        <v>878</v>
      </c>
      <c r="Q699">
        <v>1</v>
      </c>
      <c r="W699">
        <v>0</v>
      </c>
      <c r="X699">
        <v>687044855</v>
      </c>
      <c r="Y699">
        <v>6.48</v>
      </c>
      <c r="AA699">
        <v>0</v>
      </c>
      <c r="AB699">
        <v>0</v>
      </c>
      <c r="AC699">
        <v>0</v>
      </c>
      <c r="AD699">
        <v>10.06</v>
      </c>
      <c r="AE699">
        <v>0</v>
      </c>
      <c r="AF699">
        <v>0</v>
      </c>
      <c r="AG699">
        <v>0</v>
      </c>
      <c r="AH699">
        <v>10.06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4.8</v>
      </c>
      <c r="AU699" t="s">
        <v>19</v>
      </c>
      <c r="AV699">
        <v>1</v>
      </c>
      <c r="AW699">
        <v>2</v>
      </c>
      <c r="AX699">
        <v>39651471</v>
      </c>
      <c r="AY699">
        <v>1</v>
      </c>
      <c r="AZ699">
        <v>0</v>
      </c>
      <c r="BA699">
        <v>581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Y699*Source!I266</f>
        <v>6.48</v>
      </c>
      <c r="CY699">
        <f>AD699</f>
        <v>10.06</v>
      </c>
      <c r="CZ699">
        <f>AH699</f>
        <v>10.06</v>
      </c>
      <c r="DA699">
        <f>AL699</f>
        <v>1</v>
      </c>
      <c r="DB699">
        <f>ROUND((ROUND(AT699*CZ699,2)*1.35),6)</f>
        <v>65.191500000000005</v>
      </c>
      <c r="DC699">
        <f>ROUND((ROUND(AT699*AG699,2)*1.35),6)</f>
        <v>0</v>
      </c>
    </row>
    <row r="700" spans="1:107" x14ac:dyDescent="0.2">
      <c r="A700">
        <f>ROW(Source!A266)</f>
        <v>266</v>
      </c>
      <c r="B700">
        <v>39650536</v>
      </c>
      <c r="C700">
        <v>39651463</v>
      </c>
      <c r="D700">
        <v>36800424</v>
      </c>
      <c r="E700">
        <v>1</v>
      </c>
      <c r="F700">
        <v>1</v>
      </c>
      <c r="G700">
        <v>1</v>
      </c>
      <c r="H700">
        <v>3</v>
      </c>
      <c r="I700" t="s">
        <v>879</v>
      </c>
      <c r="J700" t="s">
        <v>880</v>
      </c>
      <c r="K700" t="s">
        <v>881</v>
      </c>
      <c r="L700">
        <v>1346</v>
      </c>
      <c r="N700">
        <v>1009</v>
      </c>
      <c r="O700" t="s">
        <v>186</v>
      </c>
      <c r="P700" t="s">
        <v>186</v>
      </c>
      <c r="Q700">
        <v>1</v>
      </c>
      <c r="W700">
        <v>0</v>
      </c>
      <c r="X700">
        <v>1559187994</v>
      </c>
      <c r="Y700">
        <v>3.0000000000000001E-3</v>
      </c>
      <c r="AA700">
        <v>27.74</v>
      </c>
      <c r="AB700">
        <v>0</v>
      </c>
      <c r="AC700">
        <v>0</v>
      </c>
      <c r="AD700">
        <v>0</v>
      </c>
      <c r="AE700">
        <v>27.74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3</v>
      </c>
      <c r="AT700">
        <v>3.0000000000000001E-3</v>
      </c>
      <c r="AU700" t="s">
        <v>3</v>
      </c>
      <c r="AV700">
        <v>0</v>
      </c>
      <c r="AW700">
        <v>2</v>
      </c>
      <c r="AX700">
        <v>39651472</v>
      </c>
      <c r="AY700">
        <v>1</v>
      </c>
      <c r="AZ700">
        <v>0</v>
      </c>
      <c r="BA700">
        <v>582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Y700*Source!I266</f>
        <v>3.0000000000000001E-3</v>
      </c>
      <c r="CY700">
        <f>AA700</f>
        <v>27.74</v>
      </c>
      <c r="CZ700">
        <f>AE700</f>
        <v>27.74</v>
      </c>
      <c r="DA700">
        <f>AI700</f>
        <v>1</v>
      </c>
      <c r="DB700">
        <f>ROUND(ROUND(AT700*CZ700,2),6)</f>
        <v>0.08</v>
      </c>
      <c r="DC700">
        <f>ROUND(ROUND(AT700*AG700,2),6)</f>
        <v>0</v>
      </c>
    </row>
    <row r="701" spans="1:107" x14ac:dyDescent="0.2">
      <c r="A701">
        <f>ROW(Source!A266)</f>
        <v>266</v>
      </c>
      <c r="B701">
        <v>39650536</v>
      </c>
      <c r="C701">
        <v>39651463</v>
      </c>
      <c r="D701">
        <v>36804578</v>
      </c>
      <c r="E701">
        <v>1</v>
      </c>
      <c r="F701">
        <v>1</v>
      </c>
      <c r="G701">
        <v>1</v>
      </c>
      <c r="H701">
        <v>3</v>
      </c>
      <c r="I701" t="s">
        <v>882</v>
      </c>
      <c r="J701" t="s">
        <v>883</v>
      </c>
      <c r="K701" t="s">
        <v>884</v>
      </c>
      <c r="L701">
        <v>1355</v>
      </c>
      <c r="N701">
        <v>1010</v>
      </c>
      <c r="O701" t="s">
        <v>265</v>
      </c>
      <c r="P701" t="s">
        <v>265</v>
      </c>
      <c r="Q701">
        <v>100</v>
      </c>
      <c r="W701">
        <v>0</v>
      </c>
      <c r="X701">
        <v>-66531260</v>
      </c>
      <c r="Y701">
        <v>0.04</v>
      </c>
      <c r="AA701">
        <v>83</v>
      </c>
      <c r="AB701">
        <v>0</v>
      </c>
      <c r="AC701">
        <v>0</v>
      </c>
      <c r="AD701">
        <v>0</v>
      </c>
      <c r="AE701">
        <v>83</v>
      </c>
      <c r="AF701">
        <v>0</v>
      </c>
      <c r="AG701">
        <v>0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3</v>
      </c>
      <c r="AT701">
        <v>0.04</v>
      </c>
      <c r="AU701" t="s">
        <v>3</v>
      </c>
      <c r="AV701">
        <v>0</v>
      </c>
      <c r="AW701">
        <v>2</v>
      </c>
      <c r="AX701">
        <v>39651473</v>
      </c>
      <c r="AY701">
        <v>1</v>
      </c>
      <c r="AZ701">
        <v>0</v>
      </c>
      <c r="BA701">
        <v>583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Y701*Source!I266</f>
        <v>0.04</v>
      </c>
      <c r="CY701">
        <f>AA701</f>
        <v>83</v>
      </c>
      <c r="CZ701">
        <f>AE701</f>
        <v>83</v>
      </c>
      <c r="DA701">
        <f>AI701</f>
        <v>1</v>
      </c>
      <c r="DB701">
        <f>ROUND(ROUND(AT701*CZ701,2),6)</f>
        <v>3.32</v>
      </c>
      <c r="DC701">
        <f>ROUND(ROUND(AT701*AG701,2),6)</f>
        <v>0</v>
      </c>
    </row>
    <row r="702" spans="1:107" x14ac:dyDescent="0.2">
      <c r="A702">
        <f>ROW(Source!A266)</f>
        <v>266</v>
      </c>
      <c r="B702">
        <v>39650536</v>
      </c>
      <c r="C702">
        <v>39651463</v>
      </c>
      <c r="D702">
        <v>36829536</v>
      </c>
      <c r="E702">
        <v>1</v>
      </c>
      <c r="F702">
        <v>1</v>
      </c>
      <c r="G702">
        <v>1</v>
      </c>
      <c r="H702">
        <v>3</v>
      </c>
      <c r="I702" t="s">
        <v>889</v>
      </c>
      <c r="J702" t="s">
        <v>890</v>
      </c>
      <c r="K702" t="s">
        <v>891</v>
      </c>
      <c r="L702">
        <v>1346</v>
      </c>
      <c r="N702">
        <v>1009</v>
      </c>
      <c r="O702" t="s">
        <v>186</v>
      </c>
      <c r="P702" t="s">
        <v>186</v>
      </c>
      <c r="Q702">
        <v>1</v>
      </c>
      <c r="W702">
        <v>0</v>
      </c>
      <c r="X702">
        <v>-1726842289</v>
      </c>
      <c r="Y702">
        <v>0.03</v>
      </c>
      <c r="AA702">
        <v>65.75</v>
      </c>
      <c r="AB702">
        <v>0</v>
      </c>
      <c r="AC702">
        <v>0</v>
      </c>
      <c r="AD702">
        <v>0</v>
      </c>
      <c r="AE702">
        <v>65.75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3</v>
      </c>
      <c r="AT702">
        <v>0.03</v>
      </c>
      <c r="AU702" t="s">
        <v>3</v>
      </c>
      <c r="AV702">
        <v>0</v>
      </c>
      <c r="AW702">
        <v>2</v>
      </c>
      <c r="AX702">
        <v>39651474</v>
      </c>
      <c r="AY702">
        <v>1</v>
      </c>
      <c r="AZ702">
        <v>0</v>
      </c>
      <c r="BA702">
        <v>584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Y702*Source!I266</f>
        <v>0.03</v>
      </c>
      <c r="CY702">
        <f>AA702</f>
        <v>65.75</v>
      </c>
      <c r="CZ702">
        <f>AE702</f>
        <v>65.75</v>
      </c>
      <c r="DA702">
        <f>AI702</f>
        <v>1</v>
      </c>
      <c r="DB702">
        <f>ROUND(ROUND(AT702*CZ702,2),6)</f>
        <v>1.97</v>
      </c>
      <c r="DC702">
        <f>ROUND(ROUND(AT702*AG702,2),6)</f>
        <v>0</v>
      </c>
    </row>
    <row r="703" spans="1:107" x14ac:dyDescent="0.2">
      <c r="A703">
        <f>ROW(Source!A266)</f>
        <v>266</v>
      </c>
      <c r="B703">
        <v>39650536</v>
      </c>
      <c r="C703">
        <v>39651463</v>
      </c>
      <c r="D703">
        <v>36872013</v>
      </c>
      <c r="E703">
        <v>1</v>
      </c>
      <c r="F703">
        <v>1</v>
      </c>
      <c r="G703">
        <v>1</v>
      </c>
      <c r="H703">
        <v>3</v>
      </c>
      <c r="I703" t="s">
        <v>506</v>
      </c>
      <c r="J703" t="s">
        <v>508</v>
      </c>
      <c r="K703" t="s">
        <v>507</v>
      </c>
      <c r="L703">
        <v>1358</v>
      </c>
      <c r="N703">
        <v>1010</v>
      </c>
      <c r="O703" t="s">
        <v>95</v>
      </c>
      <c r="P703" t="s">
        <v>95</v>
      </c>
      <c r="Q703">
        <v>10</v>
      </c>
      <c r="W703">
        <v>0</v>
      </c>
      <c r="X703">
        <v>-958626619</v>
      </c>
      <c r="Y703">
        <v>0.1</v>
      </c>
      <c r="AA703">
        <v>2202.6</v>
      </c>
      <c r="AB703">
        <v>0</v>
      </c>
      <c r="AC703">
        <v>0</v>
      </c>
      <c r="AD703">
        <v>0</v>
      </c>
      <c r="AE703">
        <v>2202.6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3</v>
      </c>
      <c r="AT703">
        <v>0.1</v>
      </c>
      <c r="AU703" t="s">
        <v>3</v>
      </c>
      <c r="AV703">
        <v>0</v>
      </c>
      <c r="AW703">
        <v>1</v>
      </c>
      <c r="AX703">
        <v>-1</v>
      </c>
      <c r="AY703">
        <v>0</v>
      </c>
      <c r="AZ703">
        <v>0</v>
      </c>
      <c r="BA703" t="s">
        <v>3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Y703*Source!I266</f>
        <v>0.1</v>
      </c>
      <c r="CY703">
        <f>AA703</f>
        <v>2202.6</v>
      </c>
      <c r="CZ703">
        <f>AE703</f>
        <v>2202.6</v>
      </c>
      <c r="DA703">
        <f>AI703</f>
        <v>1</v>
      </c>
      <c r="DB703">
        <f>ROUND(ROUND(AT703*CZ703,2),6)</f>
        <v>220.26</v>
      </c>
      <c r="DC703">
        <f>ROUND(ROUND(AT703*AG703,2),6)</f>
        <v>0</v>
      </c>
    </row>
    <row r="704" spans="1:107" x14ac:dyDescent="0.2">
      <c r="A704">
        <f>ROW(Source!A266)</f>
        <v>266</v>
      </c>
      <c r="B704">
        <v>39650536</v>
      </c>
      <c r="C704">
        <v>39651463</v>
      </c>
      <c r="D704">
        <v>36799065</v>
      </c>
      <c r="E704">
        <v>17</v>
      </c>
      <c r="F704">
        <v>1</v>
      </c>
      <c r="G704">
        <v>1</v>
      </c>
      <c r="H704">
        <v>3</v>
      </c>
      <c r="I704" t="s">
        <v>892</v>
      </c>
      <c r="J704" t="s">
        <v>3</v>
      </c>
      <c r="K704" t="s">
        <v>893</v>
      </c>
      <c r="L704">
        <v>1374</v>
      </c>
      <c r="N704">
        <v>1013</v>
      </c>
      <c r="O704" t="s">
        <v>894</v>
      </c>
      <c r="P704" t="s">
        <v>894</v>
      </c>
      <c r="Q704">
        <v>1</v>
      </c>
      <c r="W704">
        <v>0</v>
      </c>
      <c r="X704">
        <v>-1731369543</v>
      </c>
      <c r="Y704">
        <v>0.97</v>
      </c>
      <c r="AA704">
        <v>1</v>
      </c>
      <c r="AB704">
        <v>0</v>
      </c>
      <c r="AC704">
        <v>0</v>
      </c>
      <c r="AD704">
        <v>0</v>
      </c>
      <c r="AE704">
        <v>1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0.97</v>
      </c>
      <c r="AU704" t="s">
        <v>3</v>
      </c>
      <c r="AV704">
        <v>0</v>
      </c>
      <c r="AW704">
        <v>2</v>
      </c>
      <c r="AX704">
        <v>39651475</v>
      </c>
      <c r="AY704">
        <v>1</v>
      </c>
      <c r="AZ704">
        <v>0</v>
      </c>
      <c r="BA704">
        <v>585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Y704*Source!I266</f>
        <v>0.97</v>
      </c>
      <c r="CY704">
        <f>AA704</f>
        <v>1</v>
      </c>
      <c r="CZ704">
        <f>AE704</f>
        <v>1</v>
      </c>
      <c r="DA704">
        <f>AI704</f>
        <v>1</v>
      </c>
      <c r="DB704">
        <f>ROUND(ROUND(AT704*CZ704,2),6)</f>
        <v>0.97</v>
      </c>
      <c r="DC704">
        <f>ROUND(ROUND(AT704*AG704,2),6)</f>
        <v>0</v>
      </c>
    </row>
    <row r="705" spans="1:107" x14ac:dyDescent="0.2">
      <c r="A705">
        <f>ROW(Source!A267)</f>
        <v>267</v>
      </c>
      <c r="B705">
        <v>39650538</v>
      </c>
      <c r="C705">
        <v>39651463</v>
      </c>
      <c r="D705">
        <v>37075528</v>
      </c>
      <c r="E705">
        <v>1</v>
      </c>
      <c r="F705">
        <v>1</v>
      </c>
      <c r="G705">
        <v>1</v>
      </c>
      <c r="H705">
        <v>1</v>
      </c>
      <c r="I705" t="s">
        <v>1139</v>
      </c>
      <c r="J705" t="s">
        <v>3</v>
      </c>
      <c r="K705" t="s">
        <v>1140</v>
      </c>
      <c r="L705">
        <v>1191</v>
      </c>
      <c r="N705">
        <v>1013</v>
      </c>
      <c r="O705" t="s">
        <v>878</v>
      </c>
      <c r="P705" t="s">
        <v>878</v>
      </c>
      <c r="Q705">
        <v>1</v>
      </c>
      <c r="W705">
        <v>0</v>
      </c>
      <c r="X705">
        <v>687044855</v>
      </c>
      <c r="Y705">
        <v>6.48</v>
      </c>
      <c r="AA705">
        <v>0</v>
      </c>
      <c r="AB705">
        <v>0</v>
      </c>
      <c r="AC705">
        <v>0</v>
      </c>
      <c r="AD705">
        <v>68.11</v>
      </c>
      <c r="AE705">
        <v>0</v>
      </c>
      <c r="AF705">
        <v>0</v>
      </c>
      <c r="AG705">
        <v>0</v>
      </c>
      <c r="AH705">
        <v>10.06</v>
      </c>
      <c r="AI705">
        <v>1</v>
      </c>
      <c r="AJ705">
        <v>1</v>
      </c>
      <c r="AK705">
        <v>1</v>
      </c>
      <c r="AL705">
        <v>6.77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3</v>
      </c>
      <c r="AT705">
        <v>4.8</v>
      </c>
      <c r="AU705" t="s">
        <v>19</v>
      </c>
      <c r="AV705">
        <v>1</v>
      </c>
      <c r="AW705">
        <v>2</v>
      </c>
      <c r="AX705">
        <v>39651471</v>
      </c>
      <c r="AY705">
        <v>1</v>
      </c>
      <c r="AZ705">
        <v>0</v>
      </c>
      <c r="BA705">
        <v>586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Y705*Source!I267</f>
        <v>6.48</v>
      </c>
      <c r="CY705">
        <f>AD705</f>
        <v>68.11</v>
      </c>
      <c r="CZ705">
        <f>AH705</f>
        <v>10.06</v>
      </c>
      <c r="DA705">
        <f>AL705</f>
        <v>6.77</v>
      </c>
      <c r="DB705">
        <f>ROUND((ROUND(AT705*CZ705,2)*1.35),6)</f>
        <v>65.191500000000005</v>
      </c>
      <c r="DC705">
        <f>ROUND((ROUND(AT705*AG705,2)*1.35),6)</f>
        <v>0</v>
      </c>
    </row>
    <row r="706" spans="1:107" x14ac:dyDescent="0.2">
      <c r="A706">
        <f>ROW(Source!A267)</f>
        <v>267</v>
      </c>
      <c r="B706">
        <v>39650538</v>
      </c>
      <c r="C706">
        <v>39651463</v>
      </c>
      <c r="D706">
        <v>36800424</v>
      </c>
      <c r="E706">
        <v>1</v>
      </c>
      <c r="F706">
        <v>1</v>
      </c>
      <c r="G706">
        <v>1</v>
      </c>
      <c r="H706">
        <v>3</v>
      </c>
      <c r="I706" t="s">
        <v>879</v>
      </c>
      <c r="J706" t="s">
        <v>880</v>
      </c>
      <c r="K706" t="s">
        <v>881</v>
      </c>
      <c r="L706">
        <v>1346</v>
      </c>
      <c r="N706">
        <v>1009</v>
      </c>
      <c r="O706" t="s">
        <v>186</v>
      </c>
      <c r="P706" t="s">
        <v>186</v>
      </c>
      <c r="Q706">
        <v>1</v>
      </c>
      <c r="W706">
        <v>0</v>
      </c>
      <c r="X706">
        <v>1559187994</v>
      </c>
      <c r="Y706">
        <v>3.0000000000000001E-3</v>
      </c>
      <c r="AA706">
        <v>187.8</v>
      </c>
      <c r="AB706">
        <v>0</v>
      </c>
      <c r="AC706">
        <v>0</v>
      </c>
      <c r="AD706">
        <v>0</v>
      </c>
      <c r="AE706">
        <v>27.74</v>
      </c>
      <c r="AF706">
        <v>0</v>
      </c>
      <c r="AG706">
        <v>0</v>
      </c>
      <c r="AH706">
        <v>0</v>
      </c>
      <c r="AI706">
        <v>6.77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3.0000000000000001E-3</v>
      </c>
      <c r="AU706" t="s">
        <v>3</v>
      </c>
      <c r="AV706">
        <v>0</v>
      </c>
      <c r="AW706">
        <v>2</v>
      </c>
      <c r="AX706">
        <v>39651472</v>
      </c>
      <c r="AY706">
        <v>1</v>
      </c>
      <c r="AZ706">
        <v>0</v>
      </c>
      <c r="BA706">
        <v>587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Y706*Source!I267</f>
        <v>3.0000000000000001E-3</v>
      </c>
      <c r="CY706">
        <f>AA706</f>
        <v>187.8</v>
      </c>
      <c r="CZ706">
        <f>AE706</f>
        <v>27.74</v>
      </c>
      <c r="DA706">
        <f>AI706</f>
        <v>6.77</v>
      </c>
      <c r="DB706">
        <f>ROUND(ROUND(AT706*CZ706,2),6)</f>
        <v>0.08</v>
      </c>
      <c r="DC706">
        <f>ROUND(ROUND(AT706*AG706,2),6)</f>
        <v>0</v>
      </c>
    </row>
    <row r="707" spans="1:107" x14ac:dyDescent="0.2">
      <c r="A707">
        <f>ROW(Source!A267)</f>
        <v>267</v>
      </c>
      <c r="B707">
        <v>39650538</v>
      </c>
      <c r="C707">
        <v>39651463</v>
      </c>
      <c r="D707">
        <v>36804578</v>
      </c>
      <c r="E707">
        <v>1</v>
      </c>
      <c r="F707">
        <v>1</v>
      </c>
      <c r="G707">
        <v>1</v>
      </c>
      <c r="H707">
        <v>3</v>
      </c>
      <c r="I707" t="s">
        <v>882</v>
      </c>
      <c r="J707" t="s">
        <v>883</v>
      </c>
      <c r="K707" t="s">
        <v>884</v>
      </c>
      <c r="L707">
        <v>1355</v>
      </c>
      <c r="N707">
        <v>1010</v>
      </c>
      <c r="O707" t="s">
        <v>265</v>
      </c>
      <c r="P707" t="s">
        <v>265</v>
      </c>
      <c r="Q707">
        <v>100</v>
      </c>
      <c r="W707">
        <v>0</v>
      </c>
      <c r="X707">
        <v>-66531260</v>
      </c>
      <c r="Y707">
        <v>0.04</v>
      </c>
      <c r="AA707">
        <v>561.91</v>
      </c>
      <c r="AB707">
        <v>0</v>
      </c>
      <c r="AC707">
        <v>0</v>
      </c>
      <c r="AD707">
        <v>0</v>
      </c>
      <c r="AE707">
        <v>83</v>
      </c>
      <c r="AF707">
        <v>0</v>
      </c>
      <c r="AG707">
        <v>0</v>
      </c>
      <c r="AH707">
        <v>0</v>
      </c>
      <c r="AI707">
        <v>6.77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0.04</v>
      </c>
      <c r="AU707" t="s">
        <v>3</v>
      </c>
      <c r="AV707">
        <v>0</v>
      </c>
      <c r="AW707">
        <v>2</v>
      </c>
      <c r="AX707">
        <v>39651473</v>
      </c>
      <c r="AY707">
        <v>1</v>
      </c>
      <c r="AZ707">
        <v>0</v>
      </c>
      <c r="BA707">
        <v>588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Y707*Source!I267</f>
        <v>0.04</v>
      </c>
      <c r="CY707">
        <f>AA707</f>
        <v>561.91</v>
      </c>
      <c r="CZ707">
        <f>AE707</f>
        <v>83</v>
      </c>
      <c r="DA707">
        <f>AI707</f>
        <v>6.77</v>
      </c>
      <c r="DB707">
        <f>ROUND(ROUND(AT707*CZ707,2),6)</f>
        <v>3.32</v>
      </c>
      <c r="DC707">
        <f>ROUND(ROUND(AT707*AG707,2),6)</f>
        <v>0</v>
      </c>
    </row>
    <row r="708" spans="1:107" x14ac:dyDescent="0.2">
      <c r="A708">
        <f>ROW(Source!A267)</f>
        <v>267</v>
      </c>
      <c r="B708">
        <v>39650538</v>
      </c>
      <c r="C708">
        <v>39651463</v>
      </c>
      <c r="D708">
        <v>36829536</v>
      </c>
      <c r="E708">
        <v>1</v>
      </c>
      <c r="F708">
        <v>1</v>
      </c>
      <c r="G708">
        <v>1</v>
      </c>
      <c r="H708">
        <v>3</v>
      </c>
      <c r="I708" t="s">
        <v>889</v>
      </c>
      <c r="J708" t="s">
        <v>890</v>
      </c>
      <c r="K708" t="s">
        <v>891</v>
      </c>
      <c r="L708">
        <v>1346</v>
      </c>
      <c r="N708">
        <v>1009</v>
      </c>
      <c r="O708" t="s">
        <v>186</v>
      </c>
      <c r="P708" t="s">
        <v>186</v>
      </c>
      <c r="Q708">
        <v>1</v>
      </c>
      <c r="W708">
        <v>0</v>
      </c>
      <c r="X708">
        <v>-1726842289</v>
      </c>
      <c r="Y708">
        <v>0.03</v>
      </c>
      <c r="AA708">
        <v>445.13</v>
      </c>
      <c r="AB708">
        <v>0</v>
      </c>
      <c r="AC708">
        <v>0</v>
      </c>
      <c r="AD708">
        <v>0</v>
      </c>
      <c r="AE708">
        <v>65.75</v>
      </c>
      <c r="AF708">
        <v>0</v>
      </c>
      <c r="AG708">
        <v>0</v>
      </c>
      <c r="AH708">
        <v>0</v>
      </c>
      <c r="AI708">
        <v>6.77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0.03</v>
      </c>
      <c r="AU708" t="s">
        <v>3</v>
      </c>
      <c r="AV708">
        <v>0</v>
      </c>
      <c r="AW708">
        <v>2</v>
      </c>
      <c r="AX708">
        <v>39651474</v>
      </c>
      <c r="AY708">
        <v>1</v>
      </c>
      <c r="AZ708">
        <v>0</v>
      </c>
      <c r="BA708">
        <v>589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Y708*Source!I267</f>
        <v>0.03</v>
      </c>
      <c r="CY708">
        <f>AA708</f>
        <v>445.13</v>
      </c>
      <c r="CZ708">
        <f>AE708</f>
        <v>65.75</v>
      </c>
      <c r="DA708">
        <f>AI708</f>
        <v>6.77</v>
      </c>
      <c r="DB708">
        <f>ROUND(ROUND(AT708*CZ708,2),6)</f>
        <v>1.97</v>
      </c>
      <c r="DC708">
        <f>ROUND(ROUND(AT708*AG708,2),6)</f>
        <v>0</v>
      </c>
    </row>
    <row r="709" spans="1:107" x14ac:dyDescent="0.2">
      <c r="A709">
        <f>ROW(Source!A267)</f>
        <v>267</v>
      </c>
      <c r="B709">
        <v>39650538</v>
      </c>
      <c r="C709">
        <v>39651463</v>
      </c>
      <c r="D709">
        <v>36872013</v>
      </c>
      <c r="E709">
        <v>1</v>
      </c>
      <c r="F709">
        <v>1</v>
      </c>
      <c r="G709">
        <v>1</v>
      </c>
      <c r="H709">
        <v>3</v>
      </c>
      <c r="I709" t="s">
        <v>506</v>
      </c>
      <c r="J709" t="s">
        <v>508</v>
      </c>
      <c r="K709" t="s">
        <v>507</v>
      </c>
      <c r="L709">
        <v>1358</v>
      </c>
      <c r="N709">
        <v>1010</v>
      </c>
      <c r="O709" t="s">
        <v>95</v>
      </c>
      <c r="P709" t="s">
        <v>95</v>
      </c>
      <c r="Q709">
        <v>10</v>
      </c>
      <c r="W709">
        <v>0</v>
      </c>
      <c r="X709">
        <v>-958626619</v>
      </c>
      <c r="Y709">
        <v>0.1</v>
      </c>
      <c r="AA709">
        <v>14911.6</v>
      </c>
      <c r="AB709">
        <v>0</v>
      </c>
      <c r="AC709">
        <v>0</v>
      </c>
      <c r="AD709">
        <v>0</v>
      </c>
      <c r="AE709">
        <v>2202.6</v>
      </c>
      <c r="AF709">
        <v>0</v>
      </c>
      <c r="AG709">
        <v>0</v>
      </c>
      <c r="AH709">
        <v>0</v>
      </c>
      <c r="AI709">
        <v>6.77</v>
      </c>
      <c r="AJ709">
        <v>1</v>
      </c>
      <c r="AK709">
        <v>1</v>
      </c>
      <c r="AL709">
        <v>1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3</v>
      </c>
      <c r="AT709">
        <v>0.1</v>
      </c>
      <c r="AU709" t="s">
        <v>3</v>
      </c>
      <c r="AV709">
        <v>0</v>
      </c>
      <c r="AW709">
        <v>1</v>
      </c>
      <c r="AX709">
        <v>-1</v>
      </c>
      <c r="AY709">
        <v>0</v>
      </c>
      <c r="AZ709">
        <v>0</v>
      </c>
      <c r="BA709" t="s">
        <v>3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Y709*Source!I267</f>
        <v>0.1</v>
      </c>
      <c r="CY709">
        <f>AA709</f>
        <v>14911.6</v>
      </c>
      <c r="CZ709">
        <f>AE709</f>
        <v>2202.6</v>
      </c>
      <c r="DA709">
        <f>AI709</f>
        <v>6.77</v>
      </c>
      <c r="DB709">
        <f>ROUND(ROUND(AT709*CZ709,2),6)</f>
        <v>220.26</v>
      </c>
      <c r="DC709">
        <f>ROUND(ROUND(AT709*AG709,2),6)</f>
        <v>0</v>
      </c>
    </row>
    <row r="710" spans="1:107" x14ac:dyDescent="0.2">
      <c r="A710">
        <f>ROW(Source!A267)</f>
        <v>267</v>
      </c>
      <c r="B710">
        <v>39650538</v>
      </c>
      <c r="C710">
        <v>39651463</v>
      </c>
      <c r="D710">
        <v>36799065</v>
      </c>
      <c r="E710">
        <v>17</v>
      </c>
      <c r="F710">
        <v>1</v>
      </c>
      <c r="G710">
        <v>1</v>
      </c>
      <c r="H710">
        <v>3</v>
      </c>
      <c r="I710" t="s">
        <v>892</v>
      </c>
      <c r="J710" t="s">
        <v>3</v>
      </c>
      <c r="K710" t="s">
        <v>893</v>
      </c>
      <c r="L710">
        <v>1374</v>
      </c>
      <c r="N710">
        <v>1013</v>
      </c>
      <c r="O710" t="s">
        <v>894</v>
      </c>
      <c r="P710" t="s">
        <v>894</v>
      </c>
      <c r="Q710">
        <v>1</v>
      </c>
      <c r="W710">
        <v>0</v>
      </c>
      <c r="X710">
        <v>-1731369543</v>
      </c>
      <c r="Y710">
        <v>0.97</v>
      </c>
      <c r="AA710">
        <v>1</v>
      </c>
      <c r="AB710">
        <v>0</v>
      </c>
      <c r="AC710">
        <v>0</v>
      </c>
      <c r="AD710">
        <v>0</v>
      </c>
      <c r="AE710">
        <v>1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3</v>
      </c>
      <c r="AT710">
        <v>0.97</v>
      </c>
      <c r="AU710" t="s">
        <v>3</v>
      </c>
      <c r="AV710">
        <v>0</v>
      </c>
      <c r="AW710">
        <v>2</v>
      </c>
      <c r="AX710">
        <v>39651475</v>
      </c>
      <c r="AY710">
        <v>1</v>
      </c>
      <c r="AZ710">
        <v>0</v>
      </c>
      <c r="BA710">
        <v>590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Y710*Source!I267</f>
        <v>0.97</v>
      </c>
      <c r="CY710">
        <f>AA710</f>
        <v>1</v>
      </c>
      <c r="CZ710">
        <f>AE710</f>
        <v>1</v>
      </c>
      <c r="DA710">
        <f>AI710</f>
        <v>1</v>
      </c>
      <c r="DB710">
        <f>ROUND(ROUND(AT710*CZ710,2),6)</f>
        <v>0.97</v>
      </c>
      <c r="DC710">
        <f>ROUND(ROUND(AT710*AG710,2),6)</f>
        <v>0</v>
      </c>
    </row>
    <row r="711" spans="1:107" x14ac:dyDescent="0.2">
      <c r="A711">
        <f>ROW(Source!A270)</f>
        <v>270</v>
      </c>
      <c r="B711">
        <v>39650536</v>
      </c>
      <c r="C711">
        <v>39651477</v>
      </c>
      <c r="D711">
        <v>37080781</v>
      </c>
      <c r="E711">
        <v>1</v>
      </c>
      <c r="F711">
        <v>1</v>
      </c>
      <c r="G711">
        <v>1</v>
      </c>
      <c r="H711">
        <v>1</v>
      </c>
      <c r="I711" t="s">
        <v>876</v>
      </c>
      <c r="J711" t="s">
        <v>3</v>
      </c>
      <c r="K711" t="s">
        <v>877</v>
      </c>
      <c r="L711">
        <v>1191</v>
      </c>
      <c r="N711">
        <v>1013</v>
      </c>
      <c r="O711" t="s">
        <v>878</v>
      </c>
      <c r="P711" t="s">
        <v>878</v>
      </c>
      <c r="Q711">
        <v>1</v>
      </c>
      <c r="W711">
        <v>0</v>
      </c>
      <c r="X711">
        <v>912892513</v>
      </c>
      <c r="Y711">
        <v>4.4550000000000001</v>
      </c>
      <c r="AA711">
        <v>0</v>
      </c>
      <c r="AB711">
        <v>0</v>
      </c>
      <c r="AC711">
        <v>0</v>
      </c>
      <c r="AD711">
        <v>9.92</v>
      </c>
      <c r="AE711">
        <v>0</v>
      </c>
      <c r="AF711">
        <v>0</v>
      </c>
      <c r="AG711">
        <v>0</v>
      </c>
      <c r="AH711">
        <v>9.92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3</v>
      </c>
      <c r="AT711">
        <v>3.3</v>
      </c>
      <c r="AU711" t="s">
        <v>19</v>
      </c>
      <c r="AV711">
        <v>1</v>
      </c>
      <c r="AW711">
        <v>2</v>
      </c>
      <c r="AX711">
        <v>39651485</v>
      </c>
      <c r="AY711">
        <v>1</v>
      </c>
      <c r="AZ711">
        <v>0</v>
      </c>
      <c r="BA711">
        <v>591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Y711*Source!I270</f>
        <v>4.4550000000000001</v>
      </c>
      <c r="CY711">
        <f>AD711</f>
        <v>9.92</v>
      </c>
      <c r="CZ711">
        <f>AH711</f>
        <v>9.92</v>
      </c>
      <c r="DA711">
        <f>AL711</f>
        <v>1</v>
      </c>
      <c r="DB711">
        <f>ROUND((ROUND(AT711*CZ711,2)*1.35),6)</f>
        <v>44.198999999999998</v>
      </c>
      <c r="DC711">
        <f>ROUND((ROUND(AT711*AG711,2)*1.35),6)</f>
        <v>0</v>
      </c>
    </row>
    <row r="712" spans="1:107" x14ac:dyDescent="0.2">
      <c r="A712">
        <f>ROW(Source!A270)</f>
        <v>270</v>
      </c>
      <c r="B712">
        <v>39650536</v>
      </c>
      <c r="C712">
        <v>39651477</v>
      </c>
      <c r="D712">
        <v>36800424</v>
      </c>
      <c r="E712">
        <v>1</v>
      </c>
      <c r="F712">
        <v>1</v>
      </c>
      <c r="G712">
        <v>1</v>
      </c>
      <c r="H712">
        <v>3</v>
      </c>
      <c r="I712" t="s">
        <v>879</v>
      </c>
      <c r="J712" t="s">
        <v>880</v>
      </c>
      <c r="K712" t="s">
        <v>881</v>
      </c>
      <c r="L712">
        <v>1346</v>
      </c>
      <c r="N712">
        <v>1009</v>
      </c>
      <c r="O712" t="s">
        <v>186</v>
      </c>
      <c r="P712" t="s">
        <v>186</v>
      </c>
      <c r="Q712">
        <v>1</v>
      </c>
      <c r="W712">
        <v>0</v>
      </c>
      <c r="X712">
        <v>1559187994</v>
      </c>
      <c r="Y712">
        <v>1.1999999999999999E-3</v>
      </c>
      <c r="AA712">
        <v>27.74</v>
      </c>
      <c r="AB712">
        <v>0</v>
      </c>
      <c r="AC712">
        <v>0</v>
      </c>
      <c r="AD712">
        <v>0</v>
      </c>
      <c r="AE712">
        <v>27.74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3</v>
      </c>
      <c r="AT712">
        <v>1.1999999999999999E-3</v>
      </c>
      <c r="AU712" t="s">
        <v>3</v>
      </c>
      <c r="AV712">
        <v>0</v>
      </c>
      <c r="AW712">
        <v>2</v>
      </c>
      <c r="AX712">
        <v>39651486</v>
      </c>
      <c r="AY712">
        <v>1</v>
      </c>
      <c r="AZ712">
        <v>0</v>
      </c>
      <c r="BA712">
        <v>592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Y712*Source!I270</f>
        <v>1.1999999999999999E-3</v>
      </c>
      <c r="CY712">
        <f t="shared" ref="CY712:CY717" si="228">AA712</f>
        <v>27.74</v>
      </c>
      <c r="CZ712">
        <f t="shared" ref="CZ712:CZ717" si="229">AE712</f>
        <v>27.74</v>
      </c>
      <c r="DA712">
        <f t="shared" ref="DA712:DA717" si="230">AI712</f>
        <v>1</v>
      </c>
      <c r="DB712">
        <f t="shared" ref="DB712:DB717" si="231">ROUND(ROUND(AT712*CZ712,2),6)</f>
        <v>0.03</v>
      </c>
      <c r="DC712">
        <f t="shared" ref="DC712:DC717" si="232">ROUND(ROUND(AT712*AG712,2),6)</f>
        <v>0</v>
      </c>
    </row>
    <row r="713" spans="1:107" x14ac:dyDescent="0.2">
      <c r="A713">
        <f>ROW(Source!A270)</f>
        <v>270</v>
      </c>
      <c r="B713">
        <v>39650536</v>
      </c>
      <c r="C713">
        <v>39651477</v>
      </c>
      <c r="D713">
        <v>36804578</v>
      </c>
      <c r="E713">
        <v>1</v>
      </c>
      <c r="F713">
        <v>1</v>
      </c>
      <c r="G713">
        <v>1</v>
      </c>
      <c r="H713">
        <v>3</v>
      </c>
      <c r="I713" t="s">
        <v>882</v>
      </c>
      <c r="J713" t="s">
        <v>883</v>
      </c>
      <c r="K713" t="s">
        <v>884</v>
      </c>
      <c r="L713">
        <v>1355</v>
      </c>
      <c r="N713">
        <v>1010</v>
      </c>
      <c r="O713" t="s">
        <v>265</v>
      </c>
      <c r="P713" t="s">
        <v>265</v>
      </c>
      <c r="Q713">
        <v>100</v>
      </c>
      <c r="W713">
        <v>0</v>
      </c>
      <c r="X713">
        <v>-66531260</v>
      </c>
      <c r="Y713">
        <v>0.03</v>
      </c>
      <c r="AA713">
        <v>83</v>
      </c>
      <c r="AB713">
        <v>0</v>
      </c>
      <c r="AC713">
        <v>0</v>
      </c>
      <c r="AD713">
        <v>0</v>
      </c>
      <c r="AE713">
        <v>83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0.03</v>
      </c>
      <c r="AU713" t="s">
        <v>3</v>
      </c>
      <c r="AV713">
        <v>0</v>
      </c>
      <c r="AW713">
        <v>2</v>
      </c>
      <c r="AX713">
        <v>39651487</v>
      </c>
      <c r="AY713">
        <v>1</v>
      </c>
      <c r="AZ713">
        <v>0</v>
      </c>
      <c r="BA713">
        <v>593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Y713*Source!I270</f>
        <v>0.03</v>
      </c>
      <c r="CY713">
        <f t="shared" si="228"/>
        <v>83</v>
      </c>
      <c r="CZ713">
        <f t="shared" si="229"/>
        <v>83</v>
      </c>
      <c r="DA713">
        <f t="shared" si="230"/>
        <v>1</v>
      </c>
      <c r="DB713">
        <f t="shared" si="231"/>
        <v>2.4900000000000002</v>
      </c>
      <c r="DC713">
        <f t="shared" si="232"/>
        <v>0</v>
      </c>
    </row>
    <row r="714" spans="1:107" x14ac:dyDescent="0.2">
      <c r="A714">
        <f>ROW(Source!A270)</f>
        <v>270</v>
      </c>
      <c r="B714">
        <v>39650536</v>
      </c>
      <c r="C714">
        <v>39651477</v>
      </c>
      <c r="D714">
        <v>36806488</v>
      </c>
      <c r="E714">
        <v>1</v>
      </c>
      <c r="F714">
        <v>1</v>
      </c>
      <c r="G714">
        <v>1</v>
      </c>
      <c r="H714">
        <v>3</v>
      </c>
      <c r="I714" t="s">
        <v>885</v>
      </c>
      <c r="J714" t="s">
        <v>886</v>
      </c>
      <c r="K714" t="s">
        <v>887</v>
      </c>
      <c r="L714">
        <v>1348</v>
      </c>
      <c r="N714">
        <v>1009</v>
      </c>
      <c r="O714" t="s">
        <v>888</v>
      </c>
      <c r="P714" t="s">
        <v>888</v>
      </c>
      <c r="Q714">
        <v>1000</v>
      </c>
      <c r="W714">
        <v>0</v>
      </c>
      <c r="X714">
        <v>-1421715385</v>
      </c>
      <c r="Y714">
        <v>2.0000000000000002E-5</v>
      </c>
      <c r="AA714">
        <v>729.98</v>
      </c>
      <c r="AB714">
        <v>0</v>
      </c>
      <c r="AC714">
        <v>0</v>
      </c>
      <c r="AD714">
        <v>0</v>
      </c>
      <c r="AE714">
        <v>729.98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2.0000000000000002E-5</v>
      </c>
      <c r="AU714" t="s">
        <v>3</v>
      </c>
      <c r="AV714">
        <v>0</v>
      </c>
      <c r="AW714">
        <v>2</v>
      </c>
      <c r="AX714">
        <v>39651488</v>
      </c>
      <c r="AY714">
        <v>1</v>
      </c>
      <c r="AZ714">
        <v>0</v>
      </c>
      <c r="BA714">
        <v>594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Y714*Source!I270</f>
        <v>2.0000000000000002E-5</v>
      </c>
      <c r="CY714">
        <f t="shared" si="228"/>
        <v>729.98</v>
      </c>
      <c r="CZ714">
        <f t="shared" si="229"/>
        <v>729.98</v>
      </c>
      <c r="DA714">
        <f t="shared" si="230"/>
        <v>1</v>
      </c>
      <c r="DB714">
        <f t="shared" si="231"/>
        <v>0.01</v>
      </c>
      <c r="DC714">
        <f t="shared" si="232"/>
        <v>0</v>
      </c>
    </row>
    <row r="715" spans="1:107" x14ac:dyDescent="0.2">
      <c r="A715">
        <f>ROW(Source!A270)</f>
        <v>270</v>
      </c>
      <c r="B715">
        <v>39650536</v>
      </c>
      <c r="C715">
        <v>39651477</v>
      </c>
      <c r="D715">
        <v>36829536</v>
      </c>
      <c r="E715">
        <v>1</v>
      </c>
      <c r="F715">
        <v>1</v>
      </c>
      <c r="G715">
        <v>1</v>
      </c>
      <c r="H715">
        <v>3</v>
      </c>
      <c r="I715" t="s">
        <v>889</v>
      </c>
      <c r="J715" t="s">
        <v>890</v>
      </c>
      <c r="K715" t="s">
        <v>891</v>
      </c>
      <c r="L715">
        <v>1346</v>
      </c>
      <c r="N715">
        <v>1009</v>
      </c>
      <c r="O715" t="s">
        <v>186</v>
      </c>
      <c r="P715" t="s">
        <v>186</v>
      </c>
      <c r="Q715">
        <v>1</v>
      </c>
      <c r="W715">
        <v>0</v>
      </c>
      <c r="X715">
        <v>-1726842289</v>
      </c>
      <c r="Y715">
        <v>1.2E-2</v>
      </c>
      <c r="AA715">
        <v>65.75</v>
      </c>
      <c r="AB715">
        <v>0</v>
      </c>
      <c r="AC715">
        <v>0</v>
      </c>
      <c r="AD715">
        <v>0</v>
      </c>
      <c r="AE715">
        <v>65.75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1.2E-2</v>
      </c>
      <c r="AU715" t="s">
        <v>3</v>
      </c>
      <c r="AV715">
        <v>0</v>
      </c>
      <c r="AW715">
        <v>2</v>
      </c>
      <c r="AX715">
        <v>39651489</v>
      </c>
      <c r="AY715">
        <v>1</v>
      </c>
      <c r="AZ715">
        <v>0</v>
      </c>
      <c r="BA715">
        <v>595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Y715*Source!I270</f>
        <v>1.2E-2</v>
      </c>
      <c r="CY715">
        <f t="shared" si="228"/>
        <v>65.75</v>
      </c>
      <c r="CZ715">
        <f t="shared" si="229"/>
        <v>65.75</v>
      </c>
      <c r="DA715">
        <f t="shared" si="230"/>
        <v>1</v>
      </c>
      <c r="DB715">
        <f t="shared" si="231"/>
        <v>0.79</v>
      </c>
      <c r="DC715">
        <f t="shared" si="232"/>
        <v>0</v>
      </c>
    </row>
    <row r="716" spans="1:107" x14ac:dyDescent="0.2">
      <c r="A716">
        <f>ROW(Source!A270)</f>
        <v>270</v>
      </c>
      <c r="B716">
        <v>39650536</v>
      </c>
      <c r="C716">
        <v>39651477</v>
      </c>
      <c r="D716">
        <v>36872869</v>
      </c>
      <c r="E716">
        <v>1</v>
      </c>
      <c r="F716">
        <v>1</v>
      </c>
      <c r="G716">
        <v>1</v>
      </c>
      <c r="H716">
        <v>3</v>
      </c>
      <c r="I716" t="s">
        <v>511</v>
      </c>
      <c r="J716" t="s">
        <v>513</v>
      </c>
      <c r="K716" t="s">
        <v>512</v>
      </c>
      <c r="L716">
        <v>1358</v>
      </c>
      <c r="N716">
        <v>1010</v>
      </c>
      <c r="O716" t="s">
        <v>95</v>
      </c>
      <c r="P716" t="s">
        <v>95</v>
      </c>
      <c r="Q716">
        <v>10</v>
      </c>
      <c r="W716">
        <v>0</v>
      </c>
      <c r="X716">
        <v>-1378388607</v>
      </c>
      <c r="Y716">
        <v>0.1</v>
      </c>
      <c r="AA716">
        <v>6617.9</v>
      </c>
      <c r="AB716">
        <v>0</v>
      </c>
      <c r="AC716">
        <v>0</v>
      </c>
      <c r="AD716">
        <v>0</v>
      </c>
      <c r="AE716">
        <v>6617.9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3</v>
      </c>
      <c r="AT716">
        <v>0.1</v>
      </c>
      <c r="AU716" t="s">
        <v>3</v>
      </c>
      <c r="AV716">
        <v>0</v>
      </c>
      <c r="AW716">
        <v>1</v>
      </c>
      <c r="AX716">
        <v>-1</v>
      </c>
      <c r="AY716">
        <v>0</v>
      </c>
      <c r="AZ716">
        <v>0</v>
      </c>
      <c r="BA716" t="s">
        <v>3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Y716*Source!I270</f>
        <v>0.1</v>
      </c>
      <c r="CY716">
        <f t="shared" si="228"/>
        <v>6617.9</v>
      </c>
      <c r="CZ716">
        <f t="shared" si="229"/>
        <v>6617.9</v>
      </c>
      <c r="DA716">
        <f t="shared" si="230"/>
        <v>1</v>
      </c>
      <c r="DB716">
        <f t="shared" si="231"/>
        <v>661.79</v>
      </c>
      <c r="DC716">
        <f t="shared" si="232"/>
        <v>0</v>
      </c>
    </row>
    <row r="717" spans="1:107" x14ac:dyDescent="0.2">
      <c r="A717">
        <f>ROW(Source!A270)</f>
        <v>270</v>
      </c>
      <c r="B717">
        <v>39650536</v>
      </c>
      <c r="C717">
        <v>39651477</v>
      </c>
      <c r="D717">
        <v>36799065</v>
      </c>
      <c r="E717">
        <v>17</v>
      </c>
      <c r="F717">
        <v>1</v>
      </c>
      <c r="G717">
        <v>1</v>
      </c>
      <c r="H717">
        <v>3</v>
      </c>
      <c r="I717" t="s">
        <v>892</v>
      </c>
      <c r="J717" t="s">
        <v>3</v>
      </c>
      <c r="K717" t="s">
        <v>893</v>
      </c>
      <c r="L717">
        <v>1374</v>
      </c>
      <c r="N717">
        <v>1013</v>
      </c>
      <c r="O717" t="s">
        <v>894</v>
      </c>
      <c r="P717" t="s">
        <v>894</v>
      </c>
      <c r="Q717">
        <v>1</v>
      </c>
      <c r="W717">
        <v>0</v>
      </c>
      <c r="X717">
        <v>-1731369543</v>
      </c>
      <c r="Y717">
        <v>0.65</v>
      </c>
      <c r="AA717">
        <v>1</v>
      </c>
      <c r="AB717">
        <v>0</v>
      </c>
      <c r="AC717">
        <v>0</v>
      </c>
      <c r="AD717">
        <v>0</v>
      </c>
      <c r="AE717">
        <v>1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0.65</v>
      </c>
      <c r="AU717" t="s">
        <v>3</v>
      </c>
      <c r="AV717">
        <v>0</v>
      </c>
      <c r="AW717">
        <v>2</v>
      </c>
      <c r="AX717">
        <v>39651490</v>
      </c>
      <c r="AY717">
        <v>1</v>
      </c>
      <c r="AZ717">
        <v>0</v>
      </c>
      <c r="BA717">
        <v>596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Y717*Source!I270</f>
        <v>0.65</v>
      </c>
      <c r="CY717">
        <f t="shared" si="228"/>
        <v>1</v>
      </c>
      <c r="CZ717">
        <f t="shared" si="229"/>
        <v>1</v>
      </c>
      <c r="DA717">
        <f t="shared" si="230"/>
        <v>1</v>
      </c>
      <c r="DB717">
        <f t="shared" si="231"/>
        <v>0.65</v>
      </c>
      <c r="DC717">
        <f t="shared" si="232"/>
        <v>0</v>
      </c>
    </row>
    <row r="718" spans="1:107" x14ac:dyDescent="0.2">
      <c r="A718">
        <f>ROW(Source!A271)</f>
        <v>271</v>
      </c>
      <c r="B718">
        <v>39650538</v>
      </c>
      <c r="C718">
        <v>39651477</v>
      </c>
      <c r="D718">
        <v>37080781</v>
      </c>
      <c r="E718">
        <v>1</v>
      </c>
      <c r="F718">
        <v>1</v>
      </c>
      <c r="G718">
        <v>1</v>
      </c>
      <c r="H718">
        <v>1</v>
      </c>
      <c r="I718" t="s">
        <v>876</v>
      </c>
      <c r="J718" t="s">
        <v>3</v>
      </c>
      <c r="K718" t="s">
        <v>877</v>
      </c>
      <c r="L718">
        <v>1191</v>
      </c>
      <c r="N718">
        <v>1013</v>
      </c>
      <c r="O718" t="s">
        <v>878</v>
      </c>
      <c r="P718" t="s">
        <v>878</v>
      </c>
      <c r="Q718">
        <v>1</v>
      </c>
      <c r="W718">
        <v>0</v>
      </c>
      <c r="X718">
        <v>912892513</v>
      </c>
      <c r="Y718">
        <v>4.4550000000000001</v>
      </c>
      <c r="AA718">
        <v>0</v>
      </c>
      <c r="AB718">
        <v>0</v>
      </c>
      <c r="AC718">
        <v>0</v>
      </c>
      <c r="AD718">
        <v>67.16</v>
      </c>
      <c r="AE718">
        <v>0</v>
      </c>
      <c r="AF718">
        <v>0</v>
      </c>
      <c r="AG718">
        <v>0</v>
      </c>
      <c r="AH718">
        <v>9.92</v>
      </c>
      <c r="AI718">
        <v>1</v>
      </c>
      <c r="AJ718">
        <v>1</v>
      </c>
      <c r="AK718">
        <v>1</v>
      </c>
      <c r="AL718">
        <v>6.77</v>
      </c>
      <c r="AN718">
        <v>0</v>
      </c>
      <c r="AO718">
        <v>1</v>
      </c>
      <c r="AP718">
        <v>1</v>
      </c>
      <c r="AQ718">
        <v>0</v>
      </c>
      <c r="AR718">
        <v>0</v>
      </c>
      <c r="AS718" t="s">
        <v>3</v>
      </c>
      <c r="AT718">
        <v>3.3</v>
      </c>
      <c r="AU718" t="s">
        <v>19</v>
      </c>
      <c r="AV718">
        <v>1</v>
      </c>
      <c r="AW718">
        <v>2</v>
      </c>
      <c r="AX718">
        <v>39651485</v>
      </c>
      <c r="AY718">
        <v>1</v>
      </c>
      <c r="AZ718">
        <v>0</v>
      </c>
      <c r="BA718">
        <v>597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Y718*Source!I271</f>
        <v>4.4550000000000001</v>
      </c>
      <c r="CY718">
        <f>AD718</f>
        <v>67.16</v>
      </c>
      <c r="CZ718">
        <f>AH718</f>
        <v>9.92</v>
      </c>
      <c r="DA718">
        <f>AL718</f>
        <v>6.77</v>
      </c>
      <c r="DB718">
        <f>ROUND((ROUND(AT718*CZ718,2)*1.35),6)</f>
        <v>44.198999999999998</v>
      </c>
      <c r="DC718">
        <f>ROUND((ROUND(AT718*AG718,2)*1.35),6)</f>
        <v>0</v>
      </c>
    </row>
    <row r="719" spans="1:107" x14ac:dyDescent="0.2">
      <c r="A719">
        <f>ROW(Source!A271)</f>
        <v>271</v>
      </c>
      <c r="B719">
        <v>39650538</v>
      </c>
      <c r="C719">
        <v>39651477</v>
      </c>
      <c r="D719">
        <v>36800424</v>
      </c>
      <c r="E719">
        <v>1</v>
      </c>
      <c r="F719">
        <v>1</v>
      </c>
      <c r="G719">
        <v>1</v>
      </c>
      <c r="H719">
        <v>3</v>
      </c>
      <c r="I719" t="s">
        <v>879</v>
      </c>
      <c r="J719" t="s">
        <v>880</v>
      </c>
      <c r="K719" t="s">
        <v>881</v>
      </c>
      <c r="L719">
        <v>1346</v>
      </c>
      <c r="N719">
        <v>1009</v>
      </c>
      <c r="O719" t="s">
        <v>186</v>
      </c>
      <c r="P719" t="s">
        <v>186</v>
      </c>
      <c r="Q719">
        <v>1</v>
      </c>
      <c r="W719">
        <v>0</v>
      </c>
      <c r="X719">
        <v>1559187994</v>
      </c>
      <c r="Y719">
        <v>1.1999999999999999E-3</v>
      </c>
      <c r="AA719">
        <v>187.8</v>
      </c>
      <c r="AB719">
        <v>0</v>
      </c>
      <c r="AC719">
        <v>0</v>
      </c>
      <c r="AD719">
        <v>0</v>
      </c>
      <c r="AE719">
        <v>27.74</v>
      </c>
      <c r="AF719">
        <v>0</v>
      </c>
      <c r="AG719">
        <v>0</v>
      </c>
      <c r="AH719">
        <v>0</v>
      </c>
      <c r="AI719">
        <v>6.77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1.1999999999999999E-3</v>
      </c>
      <c r="AU719" t="s">
        <v>3</v>
      </c>
      <c r="AV719">
        <v>0</v>
      </c>
      <c r="AW719">
        <v>2</v>
      </c>
      <c r="AX719">
        <v>39651486</v>
      </c>
      <c r="AY719">
        <v>1</v>
      </c>
      <c r="AZ719">
        <v>0</v>
      </c>
      <c r="BA719">
        <v>598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Y719*Source!I271</f>
        <v>1.1999999999999999E-3</v>
      </c>
      <c r="CY719">
        <f t="shared" ref="CY719:CY724" si="233">AA719</f>
        <v>187.8</v>
      </c>
      <c r="CZ719">
        <f t="shared" ref="CZ719:CZ724" si="234">AE719</f>
        <v>27.74</v>
      </c>
      <c r="DA719">
        <f t="shared" ref="DA719:DA724" si="235">AI719</f>
        <v>6.77</v>
      </c>
      <c r="DB719">
        <f t="shared" ref="DB719:DB724" si="236">ROUND(ROUND(AT719*CZ719,2),6)</f>
        <v>0.03</v>
      </c>
      <c r="DC719">
        <f t="shared" ref="DC719:DC724" si="237">ROUND(ROUND(AT719*AG719,2),6)</f>
        <v>0</v>
      </c>
    </row>
    <row r="720" spans="1:107" x14ac:dyDescent="0.2">
      <c r="A720">
        <f>ROW(Source!A271)</f>
        <v>271</v>
      </c>
      <c r="B720">
        <v>39650538</v>
      </c>
      <c r="C720">
        <v>39651477</v>
      </c>
      <c r="D720">
        <v>36804578</v>
      </c>
      <c r="E720">
        <v>1</v>
      </c>
      <c r="F720">
        <v>1</v>
      </c>
      <c r="G720">
        <v>1</v>
      </c>
      <c r="H720">
        <v>3</v>
      </c>
      <c r="I720" t="s">
        <v>882</v>
      </c>
      <c r="J720" t="s">
        <v>883</v>
      </c>
      <c r="K720" t="s">
        <v>884</v>
      </c>
      <c r="L720">
        <v>1355</v>
      </c>
      <c r="N720">
        <v>1010</v>
      </c>
      <c r="O720" t="s">
        <v>265</v>
      </c>
      <c r="P720" t="s">
        <v>265</v>
      </c>
      <c r="Q720">
        <v>100</v>
      </c>
      <c r="W720">
        <v>0</v>
      </c>
      <c r="X720">
        <v>-66531260</v>
      </c>
      <c r="Y720">
        <v>0.03</v>
      </c>
      <c r="AA720">
        <v>561.91</v>
      </c>
      <c r="AB720">
        <v>0</v>
      </c>
      <c r="AC720">
        <v>0</v>
      </c>
      <c r="AD720">
        <v>0</v>
      </c>
      <c r="AE720">
        <v>83</v>
      </c>
      <c r="AF720">
        <v>0</v>
      </c>
      <c r="AG720">
        <v>0</v>
      </c>
      <c r="AH720">
        <v>0</v>
      </c>
      <c r="AI720">
        <v>6.77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0.03</v>
      </c>
      <c r="AU720" t="s">
        <v>3</v>
      </c>
      <c r="AV720">
        <v>0</v>
      </c>
      <c r="AW720">
        <v>2</v>
      </c>
      <c r="AX720">
        <v>39651487</v>
      </c>
      <c r="AY720">
        <v>1</v>
      </c>
      <c r="AZ720">
        <v>0</v>
      </c>
      <c r="BA720">
        <v>599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Y720*Source!I271</f>
        <v>0.03</v>
      </c>
      <c r="CY720">
        <f t="shared" si="233"/>
        <v>561.91</v>
      </c>
      <c r="CZ720">
        <f t="shared" si="234"/>
        <v>83</v>
      </c>
      <c r="DA720">
        <f t="shared" si="235"/>
        <v>6.77</v>
      </c>
      <c r="DB720">
        <f t="shared" si="236"/>
        <v>2.4900000000000002</v>
      </c>
      <c r="DC720">
        <f t="shared" si="237"/>
        <v>0</v>
      </c>
    </row>
    <row r="721" spans="1:107" x14ac:dyDescent="0.2">
      <c r="A721">
        <f>ROW(Source!A271)</f>
        <v>271</v>
      </c>
      <c r="B721">
        <v>39650538</v>
      </c>
      <c r="C721">
        <v>39651477</v>
      </c>
      <c r="D721">
        <v>36806488</v>
      </c>
      <c r="E721">
        <v>1</v>
      </c>
      <c r="F721">
        <v>1</v>
      </c>
      <c r="G721">
        <v>1</v>
      </c>
      <c r="H721">
        <v>3</v>
      </c>
      <c r="I721" t="s">
        <v>885</v>
      </c>
      <c r="J721" t="s">
        <v>886</v>
      </c>
      <c r="K721" t="s">
        <v>887</v>
      </c>
      <c r="L721">
        <v>1348</v>
      </c>
      <c r="N721">
        <v>1009</v>
      </c>
      <c r="O721" t="s">
        <v>888</v>
      </c>
      <c r="P721" t="s">
        <v>888</v>
      </c>
      <c r="Q721">
        <v>1000</v>
      </c>
      <c r="W721">
        <v>0</v>
      </c>
      <c r="X721">
        <v>-1421715385</v>
      </c>
      <c r="Y721">
        <v>2.0000000000000002E-5</v>
      </c>
      <c r="AA721">
        <v>4941.96</v>
      </c>
      <c r="AB721">
        <v>0</v>
      </c>
      <c r="AC721">
        <v>0</v>
      </c>
      <c r="AD721">
        <v>0</v>
      </c>
      <c r="AE721">
        <v>729.98</v>
      </c>
      <c r="AF721">
        <v>0</v>
      </c>
      <c r="AG721">
        <v>0</v>
      </c>
      <c r="AH721">
        <v>0</v>
      </c>
      <c r="AI721">
        <v>6.77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2.0000000000000002E-5</v>
      </c>
      <c r="AU721" t="s">
        <v>3</v>
      </c>
      <c r="AV721">
        <v>0</v>
      </c>
      <c r="AW721">
        <v>2</v>
      </c>
      <c r="AX721">
        <v>39651488</v>
      </c>
      <c r="AY721">
        <v>1</v>
      </c>
      <c r="AZ721">
        <v>0</v>
      </c>
      <c r="BA721">
        <v>600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Y721*Source!I271</f>
        <v>2.0000000000000002E-5</v>
      </c>
      <c r="CY721">
        <f t="shared" si="233"/>
        <v>4941.96</v>
      </c>
      <c r="CZ721">
        <f t="shared" si="234"/>
        <v>729.98</v>
      </c>
      <c r="DA721">
        <f t="shared" si="235"/>
        <v>6.77</v>
      </c>
      <c r="DB721">
        <f t="shared" si="236"/>
        <v>0.01</v>
      </c>
      <c r="DC721">
        <f t="shared" si="237"/>
        <v>0</v>
      </c>
    </row>
    <row r="722" spans="1:107" x14ac:dyDescent="0.2">
      <c r="A722">
        <f>ROW(Source!A271)</f>
        <v>271</v>
      </c>
      <c r="B722">
        <v>39650538</v>
      </c>
      <c r="C722">
        <v>39651477</v>
      </c>
      <c r="D722">
        <v>36829536</v>
      </c>
      <c r="E722">
        <v>1</v>
      </c>
      <c r="F722">
        <v>1</v>
      </c>
      <c r="G722">
        <v>1</v>
      </c>
      <c r="H722">
        <v>3</v>
      </c>
      <c r="I722" t="s">
        <v>889</v>
      </c>
      <c r="J722" t="s">
        <v>890</v>
      </c>
      <c r="K722" t="s">
        <v>891</v>
      </c>
      <c r="L722">
        <v>1346</v>
      </c>
      <c r="N722">
        <v>1009</v>
      </c>
      <c r="O722" t="s">
        <v>186</v>
      </c>
      <c r="P722" t="s">
        <v>186</v>
      </c>
      <c r="Q722">
        <v>1</v>
      </c>
      <c r="W722">
        <v>0</v>
      </c>
      <c r="X722">
        <v>-1726842289</v>
      </c>
      <c r="Y722">
        <v>1.2E-2</v>
      </c>
      <c r="AA722">
        <v>445.13</v>
      </c>
      <c r="AB722">
        <v>0</v>
      </c>
      <c r="AC722">
        <v>0</v>
      </c>
      <c r="AD722">
        <v>0</v>
      </c>
      <c r="AE722">
        <v>65.75</v>
      </c>
      <c r="AF722">
        <v>0</v>
      </c>
      <c r="AG722">
        <v>0</v>
      </c>
      <c r="AH722">
        <v>0</v>
      </c>
      <c r="AI722">
        <v>6.77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3</v>
      </c>
      <c r="AT722">
        <v>1.2E-2</v>
      </c>
      <c r="AU722" t="s">
        <v>3</v>
      </c>
      <c r="AV722">
        <v>0</v>
      </c>
      <c r="AW722">
        <v>2</v>
      </c>
      <c r="AX722">
        <v>39651489</v>
      </c>
      <c r="AY722">
        <v>1</v>
      </c>
      <c r="AZ722">
        <v>0</v>
      </c>
      <c r="BA722">
        <v>601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Y722*Source!I271</f>
        <v>1.2E-2</v>
      </c>
      <c r="CY722">
        <f t="shared" si="233"/>
        <v>445.13</v>
      </c>
      <c r="CZ722">
        <f t="shared" si="234"/>
        <v>65.75</v>
      </c>
      <c r="DA722">
        <f t="shared" si="235"/>
        <v>6.77</v>
      </c>
      <c r="DB722">
        <f t="shared" si="236"/>
        <v>0.79</v>
      </c>
      <c r="DC722">
        <f t="shared" si="237"/>
        <v>0</v>
      </c>
    </row>
    <row r="723" spans="1:107" x14ac:dyDescent="0.2">
      <c r="A723">
        <f>ROW(Source!A271)</f>
        <v>271</v>
      </c>
      <c r="B723">
        <v>39650538</v>
      </c>
      <c r="C723">
        <v>39651477</v>
      </c>
      <c r="D723">
        <v>36872869</v>
      </c>
      <c r="E723">
        <v>1</v>
      </c>
      <c r="F723">
        <v>1</v>
      </c>
      <c r="G723">
        <v>1</v>
      </c>
      <c r="H723">
        <v>3</v>
      </c>
      <c r="I723" t="s">
        <v>511</v>
      </c>
      <c r="J723" t="s">
        <v>513</v>
      </c>
      <c r="K723" t="s">
        <v>512</v>
      </c>
      <c r="L723">
        <v>1358</v>
      </c>
      <c r="N723">
        <v>1010</v>
      </c>
      <c r="O723" t="s">
        <v>95</v>
      </c>
      <c r="P723" t="s">
        <v>95</v>
      </c>
      <c r="Q723">
        <v>10</v>
      </c>
      <c r="W723">
        <v>0</v>
      </c>
      <c r="X723">
        <v>-1378388607</v>
      </c>
      <c r="Y723">
        <v>0.1</v>
      </c>
      <c r="AA723">
        <v>44803.18</v>
      </c>
      <c r="AB723">
        <v>0</v>
      </c>
      <c r="AC723">
        <v>0</v>
      </c>
      <c r="AD723">
        <v>0</v>
      </c>
      <c r="AE723">
        <v>6617.9</v>
      </c>
      <c r="AF723">
        <v>0</v>
      </c>
      <c r="AG723">
        <v>0</v>
      </c>
      <c r="AH723">
        <v>0</v>
      </c>
      <c r="AI723">
        <v>6.77</v>
      </c>
      <c r="AJ723">
        <v>1</v>
      </c>
      <c r="AK723">
        <v>1</v>
      </c>
      <c r="AL723">
        <v>1</v>
      </c>
      <c r="AN723">
        <v>0</v>
      </c>
      <c r="AO723">
        <v>0</v>
      </c>
      <c r="AP723">
        <v>0</v>
      </c>
      <c r="AQ723">
        <v>0</v>
      </c>
      <c r="AR723">
        <v>0</v>
      </c>
      <c r="AS723" t="s">
        <v>3</v>
      </c>
      <c r="AT723">
        <v>0.1</v>
      </c>
      <c r="AU723" t="s">
        <v>3</v>
      </c>
      <c r="AV723">
        <v>0</v>
      </c>
      <c r="AW723">
        <v>1</v>
      </c>
      <c r="AX723">
        <v>-1</v>
      </c>
      <c r="AY723">
        <v>0</v>
      </c>
      <c r="AZ723">
        <v>0</v>
      </c>
      <c r="BA723" t="s">
        <v>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Y723*Source!I271</f>
        <v>0.1</v>
      </c>
      <c r="CY723">
        <f t="shared" si="233"/>
        <v>44803.18</v>
      </c>
      <c r="CZ723">
        <f t="shared" si="234"/>
        <v>6617.9</v>
      </c>
      <c r="DA723">
        <f t="shared" si="235"/>
        <v>6.77</v>
      </c>
      <c r="DB723">
        <f t="shared" si="236"/>
        <v>661.79</v>
      </c>
      <c r="DC723">
        <f t="shared" si="237"/>
        <v>0</v>
      </c>
    </row>
    <row r="724" spans="1:107" x14ac:dyDescent="0.2">
      <c r="A724">
        <f>ROW(Source!A271)</f>
        <v>271</v>
      </c>
      <c r="B724">
        <v>39650538</v>
      </c>
      <c r="C724">
        <v>39651477</v>
      </c>
      <c r="D724">
        <v>36799065</v>
      </c>
      <c r="E724">
        <v>17</v>
      </c>
      <c r="F724">
        <v>1</v>
      </c>
      <c r="G724">
        <v>1</v>
      </c>
      <c r="H724">
        <v>3</v>
      </c>
      <c r="I724" t="s">
        <v>892</v>
      </c>
      <c r="J724" t="s">
        <v>3</v>
      </c>
      <c r="K724" t="s">
        <v>893</v>
      </c>
      <c r="L724">
        <v>1374</v>
      </c>
      <c r="N724">
        <v>1013</v>
      </c>
      <c r="O724" t="s">
        <v>894</v>
      </c>
      <c r="P724" t="s">
        <v>894</v>
      </c>
      <c r="Q724">
        <v>1</v>
      </c>
      <c r="W724">
        <v>0</v>
      </c>
      <c r="X724">
        <v>-1731369543</v>
      </c>
      <c r="Y724">
        <v>0.65</v>
      </c>
      <c r="AA724">
        <v>1</v>
      </c>
      <c r="AB724">
        <v>0</v>
      </c>
      <c r="AC724">
        <v>0</v>
      </c>
      <c r="AD724">
        <v>0</v>
      </c>
      <c r="AE724">
        <v>1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3</v>
      </c>
      <c r="AT724">
        <v>0.65</v>
      </c>
      <c r="AU724" t="s">
        <v>3</v>
      </c>
      <c r="AV724">
        <v>0</v>
      </c>
      <c r="AW724">
        <v>2</v>
      </c>
      <c r="AX724">
        <v>39651490</v>
      </c>
      <c r="AY724">
        <v>1</v>
      </c>
      <c r="AZ724">
        <v>0</v>
      </c>
      <c r="BA724">
        <v>602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Y724*Source!I271</f>
        <v>0.65</v>
      </c>
      <c r="CY724">
        <f t="shared" si="233"/>
        <v>1</v>
      </c>
      <c r="CZ724">
        <f t="shared" si="234"/>
        <v>1</v>
      </c>
      <c r="DA724">
        <f t="shared" si="235"/>
        <v>1</v>
      </c>
      <c r="DB724">
        <f t="shared" si="236"/>
        <v>0.65</v>
      </c>
      <c r="DC724">
        <f t="shared" si="237"/>
        <v>0</v>
      </c>
    </row>
    <row r="725" spans="1:107" x14ac:dyDescent="0.2">
      <c r="A725">
        <f>ROW(Source!A274)</f>
        <v>274</v>
      </c>
      <c r="B725">
        <v>39650536</v>
      </c>
      <c r="C725">
        <v>39651492</v>
      </c>
      <c r="D725">
        <v>37071037</v>
      </c>
      <c r="E725">
        <v>1</v>
      </c>
      <c r="F725">
        <v>1</v>
      </c>
      <c r="G725">
        <v>1</v>
      </c>
      <c r="H725">
        <v>1</v>
      </c>
      <c r="I725" t="s">
        <v>895</v>
      </c>
      <c r="J725" t="s">
        <v>3</v>
      </c>
      <c r="K725" t="s">
        <v>896</v>
      </c>
      <c r="L725">
        <v>1191</v>
      </c>
      <c r="N725">
        <v>1013</v>
      </c>
      <c r="O725" t="s">
        <v>878</v>
      </c>
      <c r="P725" t="s">
        <v>878</v>
      </c>
      <c r="Q725">
        <v>1</v>
      </c>
      <c r="W725">
        <v>0</v>
      </c>
      <c r="X725">
        <v>1069510174</v>
      </c>
      <c r="Y725">
        <v>2.2680000000000002</v>
      </c>
      <c r="AA725">
        <v>0</v>
      </c>
      <c r="AB725">
        <v>0</v>
      </c>
      <c r="AC725">
        <v>0</v>
      </c>
      <c r="AD725">
        <v>9.6199999999999992</v>
      </c>
      <c r="AE725">
        <v>0</v>
      </c>
      <c r="AF725">
        <v>0</v>
      </c>
      <c r="AG725">
        <v>0</v>
      </c>
      <c r="AH725">
        <v>9.6199999999999992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3</v>
      </c>
      <c r="AT725">
        <v>1.68</v>
      </c>
      <c r="AU725" t="s">
        <v>19</v>
      </c>
      <c r="AV725">
        <v>1</v>
      </c>
      <c r="AW725">
        <v>2</v>
      </c>
      <c r="AX725">
        <v>39651500</v>
      </c>
      <c r="AY725">
        <v>1</v>
      </c>
      <c r="AZ725">
        <v>0</v>
      </c>
      <c r="BA725">
        <v>603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Y725*Source!I274</f>
        <v>13.608000000000001</v>
      </c>
      <c r="CY725">
        <f>AD725</f>
        <v>9.6199999999999992</v>
      </c>
      <c r="CZ725">
        <f>AH725</f>
        <v>9.6199999999999992</v>
      </c>
      <c r="DA725">
        <f>AL725</f>
        <v>1</v>
      </c>
      <c r="DB725">
        <f>ROUND((ROUND(AT725*CZ725,2)*1.35),6)</f>
        <v>21.815999999999999</v>
      </c>
      <c r="DC725">
        <f>ROUND((ROUND(AT725*AG725,2)*1.35),6)</f>
        <v>0</v>
      </c>
    </row>
    <row r="726" spans="1:107" x14ac:dyDescent="0.2">
      <c r="A726">
        <f>ROW(Source!A274)</f>
        <v>274</v>
      </c>
      <c r="B726">
        <v>39650536</v>
      </c>
      <c r="C726">
        <v>39651492</v>
      </c>
      <c r="D726">
        <v>36800424</v>
      </c>
      <c r="E726">
        <v>1</v>
      </c>
      <c r="F726">
        <v>1</v>
      </c>
      <c r="G726">
        <v>1</v>
      </c>
      <c r="H726">
        <v>3</v>
      </c>
      <c r="I726" t="s">
        <v>879</v>
      </c>
      <c r="J726" t="s">
        <v>880</v>
      </c>
      <c r="K726" t="s">
        <v>881</v>
      </c>
      <c r="L726">
        <v>1346</v>
      </c>
      <c r="N726">
        <v>1009</v>
      </c>
      <c r="O726" t="s">
        <v>186</v>
      </c>
      <c r="P726" t="s">
        <v>186</v>
      </c>
      <c r="Q726">
        <v>1</v>
      </c>
      <c r="W726">
        <v>0</v>
      </c>
      <c r="X726">
        <v>1559187994</v>
      </c>
      <c r="Y726">
        <v>5.0000000000000001E-4</v>
      </c>
      <c r="AA726">
        <v>27.74</v>
      </c>
      <c r="AB726">
        <v>0</v>
      </c>
      <c r="AC726">
        <v>0</v>
      </c>
      <c r="AD726">
        <v>0</v>
      </c>
      <c r="AE726">
        <v>27.74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5.0000000000000001E-4</v>
      </c>
      <c r="AU726" t="s">
        <v>3</v>
      </c>
      <c r="AV726">
        <v>0</v>
      </c>
      <c r="AW726">
        <v>2</v>
      </c>
      <c r="AX726">
        <v>39651501</v>
      </c>
      <c r="AY726">
        <v>1</v>
      </c>
      <c r="AZ726">
        <v>0</v>
      </c>
      <c r="BA726">
        <v>604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Y726*Source!I274</f>
        <v>3.0000000000000001E-3</v>
      </c>
      <c r="CY726">
        <f t="shared" ref="CY726:CY731" si="238">AA726</f>
        <v>27.74</v>
      </c>
      <c r="CZ726">
        <f t="shared" ref="CZ726:CZ731" si="239">AE726</f>
        <v>27.74</v>
      </c>
      <c r="DA726">
        <f t="shared" ref="DA726:DA731" si="240">AI726</f>
        <v>1</v>
      </c>
      <c r="DB726">
        <f t="shared" ref="DB726:DB731" si="241">ROUND(ROUND(AT726*CZ726,2),6)</f>
        <v>0.01</v>
      </c>
      <c r="DC726">
        <f t="shared" ref="DC726:DC731" si="242">ROUND(ROUND(AT726*AG726,2),6)</f>
        <v>0</v>
      </c>
    </row>
    <row r="727" spans="1:107" x14ac:dyDescent="0.2">
      <c r="A727">
        <f>ROW(Source!A274)</f>
        <v>274</v>
      </c>
      <c r="B727">
        <v>39650536</v>
      </c>
      <c r="C727">
        <v>39651492</v>
      </c>
      <c r="D727">
        <v>36804578</v>
      </c>
      <c r="E727">
        <v>1</v>
      </c>
      <c r="F727">
        <v>1</v>
      </c>
      <c r="G727">
        <v>1</v>
      </c>
      <c r="H727">
        <v>3</v>
      </c>
      <c r="I727" t="s">
        <v>882</v>
      </c>
      <c r="J727" t="s">
        <v>883</v>
      </c>
      <c r="K727" t="s">
        <v>884</v>
      </c>
      <c r="L727">
        <v>1355</v>
      </c>
      <c r="N727">
        <v>1010</v>
      </c>
      <c r="O727" t="s">
        <v>265</v>
      </c>
      <c r="P727" t="s">
        <v>265</v>
      </c>
      <c r="Q727">
        <v>100</v>
      </c>
      <c r="W727">
        <v>0</v>
      </c>
      <c r="X727">
        <v>-66531260</v>
      </c>
      <c r="Y727">
        <v>2.5000000000000001E-2</v>
      </c>
      <c r="AA727">
        <v>83</v>
      </c>
      <c r="AB727">
        <v>0</v>
      </c>
      <c r="AC727">
        <v>0</v>
      </c>
      <c r="AD727">
        <v>0</v>
      </c>
      <c r="AE727">
        <v>83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2.5000000000000001E-2</v>
      </c>
      <c r="AU727" t="s">
        <v>3</v>
      </c>
      <c r="AV727">
        <v>0</v>
      </c>
      <c r="AW727">
        <v>2</v>
      </c>
      <c r="AX727">
        <v>39651502</v>
      </c>
      <c r="AY727">
        <v>1</v>
      </c>
      <c r="AZ727">
        <v>0</v>
      </c>
      <c r="BA727">
        <v>605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Y727*Source!I274</f>
        <v>0.15000000000000002</v>
      </c>
      <c r="CY727">
        <f t="shared" si="238"/>
        <v>83</v>
      </c>
      <c r="CZ727">
        <f t="shared" si="239"/>
        <v>83</v>
      </c>
      <c r="DA727">
        <f t="shared" si="240"/>
        <v>1</v>
      </c>
      <c r="DB727">
        <f t="shared" si="241"/>
        <v>2.08</v>
      </c>
      <c r="DC727">
        <f t="shared" si="242"/>
        <v>0</v>
      </c>
    </row>
    <row r="728" spans="1:107" x14ac:dyDescent="0.2">
      <c r="A728">
        <f>ROW(Source!A274)</f>
        <v>274</v>
      </c>
      <c r="B728">
        <v>39650536</v>
      </c>
      <c r="C728">
        <v>39651492</v>
      </c>
      <c r="D728">
        <v>36806488</v>
      </c>
      <c r="E728">
        <v>1</v>
      </c>
      <c r="F728">
        <v>1</v>
      </c>
      <c r="G728">
        <v>1</v>
      </c>
      <c r="H728">
        <v>3</v>
      </c>
      <c r="I728" t="s">
        <v>885</v>
      </c>
      <c r="J728" t="s">
        <v>886</v>
      </c>
      <c r="K728" t="s">
        <v>887</v>
      </c>
      <c r="L728">
        <v>1348</v>
      </c>
      <c r="N728">
        <v>1009</v>
      </c>
      <c r="O728" t="s">
        <v>888</v>
      </c>
      <c r="P728" t="s">
        <v>888</v>
      </c>
      <c r="Q728">
        <v>1000</v>
      </c>
      <c r="W728">
        <v>0</v>
      </c>
      <c r="X728">
        <v>-1421715385</v>
      </c>
      <c r="Y728">
        <v>1.0000000000000001E-5</v>
      </c>
      <c r="AA728">
        <v>729.98</v>
      </c>
      <c r="AB728">
        <v>0</v>
      </c>
      <c r="AC728">
        <v>0</v>
      </c>
      <c r="AD728">
        <v>0</v>
      </c>
      <c r="AE728">
        <v>729.98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1.0000000000000001E-5</v>
      </c>
      <c r="AU728" t="s">
        <v>3</v>
      </c>
      <c r="AV728">
        <v>0</v>
      </c>
      <c r="AW728">
        <v>2</v>
      </c>
      <c r="AX728">
        <v>39651503</v>
      </c>
      <c r="AY728">
        <v>1</v>
      </c>
      <c r="AZ728">
        <v>0</v>
      </c>
      <c r="BA728">
        <v>606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Y728*Source!I274</f>
        <v>6.0000000000000008E-5</v>
      </c>
      <c r="CY728">
        <f t="shared" si="238"/>
        <v>729.98</v>
      </c>
      <c r="CZ728">
        <f t="shared" si="239"/>
        <v>729.98</v>
      </c>
      <c r="DA728">
        <f t="shared" si="240"/>
        <v>1</v>
      </c>
      <c r="DB728">
        <f t="shared" si="241"/>
        <v>0.01</v>
      </c>
      <c r="DC728">
        <f t="shared" si="242"/>
        <v>0</v>
      </c>
    </row>
    <row r="729" spans="1:107" x14ac:dyDescent="0.2">
      <c r="A729">
        <f>ROW(Source!A274)</f>
        <v>274</v>
      </c>
      <c r="B729">
        <v>39650536</v>
      </c>
      <c r="C729">
        <v>39651492</v>
      </c>
      <c r="D729">
        <v>36829536</v>
      </c>
      <c r="E729">
        <v>1</v>
      </c>
      <c r="F729">
        <v>1</v>
      </c>
      <c r="G729">
        <v>1</v>
      </c>
      <c r="H729">
        <v>3</v>
      </c>
      <c r="I729" t="s">
        <v>889</v>
      </c>
      <c r="J729" t="s">
        <v>890</v>
      </c>
      <c r="K729" t="s">
        <v>891</v>
      </c>
      <c r="L729">
        <v>1346</v>
      </c>
      <c r="N729">
        <v>1009</v>
      </c>
      <c r="O729" t="s">
        <v>186</v>
      </c>
      <c r="P729" t="s">
        <v>186</v>
      </c>
      <c r="Q729">
        <v>1</v>
      </c>
      <c r="W729">
        <v>0</v>
      </c>
      <c r="X729">
        <v>-1726842289</v>
      </c>
      <c r="Y729">
        <v>5.0000000000000001E-3</v>
      </c>
      <c r="AA729">
        <v>65.75</v>
      </c>
      <c r="AB729">
        <v>0</v>
      </c>
      <c r="AC729">
        <v>0</v>
      </c>
      <c r="AD729">
        <v>0</v>
      </c>
      <c r="AE729">
        <v>65.75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5.0000000000000001E-3</v>
      </c>
      <c r="AU729" t="s">
        <v>3</v>
      </c>
      <c r="AV729">
        <v>0</v>
      </c>
      <c r="AW729">
        <v>2</v>
      </c>
      <c r="AX729">
        <v>39651504</v>
      </c>
      <c r="AY729">
        <v>1</v>
      </c>
      <c r="AZ729">
        <v>0</v>
      </c>
      <c r="BA729">
        <v>607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Y729*Source!I274</f>
        <v>0.03</v>
      </c>
      <c r="CY729">
        <f t="shared" si="238"/>
        <v>65.75</v>
      </c>
      <c r="CZ729">
        <f t="shared" si="239"/>
        <v>65.75</v>
      </c>
      <c r="DA729">
        <f t="shared" si="240"/>
        <v>1</v>
      </c>
      <c r="DB729">
        <f t="shared" si="241"/>
        <v>0.33</v>
      </c>
      <c r="DC729">
        <f t="shared" si="242"/>
        <v>0</v>
      </c>
    </row>
    <row r="730" spans="1:107" x14ac:dyDescent="0.2">
      <c r="A730">
        <f>ROW(Source!A274)</f>
        <v>274</v>
      </c>
      <c r="B730">
        <v>39650536</v>
      </c>
      <c r="C730">
        <v>39651492</v>
      </c>
      <c r="D730">
        <v>36872099</v>
      </c>
      <c r="E730">
        <v>1</v>
      </c>
      <c r="F730">
        <v>1</v>
      </c>
      <c r="G730">
        <v>1</v>
      </c>
      <c r="H730">
        <v>3</v>
      </c>
      <c r="I730" t="s">
        <v>516</v>
      </c>
      <c r="J730" t="s">
        <v>518</v>
      </c>
      <c r="K730" t="s">
        <v>517</v>
      </c>
      <c r="L730">
        <v>1358</v>
      </c>
      <c r="N730">
        <v>1010</v>
      </c>
      <c r="O730" t="s">
        <v>95</v>
      </c>
      <c r="P730" t="s">
        <v>95</v>
      </c>
      <c r="Q730">
        <v>10</v>
      </c>
      <c r="W730">
        <v>0</v>
      </c>
      <c r="X730">
        <v>-734882753</v>
      </c>
      <c r="Y730">
        <v>0.1</v>
      </c>
      <c r="AA730">
        <v>1276.3</v>
      </c>
      <c r="AB730">
        <v>0</v>
      </c>
      <c r="AC730">
        <v>0</v>
      </c>
      <c r="AD730">
        <v>0</v>
      </c>
      <c r="AE730">
        <v>1276.3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0</v>
      </c>
      <c r="AP730">
        <v>0</v>
      </c>
      <c r="AQ730">
        <v>0</v>
      </c>
      <c r="AR730">
        <v>0</v>
      </c>
      <c r="AS730" t="s">
        <v>3</v>
      </c>
      <c r="AT730">
        <v>0.1</v>
      </c>
      <c r="AU730" t="s">
        <v>3</v>
      </c>
      <c r="AV730">
        <v>0</v>
      </c>
      <c r="AW730">
        <v>1</v>
      </c>
      <c r="AX730">
        <v>-1</v>
      </c>
      <c r="AY730">
        <v>0</v>
      </c>
      <c r="AZ730">
        <v>0</v>
      </c>
      <c r="BA730" t="s">
        <v>3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Y730*Source!I274</f>
        <v>0.60000000000000009</v>
      </c>
      <c r="CY730">
        <f t="shared" si="238"/>
        <v>1276.3</v>
      </c>
      <c r="CZ730">
        <f t="shared" si="239"/>
        <v>1276.3</v>
      </c>
      <c r="DA730">
        <f t="shared" si="240"/>
        <v>1</v>
      </c>
      <c r="DB730">
        <f t="shared" si="241"/>
        <v>127.63</v>
      </c>
      <c r="DC730">
        <f t="shared" si="242"/>
        <v>0</v>
      </c>
    </row>
    <row r="731" spans="1:107" x14ac:dyDescent="0.2">
      <c r="A731">
        <f>ROW(Source!A274)</f>
        <v>274</v>
      </c>
      <c r="B731">
        <v>39650536</v>
      </c>
      <c r="C731">
        <v>39651492</v>
      </c>
      <c r="D731">
        <v>36799065</v>
      </c>
      <c r="E731">
        <v>17</v>
      </c>
      <c r="F731">
        <v>1</v>
      </c>
      <c r="G731">
        <v>1</v>
      </c>
      <c r="H731">
        <v>3</v>
      </c>
      <c r="I731" t="s">
        <v>892</v>
      </c>
      <c r="J731" t="s">
        <v>3</v>
      </c>
      <c r="K731" t="s">
        <v>893</v>
      </c>
      <c r="L731">
        <v>1374</v>
      </c>
      <c r="N731">
        <v>1013</v>
      </c>
      <c r="O731" t="s">
        <v>894</v>
      </c>
      <c r="P731" t="s">
        <v>894</v>
      </c>
      <c r="Q731">
        <v>1</v>
      </c>
      <c r="W731">
        <v>0</v>
      </c>
      <c r="X731">
        <v>-1731369543</v>
      </c>
      <c r="Y731">
        <v>0.32</v>
      </c>
      <c r="AA731">
        <v>1</v>
      </c>
      <c r="AB731">
        <v>0</v>
      </c>
      <c r="AC731">
        <v>0</v>
      </c>
      <c r="AD731">
        <v>0</v>
      </c>
      <c r="AE731">
        <v>1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0.32</v>
      </c>
      <c r="AU731" t="s">
        <v>3</v>
      </c>
      <c r="AV731">
        <v>0</v>
      </c>
      <c r="AW731">
        <v>2</v>
      </c>
      <c r="AX731">
        <v>39651505</v>
      </c>
      <c r="AY731">
        <v>1</v>
      </c>
      <c r="AZ731">
        <v>0</v>
      </c>
      <c r="BA731">
        <v>608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Y731*Source!I274</f>
        <v>1.92</v>
      </c>
      <c r="CY731">
        <f t="shared" si="238"/>
        <v>1</v>
      </c>
      <c r="CZ731">
        <f t="shared" si="239"/>
        <v>1</v>
      </c>
      <c r="DA731">
        <f t="shared" si="240"/>
        <v>1</v>
      </c>
      <c r="DB731">
        <f t="shared" si="241"/>
        <v>0.32</v>
      </c>
      <c r="DC731">
        <f t="shared" si="242"/>
        <v>0</v>
      </c>
    </row>
    <row r="732" spans="1:107" x14ac:dyDescent="0.2">
      <c r="A732">
        <f>ROW(Source!A275)</f>
        <v>275</v>
      </c>
      <c r="B732">
        <v>39650538</v>
      </c>
      <c r="C732">
        <v>39651492</v>
      </c>
      <c r="D732">
        <v>37071037</v>
      </c>
      <c r="E732">
        <v>1</v>
      </c>
      <c r="F732">
        <v>1</v>
      </c>
      <c r="G732">
        <v>1</v>
      </c>
      <c r="H732">
        <v>1</v>
      </c>
      <c r="I732" t="s">
        <v>895</v>
      </c>
      <c r="J732" t="s">
        <v>3</v>
      </c>
      <c r="K732" t="s">
        <v>896</v>
      </c>
      <c r="L732">
        <v>1191</v>
      </c>
      <c r="N732">
        <v>1013</v>
      </c>
      <c r="O732" t="s">
        <v>878</v>
      </c>
      <c r="P732" t="s">
        <v>878</v>
      </c>
      <c r="Q732">
        <v>1</v>
      </c>
      <c r="W732">
        <v>0</v>
      </c>
      <c r="X732">
        <v>1069510174</v>
      </c>
      <c r="Y732">
        <v>2.2680000000000002</v>
      </c>
      <c r="AA732">
        <v>0</v>
      </c>
      <c r="AB732">
        <v>0</v>
      </c>
      <c r="AC732">
        <v>0</v>
      </c>
      <c r="AD732">
        <v>65.13</v>
      </c>
      <c r="AE732">
        <v>0</v>
      </c>
      <c r="AF732">
        <v>0</v>
      </c>
      <c r="AG732">
        <v>0</v>
      </c>
      <c r="AH732">
        <v>9.6199999999999992</v>
      </c>
      <c r="AI732">
        <v>1</v>
      </c>
      <c r="AJ732">
        <v>1</v>
      </c>
      <c r="AK732">
        <v>1</v>
      </c>
      <c r="AL732">
        <v>6.77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3</v>
      </c>
      <c r="AT732">
        <v>1.68</v>
      </c>
      <c r="AU732" t="s">
        <v>19</v>
      </c>
      <c r="AV732">
        <v>1</v>
      </c>
      <c r="AW732">
        <v>2</v>
      </c>
      <c r="AX732">
        <v>39651500</v>
      </c>
      <c r="AY732">
        <v>1</v>
      </c>
      <c r="AZ732">
        <v>0</v>
      </c>
      <c r="BA732">
        <v>609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Y732*Source!I275</f>
        <v>13.608000000000001</v>
      </c>
      <c r="CY732">
        <f>AD732</f>
        <v>65.13</v>
      </c>
      <c r="CZ732">
        <f>AH732</f>
        <v>9.6199999999999992</v>
      </c>
      <c r="DA732">
        <f>AL732</f>
        <v>6.77</v>
      </c>
      <c r="DB732">
        <f>ROUND((ROUND(AT732*CZ732,2)*1.35),6)</f>
        <v>21.815999999999999</v>
      </c>
      <c r="DC732">
        <f>ROUND((ROUND(AT732*AG732,2)*1.35),6)</f>
        <v>0</v>
      </c>
    </row>
    <row r="733" spans="1:107" x14ac:dyDescent="0.2">
      <c r="A733">
        <f>ROW(Source!A275)</f>
        <v>275</v>
      </c>
      <c r="B733">
        <v>39650538</v>
      </c>
      <c r="C733">
        <v>39651492</v>
      </c>
      <c r="D733">
        <v>36800424</v>
      </c>
      <c r="E733">
        <v>1</v>
      </c>
      <c r="F733">
        <v>1</v>
      </c>
      <c r="G733">
        <v>1</v>
      </c>
      <c r="H733">
        <v>3</v>
      </c>
      <c r="I733" t="s">
        <v>879</v>
      </c>
      <c r="J733" t="s">
        <v>880</v>
      </c>
      <c r="K733" t="s">
        <v>881</v>
      </c>
      <c r="L733">
        <v>1346</v>
      </c>
      <c r="N733">
        <v>1009</v>
      </c>
      <c r="O733" t="s">
        <v>186</v>
      </c>
      <c r="P733" t="s">
        <v>186</v>
      </c>
      <c r="Q733">
        <v>1</v>
      </c>
      <c r="W733">
        <v>0</v>
      </c>
      <c r="X733">
        <v>1559187994</v>
      </c>
      <c r="Y733">
        <v>5.0000000000000001E-4</v>
      </c>
      <c r="AA733">
        <v>187.8</v>
      </c>
      <c r="AB733">
        <v>0</v>
      </c>
      <c r="AC733">
        <v>0</v>
      </c>
      <c r="AD733">
        <v>0</v>
      </c>
      <c r="AE733">
        <v>27.74</v>
      </c>
      <c r="AF733">
        <v>0</v>
      </c>
      <c r="AG733">
        <v>0</v>
      </c>
      <c r="AH733">
        <v>0</v>
      </c>
      <c r="AI733">
        <v>6.77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3</v>
      </c>
      <c r="AT733">
        <v>5.0000000000000001E-4</v>
      </c>
      <c r="AU733" t="s">
        <v>3</v>
      </c>
      <c r="AV733">
        <v>0</v>
      </c>
      <c r="AW733">
        <v>2</v>
      </c>
      <c r="AX733">
        <v>39651501</v>
      </c>
      <c r="AY733">
        <v>1</v>
      </c>
      <c r="AZ733">
        <v>0</v>
      </c>
      <c r="BA733">
        <v>610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Y733*Source!I275</f>
        <v>3.0000000000000001E-3</v>
      </c>
      <c r="CY733">
        <f t="shared" ref="CY733:CY738" si="243">AA733</f>
        <v>187.8</v>
      </c>
      <c r="CZ733">
        <f t="shared" ref="CZ733:CZ738" si="244">AE733</f>
        <v>27.74</v>
      </c>
      <c r="DA733">
        <f t="shared" ref="DA733:DA738" si="245">AI733</f>
        <v>6.77</v>
      </c>
      <c r="DB733">
        <f t="shared" ref="DB733:DB738" si="246">ROUND(ROUND(AT733*CZ733,2),6)</f>
        <v>0.01</v>
      </c>
      <c r="DC733">
        <f t="shared" ref="DC733:DC738" si="247">ROUND(ROUND(AT733*AG733,2),6)</f>
        <v>0</v>
      </c>
    </row>
    <row r="734" spans="1:107" x14ac:dyDescent="0.2">
      <c r="A734">
        <f>ROW(Source!A275)</f>
        <v>275</v>
      </c>
      <c r="B734">
        <v>39650538</v>
      </c>
      <c r="C734">
        <v>39651492</v>
      </c>
      <c r="D734">
        <v>36804578</v>
      </c>
      <c r="E734">
        <v>1</v>
      </c>
      <c r="F734">
        <v>1</v>
      </c>
      <c r="G734">
        <v>1</v>
      </c>
      <c r="H734">
        <v>3</v>
      </c>
      <c r="I734" t="s">
        <v>882</v>
      </c>
      <c r="J734" t="s">
        <v>883</v>
      </c>
      <c r="K734" t="s">
        <v>884</v>
      </c>
      <c r="L734">
        <v>1355</v>
      </c>
      <c r="N734">
        <v>1010</v>
      </c>
      <c r="O734" t="s">
        <v>265</v>
      </c>
      <c r="P734" t="s">
        <v>265</v>
      </c>
      <c r="Q734">
        <v>100</v>
      </c>
      <c r="W734">
        <v>0</v>
      </c>
      <c r="X734">
        <v>-66531260</v>
      </c>
      <c r="Y734">
        <v>2.5000000000000001E-2</v>
      </c>
      <c r="AA734">
        <v>561.91</v>
      </c>
      <c r="AB734">
        <v>0</v>
      </c>
      <c r="AC734">
        <v>0</v>
      </c>
      <c r="AD734">
        <v>0</v>
      </c>
      <c r="AE734">
        <v>83</v>
      </c>
      <c r="AF734">
        <v>0</v>
      </c>
      <c r="AG734">
        <v>0</v>
      </c>
      <c r="AH734">
        <v>0</v>
      </c>
      <c r="AI734">
        <v>6.77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2.5000000000000001E-2</v>
      </c>
      <c r="AU734" t="s">
        <v>3</v>
      </c>
      <c r="AV734">
        <v>0</v>
      </c>
      <c r="AW734">
        <v>2</v>
      </c>
      <c r="AX734">
        <v>39651502</v>
      </c>
      <c r="AY734">
        <v>1</v>
      </c>
      <c r="AZ734">
        <v>0</v>
      </c>
      <c r="BA734">
        <v>611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Y734*Source!I275</f>
        <v>0.15000000000000002</v>
      </c>
      <c r="CY734">
        <f t="shared" si="243"/>
        <v>561.91</v>
      </c>
      <c r="CZ734">
        <f t="shared" si="244"/>
        <v>83</v>
      </c>
      <c r="DA734">
        <f t="shared" si="245"/>
        <v>6.77</v>
      </c>
      <c r="DB734">
        <f t="shared" si="246"/>
        <v>2.08</v>
      </c>
      <c r="DC734">
        <f t="shared" si="247"/>
        <v>0</v>
      </c>
    </row>
    <row r="735" spans="1:107" x14ac:dyDescent="0.2">
      <c r="A735">
        <f>ROW(Source!A275)</f>
        <v>275</v>
      </c>
      <c r="B735">
        <v>39650538</v>
      </c>
      <c r="C735">
        <v>39651492</v>
      </c>
      <c r="D735">
        <v>36806488</v>
      </c>
      <c r="E735">
        <v>1</v>
      </c>
      <c r="F735">
        <v>1</v>
      </c>
      <c r="G735">
        <v>1</v>
      </c>
      <c r="H735">
        <v>3</v>
      </c>
      <c r="I735" t="s">
        <v>885</v>
      </c>
      <c r="J735" t="s">
        <v>886</v>
      </c>
      <c r="K735" t="s">
        <v>887</v>
      </c>
      <c r="L735">
        <v>1348</v>
      </c>
      <c r="N735">
        <v>1009</v>
      </c>
      <c r="O735" t="s">
        <v>888</v>
      </c>
      <c r="P735" t="s">
        <v>888</v>
      </c>
      <c r="Q735">
        <v>1000</v>
      </c>
      <c r="W735">
        <v>0</v>
      </c>
      <c r="X735">
        <v>-1421715385</v>
      </c>
      <c r="Y735">
        <v>1.0000000000000001E-5</v>
      </c>
      <c r="AA735">
        <v>4941.96</v>
      </c>
      <c r="AB735">
        <v>0</v>
      </c>
      <c r="AC735">
        <v>0</v>
      </c>
      <c r="AD735">
        <v>0</v>
      </c>
      <c r="AE735">
        <v>729.98</v>
      </c>
      <c r="AF735">
        <v>0</v>
      </c>
      <c r="AG735">
        <v>0</v>
      </c>
      <c r="AH735">
        <v>0</v>
      </c>
      <c r="AI735">
        <v>6.77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1.0000000000000001E-5</v>
      </c>
      <c r="AU735" t="s">
        <v>3</v>
      </c>
      <c r="AV735">
        <v>0</v>
      </c>
      <c r="AW735">
        <v>2</v>
      </c>
      <c r="AX735">
        <v>39651503</v>
      </c>
      <c r="AY735">
        <v>1</v>
      </c>
      <c r="AZ735">
        <v>0</v>
      </c>
      <c r="BA735">
        <v>612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Y735*Source!I275</f>
        <v>6.0000000000000008E-5</v>
      </c>
      <c r="CY735">
        <f t="shared" si="243"/>
        <v>4941.96</v>
      </c>
      <c r="CZ735">
        <f t="shared" si="244"/>
        <v>729.98</v>
      </c>
      <c r="DA735">
        <f t="shared" si="245"/>
        <v>6.77</v>
      </c>
      <c r="DB735">
        <f t="shared" si="246"/>
        <v>0.01</v>
      </c>
      <c r="DC735">
        <f t="shared" si="247"/>
        <v>0</v>
      </c>
    </row>
    <row r="736" spans="1:107" x14ac:dyDescent="0.2">
      <c r="A736">
        <f>ROW(Source!A275)</f>
        <v>275</v>
      </c>
      <c r="B736">
        <v>39650538</v>
      </c>
      <c r="C736">
        <v>39651492</v>
      </c>
      <c r="D736">
        <v>36829536</v>
      </c>
      <c r="E736">
        <v>1</v>
      </c>
      <c r="F736">
        <v>1</v>
      </c>
      <c r="G736">
        <v>1</v>
      </c>
      <c r="H736">
        <v>3</v>
      </c>
      <c r="I736" t="s">
        <v>889</v>
      </c>
      <c r="J736" t="s">
        <v>890</v>
      </c>
      <c r="K736" t="s">
        <v>891</v>
      </c>
      <c r="L736">
        <v>1346</v>
      </c>
      <c r="N736">
        <v>1009</v>
      </c>
      <c r="O736" t="s">
        <v>186</v>
      </c>
      <c r="P736" t="s">
        <v>186</v>
      </c>
      <c r="Q736">
        <v>1</v>
      </c>
      <c r="W736">
        <v>0</v>
      </c>
      <c r="X736">
        <v>-1726842289</v>
      </c>
      <c r="Y736">
        <v>5.0000000000000001E-3</v>
      </c>
      <c r="AA736">
        <v>445.13</v>
      </c>
      <c r="AB736">
        <v>0</v>
      </c>
      <c r="AC736">
        <v>0</v>
      </c>
      <c r="AD736">
        <v>0</v>
      </c>
      <c r="AE736">
        <v>65.75</v>
      </c>
      <c r="AF736">
        <v>0</v>
      </c>
      <c r="AG736">
        <v>0</v>
      </c>
      <c r="AH736">
        <v>0</v>
      </c>
      <c r="AI736">
        <v>6.77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5.0000000000000001E-3</v>
      </c>
      <c r="AU736" t="s">
        <v>3</v>
      </c>
      <c r="AV736">
        <v>0</v>
      </c>
      <c r="AW736">
        <v>2</v>
      </c>
      <c r="AX736">
        <v>39651504</v>
      </c>
      <c r="AY736">
        <v>1</v>
      </c>
      <c r="AZ736">
        <v>0</v>
      </c>
      <c r="BA736">
        <v>613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Y736*Source!I275</f>
        <v>0.03</v>
      </c>
      <c r="CY736">
        <f t="shared" si="243"/>
        <v>445.13</v>
      </c>
      <c r="CZ736">
        <f t="shared" si="244"/>
        <v>65.75</v>
      </c>
      <c r="DA736">
        <f t="shared" si="245"/>
        <v>6.77</v>
      </c>
      <c r="DB736">
        <f t="shared" si="246"/>
        <v>0.33</v>
      </c>
      <c r="DC736">
        <f t="shared" si="247"/>
        <v>0</v>
      </c>
    </row>
    <row r="737" spans="1:107" x14ac:dyDescent="0.2">
      <c r="A737">
        <f>ROW(Source!A275)</f>
        <v>275</v>
      </c>
      <c r="B737">
        <v>39650538</v>
      </c>
      <c r="C737">
        <v>39651492</v>
      </c>
      <c r="D737">
        <v>36872099</v>
      </c>
      <c r="E737">
        <v>1</v>
      </c>
      <c r="F737">
        <v>1</v>
      </c>
      <c r="G737">
        <v>1</v>
      </c>
      <c r="H737">
        <v>3</v>
      </c>
      <c r="I737" t="s">
        <v>516</v>
      </c>
      <c r="J737" t="s">
        <v>518</v>
      </c>
      <c r="K737" t="s">
        <v>517</v>
      </c>
      <c r="L737">
        <v>1358</v>
      </c>
      <c r="N737">
        <v>1010</v>
      </c>
      <c r="O737" t="s">
        <v>95</v>
      </c>
      <c r="P737" t="s">
        <v>95</v>
      </c>
      <c r="Q737">
        <v>10</v>
      </c>
      <c r="W737">
        <v>0</v>
      </c>
      <c r="X737">
        <v>-734882753</v>
      </c>
      <c r="Y737">
        <v>0.1</v>
      </c>
      <c r="AA737">
        <v>8640.5499999999993</v>
      </c>
      <c r="AB737">
        <v>0</v>
      </c>
      <c r="AC737">
        <v>0</v>
      </c>
      <c r="AD737">
        <v>0</v>
      </c>
      <c r="AE737">
        <v>1276.3</v>
      </c>
      <c r="AF737">
        <v>0</v>
      </c>
      <c r="AG737">
        <v>0</v>
      </c>
      <c r="AH737">
        <v>0</v>
      </c>
      <c r="AI737">
        <v>6.77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3</v>
      </c>
      <c r="AT737">
        <v>0.1</v>
      </c>
      <c r="AU737" t="s">
        <v>3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3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Y737*Source!I275</f>
        <v>0.60000000000000009</v>
      </c>
      <c r="CY737">
        <f t="shared" si="243"/>
        <v>8640.5499999999993</v>
      </c>
      <c r="CZ737">
        <f t="shared" si="244"/>
        <v>1276.3</v>
      </c>
      <c r="DA737">
        <f t="shared" si="245"/>
        <v>6.77</v>
      </c>
      <c r="DB737">
        <f t="shared" si="246"/>
        <v>127.63</v>
      </c>
      <c r="DC737">
        <f t="shared" si="247"/>
        <v>0</v>
      </c>
    </row>
    <row r="738" spans="1:107" x14ac:dyDescent="0.2">
      <c r="A738">
        <f>ROW(Source!A275)</f>
        <v>275</v>
      </c>
      <c r="B738">
        <v>39650538</v>
      </c>
      <c r="C738">
        <v>39651492</v>
      </c>
      <c r="D738">
        <v>36799065</v>
      </c>
      <c r="E738">
        <v>17</v>
      </c>
      <c r="F738">
        <v>1</v>
      </c>
      <c r="G738">
        <v>1</v>
      </c>
      <c r="H738">
        <v>3</v>
      </c>
      <c r="I738" t="s">
        <v>892</v>
      </c>
      <c r="J738" t="s">
        <v>3</v>
      </c>
      <c r="K738" t="s">
        <v>893</v>
      </c>
      <c r="L738">
        <v>1374</v>
      </c>
      <c r="N738">
        <v>1013</v>
      </c>
      <c r="O738" t="s">
        <v>894</v>
      </c>
      <c r="P738" t="s">
        <v>894</v>
      </c>
      <c r="Q738">
        <v>1</v>
      </c>
      <c r="W738">
        <v>0</v>
      </c>
      <c r="X738">
        <v>-1731369543</v>
      </c>
      <c r="Y738">
        <v>0.32</v>
      </c>
      <c r="AA738">
        <v>1</v>
      </c>
      <c r="AB738">
        <v>0</v>
      </c>
      <c r="AC738">
        <v>0</v>
      </c>
      <c r="AD738">
        <v>0</v>
      </c>
      <c r="AE738">
        <v>1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3</v>
      </c>
      <c r="AT738">
        <v>0.32</v>
      </c>
      <c r="AU738" t="s">
        <v>3</v>
      </c>
      <c r="AV738">
        <v>0</v>
      </c>
      <c r="AW738">
        <v>2</v>
      </c>
      <c r="AX738">
        <v>39651505</v>
      </c>
      <c r="AY738">
        <v>1</v>
      </c>
      <c r="AZ738">
        <v>0</v>
      </c>
      <c r="BA738">
        <v>614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Y738*Source!I275</f>
        <v>1.92</v>
      </c>
      <c r="CY738">
        <f t="shared" si="243"/>
        <v>1</v>
      </c>
      <c r="CZ738">
        <f t="shared" si="244"/>
        <v>1</v>
      </c>
      <c r="DA738">
        <f t="shared" si="245"/>
        <v>1</v>
      </c>
      <c r="DB738">
        <f t="shared" si="246"/>
        <v>0.32</v>
      </c>
      <c r="DC738">
        <f t="shared" si="247"/>
        <v>0</v>
      </c>
    </row>
    <row r="739" spans="1:107" x14ac:dyDescent="0.2">
      <c r="A739">
        <f>ROW(Source!A278)</f>
        <v>278</v>
      </c>
      <c r="B739">
        <v>39650536</v>
      </c>
      <c r="C739">
        <v>39651507</v>
      </c>
      <c r="D739">
        <v>37071037</v>
      </c>
      <c r="E739">
        <v>1</v>
      </c>
      <c r="F739">
        <v>1</v>
      </c>
      <c r="G739">
        <v>1</v>
      </c>
      <c r="H739">
        <v>1</v>
      </c>
      <c r="I739" t="s">
        <v>895</v>
      </c>
      <c r="J739" t="s">
        <v>3</v>
      </c>
      <c r="K739" t="s">
        <v>896</v>
      </c>
      <c r="L739">
        <v>1191</v>
      </c>
      <c r="N739">
        <v>1013</v>
      </c>
      <c r="O739" t="s">
        <v>878</v>
      </c>
      <c r="P739" t="s">
        <v>878</v>
      </c>
      <c r="Q739">
        <v>1</v>
      </c>
      <c r="W739">
        <v>0</v>
      </c>
      <c r="X739">
        <v>1069510174</v>
      </c>
      <c r="Y739">
        <v>0.47249999999999998</v>
      </c>
      <c r="AA739">
        <v>0</v>
      </c>
      <c r="AB739">
        <v>0</v>
      </c>
      <c r="AC739">
        <v>0</v>
      </c>
      <c r="AD739">
        <v>9.6199999999999992</v>
      </c>
      <c r="AE739">
        <v>0</v>
      </c>
      <c r="AF739">
        <v>0</v>
      </c>
      <c r="AG739">
        <v>0</v>
      </c>
      <c r="AH739">
        <v>9.6199999999999992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3</v>
      </c>
      <c r="AT739">
        <v>0.35</v>
      </c>
      <c r="AU739" t="s">
        <v>19</v>
      </c>
      <c r="AV739">
        <v>1</v>
      </c>
      <c r="AW739">
        <v>2</v>
      </c>
      <c r="AX739">
        <v>39651517</v>
      </c>
      <c r="AY739">
        <v>1</v>
      </c>
      <c r="AZ739">
        <v>0</v>
      </c>
      <c r="BA739">
        <v>615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Y739*Source!I278</f>
        <v>2.835</v>
      </c>
      <c r="CY739">
        <f>AD739</f>
        <v>9.6199999999999992</v>
      </c>
      <c r="CZ739">
        <f>AH739</f>
        <v>9.6199999999999992</v>
      </c>
      <c r="DA739">
        <f>AL739</f>
        <v>1</v>
      </c>
      <c r="DB739">
        <f>ROUND((ROUND(AT739*CZ739,2)*1.35),6)</f>
        <v>4.5495000000000001</v>
      </c>
      <c r="DC739">
        <f>ROUND((ROUND(AT739*AG739,2)*1.35),6)</f>
        <v>0</v>
      </c>
    </row>
    <row r="740" spans="1:107" x14ac:dyDescent="0.2">
      <c r="A740">
        <f>ROW(Source!A278)</f>
        <v>278</v>
      </c>
      <c r="B740">
        <v>39650536</v>
      </c>
      <c r="C740">
        <v>39651507</v>
      </c>
      <c r="D740">
        <v>36883858</v>
      </c>
      <c r="E740">
        <v>1</v>
      </c>
      <c r="F740">
        <v>1</v>
      </c>
      <c r="G740">
        <v>1</v>
      </c>
      <c r="H740">
        <v>2</v>
      </c>
      <c r="I740" t="s">
        <v>1039</v>
      </c>
      <c r="J740" t="s">
        <v>1040</v>
      </c>
      <c r="K740" t="s">
        <v>1041</v>
      </c>
      <c r="L740">
        <v>1368</v>
      </c>
      <c r="N740">
        <v>1011</v>
      </c>
      <c r="O740" t="s">
        <v>902</v>
      </c>
      <c r="P740" t="s">
        <v>902</v>
      </c>
      <c r="Q740">
        <v>1</v>
      </c>
      <c r="W740">
        <v>0</v>
      </c>
      <c r="X740">
        <v>-353815937</v>
      </c>
      <c r="Y740">
        <v>0.16200000000000001</v>
      </c>
      <c r="AA740">
        <v>0</v>
      </c>
      <c r="AB740">
        <v>8.1</v>
      </c>
      <c r="AC740">
        <v>0</v>
      </c>
      <c r="AD740">
        <v>0</v>
      </c>
      <c r="AE740">
        <v>0</v>
      </c>
      <c r="AF740">
        <v>8.1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0.12</v>
      </c>
      <c r="AU740" t="s">
        <v>19</v>
      </c>
      <c r="AV740">
        <v>0</v>
      </c>
      <c r="AW740">
        <v>2</v>
      </c>
      <c r="AX740">
        <v>39651518</v>
      </c>
      <c r="AY740">
        <v>1</v>
      </c>
      <c r="AZ740">
        <v>0</v>
      </c>
      <c r="BA740">
        <v>616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Y740*Source!I278</f>
        <v>0.97199999999999998</v>
      </c>
      <c r="CY740">
        <f>AB740</f>
        <v>8.1</v>
      </c>
      <c r="CZ740">
        <f>AF740</f>
        <v>8.1</v>
      </c>
      <c r="DA740">
        <f>AJ740</f>
        <v>1</v>
      </c>
      <c r="DB740">
        <f>ROUND((ROUND(AT740*CZ740,2)*1.35),6)</f>
        <v>1.3095000000000001</v>
      </c>
      <c r="DC740">
        <f>ROUND((ROUND(AT740*AG740,2)*1.35),6)</f>
        <v>0</v>
      </c>
    </row>
    <row r="741" spans="1:107" x14ac:dyDescent="0.2">
      <c r="A741">
        <f>ROW(Source!A278)</f>
        <v>278</v>
      </c>
      <c r="B741">
        <v>39650536</v>
      </c>
      <c r="C741">
        <v>39651507</v>
      </c>
      <c r="D741">
        <v>36802293</v>
      </c>
      <c r="E741">
        <v>1</v>
      </c>
      <c r="F741">
        <v>1</v>
      </c>
      <c r="G741">
        <v>1</v>
      </c>
      <c r="H741">
        <v>3</v>
      </c>
      <c r="I741" t="s">
        <v>1048</v>
      </c>
      <c r="J741" t="s">
        <v>1049</v>
      </c>
      <c r="K741" t="s">
        <v>1050</v>
      </c>
      <c r="L741">
        <v>1356</v>
      </c>
      <c r="N741">
        <v>1010</v>
      </c>
      <c r="O741" t="s">
        <v>1051</v>
      </c>
      <c r="P741" t="s">
        <v>1051</v>
      </c>
      <c r="Q741">
        <v>1000</v>
      </c>
      <c r="W741">
        <v>0</v>
      </c>
      <c r="X741">
        <v>72387144</v>
      </c>
      <c r="Y741">
        <v>1.5E-3</v>
      </c>
      <c r="AA741">
        <v>253.8</v>
      </c>
      <c r="AB741">
        <v>0</v>
      </c>
      <c r="AC741">
        <v>0</v>
      </c>
      <c r="AD741">
        <v>0</v>
      </c>
      <c r="AE741">
        <v>253.8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3</v>
      </c>
      <c r="AT741">
        <v>1.5E-3</v>
      </c>
      <c r="AU741" t="s">
        <v>3</v>
      </c>
      <c r="AV741">
        <v>0</v>
      </c>
      <c r="AW741">
        <v>2</v>
      </c>
      <c r="AX741">
        <v>39651519</v>
      </c>
      <c r="AY741">
        <v>1</v>
      </c>
      <c r="AZ741">
        <v>0</v>
      </c>
      <c r="BA741">
        <v>617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Y741*Source!I278</f>
        <v>9.0000000000000011E-3</v>
      </c>
      <c r="CY741">
        <f t="shared" ref="CY741:CY746" si="248">AA741</f>
        <v>253.8</v>
      </c>
      <c r="CZ741">
        <f t="shared" ref="CZ741:CZ746" si="249">AE741</f>
        <v>253.8</v>
      </c>
      <c r="DA741">
        <f t="shared" ref="DA741:DA746" si="250">AI741</f>
        <v>1</v>
      </c>
      <c r="DB741">
        <f t="shared" ref="DB741:DB746" si="251">ROUND(ROUND(AT741*CZ741,2),6)</f>
        <v>0.38</v>
      </c>
      <c r="DC741">
        <f t="shared" ref="DC741:DC746" si="252">ROUND(ROUND(AT741*AG741,2),6)</f>
        <v>0</v>
      </c>
    </row>
    <row r="742" spans="1:107" x14ac:dyDescent="0.2">
      <c r="A742">
        <f>ROW(Source!A278)</f>
        <v>278</v>
      </c>
      <c r="B742">
        <v>39650536</v>
      </c>
      <c r="C742">
        <v>39651507</v>
      </c>
      <c r="D742">
        <v>36803268</v>
      </c>
      <c r="E742">
        <v>1</v>
      </c>
      <c r="F742">
        <v>1</v>
      </c>
      <c r="G742">
        <v>1</v>
      </c>
      <c r="H742">
        <v>3</v>
      </c>
      <c r="I742" t="s">
        <v>1052</v>
      </c>
      <c r="J742" t="s">
        <v>1053</v>
      </c>
      <c r="K742" t="s">
        <v>1054</v>
      </c>
      <c r="L742">
        <v>1348</v>
      </c>
      <c r="N742">
        <v>1009</v>
      </c>
      <c r="O742" t="s">
        <v>888</v>
      </c>
      <c r="P742" t="s">
        <v>888</v>
      </c>
      <c r="Q742">
        <v>1000</v>
      </c>
      <c r="W742">
        <v>0</v>
      </c>
      <c r="X742">
        <v>1334874479</v>
      </c>
      <c r="Y742">
        <v>1.0000000000000001E-5</v>
      </c>
      <c r="AA742">
        <v>9765</v>
      </c>
      <c r="AB742">
        <v>0</v>
      </c>
      <c r="AC742">
        <v>0</v>
      </c>
      <c r="AD742">
        <v>0</v>
      </c>
      <c r="AE742">
        <v>9765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3</v>
      </c>
      <c r="AT742">
        <v>1.0000000000000001E-5</v>
      </c>
      <c r="AU742" t="s">
        <v>3</v>
      </c>
      <c r="AV742">
        <v>0</v>
      </c>
      <c r="AW742">
        <v>2</v>
      </c>
      <c r="AX742">
        <v>39651520</v>
      </c>
      <c r="AY742">
        <v>1</v>
      </c>
      <c r="AZ742">
        <v>0</v>
      </c>
      <c r="BA742">
        <v>618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Y742*Source!I278</f>
        <v>6.0000000000000008E-5</v>
      </c>
      <c r="CY742">
        <f t="shared" si="248"/>
        <v>9765</v>
      </c>
      <c r="CZ742">
        <f t="shared" si="249"/>
        <v>9765</v>
      </c>
      <c r="DA742">
        <f t="shared" si="250"/>
        <v>1</v>
      </c>
      <c r="DB742">
        <f t="shared" si="251"/>
        <v>0.1</v>
      </c>
      <c r="DC742">
        <f t="shared" si="252"/>
        <v>0</v>
      </c>
    </row>
    <row r="743" spans="1:107" x14ac:dyDescent="0.2">
      <c r="A743">
        <f>ROW(Source!A278)</f>
        <v>278</v>
      </c>
      <c r="B743">
        <v>39650536</v>
      </c>
      <c r="C743">
        <v>39651507</v>
      </c>
      <c r="D743">
        <v>36804601</v>
      </c>
      <c r="E743">
        <v>1</v>
      </c>
      <c r="F743">
        <v>1</v>
      </c>
      <c r="G743">
        <v>1</v>
      </c>
      <c r="H743">
        <v>3</v>
      </c>
      <c r="I743" t="s">
        <v>1177</v>
      </c>
      <c r="J743" t="s">
        <v>1178</v>
      </c>
      <c r="K743" t="s">
        <v>1179</v>
      </c>
      <c r="L743">
        <v>1348</v>
      </c>
      <c r="N743">
        <v>1009</v>
      </c>
      <c r="O743" t="s">
        <v>888</v>
      </c>
      <c r="P743" t="s">
        <v>888</v>
      </c>
      <c r="Q743">
        <v>1000</v>
      </c>
      <c r="W743">
        <v>0</v>
      </c>
      <c r="X743">
        <v>977409659</v>
      </c>
      <c r="Y743">
        <v>2.0000000000000002E-5</v>
      </c>
      <c r="AA743">
        <v>22558</v>
      </c>
      <c r="AB743">
        <v>0</v>
      </c>
      <c r="AC743">
        <v>0</v>
      </c>
      <c r="AD743">
        <v>0</v>
      </c>
      <c r="AE743">
        <v>22558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3</v>
      </c>
      <c r="AT743">
        <v>2.0000000000000002E-5</v>
      </c>
      <c r="AU743" t="s">
        <v>3</v>
      </c>
      <c r="AV743">
        <v>0</v>
      </c>
      <c r="AW743">
        <v>2</v>
      </c>
      <c r="AX743">
        <v>39651521</v>
      </c>
      <c r="AY743">
        <v>1</v>
      </c>
      <c r="AZ743">
        <v>0</v>
      </c>
      <c r="BA743">
        <v>619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Y743*Source!I278</f>
        <v>1.2000000000000002E-4</v>
      </c>
      <c r="CY743">
        <f t="shared" si="248"/>
        <v>22558</v>
      </c>
      <c r="CZ743">
        <f t="shared" si="249"/>
        <v>22558</v>
      </c>
      <c r="DA743">
        <f t="shared" si="250"/>
        <v>1</v>
      </c>
      <c r="DB743">
        <f t="shared" si="251"/>
        <v>0.45</v>
      </c>
      <c r="DC743">
        <f t="shared" si="252"/>
        <v>0</v>
      </c>
    </row>
    <row r="744" spans="1:107" x14ac:dyDescent="0.2">
      <c r="A744">
        <f>ROW(Source!A278)</f>
        <v>278</v>
      </c>
      <c r="B744">
        <v>39650536</v>
      </c>
      <c r="C744">
        <v>39651507</v>
      </c>
      <c r="D744">
        <v>36847409</v>
      </c>
      <c r="E744">
        <v>1</v>
      </c>
      <c r="F744">
        <v>1</v>
      </c>
      <c r="G744">
        <v>1</v>
      </c>
      <c r="H744">
        <v>3</v>
      </c>
      <c r="I744" t="s">
        <v>1058</v>
      </c>
      <c r="J744" t="s">
        <v>1059</v>
      </c>
      <c r="K744" t="s">
        <v>1060</v>
      </c>
      <c r="L744">
        <v>1356</v>
      </c>
      <c r="N744">
        <v>1010</v>
      </c>
      <c r="O744" t="s">
        <v>1051</v>
      </c>
      <c r="P744" t="s">
        <v>1051</v>
      </c>
      <c r="Q744">
        <v>1000</v>
      </c>
      <c r="W744">
        <v>0</v>
      </c>
      <c r="X744">
        <v>-1429167568</v>
      </c>
      <c r="Y744">
        <v>1.5E-3</v>
      </c>
      <c r="AA744">
        <v>135.82</v>
      </c>
      <c r="AB744">
        <v>0</v>
      </c>
      <c r="AC744">
        <v>0</v>
      </c>
      <c r="AD744">
        <v>0</v>
      </c>
      <c r="AE744">
        <v>135.82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3</v>
      </c>
      <c r="AT744">
        <v>1.5E-3</v>
      </c>
      <c r="AU744" t="s">
        <v>3</v>
      </c>
      <c r="AV744">
        <v>0</v>
      </c>
      <c r="AW744">
        <v>2</v>
      </c>
      <c r="AX744">
        <v>39651522</v>
      </c>
      <c r="AY744">
        <v>1</v>
      </c>
      <c r="AZ744">
        <v>0</v>
      </c>
      <c r="BA744">
        <v>620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Y744*Source!I278</f>
        <v>9.0000000000000011E-3</v>
      </c>
      <c r="CY744">
        <f t="shared" si="248"/>
        <v>135.82</v>
      </c>
      <c r="CZ744">
        <f t="shared" si="249"/>
        <v>135.82</v>
      </c>
      <c r="DA744">
        <f t="shared" si="250"/>
        <v>1</v>
      </c>
      <c r="DB744">
        <f t="shared" si="251"/>
        <v>0.2</v>
      </c>
      <c r="DC744">
        <f t="shared" si="252"/>
        <v>0</v>
      </c>
    </row>
    <row r="745" spans="1:107" x14ac:dyDescent="0.2">
      <c r="A745">
        <f>ROW(Source!A278)</f>
        <v>278</v>
      </c>
      <c r="B745">
        <v>39650536</v>
      </c>
      <c r="C745">
        <v>39651507</v>
      </c>
      <c r="D745">
        <v>36872695</v>
      </c>
      <c r="E745">
        <v>1</v>
      </c>
      <c r="F745">
        <v>1</v>
      </c>
      <c r="G745">
        <v>1</v>
      </c>
      <c r="H745">
        <v>3</v>
      </c>
      <c r="I745" t="s">
        <v>524</v>
      </c>
      <c r="J745" t="s">
        <v>526</v>
      </c>
      <c r="K745" t="s">
        <v>525</v>
      </c>
      <c r="L745">
        <v>1358</v>
      </c>
      <c r="N745">
        <v>1010</v>
      </c>
      <c r="O745" t="s">
        <v>95</v>
      </c>
      <c r="P745" t="s">
        <v>95</v>
      </c>
      <c r="Q745">
        <v>10</v>
      </c>
      <c r="W745">
        <v>0</v>
      </c>
      <c r="X745">
        <v>-880843711</v>
      </c>
      <c r="Y745">
        <v>0.1</v>
      </c>
      <c r="AA745">
        <v>688.2</v>
      </c>
      <c r="AB745">
        <v>0</v>
      </c>
      <c r="AC745">
        <v>0</v>
      </c>
      <c r="AD745">
        <v>0</v>
      </c>
      <c r="AE745">
        <v>688.2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0</v>
      </c>
      <c r="AP745">
        <v>0</v>
      </c>
      <c r="AQ745">
        <v>0</v>
      </c>
      <c r="AR745">
        <v>0</v>
      </c>
      <c r="AS745" t="s">
        <v>3</v>
      </c>
      <c r="AT745">
        <v>0.1</v>
      </c>
      <c r="AU745" t="s">
        <v>3</v>
      </c>
      <c r="AV745">
        <v>0</v>
      </c>
      <c r="AW745">
        <v>1</v>
      </c>
      <c r="AX745">
        <v>-1</v>
      </c>
      <c r="AY745">
        <v>0</v>
      </c>
      <c r="AZ745">
        <v>0</v>
      </c>
      <c r="BA745" t="s">
        <v>3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Y745*Source!I278</f>
        <v>0.60000000000000009</v>
      </c>
      <c r="CY745">
        <f t="shared" si="248"/>
        <v>688.2</v>
      </c>
      <c r="CZ745">
        <f t="shared" si="249"/>
        <v>688.2</v>
      </c>
      <c r="DA745">
        <f t="shared" si="250"/>
        <v>1</v>
      </c>
      <c r="DB745">
        <f t="shared" si="251"/>
        <v>68.819999999999993</v>
      </c>
      <c r="DC745">
        <f t="shared" si="252"/>
        <v>0</v>
      </c>
    </row>
    <row r="746" spans="1:107" x14ac:dyDescent="0.2">
      <c r="A746">
        <f>ROW(Source!A278)</f>
        <v>278</v>
      </c>
      <c r="B746">
        <v>39650536</v>
      </c>
      <c r="C746">
        <v>39651507</v>
      </c>
      <c r="D746">
        <v>36799065</v>
      </c>
      <c r="E746">
        <v>17</v>
      </c>
      <c r="F746">
        <v>1</v>
      </c>
      <c r="G746">
        <v>1</v>
      </c>
      <c r="H746">
        <v>3</v>
      </c>
      <c r="I746" t="s">
        <v>892</v>
      </c>
      <c r="J746" t="s">
        <v>3</v>
      </c>
      <c r="K746" t="s">
        <v>893</v>
      </c>
      <c r="L746">
        <v>1374</v>
      </c>
      <c r="N746">
        <v>1013</v>
      </c>
      <c r="O746" t="s">
        <v>894</v>
      </c>
      <c r="P746" t="s">
        <v>894</v>
      </c>
      <c r="Q746">
        <v>1</v>
      </c>
      <c r="W746">
        <v>0</v>
      </c>
      <c r="X746">
        <v>-1731369543</v>
      </c>
      <c r="Y746">
        <v>7.0000000000000007E-2</v>
      </c>
      <c r="AA746">
        <v>1</v>
      </c>
      <c r="AB746">
        <v>0</v>
      </c>
      <c r="AC746">
        <v>0</v>
      </c>
      <c r="AD746">
        <v>0</v>
      </c>
      <c r="AE746">
        <v>1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3</v>
      </c>
      <c r="AT746">
        <v>7.0000000000000007E-2</v>
      </c>
      <c r="AU746" t="s">
        <v>3</v>
      </c>
      <c r="AV746">
        <v>0</v>
      </c>
      <c r="AW746">
        <v>2</v>
      </c>
      <c r="AX746">
        <v>39651523</v>
      </c>
      <c r="AY746">
        <v>1</v>
      </c>
      <c r="AZ746">
        <v>0</v>
      </c>
      <c r="BA746">
        <v>621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Y746*Source!I278</f>
        <v>0.42000000000000004</v>
      </c>
      <c r="CY746">
        <f t="shared" si="248"/>
        <v>1</v>
      </c>
      <c r="CZ746">
        <f t="shared" si="249"/>
        <v>1</v>
      </c>
      <c r="DA746">
        <f t="shared" si="250"/>
        <v>1</v>
      </c>
      <c r="DB746">
        <f t="shared" si="251"/>
        <v>7.0000000000000007E-2</v>
      </c>
      <c r="DC746">
        <f t="shared" si="252"/>
        <v>0</v>
      </c>
    </row>
    <row r="747" spans="1:107" x14ac:dyDescent="0.2">
      <c r="A747">
        <f>ROW(Source!A279)</f>
        <v>279</v>
      </c>
      <c r="B747">
        <v>39650538</v>
      </c>
      <c r="C747">
        <v>39651507</v>
      </c>
      <c r="D747">
        <v>37071037</v>
      </c>
      <c r="E747">
        <v>1</v>
      </c>
      <c r="F747">
        <v>1</v>
      </c>
      <c r="G747">
        <v>1</v>
      </c>
      <c r="H747">
        <v>1</v>
      </c>
      <c r="I747" t="s">
        <v>895</v>
      </c>
      <c r="J747" t="s">
        <v>3</v>
      </c>
      <c r="K747" t="s">
        <v>896</v>
      </c>
      <c r="L747">
        <v>1191</v>
      </c>
      <c r="N747">
        <v>1013</v>
      </c>
      <c r="O747" t="s">
        <v>878</v>
      </c>
      <c r="P747" t="s">
        <v>878</v>
      </c>
      <c r="Q747">
        <v>1</v>
      </c>
      <c r="W747">
        <v>0</v>
      </c>
      <c r="X747">
        <v>1069510174</v>
      </c>
      <c r="Y747">
        <v>0.47249999999999998</v>
      </c>
      <c r="AA747">
        <v>0</v>
      </c>
      <c r="AB747">
        <v>0</v>
      </c>
      <c r="AC747">
        <v>0</v>
      </c>
      <c r="AD747">
        <v>65.13</v>
      </c>
      <c r="AE747">
        <v>0</v>
      </c>
      <c r="AF747">
        <v>0</v>
      </c>
      <c r="AG747">
        <v>0</v>
      </c>
      <c r="AH747">
        <v>9.6199999999999992</v>
      </c>
      <c r="AI747">
        <v>1</v>
      </c>
      <c r="AJ747">
        <v>1</v>
      </c>
      <c r="AK747">
        <v>1</v>
      </c>
      <c r="AL747">
        <v>6.77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0.35</v>
      </c>
      <c r="AU747" t="s">
        <v>19</v>
      </c>
      <c r="AV747">
        <v>1</v>
      </c>
      <c r="AW747">
        <v>2</v>
      </c>
      <c r="AX747">
        <v>39651517</v>
      </c>
      <c r="AY747">
        <v>1</v>
      </c>
      <c r="AZ747">
        <v>0</v>
      </c>
      <c r="BA747">
        <v>622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Y747*Source!I279</f>
        <v>2.835</v>
      </c>
      <c r="CY747">
        <f>AD747</f>
        <v>65.13</v>
      </c>
      <c r="CZ747">
        <f>AH747</f>
        <v>9.6199999999999992</v>
      </c>
      <c r="DA747">
        <f>AL747</f>
        <v>6.77</v>
      </c>
      <c r="DB747">
        <f>ROUND((ROUND(AT747*CZ747,2)*1.35),6)</f>
        <v>4.5495000000000001</v>
      </c>
      <c r="DC747">
        <f>ROUND((ROUND(AT747*AG747,2)*1.35),6)</f>
        <v>0</v>
      </c>
    </row>
    <row r="748" spans="1:107" x14ac:dyDescent="0.2">
      <c r="A748">
        <f>ROW(Source!A279)</f>
        <v>279</v>
      </c>
      <c r="B748">
        <v>39650538</v>
      </c>
      <c r="C748">
        <v>39651507</v>
      </c>
      <c r="D748">
        <v>36883858</v>
      </c>
      <c r="E748">
        <v>1</v>
      </c>
      <c r="F748">
        <v>1</v>
      </c>
      <c r="G748">
        <v>1</v>
      </c>
      <c r="H748">
        <v>2</v>
      </c>
      <c r="I748" t="s">
        <v>1039</v>
      </c>
      <c r="J748" t="s">
        <v>1040</v>
      </c>
      <c r="K748" t="s">
        <v>1041</v>
      </c>
      <c r="L748">
        <v>1368</v>
      </c>
      <c r="N748">
        <v>1011</v>
      </c>
      <c r="O748" t="s">
        <v>902</v>
      </c>
      <c r="P748" t="s">
        <v>902</v>
      </c>
      <c r="Q748">
        <v>1</v>
      </c>
      <c r="W748">
        <v>0</v>
      </c>
      <c r="X748">
        <v>-353815937</v>
      </c>
      <c r="Y748">
        <v>0.16200000000000001</v>
      </c>
      <c r="AA748">
        <v>0</v>
      </c>
      <c r="AB748">
        <v>54.84</v>
      </c>
      <c r="AC748">
        <v>0</v>
      </c>
      <c r="AD748">
        <v>0</v>
      </c>
      <c r="AE748">
        <v>0</v>
      </c>
      <c r="AF748">
        <v>8.1</v>
      </c>
      <c r="AG748">
        <v>0</v>
      </c>
      <c r="AH748">
        <v>0</v>
      </c>
      <c r="AI748">
        <v>1</v>
      </c>
      <c r="AJ748">
        <v>6.77</v>
      </c>
      <c r="AK748">
        <v>1</v>
      </c>
      <c r="AL748">
        <v>1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3</v>
      </c>
      <c r="AT748">
        <v>0.12</v>
      </c>
      <c r="AU748" t="s">
        <v>19</v>
      </c>
      <c r="AV748">
        <v>0</v>
      </c>
      <c r="AW748">
        <v>2</v>
      </c>
      <c r="AX748">
        <v>39651518</v>
      </c>
      <c r="AY748">
        <v>1</v>
      </c>
      <c r="AZ748">
        <v>0</v>
      </c>
      <c r="BA748">
        <v>623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Y748*Source!I279</f>
        <v>0.97199999999999998</v>
      </c>
      <c r="CY748">
        <f>AB748</f>
        <v>54.84</v>
      </c>
      <c r="CZ748">
        <f>AF748</f>
        <v>8.1</v>
      </c>
      <c r="DA748">
        <f>AJ748</f>
        <v>6.77</v>
      </c>
      <c r="DB748">
        <f>ROUND((ROUND(AT748*CZ748,2)*1.35),6)</f>
        <v>1.3095000000000001</v>
      </c>
      <c r="DC748">
        <f>ROUND((ROUND(AT748*AG748,2)*1.35),6)</f>
        <v>0</v>
      </c>
    </row>
    <row r="749" spans="1:107" x14ac:dyDescent="0.2">
      <c r="A749">
        <f>ROW(Source!A279)</f>
        <v>279</v>
      </c>
      <c r="B749">
        <v>39650538</v>
      </c>
      <c r="C749">
        <v>39651507</v>
      </c>
      <c r="D749">
        <v>36802293</v>
      </c>
      <c r="E749">
        <v>1</v>
      </c>
      <c r="F749">
        <v>1</v>
      </c>
      <c r="G749">
        <v>1</v>
      </c>
      <c r="H749">
        <v>3</v>
      </c>
      <c r="I749" t="s">
        <v>1048</v>
      </c>
      <c r="J749" t="s">
        <v>1049</v>
      </c>
      <c r="K749" t="s">
        <v>1050</v>
      </c>
      <c r="L749">
        <v>1356</v>
      </c>
      <c r="N749">
        <v>1010</v>
      </c>
      <c r="O749" t="s">
        <v>1051</v>
      </c>
      <c r="P749" t="s">
        <v>1051</v>
      </c>
      <c r="Q749">
        <v>1000</v>
      </c>
      <c r="W749">
        <v>0</v>
      </c>
      <c r="X749">
        <v>72387144</v>
      </c>
      <c r="Y749">
        <v>1.5E-3</v>
      </c>
      <c r="AA749">
        <v>1718.23</v>
      </c>
      <c r="AB749">
        <v>0</v>
      </c>
      <c r="AC749">
        <v>0</v>
      </c>
      <c r="AD749">
        <v>0</v>
      </c>
      <c r="AE749">
        <v>253.8</v>
      </c>
      <c r="AF749">
        <v>0</v>
      </c>
      <c r="AG749">
        <v>0</v>
      </c>
      <c r="AH749">
        <v>0</v>
      </c>
      <c r="AI749">
        <v>6.77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3</v>
      </c>
      <c r="AT749">
        <v>1.5E-3</v>
      </c>
      <c r="AU749" t="s">
        <v>3</v>
      </c>
      <c r="AV749">
        <v>0</v>
      </c>
      <c r="AW749">
        <v>2</v>
      </c>
      <c r="AX749">
        <v>39651519</v>
      </c>
      <c r="AY749">
        <v>1</v>
      </c>
      <c r="AZ749">
        <v>0</v>
      </c>
      <c r="BA749">
        <v>624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Y749*Source!I279</f>
        <v>9.0000000000000011E-3</v>
      </c>
      <c r="CY749">
        <f t="shared" ref="CY749:CY754" si="253">AA749</f>
        <v>1718.23</v>
      </c>
      <c r="CZ749">
        <f t="shared" ref="CZ749:CZ754" si="254">AE749</f>
        <v>253.8</v>
      </c>
      <c r="DA749">
        <f t="shared" ref="DA749:DA754" si="255">AI749</f>
        <v>6.77</v>
      </c>
      <c r="DB749">
        <f t="shared" ref="DB749:DB754" si="256">ROUND(ROUND(AT749*CZ749,2),6)</f>
        <v>0.38</v>
      </c>
      <c r="DC749">
        <f t="shared" ref="DC749:DC754" si="257">ROUND(ROUND(AT749*AG749,2),6)</f>
        <v>0</v>
      </c>
    </row>
    <row r="750" spans="1:107" x14ac:dyDescent="0.2">
      <c r="A750">
        <f>ROW(Source!A279)</f>
        <v>279</v>
      </c>
      <c r="B750">
        <v>39650538</v>
      </c>
      <c r="C750">
        <v>39651507</v>
      </c>
      <c r="D750">
        <v>36803268</v>
      </c>
      <c r="E750">
        <v>1</v>
      </c>
      <c r="F750">
        <v>1</v>
      </c>
      <c r="G750">
        <v>1</v>
      </c>
      <c r="H750">
        <v>3</v>
      </c>
      <c r="I750" t="s">
        <v>1052</v>
      </c>
      <c r="J750" t="s">
        <v>1053</v>
      </c>
      <c r="K750" t="s">
        <v>1054</v>
      </c>
      <c r="L750">
        <v>1348</v>
      </c>
      <c r="N750">
        <v>1009</v>
      </c>
      <c r="O750" t="s">
        <v>888</v>
      </c>
      <c r="P750" t="s">
        <v>888</v>
      </c>
      <c r="Q750">
        <v>1000</v>
      </c>
      <c r="W750">
        <v>0</v>
      </c>
      <c r="X750">
        <v>1334874479</v>
      </c>
      <c r="Y750">
        <v>1.0000000000000001E-5</v>
      </c>
      <c r="AA750">
        <v>66109.05</v>
      </c>
      <c r="AB750">
        <v>0</v>
      </c>
      <c r="AC750">
        <v>0</v>
      </c>
      <c r="AD750">
        <v>0</v>
      </c>
      <c r="AE750">
        <v>9765</v>
      </c>
      <c r="AF750">
        <v>0</v>
      </c>
      <c r="AG750">
        <v>0</v>
      </c>
      <c r="AH750">
        <v>0</v>
      </c>
      <c r="AI750">
        <v>6.77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3</v>
      </c>
      <c r="AT750">
        <v>1.0000000000000001E-5</v>
      </c>
      <c r="AU750" t="s">
        <v>3</v>
      </c>
      <c r="AV750">
        <v>0</v>
      </c>
      <c r="AW750">
        <v>2</v>
      </c>
      <c r="AX750">
        <v>39651520</v>
      </c>
      <c r="AY750">
        <v>1</v>
      </c>
      <c r="AZ750">
        <v>0</v>
      </c>
      <c r="BA750">
        <v>625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Y750*Source!I279</f>
        <v>6.0000000000000008E-5</v>
      </c>
      <c r="CY750">
        <f t="shared" si="253"/>
        <v>66109.05</v>
      </c>
      <c r="CZ750">
        <f t="shared" si="254"/>
        <v>9765</v>
      </c>
      <c r="DA750">
        <f t="shared" si="255"/>
        <v>6.77</v>
      </c>
      <c r="DB750">
        <f t="shared" si="256"/>
        <v>0.1</v>
      </c>
      <c r="DC750">
        <f t="shared" si="257"/>
        <v>0</v>
      </c>
    </row>
    <row r="751" spans="1:107" x14ac:dyDescent="0.2">
      <c r="A751">
        <f>ROW(Source!A279)</f>
        <v>279</v>
      </c>
      <c r="B751">
        <v>39650538</v>
      </c>
      <c r="C751">
        <v>39651507</v>
      </c>
      <c r="D751">
        <v>36804601</v>
      </c>
      <c r="E751">
        <v>1</v>
      </c>
      <c r="F751">
        <v>1</v>
      </c>
      <c r="G751">
        <v>1</v>
      </c>
      <c r="H751">
        <v>3</v>
      </c>
      <c r="I751" t="s">
        <v>1177</v>
      </c>
      <c r="J751" t="s">
        <v>1178</v>
      </c>
      <c r="K751" t="s">
        <v>1179</v>
      </c>
      <c r="L751">
        <v>1348</v>
      </c>
      <c r="N751">
        <v>1009</v>
      </c>
      <c r="O751" t="s">
        <v>888</v>
      </c>
      <c r="P751" t="s">
        <v>888</v>
      </c>
      <c r="Q751">
        <v>1000</v>
      </c>
      <c r="W751">
        <v>0</v>
      </c>
      <c r="X751">
        <v>977409659</v>
      </c>
      <c r="Y751">
        <v>2.0000000000000002E-5</v>
      </c>
      <c r="AA751">
        <v>152717.66</v>
      </c>
      <c r="AB751">
        <v>0</v>
      </c>
      <c r="AC751">
        <v>0</v>
      </c>
      <c r="AD751">
        <v>0</v>
      </c>
      <c r="AE751">
        <v>22558</v>
      </c>
      <c r="AF751">
        <v>0</v>
      </c>
      <c r="AG751">
        <v>0</v>
      </c>
      <c r="AH751">
        <v>0</v>
      </c>
      <c r="AI751">
        <v>6.77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2.0000000000000002E-5</v>
      </c>
      <c r="AU751" t="s">
        <v>3</v>
      </c>
      <c r="AV751">
        <v>0</v>
      </c>
      <c r="AW751">
        <v>2</v>
      </c>
      <c r="AX751">
        <v>39651521</v>
      </c>
      <c r="AY751">
        <v>1</v>
      </c>
      <c r="AZ751">
        <v>0</v>
      </c>
      <c r="BA751">
        <v>626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Y751*Source!I279</f>
        <v>1.2000000000000002E-4</v>
      </c>
      <c r="CY751">
        <f t="shared" si="253"/>
        <v>152717.66</v>
      </c>
      <c r="CZ751">
        <f t="shared" si="254"/>
        <v>22558</v>
      </c>
      <c r="DA751">
        <f t="shared" si="255"/>
        <v>6.77</v>
      </c>
      <c r="DB751">
        <f t="shared" si="256"/>
        <v>0.45</v>
      </c>
      <c r="DC751">
        <f t="shared" si="257"/>
        <v>0</v>
      </c>
    </row>
    <row r="752" spans="1:107" x14ac:dyDescent="0.2">
      <c r="A752">
        <f>ROW(Source!A279)</f>
        <v>279</v>
      </c>
      <c r="B752">
        <v>39650538</v>
      </c>
      <c r="C752">
        <v>39651507</v>
      </c>
      <c r="D752">
        <v>36847409</v>
      </c>
      <c r="E752">
        <v>1</v>
      </c>
      <c r="F752">
        <v>1</v>
      </c>
      <c r="G752">
        <v>1</v>
      </c>
      <c r="H752">
        <v>3</v>
      </c>
      <c r="I752" t="s">
        <v>1058</v>
      </c>
      <c r="J752" t="s">
        <v>1059</v>
      </c>
      <c r="K752" t="s">
        <v>1060</v>
      </c>
      <c r="L752">
        <v>1356</v>
      </c>
      <c r="N752">
        <v>1010</v>
      </c>
      <c r="O752" t="s">
        <v>1051</v>
      </c>
      <c r="P752" t="s">
        <v>1051</v>
      </c>
      <c r="Q752">
        <v>1000</v>
      </c>
      <c r="W752">
        <v>0</v>
      </c>
      <c r="X752">
        <v>-1429167568</v>
      </c>
      <c r="Y752">
        <v>1.5E-3</v>
      </c>
      <c r="AA752">
        <v>919.5</v>
      </c>
      <c r="AB752">
        <v>0</v>
      </c>
      <c r="AC752">
        <v>0</v>
      </c>
      <c r="AD752">
        <v>0</v>
      </c>
      <c r="AE752">
        <v>135.82</v>
      </c>
      <c r="AF752">
        <v>0</v>
      </c>
      <c r="AG752">
        <v>0</v>
      </c>
      <c r="AH752">
        <v>0</v>
      </c>
      <c r="AI752">
        <v>6.77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3</v>
      </c>
      <c r="AT752">
        <v>1.5E-3</v>
      </c>
      <c r="AU752" t="s">
        <v>3</v>
      </c>
      <c r="AV752">
        <v>0</v>
      </c>
      <c r="AW752">
        <v>2</v>
      </c>
      <c r="AX752">
        <v>39651522</v>
      </c>
      <c r="AY752">
        <v>1</v>
      </c>
      <c r="AZ752">
        <v>0</v>
      </c>
      <c r="BA752">
        <v>627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Y752*Source!I279</f>
        <v>9.0000000000000011E-3</v>
      </c>
      <c r="CY752">
        <f t="shared" si="253"/>
        <v>919.5</v>
      </c>
      <c r="CZ752">
        <f t="shared" si="254"/>
        <v>135.82</v>
      </c>
      <c r="DA752">
        <f t="shared" si="255"/>
        <v>6.77</v>
      </c>
      <c r="DB752">
        <f t="shared" si="256"/>
        <v>0.2</v>
      </c>
      <c r="DC752">
        <f t="shared" si="257"/>
        <v>0</v>
      </c>
    </row>
    <row r="753" spans="1:107" x14ac:dyDescent="0.2">
      <c r="A753">
        <f>ROW(Source!A279)</f>
        <v>279</v>
      </c>
      <c r="B753">
        <v>39650538</v>
      </c>
      <c r="C753">
        <v>39651507</v>
      </c>
      <c r="D753">
        <v>36872695</v>
      </c>
      <c r="E753">
        <v>1</v>
      </c>
      <c r="F753">
        <v>1</v>
      </c>
      <c r="G753">
        <v>1</v>
      </c>
      <c r="H753">
        <v>3</v>
      </c>
      <c r="I753" t="s">
        <v>524</v>
      </c>
      <c r="J753" t="s">
        <v>526</v>
      </c>
      <c r="K753" t="s">
        <v>525</v>
      </c>
      <c r="L753">
        <v>1358</v>
      </c>
      <c r="N753">
        <v>1010</v>
      </c>
      <c r="O753" t="s">
        <v>95</v>
      </c>
      <c r="P753" t="s">
        <v>95</v>
      </c>
      <c r="Q753">
        <v>10</v>
      </c>
      <c r="W753">
        <v>0</v>
      </c>
      <c r="X753">
        <v>-880843711</v>
      </c>
      <c r="Y753">
        <v>0.1</v>
      </c>
      <c r="AA753">
        <v>4659.1099999999997</v>
      </c>
      <c r="AB753">
        <v>0</v>
      </c>
      <c r="AC753">
        <v>0</v>
      </c>
      <c r="AD753">
        <v>0</v>
      </c>
      <c r="AE753">
        <v>688.2</v>
      </c>
      <c r="AF753">
        <v>0</v>
      </c>
      <c r="AG753">
        <v>0</v>
      </c>
      <c r="AH753">
        <v>0</v>
      </c>
      <c r="AI753">
        <v>6.77</v>
      </c>
      <c r="AJ753">
        <v>1</v>
      </c>
      <c r="AK753">
        <v>1</v>
      </c>
      <c r="AL753">
        <v>1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3</v>
      </c>
      <c r="AT753">
        <v>0.1</v>
      </c>
      <c r="AU753" t="s">
        <v>3</v>
      </c>
      <c r="AV753">
        <v>0</v>
      </c>
      <c r="AW753">
        <v>1</v>
      </c>
      <c r="AX753">
        <v>-1</v>
      </c>
      <c r="AY753">
        <v>0</v>
      </c>
      <c r="AZ753">
        <v>0</v>
      </c>
      <c r="BA753" t="s">
        <v>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Y753*Source!I279</f>
        <v>0.60000000000000009</v>
      </c>
      <c r="CY753">
        <f t="shared" si="253"/>
        <v>4659.1099999999997</v>
      </c>
      <c r="CZ753">
        <f t="shared" si="254"/>
        <v>688.2</v>
      </c>
      <c r="DA753">
        <f t="shared" si="255"/>
        <v>6.77</v>
      </c>
      <c r="DB753">
        <f t="shared" si="256"/>
        <v>68.819999999999993</v>
      </c>
      <c r="DC753">
        <f t="shared" si="257"/>
        <v>0</v>
      </c>
    </row>
    <row r="754" spans="1:107" x14ac:dyDescent="0.2">
      <c r="A754">
        <f>ROW(Source!A279)</f>
        <v>279</v>
      </c>
      <c r="B754">
        <v>39650538</v>
      </c>
      <c r="C754">
        <v>39651507</v>
      </c>
      <c r="D754">
        <v>36799065</v>
      </c>
      <c r="E754">
        <v>17</v>
      </c>
      <c r="F754">
        <v>1</v>
      </c>
      <c r="G754">
        <v>1</v>
      </c>
      <c r="H754">
        <v>3</v>
      </c>
      <c r="I754" t="s">
        <v>892</v>
      </c>
      <c r="J754" t="s">
        <v>3</v>
      </c>
      <c r="K754" t="s">
        <v>893</v>
      </c>
      <c r="L754">
        <v>1374</v>
      </c>
      <c r="N754">
        <v>1013</v>
      </c>
      <c r="O754" t="s">
        <v>894</v>
      </c>
      <c r="P754" t="s">
        <v>894</v>
      </c>
      <c r="Q754">
        <v>1</v>
      </c>
      <c r="W754">
        <v>0</v>
      </c>
      <c r="X754">
        <v>-1731369543</v>
      </c>
      <c r="Y754">
        <v>7.0000000000000007E-2</v>
      </c>
      <c r="AA754">
        <v>1</v>
      </c>
      <c r="AB754">
        <v>0</v>
      </c>
      <c r="AC754">
        <v>0</v>
      </c>
      <c r="AD754">
        <v>0</v>
      </c>
      <c r="AE754">
        <v>1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7.0000000000000007E-2</v>
      </c>
      <c r="AU754" t="s">
        <v>3</v>
      </c>
      <c r="AV754">
        <v>0</v>
      </c>
      <c r="AW754">
        <v>2</v>
      </c>
      <c r="AX754">
        <v>39651523</v>
      </c>
      <c r="AY754">
        <v>1</v>
      </c>
      <c r="AZ754">
        <v>0</v>
      </c>
      <c r="BA754">
        <v>628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Y754*Source!I279</f>
        <v>0.42000000000000004</v>
      </c>
      <c r="CY754">
        <f t="shared" si="253"/>
        <v>1</v>
      </c>
      <c r="CZ754">
        <f t="shared" si="254"/>
        <v>1</v>
      </c>
      <c r="DA754">
        <f t="shared" si="255"/>
        <v>1</v>
      </c>
      <c r="DB754">
        <f t="shared" si="256"/>
        <v>7.0000000000000007E-2</v>
      </c>
      <c r="DC754">
        <f t="shared" si="257"/>
        <v>0</v>
      </c>
    </row>
    <row r="755" spans="1:107" x14ac:dyDescent="0.2">
      <c r="A755">
        <f>ROW(Source!A282)</f>
        <v>282</v>
      </c>
      <c r="B755">
        <v>39650536</v>
      </c>
      <c r="C755">
        <v>39651525</v>
      </c>
      <c r="D755">
        <v>37071037</v>
      </c>
      <c r="E755">
        <v>1</v>
      </c>
      <c r="F755">
        <v>1</v>
      </c>
      <c r="G755">
        <v>1</v>
      </c>
      <c r="H755">
        <v>1</v>
      </c>
      <c r="I755" t="s">
        <v>895</v>
      </c>
      <c r="J755" t="s">
        <v>3</v>
      </c>
      <c r="K755" t="s">
        <v>896</v>
      </c>
      <c r="L755">
        <v>1191</v>
      </c>
      <c r="N755">
        <v>1013</v>
      </c>
      <c r="O755" t="s">
        <v>878</v>
      </c>
      <c r="P755" t="s">
        <v>878</v>
      </c>
      <c r="Q755">
        <v>1</v>
      </c>
      <c r="W755">
        <v>0</v>
      </c>
      <c r="X755">
        <v>1069510174</v>
      </c>
      <c r="Y755">
        <v>2.2680000000000002</v>
      </c>
      <c r="AA755">
        <v>0</v>
      </c>
      <c r="AB755">
        <v>0</v>
      </c>
      <c r="AC755">
        <v>0</v>
      </c>
      <c r="AD755">
        <v>9.6199999999999992</v>
      </c>
      <c r="AE755">
        <v>0</v>
      </c>
      <c r="AF755">
        <v>0</v>
      </c>
      <c r="AG755">
        <v>0</v>
      </c>
      <c r="AH755">
        <v>9.6199999999999992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3</v>
      </c>
      <c r="AT755">
        <v>1.68</v>
      </c>
      <c r="AU755" t="s">
        <v>19</v>
      </c>
      <c r="AV755">
        <v>1</v>
      </c>
      <c r="AW755">
        <v>2</v>
      </c>
      <c r="AX755">
        <v>39651534</v>
      </c>
      <c r="AY755">
        <v>1</v>
      </c>
      <c r="AZ755">
        <v>0</v>
      </c>
      <c r="BA755">
        <v>629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Y755*Source!I282</f>
        <v>6.8040000000000003</v>
      </c>
      <c r="CY755">
        <f>AD755</f>
        <v>9.6199999999999992</v>
      </c>
      <c r="CZ755">
        <f>AH755</f>
        <v>9.6199999999999992</v>
      </c>
      <c r="DA755">
        <f>AL755</f>
        <v>1</v>
      </c>
      <c r="DB755">
        <f>ROUND((ROUND(AT755*CZ755,2)*1.35),6)</f>
        <v>21.815999999999999</v>
      </c>
      <c r="DC755">
        <f>ROUND((ROUND(AT755*AG755,2)*1.35),6)</f>
        <v>0</v>
      </c>
    </row>
    <row r="756" spans="1:107" x14ac:dyDescent="0.2">
      <c r="A756">
        <f>ROW(Source!A282)</f>
        <v>282</v>
      </c>
      <c r="B756">
        <v>39650536</v>
      </c>
      <c r="C756">
        <v>39651525</v>
      </c>
      <c r="D756">
        <v>36800424</v>
      </c>
      <c r="E756">
        <v>1</v>
      </c>
      <c r="F756">
        <v>1</v>
      </c>
      <c r="G756">
        <v>1</v>
      </c>
      <c r="H756">
        <v>3</v>
      </c>
      <c r="I756" t="s">
        <v>879</v>
      </c>
      <c r="J756" t="s">
        <v>880</v>
      </c>
      <c r="K756" t="s">
        <v>881</v>
      </c>
      <c r="L756">
        <v>1346</v>
      </c>
      <c r="N756">
        <v>1009</v>
      </c>
      <c r="O756" t="s">
        <v>186</v>
      </c>
      <c r="P756" t="s">
        <v>186</v>
      </c>
      <c r="Q756">
        <v>1</v>
      </c>
      <c r="W756">
        <v>0</v>
      </c>
      <c r="X756">
        <v>1559187994</v>
      </c>
      <c r="Y756">
        <v>5.0000000000000001E-4</v>
      </c>
      <c r="AA756">
        <v>27.74</v>
      </c>
      <c r="AB756">
        <v>0</v>
      </c>
      <c r="AC756">
        <v>0</v>
      </c>
      <c r="AD756">
        <v>0</v>
      </c>
      <c r="AE756">
        <v>27.74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3</v>
      </c>
      <c r="AT756">
        <v>5.0000000000000001E-4</v>
      </c>
      <c r="AU756" t="s">
        <v>3</v>
      </c>
      <c r="AV756">
        <v>0</v>
      </c>
      <c r="AW756">
        <v>2</v>
      </c>
      <c r="AX756">
        <v>39651535</v>
      </c>
      <c r="AY756">
        <v>1</v>
      </c>
      <c r="AZ756">
        <v>0</v>
      </c>
      <c r="BA756">
        <v>630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Y756*Source!I282</f>
        <v>1.5E-3</v>
      </c>
      <c r="CY756">
        <f t="shared" ref="CY756:CY761" si="258">AA756</f>
        <v>27.74</v>
      </c>
      <c r="CZ756">
        <f t="shared" ref="CZ756:CZ761" si="259">AE756</f>
        <v>27.74</v>
      </c>
      <c r="DA756">
        <f t="shared" ref="DA756:DA761" si="260">AI756</f>
        <v>1</v>
      </c>
      <c r="DB756">
        <f t="shared" ref="DB756:DB761" si="261">ROUND(ROUND(AT756*CZ756,2),6)</f>
        <v>0.01</v>
      </c>
      <c r="DC756">
        <f t="shared" ref="DC756:DC761" si="262">ROUND(ROUND(AT756*AG756,2),6)</f>
        <v>0</v>
      </c>
    </row>
    <row r="757" spans="1:107" x14ac:dyDescent="0.2">
      <c r="A757">
        <f>ROW(Source!A282)</f>
        <v>282</v>
      </c>
      <c r="B757">
        <v>39650536</v>
      </c>
      <c r="C757">
        <v>39651525</v>
      </c>
      <c r="D757">
        <v>36804578</v>
      </c>
      <c r="E757">
        <v>1</v>
      </c>
      <c r="F757">
        <v>1</v>
      </c>
      <c r="G757">
        <v>1</v>
      </c>
      <c r="H757">
        <v>3</v>
      </c>
      <c r="I757" t="s">
        <v>882</v>
      </c>
      <c r="J757" t="s">
        <v>883</v>
      </c>
      <c r="K757" t="s">
        <v>884</v>
      </c>
      <c r="L757">
        <v>1355</v>
      </c>
      <c r="N757">
        <v>1010</v>
      </c>
      <c r="O757" t="s">
        <v>265</v>
      </c>
      <c r="P757" t="s">
        <v>265</v>
      </c>
      <c r="Q757">
        <v>100</v>
      </c>
      <c r="W757">
        <v>0</v>
      </c>
      <c r="X757">
        <v>-66531260</v>
      </c>
      <c r="Y757">
        <v>2.5000000000000001E-2</v>
      </c>
      <c r="AA757">
        <v>83</v>
      </c>
      <c r="AB757">
        <v>0</v>
      </c>
      <c r="AC757">
        <v>0</v>
      </c>
      <c r="AD757">
        <v>0</v>
      </c>
      <c r="AE757">
        <v>83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3</v>
      </c>
      <c r="AT757">
        <v>2.5000000000000001E-2</v>
      </c>
      <c r="AU757" t="s">
        <v>3</v>
      </c>
      <c r="AV757">
        <v>0</v>
      </c>
      <c r="AW757">
        <v>2</v>
      </c>
      <c r="AX757">
        <v>39651536</v>
      </c>
      <c r="AY757">
        <v>1</v>
      </c>
      <c r="AZ757">
        <v>0</v>
      </c>
      <c r="BA757">
        <v>631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Y757*Source!I282</f>
        <v>7.5000000000000011E-2</v>
      </c>
      <c r="CY757">
        <f t="shared" si="258"/>
        <v>83</v>
      </c>
      <c r="CZ757">
        <f t="shared" si="259"/>
        <v>83</v>
      </c>
      <c r="DA757">
        <f t="shared" si="260"/>
        <v>1</v>
      </c>
      <c r="DB757">
        <f t="shared" si="261"/>
        <v>2.08</v>
      </c>
      <c r="DC757">
        <f t="shared" si="262"/>
        <v>0</v>
      </c>
    </row>
    <row r="758" spans="1:107" x14ac:dyDescent="0.2">
      <c r="A758">
        <f>ROW(Source!A282)</f>
        <v>282</v>
      </c>
      <c r="B758">
        <v>39650536</v>
      </c>
      <c r="C758">
        <v>39651525</v>
      </c>
      <c r="D758">
        <v>36806488</v>
      </c>
      <c r="E758">
        <v>1</v>
      </c>
      <c r="F758">
        <v>1</v>
      </c>
      <c r="G758">
        <v>1</v>
      </c>
      <c r="H758">
        <v>3</v>
      </c>
      <c r="I758" t="s">
        <v>885</v>
      </c>
      <c r="J758" t="s">
        <v>886</v>
      </c>
      <c r="K758" t="s">
        <v>887</v>
      </c>
      <c r="L758">
        <v>1348</v>
      </c>
      <c r="N758">
        <v>1009</v>
      </c>
      <c r="O758" t="s">
        <v>888</v>
      </c>
      <c r="P758" t="s">
        <v>888</v>
      </c>
      <c r="Q758">
        <v>1000</v>
      </c>
      <c r="W758">
        <v>0</v>
      </c>
      <c r="X758">
        <v>-1421715385</v>
      </c>
      <c r="Y758">
        <v>1.0000000000000001E-5</v>
      </c>
      <c r="AA758">
        <v>729.98</v>
      </c>
      <c r="AB758">
        <v>0</v>
      </c>
      <c r="AC758">
        <v>0</v>
      </c>
      <c r="AD758">
        <v>0</v>
      </c>
      <c r="AE758">
        <v>729.98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3</v>
      </c>
      <c r="AT758">
        <v>1.0000000000000001E-5</v>
      </c>
      <c r="AU758" t="s">
        <v>3</v>
      </c>
      <c r="AV758">
        <v>0</v>
      </c>
      <c r="AW758">
        <v>2</v>
      </c>
      <c r="AX758">
        <v>39651537</v>
      </c>
      <c r="AY758">
        <v>1</v>
      </c>
      <c r="AZ758">
        <v>0</v>
      </c>
      <c r="BA758">
        <v>632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Y758*Source!I282</f>
        <v>3.0000000000000004E-5</v>
      </c>
      <c r="CY758">
        <f t="shared" si="258"/>
        <v>729.98</v>
      </c>
      <c r="CZ758">
        <f t="shared" si="259"/>
        <v>729.98</v>
      </c>
      <c r="DA758">
        <f t="shared" si="260"/>
        <v>1</v>
      </c>
      <c r="DB758">
        <f t="shared" si="261"/>
        <v>0.01</v>
      </c>
      <c r="DC758">
        <f t="shared" si="262"/>
        <v>0</v>
      </c>
    </row>
    <row r="759" spans="1:107" x14ac:dyDescent="0.2">
      <c r="A759">
        <f>ROW(Source!A282)</f>
        <v>282</v>
      </c>
      <c r="B759">
        <v>39650536</v>
      </c>
      <c r="C759">
        <v>39651525</v>
      </c>
      <c r="D759">
        <v>36829536</v>
      </c>
      <c r="E759">
        <v>1</v>
      </c>
      <c r="F759">
        <v>1</v>
      </c>
      <c r="G759">
        <v>1</v>
      </c>
      <c r="H759">
        <v>3</v>
      </c>
      <c r="I759" t="s">
        <v>889</v>
      </c>
      <c r="J759" t="s">
        <v>890</v>
      </c>
      <c r="K759" t="s">
        <v>891</v>
      </c>
      <c r="L759">
        <v>1346</v>
      </c>
      <c r="N759">
        <v>1009</v>
      </c>
      <c r="O759" t="s">
        <v>186</v>
      </c>
      <c r="P759" t="s">
        <v>186</v>
      </c>
      <c r="Q759">
        <v>1</v>
      </c>
      <c r="W759">
        <v>0</v>
      </c>
      <c r="X759">
        <v>-1726842289</v>
      </c>
      <c r="Y759">
        <v>5.0000000000000001E-3</v>
      </c>
      <c r="AA759">
        <v>65.75</v>
      </c>
      <c r="AB759">
        <v>0</v>
      </c>
      <c r="AC759">
        <v>0</v>
      </c>
      <c r="AD759">
        <v>0</v>
      </c>
      <c r="AE759">
        <v>65.75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5.0000000000000001E-3</v>
      </c>
      <c r="AU759" t="s">
        <v>3</v>
      </c>
      <c r="AV759">
        <v>0</v>
      </c>
      <c r="AW759">
        <v>2</v>
      </c>
      <c r="AX759">
        <v>39651538</v>
      </c>
      <c r="AY759">
        <v>1</v>
      </c>
      <c r="AZ759">
        <v>0</v>
      </c>
      <c r="BA759">
        <v>633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Y759*Source!I282</f>
        <v>1.4999999999999999E-2</v>
      </c>
      <c r="CY759">
        <f t="shared" si="258"/>
        <v>65.75</v>
      </c>
      <c r="CZ759">
        <f t="shared" si="259"/>
        <v>65.75</v>
      </c>
      <c r="DA759">
        <f t="shared" si="260"/>
        <v>1</v>
      </c>
      <c r="DB759">
        <f t="shared" si="261"/>
        <v>0.33</v>
      </c>
      <c r="DC759">
        <f t="shared" si="262"/>
        <v>0</v>
      </c>
    </row>
    <row r="760" spans="1:107" x14ac:dyDescent="0.2">
      <c r="A760">
        <f>ROW(Source!A282)</f>
        <v>282</v>
      </c>
      <c r="B760">
        <v>39650536</v>
      </c>
      <c r="C760">
        <v>39651525</v>
      </c>
      <c r="D760">
        <v>36872676</v>
      </c>
      <c r="E760">
        <v>1</v>
      </c>
      <c r="F760">
        <v>1</v>
      </c>
      <c r="G760">
        <v>1</v>
      </c>
      <c r="H760">
        <v>3</v>
      </c>
      <c r="I760" t="s">
        <v>529</v>
      </c>
      <c r="J760" t="s">
        <v>531</v>
      </c>
      <c r="K760" t="s">
        <v>530</v>
      </c>
      <c r="L760">
        <v>1354</v>
      </c>
      <c r="N760">
        <v>1010</v>
      </c>
      <c r="O760" t="s">
        <v>27</v>
      </c>
      <c r="P760" t="s">
        <v>27</v>
      </c>
      <c r="Q760">
        <v>1</v>
      </c>
      <c r="W760">
        <v>0</v>
      </c>
      <c r="X760">
        <v>1152831713</v>
      </c>
      <c r="Y760">
        <v>1</v>
      </c>
      <c r="AA760">
        <v>673.91</v>
      </c>
      <c r="AB760">
        <v>0</v>
      </c>
      <c r="AC760">
        <v>0</v>
      </c>
      <c r="AD760">
        <v>0</v>
      </c>
      <c r="AE760">
        <v>673.91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3</v>
      </c>
      <c r="AT760">
        <v>1</v>
      </c>
      <c r="AU760" t="s">
        <v>3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3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Y760*Source!I282</f>
        <v>3</v>
      </c>
      <c r="CY760">
        <f t="shared" si="258"/>
        <v>673.91</v>
      </c>
      <c r="CZ760">
        <f t="shared" si="259"/>
        <v>673.91</v>
      </c>
      <c r="DA760">
        <f t="shared" si="260"/>
        <v>1</v>
      </c>
      <c r="DB760">
        <f t="shared" si="261"/>
        <v>673.91</v>
      </c>
      <c r="DC760">
        <f t="shared" si="262"/>
        <v>0</v>
      </c>
    </row>
    <row r="761" spans="1:107" x14ac:dyDescent="0.2">
      <c r="A761">
        <f>ROW(Source!A282)</f>
        <v>282</v>
      </c>
      <c r="B761">
        <v>39650536</v>
      </c>
      <c r="C761">
        <v>39651525</v>
      </c>
      <c r="D761">
        <v>36799065</v>
      </c>
      <c r="E761">
        <v>17</v>
      </c>
      <c r="F761">
        <v>1</v>
      </c>
      <c r="G761">
        <v>1</v>
      </c>
      <c r="H761">
        <v>3</v>
      </c>
      <c r="I761" t="s">
        <v>892</v>
      </c>
      <c r="J761" t="s">
        <v>3</v>
      </c>
      <c r="K761" t="s">
        <v>893</v>
      </c>
      <c r="L761">
        <v>1374</v>
      </c>
      <c r="N761">
        <v>1013</v>
      </c>
      <c r="O761" t="s">
        <v>894</v>
      </c>
      <c r="P761" t="s">
        <v>894</v>
      </c>
      <c r="Q761">
        <v>1</v>
      </c>
      <c r="W761">
        <v>0</v>
      </c>
      <c r="X761">
        <v>-1731369543</v>
      </c>
      <c r="Y761">
        <v>0.32</v>
      </c>
      <c r="AA761">
        <v>1</v>
      </c>
      <c r="AB761">
        <v>0</v>
      </c>
      <c r="AC761">
        <v>0</v>
      </c>
      <c r="AD761">
        <v>0</v>
      </c>
      <c r="AE761">
        <v>1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3</v>
      </c>
      <c r="AT761">
        <v>0.32</v>
      </c>
      <c r="AU761" t="s">
        <v>3</v>
      </c>
      <c r="AV761">
        <v>0</v>
      </c>
      <c r="AW761">
        <v>2</v>
      </c>
      <c r="AX761">
        <v>39651539</v>
      </c>
      <c r="AY761">
        <v>1</v>
      </c>
      <c r="AZ761">
        <v>0</v>
      </c>
      <c r="BA761">
        <v>634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Y761*Source!I282</f>
        <v>0.96</v>
      </c>
      <c r="CY761">
        <f t="shared" si="258"/>
        <v>1</v>
      </c>
      <c r="CZ761">
        <f t="shared" si="259"/>
        <v>1</v>
      </c>
      <c r="DA761">
        <f t="shared" si="260"/>
        <v>1</v>
      </c>
      <c r="DB761">
        <f t="shared" si="261"/>
        <v>0.32</v>
      </c>
      <c r="DC761">
        <f t="shared" si="262"/>
        <v>0</v>
      </c>
    </row>
    <row r="762" spans="1:107" x14ac:dyDescent="0.2">
      <c r="A762">
        <f>ROW(Source!A283)</f>
        <v>283</v>
      </c>
      <c r="B762">
        <v>39650538</v>
      </c>
      <c r="C762">
        <v>39651525</v>
      </c>
      <c r="D762">
        <v>37071037</v>
      </c>
      <c r="E762">
        <v>1</v>
      </c>
      <c r="F762">
        <v>1</v>
      </c>
      <c r="G762">
        <v>1</v>
      </c>
      <c r="H762">
        <v>1</v>
      </c>
      <c r="I762" t="s">
        <v>895</v>
      </c>
      <c r="J762" t="s">
        <v>3</v>
      </c>
      <c r="K762" t="s">
        <v>896</v>
      </c>
      <c r="L762">
        <v>1191</v>
      </c>
      <c r="N762">
        <v>1013</v>
      </c>
      <c r="O762" t="s">
        <v>878</v>
      </c>
      <c r="P762" t="s">
        <v>878</v>
      </c>
      <c r="Q762">
        <v>1</v>
      </c>
      <c r="W762">
        <v>0</v>
      </c>
      <c r="X762">
        <v>1069510174</v>
      </c>
      <c r="Y762">
        <v>2.2680000000000002</v>
      </c>
      <c r="AA762">
        <v>0</v>
      </c>
      <c r="AB762">
        <v>0</v>
      </c>
      <c r="AC762">
        <v>0</v>
      </c>
      <c r="AD762">
        <v>65.13</v>
      </c>
      <c r="AE762">
        <v>0</v>
      </c>
      <c r="AF762">
        <v>0</v>
      </c>
      <c r="AG762">
        <v>0</v>
      </c>
      <c r="AH762">
        <v>9.6199999999999992</v>
      </c>
      <c r="AI762">
        <v>1</v>
      </c>
      <c r="AJ762">
        <v>1</v>
      </c>
      <c r="AK762">
        <v>1</v>
      </c>
      <c r="AL762">
        <v>6.77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3</v>
      </c>
      <c r="AT762">
        <v>1.68</v>
      </c>
      <c r="AU762" t="s">
        <v>19</v>
      </c>
      <c r="AV762">
        <v>1</v>
      </c>
      <c r="AW762">
        <v>2</v>
      </c>
      <c r="AX762">
        <v>39651534</v>
      </c>
      <c r="AY762">
        <v>1</v>
      </c>
      <c r="AZ762">
        <v>0</v>
      </c>
      <c r="BA762">
        <v>635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Y762*Source!I283</f>
        <v>6.8040000000000003</v>
      </c>
      <c r="CY762">
        <f>AD762</f>
        <v>65.13</v>
      </c>
      <c r="CZ762">
        <f>AH762</f>
        <v>9.6199999999999992</v>
      </c>
      <c r="DA762">
        <f>AL762</f>
        <v>6.77</v>
      </c>
      <c r="DB762">
        <f>ROUND((ROUND(AT762*CZ762,2)*1.35),6)</f>
        <v>21.815999999999999</v>
      </c>
      <c r="DC762">
        <f>ROUND((ROUND(AT762*AG762,2)*1.35),6)</f>
        <v>0</v>
      </c>
    </row>
    <row r="763" spans="1:107" x14ac:dyDescent="0.2">
      <c r="A763">
        <f>ROW(Source!A283)</f>
        <v>283</v>
      </c>
      <c r="B763">
        <v>39650538</v>
      </c>
      <c r="C763">
        <v>39651525</v>
      </c>
      <c r="D763">
        <v>36800424</v>
      </c>
      <c r="E763">
        <v>1</v>
      </c>
      <c r="F763">
        <v>1</v>
      </c>
      <c r="G763">
        <v>1</v>
      </c>
      <c r="H763">
        <v>3</v>
      </c>
      <c r="I763" t="s">
        <v>879</v>
      </c>
      <c r="J763" t="s">
        <v>880</v>
      </c>
      <c r="K763" t="s">
        <v>881</v>
      </c>
      <c r="L763">
        <v>1346</v>
      </c>
      <c r="N763">
        <v>1009</v>
      </c>
      <c r="O763" t="s">
        <v>186</v>
      </c>
      <c r="P763" t="s">
        <v>186</v>
      </c>
      <c r="Q763">
        <v>1</v>
      </c>
      <c r="W763">
        <v>0</v>
      </c>
      <c r="X763">
        <v>1559187994</v>
      </c>
      <c r="Y763">
        <v>5.0000000000000001E-4</v>
      </c>
      <c r="AA763">
        <v>187.8</v>
      </c>
      <c r="AB763">
        <v>0</v>
      </c>
      <c r="AC763">
        <v>0</v>
      </c>
      <c r="AD763">
        <v>0</v>
      </c>
      <c r="AE763">
        <v>27.74</v>
      </c>
      <c r="AF763">
        <v>0</v>
      </c>
      <c r="AG763">
        <v>0</v>
      </c>
      <c r="AH763">
        <v>0</v>
      </c>
      <c r="AI763">
        <v>6.77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3</v>
      </c>
      <c r="AT763">
        <v>5.0000000000000001E-4</v>
      </c>
      <c r="AU763" t="s">
        <v>3</v>
      </c>
      <c r="AV763">
        <v>0</v>
      </c>
      <c r="AW763">
        <v>2</v>
      </c>
      <c r="AX763">
        <v>39651535</v>
      </c>
      <c r="AY763">
        <v>1</v>
      </c>
      <c r="AZ763">
        <v>0</v>
      </c>
      <c r="BA763">
        <v>636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Y763*Source!I283</f>
        <v>1.5E-3</v>
      </c>
      <c r="CY763">
        <f t="shared" ref="CY763:CY768" si="263">AA763</f>
        <v>187.8</v>
      </c>
      <c r="CZ763">
        <f t="shared" ref="CZ763:CZ768" si="264">AE763</f>
        <v>27.74</v>
      </c>
      <c r="DA763">
        <f t="shared" ref="DA763:DA768" si="265">AI763</f>
        <v>6.77</v>
      </c>
      <c r="DB763">
        <f t="shared" ref="DB763:DB768" si="266">ROUND(ROUND(AT763*CZ763,2),6)</f>
        <v>0.01</v>
      </c>
      <c r="DC763">
        <f t="shared" ref="DC763:DC768" si="267">ROUND(ROUND(AT763*AG763,2),6)</f>
        <v>0</v>
      </c>
    </row>
    <row r="764" spans="1:107" x14ac:dyDescent="0.2">
      <c r="A764">
        <f>ROW(Source!A283)</f>
        <v>283</v>
      </c>
      <c r="B764">
        <v>39650538</v>
      </c>
      <c r="C764">
        <v>39651525</v>
      </c>
      <c r="D764">
        <v>36804578</v>
      </c>
      <c r="E764">
        <v>1</v>
      </c>
      <c r="F764">
        <v>1</v>
      </c>
      <c r="G764">
        <v>1</v>
      </c>
      <c r="H764">
        <v>3</v>
      </c>
      <c r="I764" t="s">
        <v>882</v>
      </c>
      <c r="J764" t="s">
        <v>883</v>
      </c>
      <c r="K764" t="s">
        <v>884</v>
      </c>
      <c r="L764">
        <v>1355</v>
      </c>
      <c r="N764">
        <v>1010</v>
      </c>
      <c r="O764" t="s">
        <v>265</v>
      </c>
      <c r="P764" t="s">
        <v>265</v>
      </c>
      <c r="Q764">
        <v>100</v>
      </c>
      <c r="W764">
        <v>0</v>
      </c>
      <c r="X764">
        <v>-66531260</v>
      </c>
      <c r="Y764">
        <v>2.5000000000000001E-2</v>
      </c>
      <c r="AA764">
        <v>561.91</v>
      </c>
      <c r="AB764">
        <v>0</v>
      </c>
      <c r="AC764">
        <v>0</v>
      </c>
      <c r="AD764">
        <v>0</v>
      </c>
      <c r="AE764">
        <v>83</v>
      </c>
      <c r="AF764">
        <v>0</v>
      </c>
      <c r="AG764">
        <v>0</v>
      </c>
      <c r="AH764">
        <v>0</v>
      </c>
      <c r="AI764">
        <v>6.77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2.5000000000000001E-2</v>
      </c>
      <c r="AU764" t="s">
        <v>3</v>
      </c>
      <c r="AV764">
        <v>0</v>
      </c>
      <c r="AW764">
        <v>2</v>
      </c>
      <c r="AX764">
        <v>39651536</v>
      </c>
      <c r="AY764">
        <v>1</v>
      </c>
      <c r="AZ764">
        <v>0</v>
      </c>
      <c r="BA764">
        <v>637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Y764*Source!I283</f>
        <v>7.5000000000000011E-2</v>
      </c>
      <c r="CY764">
        <f t="shared" si="263"/>
        <v>561.91</v>
      </c>
      <c r="CZ764">
        <f t="shared" si="264"/>
        <v>83</v>
      </c>
      <c r="DA764">
        <f t="shared" si="265"/>
        <v>6.77</v>
      </c>
      <c r="DB764">
        <f t="shared" si="266"/>
        <v>2.08</v>
      </c>
      <c r="DC764">
        <f t="shared" si="267"/>
        <v>0</v>
      </c>
    </row>
    <row r="765" spans="1:107" x14ac:dyDescent="0.2">
      <c r="A765">
        <f>ROW(Source!A283)</f>
        <v>283</v>
      </c>
      <c r="B765">
        <v>39650538</v>
      </c>
      <c r="C765">
        <v>39651525</v>
      </c>
      <c r="D765">
        <v>36806488</v>
      </c>
      <c r="E765">
        <v>1</v>
      </c>
      <c r="F765">
        <v>1</v>
      </c>
      <c r="G765">
        <v>1</v>
      </c>
      <c r="H765">
        <v>3</v>
      </c>
      <c r="I765" t="s">
        <v>885</v>
      </c>
      <c r="J765" t="s">
        <v>886</v>
      </c>
      <c r="K765" t="s">
        <v>887</v>
      </c>
      <c r="L765">
        <v>1348</v>
      </c>
      <c r="N765">
        <v>1009</v>
      </c>
      <c r="O765" t="s">
        <v>888</v>
      </c>
      <c r="P765" t="s">
        <v>888</v>
      </c>
      <c r="Q765">
        <v>1000</v>
      </c>
      <c r="W765">
        <v>0</v>
      </c>
      <c r="X765">
        <v>-1421715385</v>
      </c>
      <c r="Y765">
        <v>1.0000000000000001E-5</v>
      </c>
      <c r="AA765">
        <v>4941.96</v>
      </c>
      <c r="AB765">
        <v>0</v>
      </c>
      <c r="AC765">
        <v>0</v>
      </c>
      <c r="AD765">
        <v>0</v>
      </c>
      <c r="AE765">
        <v>729.98</v>
      </c>
      <c r="AF765">
        <v>0</v>
      </c>
      <c r="AG765">
        <v>0</v>
      </c>
      <c r="AH765">
        <v>0</v>
      </c>
      <c r="AI765">
        <v>6.77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3</v>
      </c>
      <c r="AT765">
        <v>1.0000000000000001E-5</v>
      </c>
      <c r="AU765" t="s">
        <v>3</v>
      </c>
      <c r="AV765">
        <v>0</v>
      </c>
      <c r="AW765">
        <v>2</v>
      </c>
      <c r="AX765">
        <v>39651537</v>
      </c>
      <c r="AY765">
        <v>1</v>
      </c>
      <c r="AZ765">
        <v>0</v>
      </c>
      <c r="BA765">
        <v>638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Y765*Source!I283</f>
        <v>3.0000000000000004E-5</v>
      </c>
      <c r="CY765">
        <f t="shared" si="263"/>
        <v>4941.96</v>
      </c>
      <c r="CZ765">
        <f t="shared" si="264"/>
        <v>729.98</v>
      </c>
      <c r="DA765">
        <f t="shared" si="265"/>
        <v>6.77</v>
      </c>
      <c r="DB765">
        <f t="shared" si="266"/>
        <v>0.01</v>
      </c>
      <c r="DC765">
        <f t="shared" si="267"/>
        <v>0</v>
      </c>
    </row>
    <row r="766" spans="1:107" x14ac:dyDescent="0.2">
      <c r="A766">
        <f>ROW(Source!A283)</f>
        <v>283</v>
      </c>
      <c r="B766">
        <v>39650538</v>
      </c>
      <c r="C766">
        <v>39651525</v>
      </c>
      <c r="D766">
        <v>36829536</v>
      </c>
      <c r="E766">
        <v>1</v>
      </c>
      <c r="F766">
        <v>1</v>
      </c>
      <c r="G766">
        <v>1</v>
      </c>
      <c r="H766">
        <v>3</v>
      </c>
      <c r="I766" t="s">
        <v>889</v>
      </c>
      <c r="J766" t="s">
        <v>890</v>
      </c>
      <c r="K766" t="s">
        <v>891</v>
      </c>
      <c r="L766">
        <v>1346</v>
      </c>
      <c r="N766">
        <v>1009</v>
      </c>
      <c r="O766" t="s">
        <v>186</v>
      </c>
      <c r="P766" t="s">
        <v>186</v>
      </c>
      <c r="Q766">
        <v>1</v>
      </c>
      <c r="W766">
        <v>0</v>
      </c>
      <c r="X766">
        <v>-1726842289</v>
      </c>
      <c r="Y766">
        <v>5.0000000000000001E-3</v>
      </c>
      <c r="AA766">
        <v>445.13</v>
      </c>
      <c r="AB766">
        <v>0</v>
      </c>
      <c r="AC766">
        <v>0</v>
      </c>
      <c r="AD766">
        <v>0</v>
      </c>
      <c r="AE766">
        <v>65.75</v>
      </c>
      <c r="AF766">
        <v>0</v>
      </c>
      <c r="AG766">
        <v>0</v>
      </c>
      <c r="AH766">
        <v>0</v>
      </c>
      <c r="AI766">
        <v>6.77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3</v>
      </c>
      <c r="AT766">
        <v>5.0000000000000001E-3</v>
      </c>
      <c r="AU766" t="s">
        <v>3</v>
      </c>
      <c r="AV766">
        <v>0</v>
      </c>
      <c r="AW766">
        <v>2</v>
      </c>
      <c r="AX766">
        <v>39651538</v>
      </c>
      <c r="AY766">
        <v>1</v>
      </c>
      <c r="AZ766">
        <v>0</v>
      </c>
      <c r="BA766">
        <v>639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Y766*Source!I283</f>
        <v>1.4999999999999999E-2</v>
      </c>
      <c r="CY766">
        <f t="shared" si="263"/>
        <v>445.13</v>
      </c>
      <c r="CZ766">
        <f t="shared" si="264"/>
        <v>65.75</v>
      </c>
      <c r="DA766">
        <f t="shared" si="265"/>
        <v>6.77</v>
      </c>
      <c r="DB766">
        <f t="shared" si="266"/>
        <v>0.33</v>
      </c>
      <c r="DC766">
        <f t="shared" si="267"/>
        <v>0</v>
      </c>
    </row>
    <row r="767" spans="1:107" x14ac:dyDescent="0.2">
      <c r="A767">
        <f>ROW(Source!A283)</f>
        <v>283</v>
      </c>
      <c r="B767">
        <v>39650538</v>
      </c>
      <c r="C767">
        <v>39651525</v>
      </c>
      <c r="D767">
        <v>36872676</v>
      </c>
      <c r="E767">
        <v>1</v>
      </c>
      <c r="F767">
        <v>1</v>
      </c>
      <c r="G767">
        <v>1</v>
      </c>
      <c r="H767">
        <v>3</v>
      </c>
      <c r="I767" t="s">
        <v>529</v>
      </c>
      <c r="J767" t="s">
        <v>531</v>
      </c>
      <c r="K767" t="s">
        <v>530</v>
      </c>
      <c r="L767">
        <v>1354</v>
      </c>
      <c r="N767">
        <v>1010</v>
      </c>
      <c r="O767" t="s">
        <v>27</v>
      </c>
      <c r="P767" t="s">
        <v>27</v>
      </c>
      <c r="Q767">
        <v>1</v>
      </c>
      <c r="W767">
        <v>0</v>
      </c>
      <c r="X767">
        <v>1152831713</v>
      </c>
      <c r="Y767">
        <v>1</v>
      </c>
      <c r="AA767">
        <v>4562.37</v>
      </c>
      <c r="AB767">
        <v>0</v>
      </c>
      <c r="AC767">
        <v>0</v>
      </c>
      <c r="AD767">
        <v>0</v>
      </c>
      <c r="AE767">
        <v>673.91</v>
      </c>
      <c r="AF767">
        <v>0</v>
      </c>
      <c r="AG767">
        <v>0</v>
      </c>
      <c r="AH767">
        <v>0</v>
      </c>
      <c r="AI767">
        <v>6.77</v>
      </c>
      <c r="AJ767">
        <v>1</v>
      </c>
      <c r="AK767">
        <v>1</v>
      </c>
      <c r="AL767">
        <v>1</v>
      </c>
      <c r="AN767">
        <v>0</v>
      </c>
      <c r="AO767">
        <v>0</v>
      </c>
      <c r="AP767">
        <v>0</v>
      </c>
      <c r="AQ767">
        <v>0</v>
      </c>
      <c r="AR767">
        <v>0</v>
      </c>
      <c r="AS767" t="s">
        <v>3</v>
      </c>
      <c r="AT767">
        <v>1</v>
      </c>
      <c r="AU767" t="s">
        <v>3</v>
      </c>
      <c r="AV767">
        <v>0</v>
      </c>
      <c r="AW767">
        <v>1</v>
      </c>
      <c r="AX767">
        <v>-1</v>
      </c>
      <c r="AY767">
        <v>0</v>
      </c>
      <c r="AZ767">
        <v>0</v>
      </c>
      <c r="BA767" t="s">
        <v>3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Y767*Source!I283</f>
        <v>3</v>
      </c>
      <c r="CY767">
        <f t="shared" si="263"/>
        <v>4562.37</v>
      </c>
      <c r="CZ767">
        <f t="shared" si="264"/>
        <v>673.91</v>
      </c>
      <c r="DA767">
        <f t="shared" si="265"/>
        <v>6.77</v>
      </c>
      <c r="DB767">
        <f t="shared" si="266"/>
        <v>673.91</v>
      </c>
      <c r="DC767">
        <f t="shared" si="267"/>
        <v>0</v>
      </c>
    </row>
    <row r="768" spans="1:107" x14ac:dyDescent="0.2">
      <c r="A768">
        <f>ROW(Source!A283)</f>
        <v>283</v>
      </c>
      <c r="B768">
        <v>39650538</v>
      </c>
      <c r="C768">
        <v>39651525</v>
      </c>
      <c r="D768">
        <v>36799065</v>
      </c>
      <c r="E768">
        <v>17</v>
      </c>
      <c r="F768">
        <v>1</v>
      </c>
      <c r="G768">
        <v>1</v>
      </c>
      <c r="H768">
        <v>3</v>
      </c>
      <c r="I768" t="s">
        <v>892</v>
      </c>
      <c r="J768" t="s">
        <v>3</v>
      </c>
      <c r="K768" t="s">
        <v>893</v>
      </c>
      <c r="L768">
        <v>1374</v>
      </c>
      <c r="N768">
        <v>1013</v>
      </c>
      <c r="O768" t="s">
        <v>894</v>
      </c>
      <c r="P768" t="s">
        <v>894</v>
      </c>
      <c r="Q768">
        <v>1</v>
      </c>
      <c r="W768">
        <v>0</v>
      </c>
      <c r="X768">
        <v>-1731369543</v>
      </c>
      <c r="Y768">
        <v>0.32</v>
      </c>
      <c r="AA768">
        <v>1</v>
      </c>
      <c r="AB768">
        <v>0</v>
      </c>
      <c r="AC768">
        <v>0</v>
      </c>
      <c r="AD768">
        <v>0</v>
      </c>
      <c r="AE768">
        <v>1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3</v>
      </c>
      <c r="AT768">
        <v>0.32</v>
      </c>
      <c r="AU768" t="s">
        <v>3</v>
      </c>
      <c r="AV768">
        <v>0</v>
      </c>
      <c r="AW768">
        <v>2</v>
      </c>
      <c r="AX768">
        <v>39651539</v>
      </c>
      <c r="AY768">
        <v>1</v>
      </c>
      <c r="AZ768">
        <v>0</v>
      </c>
      <c r="BA768">
        <v>640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Y768*Source!I283</f>
        <v>0.96</v>
      </c>
      <c r="CY768">
        <f t="shared" si="263"/>
        <v>1</v>
      </c>
      <c r="CZ768">
        <f t="shared" si="264"/>
        <v>1</v>
      </c>
      <c r="DA768">
        <f t="shared" si="265"/>
        <v>1</v>
      </c>
      <c r="DB768">
        <f t="shared" si="266"/>
        <v>0.32</v>
      </c>
      <c r="DC768">
        <f t="shared" si="267"/>
        <v>0</v>
      </c>
    </row>
    <row r="769" spans="1:107" x14ac:dyDescent="0.2">
      <c r="A769">
        <f>ROW(Source!A286)</f>
        <v>286</v>
      </c>
      <c r="B769">
        <v>39650536</v>
      </c>
      <c r="C769">
        <v>39651541</v>
      </c>
      <c r="D769">
        <v>37071037</v>
      </c>
      <c r="E769">
        <v>1</v>
      </c>
      <c r="F769">
        <v>1</v>
      </c>
      <c r="G769">
        <v>1</v>
      </c>
      <c r="H769">
        <v>1</v>
      </c>
      <c r="I769" t="s">
        <v>895</v>
      </c>
      <c r="J769" t="s">
        <v>3</v>
      </c>
      <c r="K769" t="s">
        <v>896</v>
      </c>
      <c r="L769">
        <v>1191</v>
      </c>
      <c r="N769">
        <v>1013</v>
      </c>
      <c r="O769" t="s">
        <v>878</v>
      </c>
      <c r="P769" t="s">
        <v>878</v>
      </c>
      <c r="Q769">
        <v>1</v>
      </c>
      <c r="W769">
        <v>0</v>
      </c>
      <c r="X769">
        <v>1069510174</v>
      </c>
      <c r="Y769">
        <v>1.5254999999999999</v>
      </c>
      <c r="AA769">
        <v>0</v>
      </c>
      <c r="AB769">
        <v>0</v>
      </c>
      <c r="AC769">
        <v>0</v>
      </c>
      <c r="AD769">
        <v>9.6199999999999992</v>
      </c>
      <c r="AE769">
        <v>0</v>
      </c>
      <c r="AF769">
        <v>0</v>
      </c>
      <c r="AG769">
        <v>0</v>
      </c>
      <c r="AH769">
        <v>9.6199999999999992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3</v>
      </c>
      <c r="AT769">
        <v>1.1299999999999999</v>
      </c>
      <c r="AU769" t="s">
        <v>19</v>
      </c>
      <c r="AV769">
        <v>1</v>
      </c>
      <c r="AW769">
        <v>2</v>
      </c>
      <c r="AX769">
        <v>39651549</v>
      </c>
      <c r="AY769">
        <v>1</v>
      </c>
      <c r="AZ769">
        <v>0</v>
      </c>
      <c r="BA769">
        <v>641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Y769*Source!I286</f>
        <v>1.5254999999999999</v>
      </c>
      <c r="CY769">
        <f>AD769</f>
        <v>9.6199999999999992</v>
      </c>
      <c r="CZ769">
        <f>AH769</f>
        <v>9.6199999999999992</v>
      </c>
      <c r="DA769">
        <f>AL769</f>
        <v>1</v>
      </c>
      <c r="DB769">
        <f>ROUND((ROUND(AT769*CZ769,2)*1.35),6)</f>
        <v>14.6745</v>
      </c>
      <c r="DC769">
        <f>ROUND((ROUND(AT769*AG769,2)*1.35),6)</f>
        <v>0</v>
      </c>
    </row>
    <row r="770" spans="1:107" x14ac:dyDescent="0.2">
      <c r="A770">
        <f>ROW(Source!A286)</f>
        <v>286</v>
      </c>
      <c r="B770">
        <v>39650536</v>
      </c>
      <c r="C770">
        <v>39651541</v>
      </c>
      <c r="D770">
        <v>37064876</v>
      </c>
      <c r="E770">
        <v>1</v>
      </c>
      <c r="F770">
        <v>1</v>
      </c>
      <c r="G770">
        <v>1</v>
      </c>
      <c r="H770">
        <v>1</v>
      </c>
      <c r="I770" t="s">
        <v>897</v>
      </c>
      <c r="J770" t="s">
        <v>3</v>
      </c>
      <c r="K770" t="s">
        <v>898</v>
      </c>
      <c r="L770">
        <v>1191</v>
      </c>
      <c r="N770">
        <v>1013</v>
      </c>
      <c r="O770" t="s">
        <v>878</v>
      </c>
      <c r="P770" t="s">
        <v>878</v>
      </c>
      <c r="Q770">
        <v>1</v>
      </c>
      <c r="W770">
        <v>0</v>
      </c>
      <c r="X770">
        <v>-1417349443</v>
      </c>
      <c r="Y770">
        <v>0.08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3</v>
      </c>
      <c r="AT770">
        <v>0.08</v>
      </c>
      <c r="AU770" t="s">
        <v>3</v>
      </c>
      <c r="AV770">
        <v>2</v>
      </c>
      <c r="AW770">
        <v>2</v>
      </c>
      <c r="AX770">
        <v>39651550</v>
      </c>
      <c r="AY770">
        <v>1</v>
      </c>
      <c r="AZ770">
        <v>2048</v>
      </c>
      <c r="BA770">
        <v>642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Y770*Source!I286</f>
        <v>0.08</v>
      </c>
      <c r="CY770">
        <f>AD770</f>
        <v>0</v>
      </c>
      <c r="CZ770">
        <f>AH770</f>
        <v>0</v>
      </c>
      <c r="DA770">
        <f>AL770</f>
        <v>1</v>
      </c>
      <c r="DB770">
        <f>ROUND(ROUND(AT770*CZ770,2),6)</f>
        <v>0</v>
      </c>
      <c r="DC770">
        <f>ROUND(ROUND(AT770*AG770,2),6)</f>
        <v>0</v>
      </c>
    </row>
    <row r="771" spans="1:107" x14ac:dyDescent="0.2">
      <c r="A771">
        <f>ROW(Source!A286)</f>
        <v>286</v>
      </c>
      <c r="B771">
        <v>39650536</v>
      </c>
      <c r="C771">
        <v>39651541</v>
      </c>
      <c r="D771">
        <v>36882159</v>
      </c>
      <c r="E771">
        <v>1</v>
      </c>
      <c r="F771">
        <v>1</v>
      </c>
      <c r="G771">
        <v>1</v>
      </c>
      <c r="H771">
        <v>2</v>
      </c>
      <c r="I771" t="s">
        <v>958</v>
      </c>
      <c r="J771" t="s">
        <v>959</v>
      </c>
      <c r="K771" t="s">
        <v>960</v>
      </c>
      <c r="L771">
        <v>1368</v>
      </c>
      <c r="N771">
        <v>1011</v>
      </c>
      <c r="O771" t="s">
        <v>902</v>
      </c>
      <c r="P771" t="s">
        <v>902</v>
      </c>
      <c r="Q771">
        <v>1</v>
      </c>
      <c r="W771">
        <v>0</v>
      </c>
      <c r="X771">
        <v>-1718674368</v>
      </c>
      <c r="Y771">
        <v>5.4000000000000006E-2</v>
      </c>
      <c r="AA771">
        <v>0</v>
      </c>
      <c r="AB771">
        <v>111.99</v>
      </c>
      <c r="AC771">
        <v>13.5</v>
      </c>
      <c r="AD771">
        <v>0</v>
      </c>
      <c r="AE771">
        <v>0</v>
      </c>
      <c r="AF771">
        <v>111.99</v>
      </c>
      <c r="AG771">
        <v>13.5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3</v>
      </c>
      <c r="AT771">
        <v>0.04</v>
      </c>
      <c r="AU771" t="s">
        <v>19</v>
      </c>
      <c r="AV771">
        <v>0</v>
      </c>
      <c r="AW771">
        <v>2</v>
      </c>
      <c r="AX771">
        <v>39651551</v>
      </c>
      <c r="AY771">
        <v>1</v>
      </c>
      <c r="AZ771">
        <v>0</v>
      </c>
      <c r="BA771">
        <v>643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Y771*Source!I286</f>
        <v>5.4000000000000006E-2</v>
      </c>
      <c r="CY771">
        <f>AB771</f>
        <v>111.99</v>
      </c>
      <c r="CZ771">
        <f>AF771</f>
        <v>111.99</v>
      </c>
      <c r="DA771">
        <f>AJ771</f>
        <v>1</v>
      </c>
      <c r="DB771">
        <f>ROUND((ROUND(AT771*CZ771,2)*1.35),6)</f>
        <v>6.048</v>
      </c>
      <c r="DC771">
        <f>ROUND((ROUND(AT771*AG771,2)*1.35),6)</f>
        <v>0.72899999999999998</v>
      </c>
    </row>
    <row r="772" spans="1:107" x14ac:dyDescent="0.2">
      <c r="A772">
        <f>ROW(Source!A286)</f>
        <v>286</v>
      </c>
      <c r="B772">
        <v>39650536</v>
      </c>
      <c r="C772">
        <v>39651541</v>
      </c>
      <c r="D772">
        <v>36883554</v>
      </c>
      <c r="E772">
        <v>1</v>
      </c>
      <c r="F772">
        <v>1</v>
      </c>
      <c r="G772">
        <v>1</v>
      </c>
      <c r="H772">
        <v>2</v>
      </c>
      <c r="I772" t="s">
        <v>961</v>
      </c>
      <c r="J772" t="s">
        <v>962</v>
      </c>
      <c r="K772" t="s">
        <v>963</v>
      </c>
      <c r="L772">
        <v>1368</v>
      </c>
      <c r="N772">
        <v>1011</v>
      </c>
      <c r="O772" t="s">
        <v>902</v>
      </c>
      <c r="P772" t="s">
        <v>902</v>
      </c>
      <c r="Q772">
        <v>1</v>
      </c>
      <c r="W772">
        <v>0</v>
      </c>
      <c r="X772">
        <v>1372534845</v>
      </c>
      <c r="Y772">
        <v>5.4000000000000006E-2</v>
      </c>
      <c r="AA772">
        <v>0</v>
      </c>
      <c r="AB772">
        <v>65.709999999999994</v>
      </c>
      <c r="AC772">
        <v>11.6</v>
      </c>
      <c r="AD772">
        <v>0</v>
      </c>
      <c r="AE772">
        <v>0</v>
      </c>
      <c r="AF772">
        <v>65.709999999999994</v>
      </c>
      <c r="AG772">
        <v>11.6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3</v>
      </c>
      <c r="AT772">
        <v>0.04</v>
      </c>
      <c r="AU772" t="s">
        <v>19</v>
      </c>
      <c r="AV772">
        <v>0</v>
      </c>
      <c r="AW772">
        <v>2</v>
      </c>
      <c r="AX772">
        <v>39651552</v>
      </c>
      <c r="AY772">
        <v>1</v>
      </c>
      <c r="AZ772">
        <v>0</v>
      </c>
      <c r="BA772">
        <v>644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Y772*Source!I286</f>
        <v>5.4000000000000006E-2</v>
      </c>
      <c r="CY772">
        <f>AB772</f>
        <v>65.709999999999994</v>
      </c>
      <c r="CZ772">
        <f>AF772</f>
        <v>65.709999999999994</v>
      </c>
      <c r="DA772">
        <f>AJ772</f>
        <v>1</v>
      </c>
      <c r="DB772">
        <f>ROUND((ROUND(AT772*CZ772,2)*1.35),6)</f>
        <v>3.5505</v>
      </c>
      <c r="DC772">
        <f>ROUND((ROUND(AT772*AG772,2)*1.35),6)</f>
        <v>0.621</v>
      </c>
    </row>
    <row r="773" spans="1:107" x14ac:dyDescent="0.2">
      <c r="A773">
        <f>ROW(Source!A286)</f>
        <v>286</v>
      </c>
      <c r="B773">
        <v>39650536</v>
      </c>
      <c r="C773">
        <v>39651541</v>
      </c>
      <c r="D773">
        <v>36804448</v>
      </c>
      <c r="E773">
        <v>1</v>
      </c>
      <c r="F773">
        <v>1</v>
      </c>
      <c r="G773">
        <v>1</v>
      </c>
      <c r="H773">
        <v>3</v>
      </c>
      <c r="I773" t="s">
        <v>925</v>
      </c>
      <c r="J773" t="s">
        <v>926</v>
      </c>
      <c r="K773" t="s">
        <v>927</v>
      </c>
      <c r="L773">
        <v>1346</v>
      </c>
      <c r="N773">
        <v>1009</v>
      </c>
      <c r="O773" t="s">
        <v>186</v>
      </c>
      <c r="P773" t="s">
        <v>186</v>
      </c>
      <c r="Q773">
        <v>1</v>
      </c>
      <c r="W773">
        <v>0</v>
      </c>
      <c r="X773">
        <v>103900845</v>
      </c>
      <c r="Y773">
        <v>0.06</v>
      </c>
      <c r="AA773">
        <v>9.0399999999999991</v>
      </c>
      <c r="AB773">
        <v>0</v>
      </c>
      <c r="AC773">
        <v>0</v>
      </c>
      <c r="AD773">
        <v>0</v>
      </c>
      <c r="AE773">
        <v>9.0399999999999991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3</v>
      </c>
      <c r="AT773">
        <v>0.06</v>
      </c>
      <c r="AU773" t="s">
        <v>3</v>
      </c>
      <c r="AV773">
        <v>0</v>
      </c>
      <c r="AW773">
        <v>2</v>
      </c>
      <c r="AX773">
        <v>39651553</v>
      </c>
      <c r="AY773">
        <v>1</v>
      </c>
      <c r="AZ773">
        <v>0</v>
      </c>
      <c r="BA773">
        <v>645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Y773*Source!I286</f>
        <v>0.06</v>
      </c>
      <c r="CY773">
        <f>AA773</f>
        <v>9.0399999999999991</v>
      </c>
      <c r="CZ773">
        <f>AE773</f>
        <v>9.0399999999999991</v>
      </c>
      <c r="DA773">
        <f>AI773</f>
        <v>1</v>
      </c>
      <c r="DB773">
        <f>ROUND(ROUND(AT773*CZ773,2),6)</f>
        <v>0.54</v>
      </c>
      <c r="DC773">
        <f>ROUND(ROUND(AT773*AG773,2),6)</f>
        <v>0</v>
      </c>
    </row>
    <row r="774" spans="1:107" x14ac:dyDescent="0.2">
      <c r="A774">
        <f>ROW(Source!A286)</f>
        <v>286</v>
      </c>
      <c r="B774">
        <v>39650536</v>
      </c>
      <c r="C774">
        <v>39651541</v>
      </c>
      <c r="D774">
        <v>36872317</v>
      </c>
      <c r="E774">
        <v>1</v>
      </c>
      <c r="F774">
        <v>1</v>
      </c>
      <c r="G774">
        <v>1</v>
      </c>
      <c r="H774">
        <v>3</v>
      </c>
      <c r="I774" t="s">
        <v>110</v>
      </c>
      <c r="J774" t="s">
        <v>112</v>
      </c>
      <c r="K774" t="s">
        <v>111</v>
      </c>
      <c r="L774">
        <v>1358</v>
      </c>
      <c r="N774">
        <v>1010</v>
      </c>
      <c r="O774" t="s">
        <v>95</v>
      </c>
      <c r="P774" t="s">
        <v>95</v>
      </c>
      <c r="Q774">
        <v>10</v>
      </c>
      <c r="W774">
        <v>0</v>
      </c>
      <c r="X774">
        <v>1516669058</v>
      </c>
      <c r="Y774">
        <v>0.1</v>
      </c>
      <c r="AA774">
        <v>993.5</v>
      </c>
      <c r="AB774">
        <v>0</v>
      </c>
      <c r="AC774">
        <v>0</v>
      </c>
      <c r="AD774">
        <v>0</v>
      </c>
      <c r="AE774">
        <v>993.5</v>
      </c>
      <c r="AF774">
        <v>0</v>
      </c>
      <c r="AG774">
        <v>0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3</v>
      </c>
      <c r="AT774">
        <v>0.1</v>
      </c>
      <c r="AU774" t="s">
        <v>3</v>
      </c>
      <c r="AV774">
        <v>0</v>
      </c>
      <c r="AW774">
        <v>1</v>
      </c>
      <c r="AX774">
        <v>-1</v>
      </c>
      <c r="AY774">
        <v>0</v>
      </c>
      <c r="AZ774">
        <v>0</v>
      </c>
      <c r="BA774" t="s">
        <v>3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Y774*Source!I286</f>
        <v>0.1</v>
      </c>
      <c r="CY774">
        <f>AA774</f>
        <v>993.5</v>
      </c>
      <c r="CZ774">
        <f>AE774</f>
        <v>993.5</v>
      </c>
      <c r="DA774">
        <f>AI774</f>
        <v>1</v>
      </c>
      <c r="DB774">
        <f>ROUND(ROUND(AT774*CZ774,2),6)</f>
        <v>99.35</v>
      </c>
      <c r="DC774">
        <f>ROUND(ROUND(AT774*AG774,2),6)</f>
        <v>0</v>
      </c>
    </row>
    <row r="775" spans="1:107" x14ac:dyDescent="0.2">
      <c r="A775">
        <f>ROW(Source!A286)</f>
        <v>286</v>
      </c>
      <c r="B775">
        <v>39650536</v>
      </c>
      <c r="C775">
        <v>39651541</v>
      </c>
      <c r="D775">
        <v>36799065</v>
      </c>
      <c r="E775">
        <v>17</v>
      </c>
      <c r="F775">
        <v>1</v>
      </c>
      <c r="G775">
        <v>1</v>
      </c>
      <c r="H775">
        <v>3</v>
      </c>
      <c r="I775" t="s">
        <v>892</v>
      </c>
      <c r="J775" t="s">
        <v>3</v>
      </c>
      <c r="K775" t="s">
        <v>893</v>
      </c>
      <c r="L775">
        <v>1374</v>
      </c>
      <c r="N775">
        <v>1013</v>
      </c>
      <c r="O775" t="s">
        <v>894</v>
      </c>
      <c r="P775" t="s">
        <v>894</v>
      </c>
      <c r="Q775">
        <v>1</v>
      </c>
      <c r="W775">
        <v>0</v>
      </c>
      <c r="X775">
        <v>-1731369543</v>
      </c>
      <c r="Y775">
        <v>0.22</v>
      </c>
      <c r="AA775">
        <v>1</v>
      </c>
      <c r="AB775">
        <v>0</v>
      </c>
      <c r="AC775">
        <v>0</v>
      </c>
      <c r="AD775">
        <v>0</v>
      </c>
      <c r="AE775">
        <v>1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3</v>
      </c>
      <c r="AT775">
        <v>0.22</v>
      </c>
      <c r="AU775" t="s">
        <v>3</v>
      </c>
      <c r="AV775">
        <v>0</v>
      </c>
      <c r="AW775">
        <v>2</v>
      </c>
      <c r="AX775">
        <v>39651554</v>
      </c>
      <c r="AY775">
        <v>1</v>
      </c>
      <c r="AZ775">
        <v>0</v>
      </c>
      <c r="BA775">
        <v>646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Y775*Source!I286</f>
        <v>0.22</v>
      </c>
      <c r="CY775">
        <f>AA775</f>
        <v>1</v>
      </c>
      <c r="CZ775">
        <f>AE775</f>
        <v>1</v>
      </c>
      <c r="DA775">
        <f>AI775</f>
        <v>1</v>
      </c>
      <c r="DB775">
        <f>ROUND(ROUND(AT775*CZ775,2),6)</f>
        <v>0.22</v>
      </c>
      <c r="DC775">
        <f>ROUND(ROUND(AT775*AG775,2),6)</f>
        <v>0</v>
      </c>
    </row>
    <row r="776" spans="1:107" x14ac:dyDescent="0.2">
      <c r="A776">
        <f>ROW(Source!A287)</f>
        <v>287</v>
      </c>
      <c r="B776">
        <v>39650538</v>
      </c>
      <c r="C776">
        <v>39651541</v>
      </c>
      <c r="D776">
        <v>37071037</v>
      </c>
      <c r="E776">
        <v>1</v>
      </c>
      <c r="F776">
        <v>1</v>
      </c>
      <c r="G776">
        <v>1</v>
      </c>
      <c r="H776">
        <v>1</v>
      </c>
      <c r="I776" t="s">
        <v>895</v>
      </c>
      <c r="J776" t="s">
        <v>3</v>
      </c>
      <c r="K776" t="s">
        <v>896</v>
      </c>
      <c r="L776">
        <v>1191</v>
      </c>
      <c r="N776">
        <v>1013</v>
      </c>
      <c r="O776" t="s">
        <v>878</v>
      </c>
      <c r="P776" t="s">
        <v>878</v>
      </c>
      <c r="Q776">
        <v>1</v>
      </c>
      <c r="W776">
        <v>0</v>
      </c>
      <c r="X776">
        <v>1069510174</v>
      </c>
      <c r="Y776">
        <v>1.5254999999999999</v>
      </c>
      <c r="AA776">
        <v>0</v>
      </c>
      <c r="AB776">
        <v>0</v>
      </c>
      <c r="AC776">
        <v>0</v>
      </c>
      <c r="AD776">
        <v>65.13</v>
      </c>
      <c r="AE776">
        <v>0</v>
      </c>
      <c r="AF776">
        <v>0</v>
      </c>
      <c r="AG776">
        <v>0</v>
      </c>
      <c r="AH776">
        <v>9.6199999999999992</v>
      </c>
      <c r="AI776">
        <v>1</v>
      </c>
      <c r="AJ776">
        <v>1</v>
      </c>
      <c r="AK776">
        <v>1</v>
      </c>
      <c r="AL776">
        <v>6.77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3</v>
      </c>
      <c r="AT776">
        <v>1.1299999999999999</v>
      </c>
      <c r="AU776" t="s">
        <v>19</v>
      </c>
      <c r="AV776">
        <v>1</v>
      </c>
      <c r="AW776">
        <v>2</v>
      </c>
      <c r="AX776">
        <v>39651549</v>
      </c>
      <c r="AY776">
        <v>1</v>
      </c>
      <c r="AZ776">
        <v>0</v>
      </c>
      <c r="BA776">
        <v>647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Y776*Source!I287</f>
        <v>1.5254999999999999</v>
      </c>
      <c r="CY776">
        <f>AD776</f>
        <v>65.13</v>
      </c>
      <c r="CZ776">
        <f>AH776</f>
        <v>9.6199999999999992</v>
      </c>
      <c r="DA776">
        <f>AL776</f>
        <v>6.77</v>
      </c>
      <c r="DB776">
        <f>ROUND((ROUND(AT776*CZ776,2)*1.35),6)</f>
        <v>14.6745</v>
      </c>
      <c r="DC776">
        <f>ROUND((ROUND(AT776*AG776,2)*1.35),6)</f>
        <v>0</v>
      </c>
    </row>
    <row r="777" spans="1:107" x14ac:dyDescent="0.2">
      <c r="A777">
        <f>ROW(Source!A287)</f>
        <v>287</v>
      </c>
      <c r="B777">
        <v>39650538</v>
      </c>
      <c r="C777">
        <v>39651541</v>
      </c>
      <c r="D777">
        <v>37064876</v>
      </c>
      <c r="E777">
        <v>1</v>
      </c>
      <c r="F777">
        <v>1</v>
      </c>
      <c r="G777">
        <v>1</v>
      </c>
      <c r="H777">
        <v>1</v>
      </c>
      <c r="I777" t="s">
        <v>897</v>
      </c>
      <c r="J777" t="s">
        <v>3</v>
      </c>
      <c r="K777" t="s">
        <v>898</v>
      </c>
      <c r="L777">
        <v>1191</v>
      </c>
      <c r="N777">
        <v>1013</v>
      </c>
      <c r="O777" t="s">
        <v>878</v>
      </c>
      <c r="P777" t="s">
        <v>878</v>
      </c>
      <c r="Q777">
        <v>1</v>
      </c>
      <c r="W777">
        <v>0</v>
      </c>
      <c r="X777">
        <v>-1417349443</v>
      </c>
      <c r="Y777">
        <v>0.08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1</v>
      </c>
      <c r="AJ777">
        <v>1</v>
      </c>
      <c r="AK777">
        <v>6.77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3</v>
      </c>
      <c r="AT777">
        <v>0.08</v>
      </c>
      <c r="AU777" t="s">
        <v>3</v>
      </c>
      <c r="AV777">
        <v>2</v>
      </c>
      <c r="AW777">
        <v>2</v>
      </c>
      <c r="AX777">
        <v>39651550</v>
      </c>
      <c r="AY777">
        <v>1</v>
      </c>
      <c r="AZ777">
        <v>2048</v>
      </c>
      <c r="BA777">
        <v>648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Y777*Source!I287</f>
        <v>0.08</v>
      </c>
      <c r="CY777">
        <f>AD777</f>
        <v>0</v>
      </c>
      <c r="CZ777">
        <f>AH777</f>
        <v>0</v>
      </c>
      <c r="DA777">
        <f>AL777</f>
        <v>1</v>
      </c>
      <c r="DB777">
        <f>ROUND(ROUND(AT777*CZ777,2),6)</f>
        <v>0</v>
      </c>
      <c r="DC777">
        <f>ROUND(ROUND(AT777*AG777,2),6)</f>
        <v>0</v>
      </c>
    </row>
    <row r="778" spans="1:107" x14ac:dyDescent="0.2">
      <c r="A778">
        <f>ROW(Source!A287)</f>
        <v>287</v>
      </c>
      <c r="B778">
        <v>39650538</v>
      </c>
      <c r="C778">
        <v>39651541</v>
      </c>
      <c r="D778">
        <v>36882159</v>
      </c>
      <c r="E778">
        <v>1</v>
      </c>
      <c r="F778">
        <v>1</v>
      </c>
      <c r="G778">
        <v>1</v>
      </c>
      <c r="H778">
        <v>2</v>
      </c>
      <c r="I778" t="s">
        <v>958</v>
      </c>
      <c r="J778" t="s">
        <v>959</v>
      </c>
      <c r="K778" t="s">
        <v>960</v>
      </c>
      <c r="L778">
        <v>1368</v>
      </c>
      <c r="N778">
        <v>1011</v>
      </c>
      <c r="O778" t="s">
        <v>902</v>
      </c>
      <c r="P778" t="s">
        <v>902</v>
      </c>
      <c r="Q778">
        <v>1</v>
      </c>
      <c r="W778">
        <v>0</v>
      </c>
      <c r="X778">
        <v>-1718674368</v>
      </c>
      <c r="Y778">
        <v>5.4000000000000006E-2</v>
      </c>
      <c r="AA778">
        <v>0</v>
      </c>
      <c r="AB778">
        <v>758.17</v>
      </c>
      <c r="AC778">
        <v>13.5</v>
      </c>
      <c r="AD778">
        <v>0</v>
      </c>
      <c r="AE778">
        <v>0</v>
      </c>
      <c r="AF778">
        <v>111.99</v>
      </c>
      <c r="AG778">
        <v>13.5</v>
      </c>
      <c r="AH778">
        <v>0</v>
      </c>
      <c r="AI778">
        <v>1</v>
      </c>
      <c r="AJ778">
        <v>6.77</v>
      </c>
      <c r="AK778">
        <v>1</v>
      </c>
      <c r="AL778">
        <v>1</v>
      </c>
      <c r="AN778">
        <v>0</v>
      </c>
      <c r="AO778">
        <v>1</v>
      </c>
      <c r="AP778">
        <v>1</v>
      </c>
      <c r="AQ778">
        <v>0</v>
      </c>
      <c r="AR778">
        <v>0</v>
      </c>
      <c r="AS778" t="s">
        <v>3</v>
      </c>
      <c r="AT778">
        <v>0.04</v>
      </c>
      <c r="AU778" t="s">
        <v>19</v>
      </c>
      <c r="AV778">
        <v>0</v>
      </c>
      <c r="AW778">
        <v>2</v>
      </c>
      <c r="AX778">
        <v>39651551</v>
      </c>
      <c r="AY778">
        <v>1</v>
      </c>
      <c r="AZ778">
        <v>0</v>
      </c>
      <c r="BA778">
        <v>649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Y778*Source!I287</f>
        <v>5.4000000000000006E-2</v>
      </c>
      <c r="CY778">
        <f>AB778</f>
        <v>758.17</v>
      </c>
      <c r="CZ778">
        <f>AF778</f>
        <v>111.99</v>
      </c>
      <c r="DA778">
        <f>AJ778</f>
        <v>6.77</v>
      </c>
      <c r="DB778">
        <f>ROUND((ROUND(AT778*CZ778,2)*1.35),6)</f>
        <v>6.048</v>
      </c>
      <c r="DC778">
        <f>ROUND((ROUND(AT778*AG778,2)*1.35),6)</f>
        <v>0.72899999999999998</v>
      </c>
    </row>
    <row r="779" spans="1:107" x14ac:dyDescent="0.2">
      <c r="A779">
        <f>ROW(Source!A287)</f>
        <v>287</v>
      </c>
      <c r="B779">
        <v>39650538</v>
      </c>
      <c r="C779">
        <v>39651541</v>
      </c>
      <c r="D779">
        <v>36883554</v>
      </c>
      <c r="E779">
        <v>1</v>
      </c>
      <c r="F779">
        <v>1</v>
      </c>
      <c r="G779">
        <v>1</v>
      </c>
      <c r="H779">
        <v>2</v>
      </c>
      <c r="I779" t="s">
        <v>961</v>
      </c>
      <c r="J779" t="s">
        <v>962</v>
      </c>
      <c r="K779" t="s">
        <v>963</v>
      </c>
      <c r="L779">
        <v>1368</v>
      </c>
      <c r="N779">
        <v>1011</v>
      </c>
      <c r="O779" t="s">
        <v>902</v>
      </c>
      <c r="P779" t="s">
        <v>902</v>
      </c>
      <c r="Q779">
        <v>1</v>
      </c>
      <c r="W779">
        <v>0</v>
      </c>
      <c r="X779">
        <v>1372534845</v>
      </c>
      <c r="Y779">
        <v>5.4000000000000006E-2</v>
      </c>
      <c r="AA779">
        <v>0</v>
      </c>
      <c r="AB779">
        <v>444.86</v>
      </c>
      <c r="AC779">
        <v>11.6</v>
      </c>
      <c r="AD779">
        <v>0</v>
      </c>
      <c r="AE779">
        <v>0</v>
      </c>
      <c r="AF779">
        <v>65.709999999999994</v>
      </c>
      <c r="AG779">
        <v>11.6</v>
      </c>
      <c r="AH779">
        <v>0</v>
      </c>
      <c r="AI779">
        <v>1</v>
      </c>
      <c r="AJ779">
        <v>6.77</v>
      </c>
      <c r="AK779">
        <v>1</v>
      </c>
      <c r="AL779">
        <v>1</v>
      </c>
      <c r="AN779">
        <v>0</v>
      </c>
      <c r="AO779">
        <v>1</v>
      </c>
      <c r="AP779">
        <v>1</v>
      </c>
      <c r="AQ779">
        <v>0</v>
      </c>
      <c r="AR779">
        <v>0</v>
      </c>
      <c r="AS779" t="s">
        <v>3</v>
      </c>
      <c r="AT779">
        <v>0.04</v>
      </c>
      <c r="AU779" t="s">
        <v>19</v>
      </c>
      <c r="AV779">
        <v>0</v>
      </c>
      <c r="AW779">
        <v>2</v>
      </c>
      <c r="AX779">
        <v>39651552</v>
      </c>
      <c r="AY779">
        <v>1</v>
      </c>
      <c r="AZ779">
        <v>0</v>
      </c>
      <c r="BA779">
        <v>650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Y779*Source!I287</f>
        <v>5.4000000000000006E-2</v>
      </c>
      <c r="CY779">
        <f>AB779</f>
        <v>444.86</v>
      </c>
      <c r="CZ779">
        <f>AF779</f>
        <v>65.709999999999994</v>
      </c>
      <c r="DA779">
        <f>AJ779</f>
        <v>6.77</v>
      </c>
      <c r="DB779">
        <f>ROUND((ROUND(AT779*CZ779,2)*1.35),6)</f>
        <v>3.5505</v>
      </c>
      <c r="DC779">
        <f>ROUND((ROUND(AT779*AG779,2)*1.35),6)</f>
        <v>0.621</v>
      </c>
    </row>
    <row r="780" spans="1:107" x14ac:dyDescent="0.2">
      <c r="A780">
        <f>ROW(Source!A287)</f>
        <v>287</v>
      </c>
      <c r="B780">
        <v>39650538</v>
      </c>
      <c r="C780">
        <v>39651541</v>
      </c>
      <c r="D780">
        <v>36804448</v>
      </c>
      <c r="E780">
        <v>1</v>
      </c>
      <c r="F780">
        <v>1</v>
      </c>
      <c r="G780">
        <v>1</v>
      </c>
      <c r="H780">
        <v>3</v>
      </c>
      <c r="I780" t="s">
        <v>925</v>
      </c>
      <c r="J780" t="s">
        <v>926</v>
      </c>
      <c r="K780" t="s">
        <v>927</v>
      </c>
      <c r="L780">
        <v>1346</v>
      </c>
      <c r="N780">
        <v>1009</v>
      </c>
      <c r="O780" t="s">
        <v>186</v>
      </c>
      <c r="P780" t="s">
        <v>186</v>
      </c>
      <c r="Q780">
        <v>1</v>
      </c>
      <c r="W780">
        <v>0</v>
      </c>
      <c r="X780">
        <v>103900845</v>
      </c>
      <c r="Y780">
        <v>0.06</v>
      </c>
      <c r="AA780">
        <v>61.2</v>
      </c>
      <c r="AB780">
        <v>0</v>
      </c>
      <c r="AC780">
        <v>0</v>
      </c>
      <c r="AD780">
        <v>0</v>
      </c>
      <c r="AE780">
        <v>9.0399999999999991</v>
      </c>
      <c r="AF780">
        <v>0</v>
      </c>
      <c r="AG780">
        <v>0</v>
      </c>
      <c r="AH780">
        <v>0</v>
      </c>
      <c r="AI780">
        <v>6.77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3</v>
      </c>
      <c r="AT780">
        <v>0.06</v>
      </c>
      <c r="AU780" t="s">
        <v>3</v>
      </c>
      <c r="AV780">
        <v>0</v>
      </c>
      <c r="AW780">
        <v>2</v>
      </c>
      <c r="AX780">
        <v>39651553</v>
      </c>
      <c r="AY780">
        <v>1</v>
      </c>
      <c r="AZ780">
        <v>0</v>
      </c>
      <c r="BA780">
        <v>651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Y780*Source!I287</f>
        <v>0.06</v>
      </c>
      <c r="CY780">
        <f>AA780</f>
        <v>61.2</v>
      </c>
      <c r="CZ780">
        <f>AE780</f>
        <v>9.0399999999999991</v>
      </c>
      <c r="DA780">
        <f>AI780</f>
        <v>6.77</v>
      </c>
      <c r="DB780">
        <f>ROUND(ROUND(AT780*CZ780,2),6)</f>
        <v>0.54</v>
      </c>
      <c r="DC780">
        <f>ROUND(ROUND(AT780*AG780,2),6)</f>
        <v>0</v>
      </c>
    </row>
    <row r="781" spans="1:107" x14ac:dyDescent="0.2">
      <c r="A781">
        <f>ROW(Source!A287)</f>
        <v>287</v>
      </c>
      <c r="B781">
        <v>39650538</v>
      </c>
      <c r="C781">
        <v>39651541</v>
      </c>
      <c r="D781">
        <v>36872317</v>
      </c>
      <c r="E781">
        <v>1</v>
      </c>
      <c r="F781">
        <v>1</v>
      </c>
      <c r="G781">
        <v>1</v>
      </c>
      <c r="H781">
        <v>3</v>
      </c>
      <c r="I781" t="s">
        <v>110</v>
      </c>
      <c r="J781" t="s">
        <v>112</v>
      </c>
      <c r="K781" t="s">
        <v>111</v>
      </c>
      <c r="L781">
        <v>1358</v>
      </c>
      <c r="N781">
        <v>1010</v>
      </c>
      <c r="O781" t="s">
        <v>95</v>
      </c>
      <c r="P781" t="s">
        <v>95</v>
      </c>
      <c r="Q781">
        <v>10</v>
      </c>
      <c r="W781">
        <v>0</v>
      </c>
      <c r="X781">
        <v>1516669058</v>
      </c>
      <c r="Y781">
        <v>0.1</v>
      </c>
      <c r="AA781">
        <v>6726</v>
      </c>
      <c r="AB781">
        <v>0</v>
      </c>
      <c r="AC781">
        <v>0</v>
      </c>
      <c r="AD781">
        <v>0</v>
      </c>
      <c r="AE781">
        <v>993.5</v>
      </c>
      <c r="AF781">
        <v>0</v>
      </c>
      <c r="AG781">
        <v>0</v>
      </c>
      <c r="AH781">
        <v>0</v>
      </c>
      <c r="AI781">
        <v>6.77</v>
      </c>
      <c r="AJ781">
        <v>1</v>
      </c>
      <c r="AK781">
        <v>1</v>
      </c>
      <c r="AL781">
        <v>1</v>
      </c>
      <c r="AN781">
        <v>0</v>
      </c>
      <c r="AO781">
        <v>0</v>
      </c>
      <c r="AP781">
        <v>0</v>
      </c>
      <c r="AQ781">
        <v>0</v>
      </c>
      <c r="AR781">
        <v>0</v>
      </c>
      <c r="AS781" t="s">
        <v>3</v>
      </c>
      <c r="AT781">
        <v>0.1</v>
      </c>
      <c r="AU781" t="s">
        <v>3</v>
      </c>
      <c r="AV781">
        <v>0</v>
      </c>
      <c r="AW781">
        <v>1</v>
      </c>
      <c r="AX781">
        <v>-1</v>
      </c>
      <c r="AY781">
        <v>0</v>
      </c>
      <c r="AZ781">
        <v>0</v>
      </c>
      <c r="BA781" t="s">
        <v>3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Y781*Source!I287</f>
        <v>0.1</v>
      </c>
      <c r="CY781">
        <f>AA781</f>
        <v>6726</v>
      </c>
      <c r="CZ781">
        <f>AE781</f>
        <v>993.5</v>
      </c>
      <c r="DA781">
        <f>AI781</f>
        <v>6.77</v>
      </c>
      <c r="DB781">
        <f>ROUND(ROUND(AT781*CZ781,2),6)</f>
        <v>99.35</v>
      </c>
      <c r="DC781">
        <f>ROUND(ROUND(AT781*AG781,2),6)</f>
        <v>0</v>
      </c>
    </row>
    <row r="782" spans="1:107" x14ac:dyDescent="0.2">
      <c r="A782">
        <f>ROW(Source!A287)</f>
        <v>287</v>
      </c>
      <c r="B782">
        <v>39650538</v>
      </c>
      <c r="C782">
        <v>39651541</v>
      </c>
      <c r="D782">
        <v>36799065</v>
      </c>
      <c r="E782">
        <v>17</v>
      </c>
      <c r="F782">
        <v>1</v>
      </c>
      <c r="G782">
        <v>1</v>
      </c>
      <c r="H782">
        <v>3</v>
      </c>
      <c r="I782" t="s">
        <v>892</v>
      </c>
      <c r="J782" t="s">
        <v>3</v>
      </c>
      <c r="K782" t="s">
        <v>893</v>
      </c>
      <c r="L782">
        <v>1374</v>
      </c>
      <c r="N782">
        <v>1013</v>
      </c>
      <c r="O782" t="s">
        <v>894</v>
      </c>
      <c r="P782" t="s">
        <v>894</v>
      </c>
      <c r="Q782">
        <v>1</v>
      </c>
      <c r="W782">
        <v>0</v>
      </c>
      <c r="X782">
        <v>-1731369543</v>
      </c>
      <c r="Y782">
        <v>0.22</v>
      </c>
      <c r="AA782">
        <v>1</v>
      </c>
      <c r="AB782">
        <v>0</v>
      </c>
      <c r="AC782">
        <v>0</v>
      </c>
      <c r="AD782">
        <v>0</v>
      </c>
      <c r="AE782">
        <v>1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3</v>
      </c>
      <c r="AT782">
        <v>0.22</v>
      </c>
      <c r="AU782" t="s">
        <v>3</v>
      </c>
      <c r="AV782">
        <v>0</v>
      </c>
      <c r="AW782">
        <v>2</v>
      </c>
      <c r="AX782">
        <v>39651554</v>
      </c>
      <c r="AY782">
        <v>1</v>
      </c>
      <c r="AZ782">
        <v>0</v>
      </c>
      <c r="BA782">
        <v>652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Y782*Source!I287</f>
        <v>0.22</v>
      </c>
      <c r="CY782">
        <f>AA782</f>
        <v>1</v>
      </c>
      <c r="CZ782">
        <f>AE782</f>
        <v>1</v>
      </c>
      <c r="DA782">
        <f>AI782</f>
        <v>1</v>
      </c>
      <c r="DB782">
        <f>ROUND(ROUND(AT782*CZ782,2),6)</f>
        <v>0.22</v>
      </c>
      <c r="DC782">
        <f>ROUND(ROUND(AT782*AG782,2),6)</f>
        <v>0</v>
      </c>
    </row>
    <row r="783" spans="1:107" x14ac:dyDescent="0.2">
      <c r="A783">
        <f>ROW(Source!A290)</f>
        <v>290</v>
      </c>
      <c r="B783">
        <v>39650536</v>
      </c>
      <c r="C783">
        <v>39651556</v>
      </c>
      <c r="D783">
        <v>37064928</v>
      </c>
      <c r="E783">
        <v>1</v>
      </c>
      <c r="F783">
        <v>1</v>
      </c>
      <c r="G783">
        <v>1</v>
      </c>
      <c r="H783">
        <v>1</v>
      </c>
      <c r="I783" t="s">
        <v>964</v>
      </c>
      <c r="J783" t="s">
        <v>3</v>
      </c>
      <c r="K783" t="s">
        <v>965</v>
      </c>
      <c r="L783">
        <v>1191</v>
      </c>
      <c r="N783">
        <v>1013</v>
      </c>
      <c r="O783" t="s">
        <v>878</v>
      </c>
      <c r="P783" t="s">
        <v>878</v>
      </c>
      <c r="Q783">
        <v>1</v>
      </c>
      <c r="W783">
        <v>0</v>
      </c>
      <c r="X783">
        <v>145020957</v>
      </c>
      <c r="Y783">
        <v>2.7</v>
      </c>
      <c r="AA783">
        <v>0</v>
      </c>
      <c r="AB783">
        <v>0</v>
      </c>
      <c r="AC783">
        <v>0</v>
      </c>
      <c r="AD783">
        <v>9.07</v>
      </c>
      <c r="AE783">
        <v>0</v>
      </c>
      <c r="AF783">
        <v>0</v>
      </c>
      <c r="AG783">
        <v>0</v>
      </c>
      <c r="AH783">
        <v>9.07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3</v>
      </c>
      <c r="AT783">
        <v>2</v>
      </c>
      <c r="AU783" t="s">
        <v>19</v>
      </c>
      <c r="AV783">
        <v>1</v>
      </c>
      <c r="AW783">
        <v>2</v>
      </c>
      <c r="AX783">
        <v>39651563</v>
      </c>
      <c r="AY783">
        <v>1</v>
      </c>
      <c r="AZ783">
        <v>0</v>
      </c>
      <c r="BA783">
        <v>653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Y783*Source!I290</f>
        <v>2.7</v>
      </c>
      <c r="CY783">
        <f>AD783</f>
        <v>9.07</v>
      </c>
      <c r="CZ783">
        <f>AH783</f>
        <v>9.07</v>
      </c>
      <c r="DA783">
        <f>AL783</f>
        <v>1</v>
      </c>
      <c r="DB783">
        <f>ROUND((ROUND(AT783*CZ783,2)*1.35),6)</f>
        <v>24.489000000000001</v>
      </c>
      <c r="DC783">
        <f>ROUND((ROUND(AT783*AG783,2)*1.35),6)</f>
        <v>0</v>
      </c>
    </row>
    <row r="784" spans="1:107" x14ac:dyDescent="0.2">
      <c r="A784">
        <f>ROW(Source!A290)</f>
        <v>290</v>
      </c>
      <c r="B784">
        <v>39650536</v>
      </c>
      <c r="C784">
        <v>39651556</v>
      </c>
      <c r="D784">
        <v>36802095</v>
      </c>
      <c r="E784">
        <v>1</v>
      </c>
      <c r="F784">
        <v>1</v>
      </c>
      <c r="G784">
        <v>1</v>
      </c>
      <c r="H784">
        <v>3</v>
      </c>
      <c r="I784" t="s">
        <v>922</v>
      </c>
      <c r="J784" t="s">
        <v>923</v>
      </c>
      <c r="K784" t="s">
        <v>924</v>
      </c>
      <c r="L784">
        <v>1346</v>
      </c>
      <c r="N784">
        <v>1009</v>
      </c>
      <c r="O784" t="s">
        <v>186</v>
      </c>
      <c r="P784" t="s">
        <v>186</v>
      </c>
      <c r="Q784">
        <v>1</v>
      </c>
      <c r="W784">
        <v>0</v>
      </c>
      <c r="X784">
        <v>-2124370092</v>
      </c>
      <c r="Y784">
        <v>1.4999999999999999E-2</v>
      </c>
      <c r="AA784">
        <v>91.29</v>
      </c>
      <c r="AB784">
        <v>0</v>
      </c>
      <c r="AC784">
        <v>0</v>
      </c>
      <c r="AD784">
        <v>0</v>
      </c>
      <c r="AE784">
        <v>91.29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1.4999999999999999E-2</v>
      </c>
      <c r="AU784" t="s">
        <v>3</v>
      </c>
      <c r="AV784">
        <v>0</v>
      </c>
      <c r="AW784">
        <v>2</v>
      </c>
      <c r="AX784">
        <v>39651564</v>
      </c>
      <c r="AY784">
        <v>1</v>
      </c>
      <c r="AZ784">
        <v>0</v>
      </c>
      <c r="BA784">
        <v>654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Y784*Source!I290</f>
        <v>1.4999999999999999E-2</v>
      </c>
      <c r="CY784">
        <f>AA784</f>
        <v>91.29</v>
      </c>
      <c r="CZ784">
        <f>AE784</f>
        <v>91.29</v>
      </c>
      <c r="DA784">
        <f>AI784</f>
        <v>1</v>
      </c>
      <c r="DB784">
        <f>ROUND(ROUND(AT784*CZ784,2),6)</f>
        <v>1.37</v>
      </c>
      <c r="DC784">
        <f>ROUND(ROUND(AT784*AG784,2),6)</f>
        <v>0</v>
      </c>
    </row>
    <row r="785" spans="1:107" x14ac:dyDescent="0.2">
      <c r="A785">
        <f>ROW(Source!A290)</f>
        <v>290</v>
      </c>
      <c r="B785">
        <v>39650536</v>
      </c>
      <c r="C785">
        <v>39651556</v>
      </c>
      <c r="D785">
        <v>36860041</v>
      </c>
      <c r="E785">
        <v>1</v>
      </c>
      <c r="F785">
        <v>1</v>
      </c>
      <c r="G785">
        <v>1</v>
      </c>
      <c r="H785">
        <v>3</v>
      </c>
      <c r="I785" t="s">
        <v>966</v>
      </c>
      <c r="J785" t="s">
        <v>967</v>
      </c>
      <c r="K785" t="s">
        <v>968</v>
      </c>
      <c r="L785">
        <v>1477</v>
      </c>
      <c r="N785">
        <v>1013</v>
      </c>
      <c r="O785" t="s">
        <v>209</v>
      </c>
      <c r="P785" t="s">
        <v>211</v>
      </c>
      <c r="Q785">
        <v>1</v>
      </c>
      <c r="W785">
        <v>0</v>
      </c>
      <c r="X785">
        <v>2077511803</v>
      </c>
      <c r="Y785">
        <v>5.0000000000000001E-3</v>
      </c>
      <c r="AA785">
        <v>1819.3</v>
      </c>
      <c r="AB785">
        <v>0</v>
      </c>
      <c r="AC785">
        <v>0</v>
      </c>
      <c r="AD785">
        <v>0</v>
      </c>
      <c r="AE785">
        <v>1819.3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3</v>
      </c>
      <c r="AT785">
        <v>5.0000000000000001E-3</v>
      </c>
      <c r="AU785" t="s">
        <v>3</v>
      </c>
      <c r="AV785">
        <v>0</v>
      </c>
      <c r="AW785">
        <v>2</v>
      </c>
      <c r="AX785">
        <v>39651565</v>
      </c>
      <c r="AY785">
        <v>1</v>
      </c>
      <c r="AZ785">
        <v>0</v>
      </c>
      <c r="BA785">
        <v>655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Y785*Source!I290</f>
        <v>5.0000000000000001E-3</v>
      </c>
      <c r="CY785">
        <f>AA785</f>
        <v>1819.3</v>
      </c>
      <c r="CZ785">
        <f>AE785</f>
        <v>1819.3</v>
      </c>
      <c r="DA785">
        <f>AI785</f>
        <v>1</v>
      </c>
      <c r="DB785">
        <f>ROUND(ROUND(AT785*CZ785,2),6)</f>
        <v>9.1</v>
      </c>
      <c r="DC785">
        <f>ROUND(ROUND(AT785*AG785,2),6)</f>
        <v>0</v>
      </c>
    </row>
    <row r="786" spans="1:107" x14ac:dyDescent="0.2">
      <c r="A786">
        <f>ROW(Source!A290)</f>
        <v>290</v>
      </c>
      <c r="B786">
        <v>39650536</v>
      </c>
      <c r="C786">
        <v>39651556</v>
      </c>
      <c r="D786">
        <v>36860609</v>
      </c>
      <c r="E786">
        <v>1</v>
      </c>
      <c r="F786">
        <v>1</v>
      </c>
      <c r="G786">
        <v>1</v>
      </c>
      <c r="H786">
        <v>3</v>
      </c>
      <c r="I786" t="s">
        <v>969</v>
      </c>
      <c r="J786" t="s">
        <v>970</v>
      </c>
      <c r="K786" t="s">
        <v>971</v>
      </c>
      <c r="L786">
        <v>1355</v>
      </c>
      <c r="N786">
        <v>1010</v>
      </c>
      <c r="O786" t="s">
        <v>265</v>
      </c>
      <c r="P786" t="s">
        <v>265</v>
      </c>
      <c r="Q786">
        <v>100</v>
      </c>
      <c r="W786">
        <v>0</v>
      </c>
      <c r="X786">
        <v>-803502612</v>
      </c>
      <c r="Y786">
        <v>1.0999999999999999E-2</v>
      </c>
      <c r="AA786">
        <v>164</v>
      </c>
      <c r="AB786">
        <v>0</v>
      </c>
      <c r="AC786">
        <v>0</v>
      </c>
      <c r="AD786">
        <v>0</v>
      </c>
      <c r="AE786">
        <v>164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3</v>
      </c>
      <c r="AT786">
        <v>1.0999999999999999E-2</v>
      </c>
      <c r="AU786" t="s">
        <v>3</v>
      </c>
      <c r="AV786">
        <v>0</v>
      </c>
      <c r="AW786">
        <v>2</v>
      </c>
      <c r="AX786">
        <v>39651566</v>
      </c>
      <c r="AY786">
        <v>1</v>
      </c>
      <c r="AZ786">
        <v>0</v>
      </c>
      <c r="BA786">
        <v>656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Y786*Source!I290</f>
        <v>1.0999999999999999E-2</v>
      </c>
      <c r="CY786">
        <f>AA786</f>
        <v>164</v>
      </c>
      <c r="CZ786">
        <f>AE786</f>
        <v>164</v>
      </c>
      <c r="DA786">
        <f>AI786</f>
        <v>1</v>
      </c>
      <c r="DB786">
        <f>ROUND(ROUND(AT786*CZ786,2),6)</f>
        <v>1.8</v>
      </c>
      <c r="DC786">
        <f>ROUND(ROUND(AT786*AG786,2),6)</f>
        <v>0</v>
      </c>
    </row>
    <row r="787" spans="1:107" x14ac:dyDescent="0.2">
      <c r="A787">
        <f>ROW(Source!A290)</f>
        <v>290</v>
      </c>
      <c r="B787">
        <v>39650536</v>
      </c>
      <c r="C787">
        <v>39651556</v>
      </c>
      <c r="D787">
        <v>36872345</v>
      </c>
      <c r="E787">
        <v>1</v>
      </c>
      <c r="F787">
        <v>1</v>
      </c>
      <c r="G787">
        <v>1</v>
      </c>
      <c r="H787">
        <v>3</v>
      </c>
      <c r="I787" t="s">
        <v>118</v>
      </c>
      <c r="J787" t="s">
        <v>120</v>
      </c>
      <c r="K787" t="s">
        <v>119</v>
      </c>
      <c r="L787">
        <v>1358</v>
      </c>
      <c r="N787">
        <v>1010</v>
      </c>
      <c r="O787" t="s">
        <v>95</v>
      </c>
      <c r="P787" t="s">
        <v>95</v>
      </c>
      <c r="Q787">
        <v>10</v>
      </c>
      <c r="W787">
        <v>0</v>
      </c>
      <c r="X787">
        <v>1129849940</v>
      </c>
      <c r="Y787">
        <v>0.1</v>
      </c>
      <c r="AA787">
        <v>311.2</v>
      </c>
      <c r="AB787">
        <v>0</v>
      </c>
      <c r="AC787">
        <v>0</v>
      </c>
      <c r="AD787">
        <v>0</v>
      </c>
      <c r="AE787">
        <v>311.2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0</v>
      </c>
      <c r="AP787">
        <v>0</v>
      </c>
      <c r="AQ787">
        <v>0</v>
      </c>
      <c r="AR787">
        <v>0</v>
      </c>
      <c r="AS787" t="s">
        <v>3</v>
      </c>
      <c r="AT787">
        <v>0.1</v>
      </c>
      <c r="AU787" t="s">
        <v>3</v>
      </c>
      <c r="AV787">
        <v>0</v>
      </c>
      <c r="AW787">
        <v>1</v>
      </c>
      <c r="AX787">
        <v>-1</v>
      </c>
      <c r="AY787">
        <v>0</v>
      </c>
      <c r="AZ787">
        <v>0</v>
      </c>
      <c r="BA787" t="s">
        <v>3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Y787*Source!I290</f>
        <v>0.1</v>
      </c>
      <c r="CY787">
        <f>AA787</f>
        <v>311.2</v>
      </c>
      <c r="CZ787">
        <f>AE787</f>
        <v>311.2</v>
      </c>
      <c r="DA787">
        <f>AI787</f>
        <v>1</v>
      </c>
      <c r="DB787">
        <f>ROUND(ROUND(AT787*CZ787,2),6)</f>
        <v>31.12</v>
      </c>
      <c r="DC787">
        <f>ROUND(ROUND(AT787*AG787,2),6)</f>
        <v>0</v>
      </c>
    </row>
    <row r="788" spans="1:107" x14ac:dyDescent="0.2">
      <c r="A788">
        <f>ROW(Source!A290)</f>
        <v>290</v>
      </c>
      <c r="B788">
        <v>39650536</v>
      </c>
      <c r="C788">
        <v>39651556</v>
      </c>
      <c r="D788">
        <v>36799065</v>
      </c>
      <c r="E788">
        <v>17</v>
      </c>
      <c r="F788">
        <v>1</v>
      </c>
      <c r="G788">
        <v>1</v>
      </c>
      <c r="H788">
        <v>3</v>
      </c>
      <c r="I788" t="s">
        <v>892</v>
      </c>
      <c r="J788" t="s">
        <v>3</v>
      </c>
      <c r="K788" t="s">
        <v>893</v>
      </c>
      <c r="L788">
        <v>1374</v>
      </c>
      <c r="N788">
        <v>1013</v>
      </c>
      <c r="O788" t="s">
        <v>894</v>
      </c>
      <c r="P788" t="s">
        <v>894</v>
      </c>
      <c r="Q788">
        <v>1</v>
      </c>
      <c r="W788">
        <v>0</v>
      </c>
      <c r="X788">
        <v>-1731369543</v>
      </c>
      <c r="Y788">
        <v>0.36</v>
      </c>
      <c r="AA788">
        <v>1</v>
      </c>
      <c r="AB788">
        <v>0</v>
      </c>
      <c r="AC788">
        <v>0</v>
      </c>
      <c r="AD788">
        <v>0</v>
      </c>
      <c r="AE788">
        <v>1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3</v>
      </c>
      <c r="AT788">
        <v>0.36</v>
      </c>
      <c r="AU788" t="s">
        <v>3</v>
      </c>
      <c r="AV788">
        <v>0</v>
      </c>
      <c r="AW788">
        <v>2</v>
      </c>
      <c r="AX788">
        <v>39651567</v>
      </c>
      <c r="AY788">
        <v>1</v>
      </c>
      <c r="AZ788">
        <v>0</v>
      </c>
      <c r="BA788">
        <v>657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Y788*Source!I290</f>
        <v>0.36</v>
      </c>
      <c r="CY788">
        <f>AA788</f>
        <v>1</v>
      </c>
      <c r="CZ788">
        <f>AE788</f>
        <v>1</v>
      </c>
      <c r="DA788">
        <f>AI788</f>
        <v>1</v>
      </c>
      <c r="DB788">
        <f>ROUND(ROUND(AT788*CZ788,2),6)</f>
        <v>0.36</v>
      </c>
      <c r="DC788">
        <f>ROUND(ROUND(AT788*AG788,2),6)</f>
        <v>0</v>
      </c>
    </row>
    <row r="789" spans="1:107" x14ac:dyDescent="0.2">
      <c r="A789">
        <f>ROW(Source!A291)</f>
        <v>291</v>
      </c>
      <c r="B789">
        <v>39650538</v>
      </c>
      <c r="C789">
        <v>39651556</v>
      </c>
      <c r="D789">
        <v>37064928</v>
      </c>
      <c r="E789">
        <v>1</v>
      </c>
      <c r="F789">
        <v>1</v>
      </c>
      <c r="G789">
        <v>1</v>
      </c>
      <c r="H789">
        <v>1</v>
      </c>
      <c r="I789" t="s">
        <v>964</v>
      </c>
      <c r="J789" t="s">
        <v>3</v>
      </c>
      <c r="K789" t="s">
        <v>965</v>
      </c>
      <c r="L789">
        <v>1191</v>
      </c>
      <c r="N789">
        <v>1013</v>
      </c>
      <c r="O789" t="s">
        <v>878</v>
      </c>
      <c r="P789" t="s">
        <v>878</v>
      </c>
      <c r="Q789">
        <v>1</v>
      </c>
      <c r="W789">
        <v>0</v>
      </c>
      <c r="X789">
        <v>145020957</v>
      </c>
      <c r="Y789">
        <v>2.7</v>
      </c>
      <c r="AA789">
        <v>0</v>
      </c>
      <c r="AB789">
        <v>0</v>
      </c>
      <c r="AC789">
        <v>0</v>
      </c>
      <c r="AD789">
        <v>61.4</v>
      </c>
      <c r="AE789">
        <v>0</v>
      </c>
      <c r="AF789">
        <v>0</v>
      </c>
      <c r="AG789">
        <v>0</v>
      </c>
      <c r="AH789">
        <v>9.07</v>
      </c>
      <c r="AI789">
        <v>1</v>
      </c>
      <c r="AJ789">
        <v>1</v>
      </c>
      <c r="AK789">
        <v>1</v>
      </c>
      <c r="AL789">
        <v>6.77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3</v>
      </c>
      <c r="AT789">
        <v>2</v>
      </c>
      <c r="AU789" t="s">
        <v>19</v>
      </c>
      <c r="AV789">
        <v>1</v>
      </c>
      <c r="AW789">
        <v>2</v>
      </c>
      <c r="AX789">
        <v>39651563</v>
      </c>
      <c r="AY789">
        <v>1</v>
      </c>
      <c r="AZ789">
        <v>0</v>
      </c>
      <c r="BA789">
        <v>658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Y789*Source!I291</f>
        <v>2.7</v>
      </c>
      <c r="CY789">
        <f>AD789</f>
        <v>61.4</v>
      </c>
      <c r="CZ789">
        <f>AH789</f>
        <v>9.07</v>
      </c>
      <c r="DA789">
        <f>AL789</f>
        <v>6.77</v>
      </c>
      <c r="DB789">
        <f>ROUND((ROUND(AT789*CZ789,2)*1.35),6)</f>
        <v>24.489000000000001</v>
      </c>
      <c r="DC789">
        <f>ROUND((ROUND(AT789*AG789,2)*1.35),6)</f>
        <v>0</v>
      </c>
    </row>
    <row r="790" spans="1:107" x14ac:dyDescent="0.2">
      <c r="A790">
        <f>ROW(Source!A291)</f>
        <v>291</v>
      </c>
      <c r="B790">
        <v>39650538</v>
      </c>
      <c r="C790">
        <v>39651556</v>
      </c>
      <c r="D790">
        <v>36802095</v>
      </c>
      <c r="E790">
        <v>1</v>
      </c>
      <c r="F790">
        <v>1</v>
      </c>
      <c r="G790">
        <v>1</v>
      </c>
      <c r="H790">
        <v>3</v>
      </c>
      <c r="I790" t="s">
        <v>922</v>
      </c>
      <c r="J790" t="s">
        <v>923</v>
      </c>
      <c r="K790" t="s">
        <v>924</v>
      </c>
      <c r="L790">
        <v>1346</v>
      </c>
      <c r="N790">
        <v>1009</v>
      </c>
      <c r="O790" t="s">
        <v>186</v>
      </c>
      <c r="P790" t="s">
        <v>186</v>
      </c>
      <c r="Q790">
        <v>1</v>
      </c>
      <c r="W790">
        <v>0</v>
      </c>
      <c r="X790">
        <v>-2124370092</v>
      </c>
      <c r="Y790">
        <v>1.4999999999999999E-2</v>
      </c>
      <c r="AA790">
        <v>618.03</v>
      </c>
      <c r="AB790">
        <v>0</v>
      </c>
      <c r="AC790">
        <v>0</v>
      </c>
      <c r="AD790">
        <v>0</v>
      </c>
      <c r="AE790">
        <v>91.29</v>
      </c>
      <c r="AF790">
        <v>0</v>
      </c>
      <c r="AG790">
        <v>0</v>
      </c>
      <c r="AH790">
        <v>0</v>
      </c>
      <c r="AI790">
        <v>6.77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3</v>
      </c>
      <c r="AT790">
        <v>1.4999999999999999E-2</v>
      </c>
      <c r="AU790" t="s">
        <v>3</v>
      </c>
      <c r="AV790">
        <v>0</v>
      </c>
      <c r="AW790">
        <v>2</v>
      </c>
      <c r="AX790">
        <v>39651564</v>
      </c>
      <c r="AY790">
        <v>1</v>
      </c>
      <c r="AZ790">
        <v>0</v>
      </c>
      <c r="BA790">
        <v>659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Y790*Source!I291</f>
        <v>1.4999999999999999E-2</v>
      </c>
      <c r="CY790">
        <f>AA790</f>
        <v>618.03</v>
      </c>
      <c r="CZ790">
        <f>AE790</f>
        <v>91.29</v>
      </c>
      <c r="DA790">
        <f>AI790</f>
        <v>6.77</v>
      </c>
      <c r="DB790">
        <f>ROUND(ROUND(AT790*CZ790,2),6)</f>
        <v>1.37</v>
      </c>
      <c r="DC790">
        <f>ROUND(ROUND(AT790*AG790,2),6)</f>
        <v>0</v>
      </c>
    </row>
    <row r="791" spans="1:107" x14ac:dyDescent="0.2">
      <c r="A791">
        <f>ROW(Source!A291)</f>
        <v>291</v>
      </c>
      <c r="B791">
        <v>39650538</v>
      </c>
      <c r="C791">
        <v>39651556</v>
      </c>
      <c r="D791">
        <v>36860041</v>
      </c>
      <c r="E791">
        <v>1</v>
      </c>
      <c r="F791">
        <v>1</v>
      </c>
      <c r="G791">
        <v>1</v>
      </c>
      <c r="H791">
        <v>3</v>
      </c>
      <c r="I791" t="s">
        <v>966</v>
      </c>
      <c r="J791" t="s">
        <v>967</v>
      </c>
      <c r="K791" t="s">
        <v>968</v>
      </c>
      <c r="L791">
        <v>1477</v>
      </c>
      <c r="N791">
        <v>1013</v>
      </c>
      <c r="O791" t="s">
        <v>209</v>
      </c>
      <c r="P791" t="s">
        <v>211</v>
      </c>
      <c r="Q791">
        <v>1</v>
      </c>
      <c r="W791">
        <v>0</v>
      </c>
      <c r="X791">
        <v>2077511803</v>
      </c>
      <c r="Y791">
        <v>5.0000000000000001E-3</v>
      </c>
      <c r="AA791">
        <v>12316.66</v>
      </c>
      <c r="AB791">
        <v>0</v>
      </c>
      <c r="AC791">
        <v>0</v>
      </c>
      <c r="AD791">
        <v>0</v>
      </c>
      <c r="AE791">
        <v>1819.3</v>
      </c>
      <c r="AF791">
        <v>0</v>
      </c>
      <c r="AG791">
        <v>0</v>
      </c>
      <c r="AH791">
        <v>0</v>
      </c>
      <c r="AI791">
        <v>6.77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5.0000000000000001E-3</v>
      </c>
      <c r="AU791" t="s">
        <v>3</v>
      </c>
      <c r="AV791">
        <v>0</v>
      </c>
      <c r="AW791">
        <v>2</v>
      </c>
      <c r="AX791">
        <v>39651565</v>
      </c>
      <c r="AY791">
        <v>1</v>
      </c>
      <c r="AZ791">
        <v>0</v>
      </c>
      <c r="BA791">
        <v>660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Y791*Source!I291</f>
        <v>5.0000000000000001E-3</v>
      </c>
      <c r="CY791">
        <f>AA791</f>
        <v>12316.66</v>
      </c>
      <c r="CZ791">
        <f>AE791</f>
        <v>1819.3</v>
      </c>
      <c r="DA791">
        <f>AI791</f>
        <v>6.77</v>
      </c>
      <c r="DB791">
        <f>ROUND(ROUND(AT791*CZ791,2),6)</f>
        <v>9.1</v>
      </c>
      <c r="DC791">
        <f>ROUND(ROUND(AT791*AG791,2),6)</f>
        <v>0</v>
      </c>
    </row>
    <row r="792" spans="1:107" x14ac:dyDescent="0.2">
      <c r="A792">
        <f>ROW(Source!A291)</f>
        <v>291</v>
      </c>
      <c r="B792">
        <v>39650538</v>
      </c>
      <c r="C792">
        <v>39651556</v>
      </c>
      <c r="D792">
        <v>36860609</v>
      </c>
      <c r="E792">
        <v>1</v>
      </c>
      <c r="F792">
        <v>1</v>
      </c>
      <c r="G792">
        <v>1</v>
      </c>
      <c r="H792">
        <v>3</v>
      </c>
      <c r="I792" t="s">
        <v>969</v>
      </c>
      <c r="J792" t="s">
        <v>970</v>
      </c>
      <c r="K792" t="s">
        <v>971</v>
      </c>
      <c r="L792">
        <v>1355</v>
      </c>
      <c r="N792">
        <v>1010</v>
      </c>
      <c r="O792" t="s">
        <v>265</v>
      </c>
      <c r="P792" t="s">
        <v>265</v>
      </c>
      <c r="Q792">
        <v>100</v>
      </c>
      <c r="W792">
        <v>0</v>
      </c>
      <c r="X792">
        <v>-803502612</v>
      </c>
      <c r="Y792">
        <v>1.0999999999999999E-2</v>
      </c>
      <c r="AA792">
        <v>1110.28</v>
      </c>
      <c r="AB792">
        <v>0</v>
      </c>
      <c r="AC792">
        <v>0</v>
      </c>
      <c r="AD792">
        <v>0</v>
      </c>
      <c r="AE792">
        <v>164</v>
      </c>
      <c r="AF792">
        <v>0</v>
      </c>
      <c r="AG792">
        <v>0</v>
      </c>
      <c r="AH792">
        <v>0</v>
      </c>
      <c r="AI792">
        <v>6.77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3</v>
      </c>
      <c r="AT792">
        <v>1.0999999999999999E-2</v>
      </c>
      <c r="AU792" t="s">
        <v>3</v>
      </c>
      <c r="AV792">
        <v>0</v>
      </c>
      <c r="AW792">
        <v>2</v>
      </c>
      <c r="AX792">
        <v>39651566</v>
      </c>
      <c r="AY792">
        <v>1</v>
      </c>
      <c r="AZ792">
        <v>0</v>
      </c>
      <c r="BA792">
        <v>661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Y792*Source!I291</f>
        <v>1.0999999999999999E-2</v>
      </c>
      <c r="CY792">
        <f>AA792</f>
        <v>1110.28</v>
      </c>
      <c r="CZ792">
        <f>AE792</f>
        <v>164</v>
      </c>
      <c r="DA792">
        <f>AI792</f>
        <v>6.77</v>
      </c>
      <c r="DB792">
        <f>ROUND(ROUND(AT792*CZ792,2),6)</f>
        <v>1.8</v>
      </c>
      <c r="DC792">
        <f>ROUND(ROUND(AT792*AG792,2),6)</f>
        <v>0</v>
      </c>
    </row>
    <row r="793" spans="1:107" x14ac:dyDescent="0.2">
      <c r="A793">
        <f>ROW(Source!A291)</f>
        <v>291</v>
      </c>
      <c r="B793">
        <v>39650538</v>
      </c>
      <c r="C793">
        <v>39651556</v>
      </c>
      <c r="D793">
        <v>36872345</v>
      </c>
      <c r="E793">
        <v>1</v>
      </c>
      <c r="F793">
        <v>1</v>
      </c>
      <c r="G793">
        <v>1</v>
      </c>
      <c r="H793">
        <v>3</v>
      </c>
      <c r="I793" t="s">
        <v>118</v>
      </c>
      <c r="J793" t="s">
        <v>120</v>
      </c>
      <c r="K793" t="s">
        <v>119</v>
      </c>
      <c r="L793">
        <v>1358</v>
      </c>
      <c r="N793">
        <v>1010</v>
      </c>
      <c r="O793" t="s">
        <v>95</v>
      </c>
      <c r="P793" t="s">
        <v>95</v>
      </c>
      <c r="Q793">
        <v>10</v>
      </c>
      <c r="W793">
        <v>0</v>
      </c>
      <c r="X793">
        <v>1129849940</v>
      </c>
      <c r="Y793">
        <v>0.1</v>
      </c>
      <c r="AA793">
        <v>2106.8200000000002</v>
      </c>
      <c r="AB793">
        <v>0</v>
      </c>
      <c r="AC793">
        <v>0</v>
      </c>
      <c r="AD793">
        <v>0</v>
      </c>
      <c r="AE793">
        <v>311.2</v>
      </c>
      <c r="AF793">
        <v>0</v>
      </c>
      <c r="AG793">
        <v>0</v>
      </c>
      <c r="AH793">
        <v>0</v>
      </c>
      <c r="AI793">
        <v>6.77</v>
      </c>
      <c r="AJ793">
        <v>1</v>
      </c>
      <c r="AK793">
        <v>1</v>
      </c>
      <c r="AL793">
        <v>1</v>
      </c>
      <c r="AN793">
        <v>0</v>
      </c>
      <c r="AO793">
        <v>0</v>
      </c>
      <c r="AP793">
        <v>0</v>
      </c>
      <c r="AQ793">
        <v>0</v>
      </c>
      <c r="AR793">
        <v>0</v>
      </c>
      <c r="AS793" t="s">
        <v>3</v>
      </c>
      <c r="AT793">
        <v>0.1</v>
      </c>
      <c r="AU793" t="s">
        <v>3</v>
      </c>
      <c r="AV793">
        <v>0</v>
      </c>
      <c r="AW793">
        <v>1</v>
      </c>
      <c r="AX793">
        <v>-1</v>
      </c>
      <c r="AY793">
        <v>0</v>
      </c>
      <c r="AZ793">
        <v>0</v>
      </c>
      <c r="BA793" t="s">
        <v>3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Y793*Source!I291</f>
        <v>0.1</v>
      </c>
      <c r="CY793">
        <f>AA793</f>
        <v>2106.8200000000002</v>
      </c>
      <c r="CZ793">
        <f>AE793</f>
        <v>311.2</v>
      </c>
      <c r="DA793">
        <f>AI793</f>
        <v>6.77</v>
      </c>
      <c r="DB793">
        <f>ROUND(ROUND(AT793*CZ793,2),6)</f>
        <v>31.12</v>
      </c>
      <c r="DC793">
        <f>ROUND(ROUND(AT793*AG793,2),6)</f>
        <v>0</v>
      </c>
    </row>
    <row r="794" spans="1:107" x14ac:dyDescent="0.2">
      <c r="A794">
        <f>ROW(Source!A291)</f>
        <v>291</v>
      </c>
      <c r="B794">
        <v>39650538</v>
      </c>
      <c r="C794">
        <v>39651556</v>
      </c>
      <c r="D794">
        <v>36799065</v>
      </c>
      <c r="E794">
        <v>17</v>
      </c>
      <c r="F794">
        <v>1</v>
      </c>
      <c r="G794">
        <v>1</v>
      </c>
      <c r="H794">
        <v>3</v>
      </c>
      <c r="I794" t="s">
        <v>892</v>
      </c>
      <c r="J794" t="s">
        <v>3</v>
      </c>
      <c r="K794" t="s">
        <v>893</v>
      </c>
      <c r="L794">
        <v>1374</v>
      </c>
      <c r="N794">
        <v>1013</v>
      </c>
      <c r="O794" t="s">
        <v>894</v>
      </c>
      <c r="P794" t="s">
        <v>894</v>
      </c>
      <c r="Q794">
        <v>1</v>
      </c>
      <c r="W794">
        <v>0</v>
      </c>
      <c r="X794">
        <v>-1731369543</v>
      </c>
      <c r="Y794">
        <v>0.36</v>
      </c>
      <c r="AA794">
        <v>1</v>
      </c>
      <c r="AB794">
        <v>0</v>
      </c>
      <c r="AC794">
        <v>0</v>
      </c>
      <c r="AD794">
        <v>0</v>
      </c>
      <c r="AE794">
        <v>1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0.36</v>
      </c>
      <c r="AU794" t="s">
        <v>3</v>
      </c>
      <c r="AV794">
        <v>0</v>
      </c>
      <c r="AW794">
        <v>2</v>
      </c>
      <c r="AX794">
        <v>39651567</v>
      </c>
      <c r="AY794">
        <v>1</v>
      </c>
      <c r="AZ794">
        <v>0</v>
      </c>
      <c r="BA794">
        <v>662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Y794*Source!I291</f>
        <v>0.36</v>
      </c>
      <c r="CY794">
        <f>AA794</f>
        <v>1</v>
      </c>
      <c r="CZ794">
        <f>AE794</f>
        <v>1</v>
      </c>
      <c r="DA794">
        <f>AI794</f>
        <v>1</v>
      </c>
      <c r="DB794">
        <f>ROUND(ROUND(AT794*CZ794,2),6)</f>
        <v>0.36</v>
      </c>
      <c r="DC794">
        <f>ROUND(ROUND(AT794*AG794,2),6)</f>
        <v>0</v>
      </c>
    </row>
    <row r="795" spans="1:107" x14ac:dyDescent="0.2">
      <c r="A795">
        <f>ROW(Source!A294)</f>
        <v>294</v>
      </c>
      <c r="B795">
        <v>39650536</v>
      </c>
      <c r="C795">
        <v>39651569</v>
      </c>
      <c r="D795">
        <v>37071037</v>
      </c>
      <c r="E795">
        <v>1</v>
      </c>
      <c r="F795">
        <v>1</v>
      </c>
      <c r="G795">
        <v>1</v>
      </c>
      <c r="H795">
        <v>1</v>
      </c>
      <c r="I795" t="s">
        <v>895</v>
      </c>
      <c r="J795" t="s">
        <v>3</v>
      </c>
      <c r="K795" t="s">
        <v>896</v>
      </c>
      <c r="L795">
        <v>1191</v>
      </c>
      <c r="N795">
        <v>1013</v>
      </c>
      <c r="O795" t="s">
        <v>878</v>
      </c>
      <c r="P795" t="s">
        <v>878</v>
      </c>
      <c r="Q795">
        <v>1</v>
      </c>
      <c r="W795">
        <v>0</v>
      </c>
      <c r="X795">
        <v>1069510174</v>
      </c>
      <c r="Y795">
        <v>2.7</v>
      </c>
      <c r="AA795">
        <v>0</v>
      </c>
      <c r="AB795">
        <v>0</v>
      </c>
      <c r="AC795">
        <v>0</v>
      </c>
      <c r="AD795">
        <v>9.6199999999999992</v>
      </c>
      <c r="AE795">
        <v>0</v>
      </c>
      <c r="AF795">
        <v>0</v>
      </c>
      <c r="AG795">
        <v>0</v>
      </c>
      <c r="AH795">
        <v>9.6199999999999992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3</v>
      </c>
      <c r="AT795">
        <v>2</v>
      </c>
      <c r="AU795" t="s">
        <v>19</v>
      </c>
      <c r="AV795">
        <v>1</v>
      </c>
      <c r="AW795">
        <v>2</v>
      </c>
      <c r="AX795">
        <v>39651576</v>
      </c>
      <c r="AY795">
        <v>1</v>
      </c>
      <c r="AZ795">
        <v>0</v>
      </c>
      <c r="BA795">
        <v>663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Y795*Source!I294</f>
        <v>8.1000000000000014</v>
      </c>
      <c r="CY795">
        <f>AD795</f>
        <v>9.6199999999999992</v>
      </c>
      <c r="CZ795">
        <f>AH795</f>
        <v>9.6199999999999992</v>
      </c>
      <c r="DA795">
        <f>AL795</f>
        <v>1</v>
      </c>
      <c r="DB795">
        <f>ROUND((ROUND(AT795*CZ795,2)*1.35),6)</f>
        <v>25.974</v>
      </c>
      <c r="DC795">
        <f>ROUND((ROUND(AT795*AG795,2)*1.35),6)</f>
        <v>0</v>
      </c>
    </row>
    <row r="796" spans="1:107" x14ac:dyDescent="0.2">
      <c r="A796">
        <f>ROW(Source!A294)</f>
        <v>294</v>
      </c>
      <c r="B796">
        <v>39650536</v>
      </c>
      <c r="C796">
        <v>39651569</v>
      </c>
      <c r="D796">
        <v>36802095</v>
      </c>
      <c r="E796">
        <v>1</v>
      </c>
      <c r="F796">
        <v>1</v>
      </c>
      <c r="G796">
        <v>1</v>
      </c>
      <c r="H796">
        <v>3</v>
      </c>
      <c r="I796" t="s">
        <v>922</v>
      </c>
      <c r="J796" t="s">
        <v>923</v>
      </c>
      <c r="K796" t="s">
        <v>924</v>
      </c>
      <c r="L796">
        <v>1346</v>
      </c>
      <c r="N796">
        <v>1009</v>
      </c>
      <c r="O796" t="s">
        <v>186</v>
      </c>
      <c r="P796" t="s">
        <v>186</v>
      </c>
      <c r="Q796">
        <v>1</v>
      </c>
      <c r="W796">
        <v>0</v>
      </c>
      <c r="X796">
        <v>-2124370092</v>
      </c>
      <c r="Y796">
        <v>1.4999999999999999E-2</v>
      </c>
      <c r="AA796">
        <v>91.29</v>
      </c>
      <c r="AB796">
        <v>0</v>
      </c>
      <c r="AC796">
        <v>0</v>
      </c>
      <c r="AD796">
        <v>0</v>
      </c>
      <c r="AE796">
        <v>91.29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1.4999999999999999E-2</v>
      </c>
      <c r="AU796" t="s">
        <v>3</v>
      </c>
      <c r="AV796">
        <v>0</v>
      </c>
      <c r="AW796">
        <v>2</v>
      </c>
      <c r="AX796">
        <v>39651577</v>
      </c>
      <c r="AY796">
        <v>1</v>
      </c>
      <c r="AZ796">
        <v>0</v>
      </c>
      <c r="BA796">
        <v>664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Y796*Source!I294</f>
        <v>4.4999999999999998E-2</v>
      </c>
      <c r="CY796">
        <f>AA796</f>
        <v>91.29</v>
      </c>
      <c r="CZ796">
        <f>AE796</f>
        <v>91.29</v>
      </c>
      <c r="DA796">
        <f>AI796</f>
        <v>1</v>
      </c>
      <c r="DB796">
        <f>ROUND(ROUND(AT796*CZ796,2),6)</f>
        <v>1.37</v>
      </c>
      <c r="DC796">
        <f>ROUND(ROUND(AT796*AG796,2),6)</f>
        <v>0</v>
      </c>
    </row>
    <row r="797" spans="1:107" x14ac:dyDescent="0.2">
      <c r="A797">
        <f>ROW(Source!A294)</f>
        <v>294</v>
      </c>
      <c r="B797">
        <v>39650536</v>
      </c>
      <c r="C797">
        <v>39651569</v>
      </c>
      <c r="D797">
        <v>36829536</v>
      </c>
      <c r="E797">
        <v>1</v>
      </c>
      <c r="F797">
        <v>1</v>
      </c>
      <c r="G797">
        <v>1</v>
      </c>
      <c r="H797">
        <v>3</v>
      </c>
      <c r="I797" t="s">
        <v>889</v>
      </c>
      <c r="J797" t="s">
        <v>890</v>
      </c>
      <c r="K797" t="s">
        <v>891</v>
      </c>
      <c r="L797">
        <v>1346</v>
      </c>
      <c r="N797">
        <v>1009</v>
      </c>
      <c r="O797" t="s">
        <v>186</v>
      </c>
      <c r="P797" t="s">
        <v>186</v>
      </c>
      <c r="Q797">
        <v>1</v>
      </c>
      <c r="W797">
        <v>0</v>
      </c>
      <c r="X797">
        <v>-1726842289</v>
      </c>
      <c r="Y797">
        <v>5.0000000000000001E-3</v>
      </c>
      <c r="AA797">
        <v>65.75</v>
      </c>
      <c r="AB797">
        <v>0</v>
      </c>
      <c r="AC797">
        <v>0</v>
      </c>
      <c r="AD797">
        <v>0</v>
      </c>
      <c r="AE797">
        <v>65.75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5.0000000000000001E-3</v>
      </c>
      <c r="AU797" t="s">
        <v>3</v>
      </c>
      <c r="AV797">
        <v>0</v>
      </c>
      <c r="AW797">
        <v>2</v>
      </c>
      <c r="AX797">
        <v>39651578</v>
      </c>
      <c r="AY797">
        <v>1</v>
      </c>
      <c r="AZ797">
        <v>0</v>
      </c>
      <c r="BA797">
        <v>665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Y797*Source!I294</f>
        <v>1.4999999999999999E-2</v>
      </c>
      <c r="CY797">
        <f>AA797</f>
        <v>65.75</v>
      </c>
      <c r="CZ797">
        <f>AE797</f>
        <v>65.75</v>
      </c>
      <c r="DA797">
        <f>AI797</f>
        <v>1</v>
      </c>
      <c r="DB797">
        <f>ROUND(ROUND(AT797*CZ797,2),6)</f>
        <v>0.33</v>
      </c>
      <c r="DC797">
        <f>ROUND(ROUND(AT797*AG797,2),6)</f>
        <v>0</v>
      </c>
    </row>
    <row r="798" spans="1:107" x14ac:dyDescent="0.2">
      <c r="A798">
        <f>ROW(Source!A294)</f>
        <v>294</v>
      </c>
      <c r="B798">
        <v>39650536</v>
      </c>
      <c r="C798">
        <v>39651569</v>
      </c>
      <c r="D798">
        <v>36872919</v>
      </c>
      <c r="E798">
        <v>1</v>
      </c>
      <c r="F798">
        <v>1</v>
      </c>
      <c r="G798">
        <v>1</v>
      </c>
      <c r="H798">
        <v>3</v>
      </c>
      <c r="I798" t="s">
        <v>538</v>
      </c>
      <c r="J798" t="s">
        <v>540</v>
      </c>
      <c r="K798" t="s">
        <v>539</v>
      </c>
      <c r="L798">
        <v>1354</v>
      </c>
      <c r="N798">
        <v>1010</v>
      </c>
      <c r="O798" t="s">
        <v>27</v>
      </c>
      <c r="P798" t="s">
        <v>27</v>
      </c>
      <c r="Q798">
        <v>1</v>
      </c>
      <c r="W798">
        <v>0</v>
      </c>
      <c r="X798">
        <v>-260090740</v>
      </c>
      <c r="Y798">
        <v>1</v>
      </c>
      <c r="AA798">
        <v>779</v>
      </c>
      <c r="AB798">
        <v>0</v>
      </c>
      <c r="AC798">
        <v>0</v>
      </c>
      <c r="AD798">
        <v>0</v>
      </c>
      <c r="AE798">
        <v>779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0</v>
      </c>
      <c r="AP798">
        <v>0</v>
      </c>
      <c r="AQ798">
        <v>0</v>
      </c>
      <c r="AR798">
        <v>0</v>
      </c>
      <c r="AS798" t="s">
        <v>3</v>
      </c>
      <c r="AT798">
        <v>1</v>
      </c>
      <c r="AU798" t="s">
        <v>3</v>
      </c>
      <c r="AV798">
        <v>0</v>
      </c>
      <c r="AW798">
        <v>1</v>
      </c>
      <c r="AX798">
        <v>-1</v>
      </c>
      <c r="AY798">
        <v>0</v>
      </c>
      <c r="AZ798">
        <v>0</v>
      </c>
      <c r="BA798" t="s">
        <v>3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Y798*Source!I294</f>
        <v>3</v>
      </c>
      <c r="CY798">
        <f>AA798</f>
        <v>779</v>
      </c>
      <c r="CZ798">
        <f>AE798</f>
        <v>779</v>
      </c>
      <c r="DA798">
        <f>AI798</f>
        <v>1</v>
      </c>
      <c r="DB798">
        <f>ROUND(ROUND(AT798*CZ798,2),6)</f>
        <v>779</v>
      </c>
      <c r="DC798">
        <f>ROUND(ROUND(AT798*AG798,2),6)</f>
        <v>0</v>
      </c>
    </row>
    <row r="799" spans="1:107" x14ac:dyDescent="0.2">
      <c r="A799">
        <f>ROW(Source!A294)</f>
        <v>294</v>
      </c>
      <c r="B799">
        <v>39650536</v>
      </c>
      <c r="C799">
        <v>39651569</v>
      </c>
      <c r="D799">
        <v>36799065</v>
      </c>
      <c r="E799">
        <v>17</v>
      </c>
      <c r="F799">
        <v>1</v>
      </c>
      <c r="G799">
        <v>1</v>
      </c>
      <c r="H799">
        <v>3</v>
      </c>
      <c r="I799" t="s">
        <v>892</v>
      </c>
      <c r="J799" t="s">
        <v>3</v>
      </c>
      <c r="K799" t="s">
        <v>893</v>
      </c>
      <c r="L799">
        <v>1374</v>
      </c>
      <c r="N799">
        <v>1013</v>
      </c>
      <c r="O799" t="s">
        <v>894</v>
      </c>
      <c r="P799" t="s">
        <v>894</v>
      </c>
      <c r="Q799">
        <v>1</v>
      </c>
      <c r="W799">
        <v>0</v>
      </c>
      <c r="X799">
        <v>-1731369543</v>
      </c>
      <c r="Y799">
        <v>0.38</v>
      </c>
      <c r="AA799">
        <v>1</v>
      </c>
      <c r="AB799">
        <v>0</v>
      </c>
      <c r="AC799">
        <v>0</v>
      </c>
      <c r="AD799">
        <v>0</v>
      </c>
      <c r="AE799">
        <v>1</v>
      </c>
      <c r="AF799">
        <v>0</v>
      </c>
      <c r="AG799">
        <v>0</v>
      </c>
      <c r="AH799">
        <v>0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3</v>
      </c>
      <c r="AT799">
        <v>0.38</v>
      </c>
      <c r="AU799" t="s">
        <v>3</v>
      </c>
      <c r="AV799">
        <v>0</v>
      </c>
      <c r="AW799">
        <v>2</v>
      </c>
      <c r="AX799">
        <v>39651579</v>
      </c>
      <c r="AY799">
        <v>1</v>
      </c>
      <c r="AZ799">
        <v>0</v>
      </c>
      <c r="BA799">
        <v>666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Y799*Source!I294</f>
        <v>1.1400000000000001</v>
      </c>
      <c r="CY799">
        <f>AA799</f>
        <v>1</v>
      </c>
      <c r="CZ799">
        <f>AE799</f>
        <v>1</v>
      </c>
      <c r="DA799">
        <f>AI799</f>
        <v>1</v>
      </c>
      <c r="DB799">
        <f>ROUND(ROUND(AT799*CZ799,2),6)</f>
        <v>0.38</v>
      </c>
      <c r="DC799">
        <f>ROUND(ROUND(AT799*AG799,2),6)</f>
        <v>0</v>
      </c>
    </row>
    <row r="800" spans="1:107" x14ac:dyDescent="0.2">
      <c r="A800">
        <f>ROW(Source!A295)</f>
        <v>295</v>
      </c>
      <c r="B800">
        <v>39650538</v>
      </c>
      <c r="C800">
        <v>39651569</v>
      </c>
      <c r="D800">
        <v>37071037</v>
      </c>
      <c r="E800">
        <v>1</v>
      </c>
      <c r="F800">
        <v>1</v>
      </c>
      <c r="G800">
        <v>1</v>
      </c>
      <c r="H800">
        <v>1</v>
      </c>
      <c r="I800" t="s">
        <v>895</v>
      </c>
      <c r="J800" t="s">
        <v>3</v>
      </c>
      <c r="K800" t="s">
        <v>896</v>
      </c>
      <c r="L800">
        <v>1191</v>
      </c>
      <c r="N800">
        <v>1013</v>
      </c>
      <c r="O800" t="s">
        <v>878</v>
      </c>
      <c r="P800" t="s">
        <v>878</v>
      </c>
      <c r="Q800">
        <v>1</v>
      </c>
      <c r="W800">
        <v>0</v>
      </c>
      <c r="X800">
        <v>1069510174</v>
      </c>
      <c r="Y800">
        <v>2.7</v>
      </c>
      <c r="AA800">
        <v>0</v>
      </c>
      <c r="AB800">
        <v>0</v>
      </c>
      <c r="AC800">
        <v>0</v>
      </c>
      <c r="AD800">
        <v>65.13</v>
      </c>
      <c r="AE800">
        <v>0</v>
      </c>
      <c r="AF800">
        <v>0</v>
      </c>
      <c r="AG800">
        <v>0</v>
      </c>
      <c r="AH800">
        <v>9.6199999999999992</v>
      </c>
      <c r="AI800">
        <v>1</v>
      </c>
      <c r="AJ800">
        <v>1</v>
      </c>
      <c r="AK800">
        <v>1</v>
      </c>
      <c r="AL800">
        <v>6.77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3</v>
      </c>
      <c r="AT800">
        <v>2</v>
      </c>
      <c r="AU800" t="s">
        <v>19</v>
      </c>
      <c r="AV800">
        <v>1</v>
      </c>
      <c r="AW800">
        <v>2</v>
      </c>
      <c r="AX800">
        <v>39651576</v>
      </c>
      <c r="AY800">
        <v>1</v>
      </c>
      <c r="AZ800">
        <v>0</v>
      </c>
      <c r="BA800">
        <v>667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Y800*Source!I295</f>
        <v>8.1000000000000014</v>
      </c>
      <c r="CY800">
        <f>AD800</f>
        <v>65.13</v>
      </c>
      <c r="CZ800">
        <f>AH800</f>
        <v>9.6199999999999992</v>
      </c>
      <c r="DA800">
        <f>AL800</f>
        <v>6.77</v>
      </c>
      <c r="DB800">
        <f>ROUND((ROUND(AT800*CZ800,2)*1.35),6)</f>
        <v>25.974</v>
      </c>
      <c r="DC800">
        <f>ROUND((ROUND(AT800*AG800,2)*1.35),6)</f>
        <v>0</v>
      </c>
    </row>
    <row r="801" spans="1:107" x14ac:dyDescent="0.2">
      <c r="A801">
        <f>ROW(Source!A295)</f>
        <v>295</v>
      </c>
      <c r="B801">
        <v>39650538</v>
      </c>
      <c r="C801">
        <v>39651569</v>
      </c>
      <c r="D801">
        <v>36802095</v>
      </c>
      <c r="E801">
        <v>1</v>
      </c>
      <c r="F801">
        <v>1</v>
      </c>
      <c r="G801">
        <v>1</v>
      </c>
      <c r="H801">
        <v>3</v>
      </c>
      <c r="I801" t="s">
        <v>922</v>
      </c>
      <c r="J801" t="s">
        <v>923</v>
      </c>
      <c r="K801" t="s">
        <v>924</v>
      </c>
      <c r="L801">
        <v>1346</v>
      </c>
      <c r="N801">
        <v>1009</v>
      </c>
      <c r="O801" t="s">
        <v>186</v>
      </c>
      <c r="P801" t="s">
        <v>186</v>
      </c>
      <c r="Q801">
        <v>1</v>
      </c>
      <c r="W801">
        <v>0</v>
      </c>
      <c r="X801">
        <v>-2124370092</v>
      </c>
      <c r="Y801">
        <v>1.4999999999999999E-2</v>
      </c>
      <c r="AA801">
        <v>618.03</v>
      </c>
      <c r="AB801">
        <v>0</v>
      </c>
      <c r="AC801">
        <v>0</v>
      </c>
      <c r="AD801">
        <v>0</v>
      </c>
      <c r="AE801">
        <v>91.29</v>
      </c>
      <c r="AF801">
        <v>0</v>
      </c>
      <c r="AG801">
        <v>0</v>
      </c>
      <c r="AH801">
        <v>0</v>
      </c>
      <c r="AI801">
        <v>6.77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3</v>
      </c>
      <c r="AT801">
        <v>1.4999999999999999E-2</v>
      </c>
      <c r="AU801" t="s">
        <v>3</v>
      </c>
      <c r="AV801">
        <v>0</v>
      </c>
      <c r="AW801">
        <v>2</v>
      </c>
      <c r="AX801">
        <v>39651577</v>
      </c>
      <c r="AY801">
        <v>1</v>
      </c>
      <c r="AZ801">
        <v>0</v>
      </c>
      <c r="BA801">
        <v>668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Y801*Source!I295</f>
        <v>4.4999999999999998E-2</v>
      </c>
      <c r="CY801">
        <f>AA801</f>
        <v>618.03</v>
      </c>
      <c r="CZ801">
        <f>AE801</f>
        <v>91.29</v>
      </c>
      <c r="DA801">
        <f>AI801</f>
        <v>6.77</v>
      </c>
      <c r="DB801">
        <f>ROUND(ROUND(AT801*CZ801,2),6)</f>
        <v>1.37</v>
      </c>
      <c r="DC801">
        <f>ROUND(ROUND(AT801*AG801,2),6)</f>
        <v>0</v>
      </c>
    </row>
    <row r="802" spans="1:107" x14ac:dyDescent="0.2">
      <c r="A802">
        <f>ROW(Source!A295)</f>
        <v>295</v>
      </c>
      <c r="B802">
        <v>39650538</v>
      </c>
      <c r="C802">
        <v>39651569</v>
      </c>
      <c r="D802">
        <v>36829536</v>
      </c>
      <c r="E802">
        <v>1</v>
      </c>
      <c r="F802">
        <v>1</v>
      </c>
      <c r="G802">
        <v>1</v>
      </c>
      <c r="H802">
        <v>3</v>
      </c>
      <c r="I802" t="s">
        <v>889</v>
      </c>
      <c r="J802" t="s">
        <v>890</v>
      </c>
      <c r="K802" t="s">
        <v>891</v>
      </c>
      <c r="L802">
        <v>1346</v>
      </c>
      <c r="N802">
        <v>1009</v>
      </c>
      <c r="O802" t="s">
        <v>186</v>
      </c>
      <c r="P802" t="s">
        <v>186</v>
      </c>
      <c r="Q802">
        <v>1</v>
      </c>
      <c r="W802">
        <v>0</v>
      </c>
      <c r="X802">
        <v>-1726842289</v>
      </c>
      <c r="Y802">
        <v>5.0000000000000001E-3</v>
      </c>
      <c r="AA802">
        <v>445.13</v>
      </c>
      <c r="AB802">
        <v>0</v>
      </c>
      <c r="AC802">
        <v>0</v>
      </c>
      <c r="AD802">
        <v>0</v>
      </c>
      <c r="AE802">
        <v>65.75</v>
      </c>
      <c r="AF802">
        <v>0</v>
      </c>
      <c r="AG802">
        <v>0</v>
      </c>
      <c r="AH802">
        <v>0</v>
      </c>
      <c r="AI802">
        <v>6.77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3</v>
      </c>
      <c r="AT802">
        <v>5.0000000000000001E-3</v>
      </c>
      <c r="AU802" t="s">
        <v>3</v>
      </c>
      <c r="AV802">
        <v>0</v>
      </c>
      <c r="AW802">
        <v>2</v>
      </c>
      <c r="AX802">
        <v>39651578</v>
      </c>
      <c r="AY802">
        <v>1</v>
      </c>
      <c r="AZ802">
        <v>0</v>
      </c>
      <c r="BA802">
        <v>669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Y802*Source!I295</f>
        <v>1.4999999999999999E-2</v>
      </c>
      <c r="CY802">
        <f>AA802</f>
        <v>445.13</v>
      </c>
      <c r="CZ802">
        <f>AE802</f>
        <v>65.75</v>
      </c>
      <c r="DA802">
        <f>AI802</f>
        <v>6.77</v>
      </c>
      <c r="DB802">
        <f>ROUND(ROUND(AT802*CZ802,2),6)</f>
        <v>0.33</v>
      </c>
      <c r="DC802">
        <f>ROUND(ROUND(AT802*AG802,2),6)</f>
        <v>0</v>
      </c>
    </row>
    <row r="803" spans="1:107" x14ac:dyDescent="0.2">
      <c r="A803">
        <f>ROW(Source!A295)</f>
        <v>295</v>
      </c>
      <c r="B803">
        <v>39650538</v>
      </c>
      <c r="C803">
        <v>39651569</v>
      </c>
      <c r="D803">
        <v>36872919</v>
      </c>
      <c r="E803">
        <v>1</v>
      </c>
      <c r="F803">
        <v>1</v>
      </c>
      <c r="G803">
        <v>1</v>
      </c>
      <c r="H803">
        <v>3</v>
      </c>
      <c r="I803" t="s">
        <v>538</v>
      </c>
      <c r="J803" t="s">
        <v>540</v>
      </c>
      <c r="K803" t="s">
        <v>539</v>
      </c>
      <c r="L803">
        <v>1354</v>
      </c>
      <c r="N803">
        <v>1010</v>
      </c>
      <c r="O803" t="s">
        <v>27</v>
      </c>
      <c r="P803" t="s">
        <v>27</v>
      </c>
      <c r="Q803">
        <v>1</v>
      </c>
      <c r="W803">
        <v>0</v>
      </c>
      <c r="X803">
        <v>-260090740</v>
      </c>
      <c r="Y803">
        <v>1</v>
      </c>
      <c r="AA803">
        <v>5273.83</v>
      </c>
      <c r="AB803">
        <v>0</v>
      </c>
      <c r="AC803">
        <v>0</v>
      </c>
      <c r="AD803">
        <v>0</v>
      </c>
      <c r="AE803">
        <v>779</v>
      </c>
      <c r="AF803">
        <v>0</v>
      </c>
      <c r="AG803">
        <v>0</v>
      </c>
      <c r="AH803">
        <v>0</v>
      </c>
      <c r="AI803">
        <v>6.77</v>
      </c>
      <c r="AJ803">
        <v>1</v>
      </c>
      <c r="AK803">
        <v>1</v>
      </c>
      <c r="AL803">
        <v>1</v>
      </c>
      <c r="AN803">
        <v>0</v>
      </c>
      <c r="AO803">
        <v>0</v>
      </c>
      <c r="AP803">
        <v>0</v>
      </c>
      <c r="AQ803">
        <v>0</v>
      </c>
      <c r="AR803">
        <v>0</v>
      </c>
      <c r="AS803" t="s">
        <v>3</v>
      </c>
      <c r="AT803">
        <v>1</v>
      </c>
      <c r="AU803" t="s">
        <v>3</v>
      </c>
      <c r="AV803">
        <v>0</v>
      </c>
      <c r="AW803">
        <v>1</v>
      </c>
      <c r="AX803">
        <v>-1</v>
      </c>
      <c r="AY803">
        <v>0</v>
      </c>
      <c r="AZ803">
        <v>0</v>
      </c>
      <c r="BA803" t="s">
        <v>3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Y803*Source!I295</f>
        <v>3</v>
      </c>
      <c r="CY803">
        <f>AA803</f>
        <v>5273.83</v>
      </c>
      <c r="CZ803">
        <f>AE803</f>
        <v>779</v>
      </c>
      <c r="DA803">
        <f>AI803</f>
        <v>6.77</v>
      </c>
      <c r="DB803">
        <f>ROUND(ROUND(AT803*CZ803,2),6)</f>
        <v>779</v>
      </c>
      <c r="DC803">
        <f>ROUND(ROUND(AT803*AG803,2),6)</f>
        <v>0</v>
      </c>
    </row>
    <row r="804" spans="1:107" x14ac:dyDescent="0.2">
      <c r="A804">
        <f>ROW(Source!A295)</f>
        <v>295</v>
      </c>
      <c r="B804">
        <v>39650538</v>
      </c>
      <c r="C804">
        <v>39651569</v>
      </c>
      <c r="D804">
        <v>36799065</v>
      </c>
      <c r="E804">
        <v>17</v>
      </c>
      <c r="F804">
        <v>1</v>
      </c>
      <c r="G804">
        <v>1</v>
      </c>
      <c r="H804">
        <v>3</v>
      </c>
      <c r="I804" t="s">
        <v>892</v>
      </c>
      <c r="J804" t="s">
        <v>3</v>
      </c>
      <c r="K804" t="s">
        <v>893</v>
      </c>
      <c r="L804">
        <v>1374</v>
      </c>
      <c r="N804">
        <v>1013</v>
      </c>
      <c r="O804" t="s">
        <v>894</v>
      </c>
      <c r="P804" t="s">
        <v>894</v>
      </c>
      <c r="Q804">
        <v>1</v>
      </c>
      <c r="W804">
        <v>0</v>
      </c>
      <c r="X804">
        <v>-1731369543</v>
      </c>
      <c r="Y804">
        <v>0.38</v>
      </c>
      <c r="AA804">
        <v>1</v>
      </c>
      <c r="AB804">
        <v>0</v>
      </c>
      <c r="AC804">
        <v>0</v>
      </c>
      <c r="AD804">
        <v>0</v>
      </c>
      <c r="AE804">
        <v>1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0.38</v>
      </c>
      <c r="AU804" t="s">
        <v>3</v>
      </c>
      <c r="AV804">
        <v>0</v>
      </c>
      <c r="AW804">
        <v>2</v>
      </c>
      <c r="AX804">
        <v>39651579</v>
      </c>
      <c r="AY804">
        <v>1</v>
      </c>
      <c r="AZ804">
        <v>0</v>
      </c>
      <c r="BA804">
        <v>670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Y804*Source!I295</f>
        <v>1.1400000000000001</v>
      </c>
      <c r="CY804">
        <f>AA804</f>
        <v>1</v>
      </c>
      <c r="CZ804">
        <f>AE804</f>
        <v>1</v>
      </c>
      <c r="DA804">
        <f>AI804</f>
        <v>1</v>
      </c>
      <c r="DB804">
        <f>ROUND(ROUND(AT804*CZ804,2),6)</f>
        <v>0.38</v>
      </c>
      <c r="DC804">
        <f>ROUND(ROUND(AT804*AG804,2),6)</f>
        <v>0</v>
      </c>
    </row>
    <row r="805" spans="1:107" x14ac:dyDescent="0.2">
      <c r="A805">
        <f>ROW(Source!A298)</f>
        <v>298</v>
      </c>
      <c r="B805">
        <v>39650536</v>
      </c>
      <c r="C805">
        <v>39651581</v>
      </c>
      <c r="D805">
        <v>37071037</v>
      </c>
      <c r="E805">
        <v>1</v>
      </c>
      <c r="F805">
        <v>1</v>
      </c>
      <c r="G805">
        <v>1</v>
      </c>
      <c r="H805">
        <v>1</v>
      </c>
      <c r="I805" t="s">
        <v>895</v>
      </c>
      <c r="J805" t="s">
        <v>3</v>
      </c>
      <c r="K805" t="s">
        <v>896</v>
      </c>
      <c r="L805">
        <v>1191</v>
      </c>
      <c r="N805">
        <v>1013</v>
      </c>
      <c r="O805" t="s">
        <v>878</v>
      </c>
      <c r="P805" t="s">
        <v>878</v>
      </c>
      <c r="Q805">
        <v>1</v>
      </c>
      <c r="W805">
        <v>0</v>
      </c>
      <c r="X805">
        <v>1069510174</v>
      </c>
      <c r="Y805">
        <v>1.1340000000000001</v>
      </c>
      <c r="AA805">
        <v>0</v>
      </c>
      <c r="AB805">
        <v>0</v>
      </c>
      <c r="AC805">
        <v>0</v>
      </c>
      <c r="AD805">
        <v>9.6199999999999992</v>
      </c>
      <c r="AE805">
        <v>0</v>
      </c>
      <c r="AF805">
        <v>0</v>
      </c>
      <c r="AG805">
        <v>0</v>
      </c>
      <c r="AH805">
        <v>9.6199999999999992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1</v>
      </c>
      <c r="AQ805">
        <v>0</v>
      </c>
      <c r="AR805">
        <v>0</v>
      </c>
      <c r="AS805" t="s">
        <v>3</v>
      </c>
      <c r="AT805">
        <v>0.84</v>
      </c>
      <c r="AU805" t="s">
        <v>19</v>
      </c>
      <c r="AV805">
        <v>1</v>
      </c>
      <c r="AW805">
        <v>2</v>
      </c>
      <c r="AX805">
        <v>39651590</v>
      </c>
      <c r="AY805">
        <v>1</v>
      </c>
      <c r="AZ805">
        <v>0</v>
      </c>
      <c r="BA805">
        <v>671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Y805*Source!I298</f>
        <v>2.2680000000000002</v>
      </c>
      <c r="CY805">
        <f>AD805</f>
        <v>9.6199999999999992</v>
      </c>
      <c r="CZ805">
        <f>AH805</f>
        <v>9.6199999999999992</v>
      </c>
      <c r="DA805">
        <f>AL805</f>
        <v>1</v>
      </c>
      <c r="DB805">
        <f>ROUND((ROUND(AT805*CZ805,2)*1.35),6)</f>
        <v>10.907999999999999</v>
      </c>
      <c r="DC805">
        <f>ROUND((ROUND(AT805*AG805,2)*1.35),6)</f>
        <v>0</v>
      </c>
    </row>
    <row r="806" spans="1:107" x14ac:dyDescent="0.2">
      <c r="A806">
        <f>ROW(Source!A298)</f>
        <v>298</v>
      </c>
      <c r="B806">
        <v>39650536</v>
      </c>
      <c r="C806">
        <v>39651581</v>
      </c>
      <c r="D806">
        <v>36800424</v>
      </c>
      <c r="E806">
        <v>1</v>
      </c>
      <c r="F806">
        <v>1</v>
      </c>
      <c r="G806">
        <v>1</v>
      </c>
      <c r="H806">
        <v>3</v>
      </c>
      <c r="I806" t="s">
        <v>879</v>
      </c>
      <c r="J806" t="s">
        <v>880</v>
      </c>
      <c r="K806" t="s">
        <v>881</v>
      </c>
      <c r="L806">
        <v>1346</v>
      </c>
      <c r="N806">
        <v>1009</v>
      </c>
      <c r="O806" t="s">
        <v>186</v>
      </c>
      <c r="P806" t="s">
        <v>186</v>
      </c>
      <c r="Q806">
        <v>1</v>
      </c>
      <c r="W806">
        <v>0</v>
      </c>
      <c r="X806">
        <v>1559187994</v>
      </c>
      <c r="Y806">
        <v>2.0000000000000001E-4</v>
      </c>
      <c r="AA806">
        <v>27.74</v>
      </c>
      <c r="AB806">
        <v>0</v>
      </c>
      <c r="AC806">
        <v>0</v>
      </c>
      <c r="AD806">
        <v>0</v>
      </c>
      <c r="AE806">
        <v>27.74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3</v>
      </c>
      <c r="AT806">
        <v>2.0000000000000001E-4</v>
      </c>
      <c r="AU806" t="s">
        <v>3</v>
      </c>
      <c r="AV806">
        <v>0</v>
      </c>
      <c r="AW806">
        <v>2</v>
      </c>
      <c r="AX806">
        <v>39651591</v>
      </c>
      <c r="AY806">
        <v>1</v>
      </c>
      <c r="AZ806">
        <v>0</v>
      </c>
      <c r="BA806">
        <v>672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Y806*Source!I298</f>
        <v>4.0000000000000002E-4</v>
      </c>
      <c r="CY806">
        <f t="shared" ref="CY806:CY812" si="268">AA806</f>
        <v>27.74</v>
      </c>
      <c r="CZ806">
        <f t="shared" ref="CZ806:CZ812" si="269">AE806</f>
        <v>27.74</v>
      </c>
      <c r="DA806">
        <f t="shared" ref="DA806:DA812" si="270">AI806</f>
        <v>1</v>
      </c>
      <c r="DB806">
        <f t="shared" ref="DB806:DB812" si="271">ROUND(ROUND(AT806*CZ806,2),6)</f>
        <v>0.01</v>
      </c>
      <c r="DC806">
        <f t="shared" ref="DC806:DC812" si="272">ROUND(ROUND(AT806*AG806,2),6)</f>
        <v>0</v>
      </c>
    </row>
    <row r="807" spans="1:107" x14ac:dyDescent="0.2">
      <c r="A807">
        <f>ROW(Source!A298)</f>
        <v>298</v>
      </c>
      <c r="B807">
        <v>39650536</v>
      </c>
      <c r="C807">
        <v>39651581</v>
      </c>
      <c r="D807">
        <v>36804947</v>
      </c>
      <c r="E807">
        <v>1</v>
      </c>
      <c r="F807">
        <v>1</v>
      </c>
      <c r="G807">
        <v>1</v>
      </c>
      <c r="H807">
        <v>3</v>
      </c>
      <c r="I807" t="s">
        <v>980</v>
      </c>
      <c r="J807" t="s">
        <v>981</v>
      </c>
      <c r="K807" t="s">
        <v>982</v>
      </c>
      <c r="L807">
        <v>1348</v>
      </c>
      <c r="N807">
        <v>1009</v>
      </c>
      <c r="O807" t="s">
        <v>888</v>
      </c>
      <c r="P807" t="s">
        <v>888</v>
      </c>
      <c r="Q807">
        <v>1000</v>
      </c>
      <c r="W807">
        <v>0</v>
      </c>
      <c r="X807">
        <v>-775356503</v>
      </c>
      <c r="Y807">
        <v>1E-4</v>
      </c>
      <c r="AA807">
        <v>12430</v>
      </c>
      <c r="AB807">
        <v>0</v>
      </c>
      <c r="AC807">
        <v>0</v>
      </c>
      <c r="AD807">
        <v>0</v>
      </c>
      <c r="AE807">
        <v>12430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3</v>
      </c>
      <c r="AT807">
        <v>1E-4</v>
      </c>
      <c r="AU807" t="s">
        <v>3</v>
      </c>
      <c r="AV807">
        <v>0</v>
      </c>
      <c r="AW807">
        <v>2</v>
      </c>
      <c r="AX807">
        <v>39651592</v>
      </c>
      <c r="AY807">
        <v>1</v>
      </c>
      <c r="AZ807">
        <v>0</v>
      </c>
      <c r="BA807">
        <v>673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Y807*Source!I298</f>
        <v>2.0000000000000001E-4</v>
      </c>
      <c r="CY807">
        <f t="shared" si="268"/>
        <v>12430</v>
      </c>
      <c r="CZ807">
        <f t="shared" si="269"/>
        <v>12430</v>
      </c>
      <c r="DA807">
        <f t="shared" si="270"/>
        <v>1</v>
      </c>
      <c r="DB807">
        <f t="shared" si="271"/>
        <v>1.24</v>
      </c>
      <c r="DC807">
        <f t="shared" si="272"/>
        <v>0</v>
      </c>
    </row>
    <row r="808" spans="1:107" x14ac:dyDescent="0.2">
      <c r="A808">
        <f>ROW(Source!A298)</f>
        <v>298</v>
      </c>
      <c r="B808">
        <v>39650536</v>
      </c>
      <c r="C808">
        <v>39651581</v>
      </c>
      <c r="D808">
        <v>36829536</v>
      </c>
      <c r="E808">
        <v>1</v>
      </c>
      <c r="F808">
        <v>1</v>
      </c>
      <c r="G808">
        <v>1</v>
      </c>
      <c r="H808">
        <v>3</v>
      </c>
      <c r="I808" t="s">
        <v>889</v>
      </c>
      <c r="J808" t="s">
        <v>890</v>
      </c>
      <c r="K808" t="s">
        <v>891</v>
      </c>
      <c r="L808">
        <v>1346</v>
      </c>
      <c r="N808">
        <v>1009</v>
      </c>
      <c r="O808" t="s">
        <v>186</v>
      </c>
      <c r="P808" t="s">
        <v>186</v>
      </c>
      <c r="Q808">
        <v>1</v>
      </c>
      <c r="W808">
        <v>0</v>
      </c>
      <c r="X808">
        <v>-1726842289</v>
      </c>
      <c r="Y808">
        <v>2E-3</v>
      </c>
      <c r="AA808">
        <v>65.75</v>
      </c>
      <c r="AB808">
        <v>0</v>
      </c>
      <c r="AC808">
        <v>0</v>
      </c>
      <c r="AD808">
        <v>0</v>
      </c>
      <c r="AE808">
        <v>65.75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3</v>
      </c>
      <c r="AT808">
        <v>2E-3</v>
      </c>
      <c r="AU808" t="s">
        <v>3</v>
      </c>
      <c r="AV808">
        <v>0</v>
      </c>
      <c r="AW808">
        <v>2</v>
      </c>
      <c r="AX808">
        <v>39651593</v>
      </c>
      <c r="AY808">
        <v>1</v>
      </c>
      <c r="AZ808">
        <v>0</v>
      </c>
      <c r="BA808">
        <v>674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Y808*Source!I298</f>
        <v>4.0000000000000001E-3</v>
      </c>
      <c r="CY808">
        <f t="shared" si="268"/>
        <v>65.75</v>
      </c>
      <c r="CZ808">
        <f t="shared" si="269"/>
        <v>65.75</v>
      </c>
      <c r="DA808">
        <f t="shared" si="270"/>
        <v>1</v>
      </c>
      <c r="DB808">
        <f t="shared" si="271"/>
        <v>0.13</v>
      </c>
      <c r="DC808">
        <f t="shared" si="272"/>
        <v>0</v>
      </c>
    </row>
    <row r="809" spans="1:107" x14ac:dyDescent="0.2">
      <c r="A809">
        <f>ROW(Source!A298)</f>
        <v>298</v>
      </c>
      <c r="B809">
        <v>39650536</v>
      </c>
      <c r="C809">
        <v>39651581</v>
      </c>
      <c r="D809">
        <v>36836995</v>
      </c>
      <c r="E809">
        <v>1</v>
      </c>
      <c r="F809">
        <v>1</v>
      </c>
      <c r="G809">
        <v>1</v>
      </c>
      <c r="H809">
        <v>3</v>
      </c>
      <c r="I809" t="s">
        <v>983</v>
      </c>
      <c r="J809" t="s">
        <v>984</v>
      </c>
      <c r="K809" t="s">
        <v>985</v>
      </c>
      <c r="L809">
        <v>1346</v>
      </c>
      <c r="N809">
        <v>1009</v>
      </c>
      <c r="O809" t="s">
        <v>186</v>
      </c>
      <c r="P809" t="s">
        <v>186</v>
      </c>
      <c r="Q809">
        <v>1</v>
      </c>
      <c r="W809">
        <v>0</v>
      </c>
      <c r="X809">
        <v>497371595</v>
      </c>
      <c r="Y809">
        <v>0.01</v>
      </c>
      <c r="AA809">
        <v>28.93</v>
      </c>
      <c r="AB809">
        <v>0</v>
      </c>
      <c r="AC809">
        <v>0</v>
      </c>
      <c r="AD809">
        <v>0</v>
      </c>
      <c r="AE809">
        <v>28.93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3</v>
      </c>
      <c r="AT809">
        <v>0.01</v>
      </c>
      <c r="AU809" t="s">
        <v>3</v>
      </c>
      <c r="AV809">
        <v>0</v>
      </c>
      <c r="AW809">
        <v>2</v>
      </c>
      <c r="AX809">
        <v>39651594</v>
      </c>
      <c r="AY809">
        <v>1</v>
      </c>
      <c r="AZ809">
        <v>0</v>
      </c>
      <c r="BA809">
        <v>675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Y809*Source!I298</f>
        <v>0.02</v>
      </c>
      <c r="CY809">
        <f t="shared" si="268"/>
        <v>28.93</v>
      </c>
      <c r="CZ809">
        <f t="shared" si="269"/>
        <v>28.93</v>
      </c>
      <c r="DA809">
        <f t="shared" si="270"/>
        <v>1</v>
      </c>
      <c r="DB809">
        <f t="shared" si="271"/>
        <v>0.28999999999999998</v>
      </c>
      <c r="DC809">
        <f t="shared" si="272"/>
        <v>0</v>
      </c>
    </row>
    <row r="810" spans="1:107" x14ac:dyDescent="0.2">
      <c r="A810">
        <f>ROW(Source!A298)</f>
        <v>298</v>
      </c>
      <c r="B810">
        <v>39650536</v>
      </c>
      <c r="C810">
        <v>39651581</v>
      </c>
      <c r="D810">
        <v>36867796</v>
      </c>
      <c r="E810">
        <v>1</v>
      </c>
      <c r="F810">
        <v>1</v>
      </c>
      <c r="G810">
        <v>1</v>
      </c>
      <c r="H810">
        <v>3</v>
      </c>
      <c r="I810" t="s">
        <v>943</v>
      </c>
      <c r="J810" t="s">
        <v>944</v>
      </c>
      <c r="K810" t="s">
        <v>945</v>
      </c>
      <c r="L810">
        <v>1346</v>
      </c>
      <c r="N810">
        <v>1009</v>
      </c>
      <c r="O810" t="s">
        <v>186</v>
      </c>
      <c r="P810" t="s">
        <v>186</v>
      </c>
      <c r="Q810">
        <v>1</v>
      </c>
      <c r="W810">
        <v>0</v>
      </c>
      <c r="X810">
        <v>65989290</v>
      </c>
      <c r="Y810">
        <v>1.42E-3</v>
      </c>
      <c r="AA810">
        <v>38.340000000000003</v>
      </c>
      <c r="AB810">
        <v>0</v>
      </c>
      <c r="AC810">
        <v>0</v>
      </c>
      <c r="AD810">
        <v>0</v>
      </c>
      <c r="AE810">
        <v>38.340000000000003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3</v>
      </c>
      <c r="AT810">
        <v>1.42E-3</v>
      </c>
      <c r="AU810" t="s">
        <v>3</v>
      </c>
      <c r="AV810">
        <v>0</v>
      </c>
      <c r="AW810">
        <v>2</v>
      </c>
      <c r="AX810">
        <v>39651595</v>
      </c>
      <c r="AY810">
        <v>1</v>
      </c>
      <c r="AZ810">
        <v>0</v>
      </c>
      <c r="BA810">
        <v>676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Y810*Source!I298</f>
        <v>2.8400000000000001E-3</v>
      </c>
      <c r="CY810">
        <f t="shared" si="268"/>
        <v>38.340000000000003</v>
      </c>
      <c r="CZ810">
        <f t="shared" si="269"/>
        <v>38.340000000000003</v>
      </c>
      <c r="DA810">
        <f t="shared" si="270"/>
        <v>1</v>
      </c>
      <c r="DB810">
        <f t="shared" si="271"/>
        <v>0.05</v>
      </c>
      <c r="DC810">
        <f t="shared" si="272"/>
        <v>0</v>
      </c>
    </row>
    <row r="811" spans="1:107" x14ac:dyDescent="0.2">
      <c r="A811">
        <f>ROW(Source!A298)</f>
        <v>298</v>
      </c>
      <c r="B811">
        <v>39650536</v>
      </c>
      <c r="C811">
        <v>39651581</v>
      </c>
      <c r="D811">
        <v>36871988</v>
      </c>
      <c r="E811">
        <v>1</v>
      </c>
      <c r="F811">
        <v>1</v>
      </c>
      <c r="G811">
        <v>1</v>
      </c>
      <c r="H811">
        <v>3</v>
      </c>
      <c r="I811" t="s">
        <v>134</v>
      </c>
      <c r="J811" t="s">
        <v>136</v>
      </c>
      <c r="K811" t="s">
        <v>543</v>
      </c>
      <c r="L811">
        <v>1354</v>
      </c>
      <c r="N811">
        <v>1010</v>
      </c>
      <c r="O811" t="s">
        <v>27</v>
      </c>
      <c r="P811" t="s">
        <v>27</v>
      </c>
      <c r="Q811">
        <v>1</v>
      </c>
      <c r="W811">
        <v>0</v>
      </c>
      <c r="X811">
        <v>1873546471</v>
      </c>
      <c r="Y811">
        <v>1</v>
      </c>
      <c r="AA811">
        <v>41.79</v>
      </c>
      <c r="AB811">
        <v>0</v>
      </c>
      <c r="AC811">
        <v>0</v>
      </c>
      <c r="AD811">
        <v>0</v>
      </c>
      <c r="AE811">
        <v>41.79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0</v>
      </c>
      <c r="AP811">
        <v>0</v>
      </c>
      <c r="AQ811">
        <v>0</v>
      </c>
      <c r="AR811">
        <v>0</v>
      </c>
      <c r="AS811" t="s">
        <v>3</v>
      </c>
      <c r="AT811">
        <v>1</v>
      </c>
      <c r="AU811" t="s">
        <v>3</v>
      </c>
      <c r="AV811">
        <v>0</v>
      </c>
      <c r="AW811">
        <v>1</v>
      </c>
      <c r="AX811">
        <v>-1</v>
      </c>
      <c r="AY811">
        <v>0</v>
      </c>
      <c r="AZ811">
        <v>0</v>
      </c>
      <c r="BA811" t="s">
        <v>3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Y811*Source!I298</f>
        <v>2</v>
      </c>
      <c r="CY811">
        <f t="shared" si="268"/>
        <v>41.79</v>
      </c>
      <c r="CZ811">
        <f t="shared" si="269"/>
        <v>41.79</v>
      </c>
      <c r="DA811">
        <f t="shared" si="270"/>
        <v>1</v>
      </c>
      <c r="DB811">
        <f t="shared" si="271"/>
        <v>41.79</v>
      </c>
      <c r="DC811">
        <f t="shared" si="272"/>
        <v>0</v>
      </c>
    </row>
    <row r="812" spans="1:107" x14ac:dyDescent="0.2">
      <c r="A812">
        <f>ROW(Source!A298)</f>
        <v>298</v>
      </c>
      <c r="B812">
        <v>39650536</v>
      </c>
      <c r="C812">
        <v>39651581</v>
      </c>
      <c r="D812">
        <v>36799065</v>
      </c>
      <c r="E812">
        <v>17</v>
      </c>
      <c r="F812">
        <v>1</v>
      </c>
      <c r="G812">
        <v>1</v>
      </c>
      <c r="H812">
        <v>3</v>
      </c>
      <c r="I812" t="s">
        <v>892</v>
      </c>
      <c r="J812" t="s">
        <v>3</v>
      </c>
      <c r="K812" t="s">
        <v>893</v>
      </c>
      <c r="L812">
        <v>1374</v>
      </c>
      <c r="N812">
        <v>1013</v>
      </c>
      <c r="O812" t="s">
        <v>894</v>
      </c>
      <c r="P812" t="s">
        <v>894</v>
      </c>
      <c r="Q812">
        <v>1</v>
      </c>
      <c r="W812">
        <v>0</v>
      </c>
      <c r="X812">
        <v>-1731369543</v>
      </c>
      <c r="Y812">
        <v>0.16</v>
      </c>
      <c r="AA812">
        <v>1</v>
      </c>
      <c r="AB812">
        <v>0</v>
      </c>
      <c r="AC812">
        <v>0</v>
      </c>
      <c r="AD812">
        <v>0</v>
      </c>
      <c r="AE812">
        <v>1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3</v>
      </c>
      <c r="AT812">
        <v>0.16</v>
      </c>
      <c r="AU812" t="s">
        <v>3</v>
      </c>
      <c r="AV812">
        <v>0</v>
      </c>
      <c r="AW812">
        <v>2</v>
      </c>
      <c r="AX812">
        <v>39651596</v>
      </c>
      <c r="AY812">
        <v>1</v>
      </c>
      <c r="AZ812">
        <v>0</v>
      </c>
      <c r="BA812">
        <v>677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Y812*Source!I298</f>
        <v>0.32</v>
      </c>
      <c r="CY812">
        <f t="shared" si="268"/>
        <v>1</v>
      </c>
      <c r="CZ812">
        <f t="shared" si="269"/>
        <v>1</v>
      </c>
      <c r="DA812">
        <f t="shared" si="270"/>
        <v>1</v>
      </c>
      <c r="DB812">
        <f t="shared" si="271"/>
        <v>0.16</v>
      </c>
      <c r="DC812">
        <f t="shared" si="272"/>
        <v>0</v>
      </c>
    </row>
    <row r="813" spans="1:107" x14ac:dyDescent="0.2">
      <c r="A813">
        <f>ROW(Source!A299)</f>
        <v>299</v>
      </c>
      <c r="B813">
        <v>39650538</v>
      </c>
      <c r="C813">
        <v>39651581</v>
      </c>
      <c r="D813">
        <v>37071037</v>
      </c>
      <c r="E813">
        <v>1</v>
      </c>
      <c r="F813">
        <v>1</v>
      </c>
      <c r="G813">
        <v>1</v>
      </c>
      <c r="H813">
        <v>1</v>
      </c>
      <c r="I813" t="s">
        <v>895</v>
      </c>
      <c r="J813" t="s">
        <v>3</v>
      </c>
      <c r="K813" t="s">
        <v>896</v>
      </c>
      <c r="L813">
        <v>1191</v>
      </c>
      <c r="N813">
        <v>1013</v>
      </c>
      <c r="O813" t="s">
        <v>878</v>
      </c>
      <c r="P813" t="s">
        <v>878</v>
      </c>
      <c r="Q813">
        <v>1</v>
      </c>
      <c r="W813">
        <v>0</v>
      </c>
      <c r="X813">
        <v>1069510174</v>
      </c>
      <c r="Y813">
        <v>1.1340000000000001</v>
      </c>
      <c r="AA813">
        <v>0</v>
      </c>
      <c r="AB813">
        <v>0</v>
      </c>
      <c r="AC813">
        <v>0</v>
      </c>
      <c r="AD813">
        <v>65.13</v>
      </c>
      <c r="AE813">
        <v>0</v>
      </c>
      <c r="AF813">
        <v>0</v>
      </c>
      <c r="AG813">
        <v>0</v>
      </c>
      <c r="AH813">
        <v>9.6199999999999992</v>
      </c>
      <c r="AI813">
        <v>1</v>
      </c>
      <c r="AJ813">
        <v>1</v>
      </c>
      <c r="AK813">
        <v>1</v>
      </c>
      <c r="AL813">
        <v>6.77</v>
      </c>
      <c r="AN813">
        <v>0</v>
      </c>
      <c r="AO813">
        <v>1</v>
      </c>
      <c r="AP813">
        <v>1</v>
      </c>
      <c r="AQ813">
        <v>0</v>
      </c>
      <c r="AR813">
        <v>0</v>
      </c>
      <c r="AS813" t="s">
        <v>3</v>
      </c>
      <c r="AT813">
        <v>0.84</v>
      </c>
      <c r="AU813" t="s">
        <v>19</v>
      </c>
      <c r="AV813">
        <v>1</v>
      </c>
      <c r="AW813">
        <v>2</v>
      </c>
      <c r="AX813">
        <v>39651590</v>
      </c>
      <c r="AY813">
        <v>1</v>
      </c>
      <c r="AZ813">
        <v>0</v>
      </c>
      <c r="BA813">
        <v>678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Y813*Source!I299</f>
        <v>2.2680000000000002</v>
      </c>
      <c r="CY813">
        <f>AD813</f>
        <v>65.13</v>
      </c>
      <c r="CZ813">
        <f>AH813</f>
        <v>9.6199999999999992</v>
      </c>
      <c r="DA813">
        <f>AL813</f>
        <v>6.77</v>
      </c>
      <c r="DB813">
        <f>ROUND((ROUND(AT813*CZ813,2)*1.35),6)</f>
        <v>10.907999999999999</v>
      </c>
      <c r="DC813">
        <f>ROUND((ROUND(AT813*AG813,2)*1.35),6)</f>
        <v>0</v>
      </c>
    </row>
    <row r="814" spans="1:107" x14ac:dyDescent="0.2">
      <c r="A814">
        <f>ROW(Source!A299)</f>
        <v>299</v>
      </c>
      <c r="B814">
        <v>39650538</v>
      </c>
      <c r="C814">
        <v>39651581</v>
      </c>
      <c r="D814">
        <v>36800424</v>
      </c>
      <c r="E814">
        <v>1</v>
      </c>
      <c r="F814">
        <v>1</v>
      </c>
      <c r="G814">
        <v>1</v>
      </c>
      <c r="H814">
        <v>3</v>
      </c>
      <c r="I814" t="s">
        <v>879</v>
      </c>
      <c r="J814" t="s">
        <v>880</v>
      </c>
      <c r="K814" t="s">
        <v>881</v>
      </c>
      <c r="L814">
        <v>1346</v>
      </c>
      <c r="N814">
        <v>1009</v>
      </c>
      <c r="O814" t="s">
        <v>186</v>
      </c>
      <c r="P814" t="s">
        <v>186</v>
      </c>
      <c r="Q814">
        <v>1</v>
      </c>
      <c r="W814">
        <v>0</v>
      </c>
      <c r="X814">
        <v>1559187994</v>
      </c>
      <c r="Y814">
        <v>2.0000000000000001E-4</v>
      </c>
      <c r="AA814">
        <v>187.8</v>
      </c>
      <c r="AB814">
        <v>0</v>
      </c>
      <c r="AC814">
        <v>0</v>
      </c>
      <c r="AD814">
        <v>0</v>
      </c>
      <c r="AE814">
        <v>27.74</v>
      </c>
      <c r="AF814">
        <v>0</v>
      </c>
      <c r="AG814">
        <v>0</v>
      </c>
      <c r="AH814">
        <v>0</v>
      </c>
      <c r="AI814">
        <v>6.77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2.0000000000000001E-4</v>
      </c>
      <c r="AU814" t="s">
        <v>3</v>
      </c>
      <c r="AV814">
        <v>0</v>
      </c>
      <c r="AW814">
        <v>2</v>
      </c>
      <c r="AX814">
        <v>39651591</v>
      </c>
      <c r="AY814">
        <v>1</v>
      </c>
      <c r="AZ814">
        <v>0</v>
      </c>
      <c r="BA814">
        <v>679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Y814*Source!I299</f>
        <v>4.0000000000000002E-4</v>
      </c>
      <c r="CY814">
        <f t="shared" ref="CY814:CY820" si="273">AA814</f>
        <v>187.8</v>
      </c>
      <c r="CZ814">
        <f t="shared" ref="CZ814:CZ820" si="274">AE814</f>
        <v>27.74</v>
      </c>
      <c r="DA814">
        <f t="shared" ref="DA814:DA820" si="275">AI814</f>
        <v>6.77</v>
      </c>
      <c r="DB814">
        <f t="shared" ref="DB814:DB820" si="276">ROUND(ROUND(AT814*CZ814,2),6)</f>
        <v>0.01</v>
      </c>
      <c r="DC814">
        <f t="shared" ref="DC814:DC820" si="277">ROUND(ROUND(AT814*AG814,2),6)</f>
        <v>0</v>
      </c>
    </row>
    <row r="815" spans="1:107" x14ac:dyDescent="0.2">
      <c r="A815">
        <f>ROW(Source!A299)</f>
        <v>299</v>
      </c>
      <c r="B815">
        <v>39650538</v>
      </c>
      <c r="C815">
        <v>39651581</v>
      </c>
      <c r="D815">
        <v>36804947</v>
      </c>
      <c r="E815">
        <v>1</v>
      </c>
      <c r="F815">
        <v>1</v>
      </c>
      <c r="G815">
        <v>1</v>
      </c>
      <c r="H815">
        <v>3</v>
      </c>
      <c r="I815" t="s">
        <v>980</v>
      </c>
      <c r="J815" t="s">
        <v>981</v>
      </c>
      <c r="K815" t="s">
        <v>982</v>
      </c>
      <c r="L815">
        <v>1348</v>
      </c>
      <c r="N815">
        <v>1009</v>
      </c>
      <c r="O815" t="s">
        <v>888</v>
      </c>
      <c r="P815" t="s">
        <v>888</v>
      </c>
      <c r="Q815">
        <v>1000</v>
      </c>
      <c r="W815">
        <v>0</v>
      </c>
      <c r="X815">
        <v>-775356503</v>
      </c>
      <c r="Y815">
        <v>1E-4</v>
      </c>
      <c r="AA815">
        <v>84151.1</v>
      </c>
      <c r="AB815">
        <v>0</v>
      </c>
      <c r="AC815">
        <v>0</v>
      </c>
      <c r="AD815">
        <v>0</v>
      </c>
      <c r="AE815">
        <v>12430</v>
      </c>
      <c r="AF815">
        <v>0</v>
      </c>
      <c r="AG815">
        <v>0</v>
      </c>
      <c r="AH815">
        <v>0</v>
      </c>
      <c r="AI815">
        <v>6.77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1E-4</v>
      </c>
      <c r="AU815" t="s">
        <v>3</v>
      </c>
      <c r="AV815">
        <v>0</v>
      </c>
      <c r="AW815">
        <v>2</v>
      </c>
      <c r="AX815">
        <v>39651592</v>
      </c>
      <c r="AY815">
        <v>1</v>
      </c>
      <c r="AZ815">
        <v>0</v>
      </c>
      <c r="BA815">
        <v>680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Y815*Source!I299</f>
        <v>2.0000000000000001E-4</v>
      </c>
      <c r="CY815">
        <f t="shared" si="273"/>
        <v>84151.1</v>
      </c>
      <c r="CZ815">
        <f t="shared" si="274"/>
        <v>12430</v>
      </c>
      <c r="DA815">
        <f t="shared" si="275"/>
        <v>6.77</v>
      </c>
      <c r="DB815">
        <f t="shared" si="276"/>
        <v>1.24</v>
      </c>
      <c r="DC815">
        <f t="shared" si="277"/>
        <v>0</v>
      </c>
    </row>
    <row r="816" spans="1:107" x14ac:dyDescent="0.2">
      <c r="A816">
        <f>ROW(Source!A299)</f>
        <v>299</v>
      </c>
      <c r="B816">
        <v>39650538</v>
      </c>
      <c r="C816">
        <v>39651581</v>
      </c>
      <c r="D816">
        <v>36829536</v>
      </c>
      <c r="E816">
        <v>1</v>
      </c>
      <c r="F816">
        <v>1</v>
      </c>
      <c r="G816">
        <v>1</v>
      </c>
      <c r="H816">
        <v>3</v>
      </c>
      <c r="I816" t="s">
        <v>889</v>
      </c>
      <c r="J816" t="s">
        <v>890</v>
      </c>
      <c r="K816" t="s">
        <v>891</v>
      </c>
      <c r="L816">
        <v>1346</v>
      </c>
      <c r="N816">
        <v>1009</v>
      </c>
      <c r="O816" t="s">
        <v>186</v>
      </c>
      <c r="P816" t="s">
        <v>186</v>
      </c>
      <c r="Q816">
        <v>1</v>
      </c>
      <c r="W816">
        <v>0</v>
      </c>
      <c r="X816">
        <v>-1726842289</v>
      </c>
      <c r="Y816">
        <v>2E-3</v>
      </c>
      <c r="AA816">
        <v>445.13</v>
      </c>
      <c r="AB816">
        <v>0</v>
      </c>
      <c r="AC816">
        <v>0</v>
      </c>
      <c r="AD816">
        <v>0</v>
      </c>
      <c r="AE816">
        <v>65.75</v>
      </c>
      <c r="AF816">
        <v>0</v>
      </c>
      <c r="AG816">
        <v>0</v>
      </c>
      <c r="AH816">
        <v>0</v>
      </c>
      <c r="AI816">
        <v>6.77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3</v>
      </c>
      <c r="AT816">
        <v>2E-3</v>
      </c>
      <c r="AU816" t="s">
        <v>3</v>
      </c>
      <c r="AV816">
        <v>0</v>
      </c>
      <c r="AW816">
        <v>2</v>
      </c>
      <c r="AX816">
        <v>39651593</v>
      </c>
      <c r="AY816">
        <v>1</v>
      </c>
      <c r="AZ816">
        <v>0</v>
      </c>
      <c r="BA816">
        <v>681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Y816*Source!I299</f>
        <v>4.0000000000000001E-3</v>
      </c>
      <c r="CY816">
        <f t="shared" si="273"/>
        <v>445.13</v>
      </c>
      <c r="CZ816">
        <f t="shared" si="274"/>
        <v>65.75</v>
      </c>
      <c r="DA816">
        <f t="shared" si="275"/>
        <v>6.77</v>
      </c>
      <c r="DB816">
        <f t="shared" si="276"/>
        <v>0.13</v>
      </c>
      <c r="DC816">
        <f t="shared" si="277"/>
        <v>0</v>
      </c>
    </row>
    <row r="817" spans="1:107" x14ac:dyDescent="0.2">
      <c r="A817">
        <f>ROW(Source!A299)</f>
        <v>299</v>
      </c>
      <c r="B817">
        <v>39650538</v>
      </c>
      <c r="C817">
        <v>39651581</v>
      </c>
      <c r="D817">
        <v>36836995</v>
      </c>
      <c r="E817">
        <v>1</v>
      </c>
      <c r="F817">
        <v>1</v>
      </c>
      <c r="G817">
        <v>1</v>
      </c>
      <c r="H817">
        <v>3</v>
      </c>
      <c r="I817" t="s">
        <v>983</v>
      </c>
      <c r="J817" t="s">
        <v>984</v>
      </c>
      <c r="K817" t="s">
        <v>985</v>
      </c>
      <c r="L817">
        <v>1346</v>
      </c>
      <c r="N817">
        <v>1009</v>
      </c>
      <c r="O817" t="s">
        <v>186</v>
      </c>
      <c r="P817" t="s">
        <v>186</v>
      </c>
      <c r="Q817">
        <v>1</v>
      </c>
      <c r="W817">
        <v>0</v>
      </c>
      <c r="X817">
        <v>497371595</v>
      </c>
      <c r="Y817">
        <v>0.01</v>
      </c>
      <c r="AA817">
        <v>195.86</v>
      </c>
      <c r="AB817">
        <v>0</v>
      </c>
      <c r="AC817">
        <v>0</v>
      </c>
      <c r="AD817">
        <v>0</v>
      </c>
      <c r="AE817">
        <v>28.93</v>
      </c>
      <c r="AF817">
        <v>0</v>
      </c>
      <c r="AG817">
        <v>0</v>
      </c>
      <c r="AH817">
        <v>0</v>
      </c>
      <c r="AI817">
        <v>6.77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3</v>
      </c>
      <c r="AT817">
        <v>0.01</v>
      </c>
      <c r="AU817" t="s">
        <v>3</v>
      </c>
      <c r="AV817">
        <v>0</v>
      </c>
      <c r="AW817">
        <v>2</v>
      </c>
      <c r="AX817">
        <v>39651594</v>
      </c>
      <c r="AY817">
        <v>1</v>
      </c>
      <c r="AZ817">
        <v>0</v>
      </c>
      <c r="BA817">
        <v>682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Y817*Source!I299</f>
        <v>0.02</v>
      </c>
      <c r="CY817">
        <f t="shared" si="273"/>
        <v>195.86</v>
      </c>
      <c r="CZ817">
        <f t="shared" si="274"/>
        <v>28.93</v>
      </c>
      <c r="DA817">
        <f t="shared" si="275"/>
        <v>6.77</v>
      </c>
      <c r="DB817">
        <f t="shared" si="276"/>
        <v>0.28999999999999998</v>
      </c>
      <c r="DC817">
        <f t="shared" si="277"/>
        <v>0</v>
      </c>
    </row>
    <row r="818" spans="1:107" x14ac:dyDescent="0.2">
      <c r="A818">
        <f>ROW(Source!A299)</f>
        <v>299</v>
      </c>
      <c r="B818">
        <v>39650538</v>
      </c>
      <c r="C818">
        <v>39651581</v>
      </c>
      <c r="D818">
        <v>36867796</v>
      </c>
      <c r="E818">
        <v>1</v>
      </c>
      <c r="F818">
        <v>1</v>
      </c>
      <c r="G818">
        <v>1</v>
      </c>
      <c r="H818">
        <v>3</v>
      </c>
      <c r="I818" t="s">
        <v>943</v>
      </c>
      <c r="J818" t="s">
        <v>944</v>
      </c>
      <c r="K818" t="s">
        <v>945</v>
      </c>
      <c r="L818">
        <v>1346</v>
      </c>
      <c r="N818">
        <v>1009</v>
      </c>
      <c r="O818" t="s">
        <v>186</v>
      </c>
      <c r="P818" t="s">
        <v>186</v>
      </c>
      <c r="Q818">
        <v>1</v>
      </c>
      <c r="W818">
        <v>0</v>
      </c>
      <c r="X818">
        <v>65989290</v>
      </c>
      <c r="Y818">
        <v>1.42E-3</v>
      </c>
      <c r="AA818">
        <v>259.56</v>
      </c>
      <c r="AB818">
        <v>0</v>
      </c>
      <c r="AC818">
        <v>0</v>
      </c>
      <c r="AD818">
        <v>0</v>
      </c>
      <c r="AE818">
        <v>38.340000000000003</v>
      </c>
      <c r="AF818">
        <v>0</v>
      </c>
      <c r="AG818">
        <v>0</v>
      </c>
      <c r="AH818">
        <v>0</v>
      </c>
      <c r="AI818">
        <v>6.77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3</v>
      </c>
      <c r="AT818">
        <v>1.42E-3</v>
      </c>
      <c r="AU818" t="s">
        <v>3</v>
      </c>
      <c r="AV818">
        <v>0</v>
      </c>
      <c r="AW818">
        <v>2</v>
      </c>
      <c r="AX818">
        <v>39651595</v>
      </c>
      <c r="AY818">
        <v>1</v>
      </c>
      <c r="AZ818">
        <v>0</v>
      </c>
      <c r="BA818">
        <v>683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Y818*Source!I299</f>
        <v>2.8400000000000001E-3</v>
      </c>
      <c r="CY818">
        <f t="shared" si="273"/>
        <v>259.56</v>
      </c>
      <c r="CZ818">
        <f t="shared" si="274"/>
        <v>38.340000000000003</v>
      </c>
      <c r="DA818">
        <f t="shared" si="275"/>
        <v>6.77</v>
      </c>
      <c r="DB818">
        <f t="shared" si="276"/>
        <v>0.05</v>
      </c>
      <c r="DC818">
        <f t="shared" si="277"/>
        <v>0</v>
      </c>
    </row>
    <row r="819" spans="1:107" x14ac:dyDescent="0.2">
      <c r="A819">
        <f>ROW(Source!A299)</f>
        <v>299</v>
      </c>
      <c r="B819">
        <v>39650538</v>
      </c>
      <c r="C819">
        <v>39651581</v>
      </c>
      <c r="D819">
        <v>36871988</v>
      </c>
      <c r="E819">
        <v>1</v>
      </c>
      <c r="F819">
        <v>1</v>
      </c>
      <c r="G819">
        <v>1</v>
      </c>
      <c r="H819">
        <v>3</v>
      </c>
      <c r="I819" t="s">
        <v>134</v>
      </c>
      <c r="J819" t="s">
        <v>136</v>
      </c>
      <c r="K819" t="s">
        <v>543</v>
      </c>
      <c r="L819">
        <v>1354</v>
      </c>
      <c r="N819">
        <v>1010</v>
      </c>
      <c r="O819" t="s">
        <v>27</v>
      </c>
      <c r="P819" t="s">
        <v>27</v>
      </c>
      <c r="Q819">
        <v>1</v>
      </c>
      <c r="W819">
        <v>0</v>
      </c>
      <c r="X819">
        <v>1873546471</v>
      </c>
      <c r="Y819">
        <v>1</v>
      </c>
      <c r="AA819">
        <v>282.92</v>
      </c>
      <c r="AB819">
        <v>0</v>
      </c>
      <c r="AC819">
        <v>0</v>
      </c>
      <c r="AD819">
        <v>0</v>
      </c>
      <c r="AE819">
        <v>41.79</v>
      </c>
      <c r="AF819">
        <v>0</v>
      </c>
      <c r="AG819">
        <v>0</v>
      </c>
      <c r="AH819">
        <v>0</v>
      </c>
      <c r="AI819">
        <v>6.77</v>
      </c>
      <c r="AJ819">
        <v>1</v>
      </c>
      <c r="AK819">
        <v>1</v>
      </c>
      <c r="AL819">
        <v>1</v>
      </c>
      <c r="AN819">
        <v>0</v>
      </c>
      <c r="AO819">
        <v>0</v>
      </c>
      <c r="AP819">
        <v>0</v>
      </c>
      <c r="AQ819">
        <v>0</v>
      </c>
      <c r="AR819">
        <v>0</v>
      </c>
      <c r="AS819" t="s">
        <v>3</v>
      </c>
      <c r="AT819">
        <v>1</v>
      </c>
      <c r="AU819" t="s">
        <v>3</v>
      </c>
      <c r="AV819">
        <v>0</v>
      </c>
      <c r="AW819">
        <v>1</v>
      </c>
      <c r="AX819">
        <v>-1</v>
      </c>
      <c r="AY819">
        <v>0</v>
      </c>
      <c r="AZ819">
        <v>0</v>
      </c>
      <c r="BA819" t="s">
        <v>3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Y819*Source!I299</f>
        <v>2</v>
      </c>
      <c r="CY819">
        <f t="shared" si="273"/>
        <v>282.92</v>
      </c>
      <c r="CZ819">
        <f t="shared" si="274"/>
        <v>41.79</v>
      </c>
      <c r="DA819">
        <f t="shared" si="275"/>
        <v>6.77</v>
      </c>
      <c r="DB819">
        <f t="shared" si="276"/>
        <v>41.79</v>
      </c>
      <c r="DC819">
        <f t="shared" si="277"/>
        <v>0</v>
      </c>
    </row>
    <row r="820" spans="1:107" x14ac:dyDescent="0.2">
      <c r="A820">
        <f>ROW(Source!A299)</f>
        <v>299</v>
      </c>
      <c r="B820">
        <v>39650538</v>
      </c>
      <c r="C820">
        <v>39651581</v>
      </c>
      <c r="D820">
        <v>36799065</v>
      </c>
      <c r="E820">
        <v>17</v>
      </c>
      <c r="F820">
        <v>1</v>
      </c>
      <c r="G820">
        <v>1</v>
      </c>
      <c r="H820">
        <v>3</v>
      </c>
      <c r="I820" t="s">
        <v>892</v>
      </c>
      <c r="J820" t="s">
        <v>3</v>
      </c>
      <c r="K820" t="s">
        <v>893</v>
      </c>
      <c r="L820">
        <v>1374</v>
      </c>
      <c r="N820">
        <v>1013</v>
      </c>
      <c r="O820" t="s">
        <v>894</v>
      </c>
      <c r="P820" t="s">
        <v>894</v>
      </c>
      <c r="Q820">
        <v>1</v>
      </c>
      <c r="W820">
        <v>0</v>
      </c>
      <c r="X820">
        <v>-1731369543</v>
      </c>
      <c r="Y820">
        <v>0.16</v>
      </c>
      <c r="AA820">
        <v>1</v>
      </c>
      <c r="AB820">
        <v>0</v>
      </c>
      <c r="AC820">
        <v>0</v>
      </c>
      <c r="AD820">
        <v>0</v>
      </c>
      <c r="AE820">
        <v>1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3</v>
      </c>
      <c r="AT820">
        <v>0.16</v>
      </c>
      <c r="AU820" t="s">
        <v>3</v>
      </c>
      <c r="AV820">
        <v>0</v>
      </c>
      <c r="AW820">
        <v>2</v>
      </c>
      <c r="AX820">
        <v>39651596</v>
      </c>
      <c r="AY820">
        <v>1</v>
      </c>
      <c r="AZ820">
        <v>0</v>
      </c>
      <c r="BA820">
        <v>684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Y820*Source!I299</f>
        <v>0.32</v>
      </c>
      <c r="CY820">
        <f t="shared" si="273"/>
        <v>1</v>
      </c>
      <c r="CZ820">
        <f t="shared" si="274"/>
        <v>1</v>
      </c>
      <c r="DA820">
        <f t="shared" si="275"/>
        <v>1</v>
      </c>
      <c r="DB820">
        <f t="shared" si="276"/>
        <v>0.16</v>
      </c>
      <c r="DC820">
        <f t="shared" si="277"/>
        <v>0</v>
      </c>
    </row>
    <row r="821" spans="1:107" x14ac:dyDescent="0.2">
      <c r="A821">
        <f>ROW(Source!A302)</f>
        <v>302</v>
      </c>
      <c r="B821">
        <v>39650536</v>
      </c>
      <c r="C821">
        <v>39651598</v>
      </c>
      <c r="D821">
        <v>37113247</v>
      </c>
      <c r="E821">
        <v>1</v>
      </c>
      <c r="F821">
        <v>1</v>
      </c>
      <c r="G821">
        <v>1</v>
      </c>
      <c r="H821">
        <v>1</v>
      </c>
      <c r="I821" t="s">
        <v>920</v>
      </c>
      <c r="J821" t="s">
        <v>3</v>
      </c>
      <c r="K821" t="s">
        <v>921</v>
      </c>
      <c r="L821">
        <v>1191</v>
      </c>
      <c r="N821">
        <v>1013</v>
      </c>
      <c r="O821" t="s">
        <v>878</v>
      </c>
      <c r="P821" t="s">
        <v>878</v>
      </c>
      <c r="Q821">
        <v>1</v>
      </c>
      <c r="W821">
        <v>0</v>
      </c>
      <c r="X821">
        <v>1446053411</v>
      </c>
      <c r="Y821">
        <v>13.635</v>
      </c>
      <c r="AA821">
        <v>0</v>
      </c>
      <c r="AB821">
        <v>0</v>
      </c>
      <c r="AC821">
        <v>0</v>
      </c>
      <c r="AD821">
        <v>11.09</v>
      </c>
      <c r="AE821">
        <v>0</v>
      </c>
      <c r="AF821">
        <v>0</v>
      </c>
      <c r="AG821">
        <v>0</v>
      </c>
      <c r="AH821">
        <v>11.09</v>
      </c>
      <c r="AI821">
        <v>1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1</v>
      </c>
      <c r="AQ821">
        <v>0</v>
      </c>
      <c r="AR821">
        <v>0</v>
      </c>
      <c r="AS821" t="s">
        <v>3</v>
      </c>
      <c r="AT821">
        <v>10.1</v>
      </c>
      <c r="AU821" t="s">
        <v>19</v>
      </c>
      <c r="AV821">
        <v>1</v>
      </c>
      <c r="AW821">
        <v>2</v>
      </c>
      <c r="AX821">
        <v>39651616</v>
      </c>
      <c r="AY821">
        <v>1</v>
      </c>
      <c r="AZ821">
        <v>0</v>
      </c>
      <c r="BA821">
        <v>685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Y821*Source!I302</f>
        <v>13.635</v>
      </c>
      <c r="CY821">
        <f>AD821</f>
        <v>11.09</v>
      </c>
      <c r="CZ821">
        <f>AH821</f>
        <v>11.09</v>
      </c>
      <c r="DA821">
        <f>AL821</f>
        <v>1</v>
      </c>
      <c r="DB821">
        <f>ROUND((ROUND(AT821*CZ821,2)*1.35),6)</f>
        <v>151.21350000000001</v>
      </c>
      <c r="DC821">
        <f>ROUND((ROUND(AT821*AG821,2)*1.35),6)</f>
        <v>0</v>
      </c>
    </row>
    <row r="822" spans="1:107" x14ac:dyDescent="0.2">
      <c r="A822">
        <f>ROW(Source!A302)</f>
        <v>302</v>
      </c>
      <c r="B822">
        <v>39650536</v>
      </c>
      <c r="C822">
        <v>39651598</v>
      </c>
      <c r="D822">
        <v>37064876</v>
      </c>
      <c r="E822">
        <v>1</v>
      </c>
      <c r="F822">
        <v>1</v>
      </c>
      <c r="G822">
        <v>1</v>
      </c>
      <c r="H822">
        <v>1</v>
      </c>
      <c r="I822" t="s">
        <v>897</v>
      </c>
      <c r="J822" t="s">
        <v>3</v>
      </c>
      <c r="K822" t="s">
        <v>898</v>
      </c>
      <c r="L822">
        <v>1191</v>
      </c>
      <c r="N822">
        <v>1013</v>
      </c>
      <c r="O822" t="s">
        <v>878</v>
      </c>
      <c r="P822" t="s">
        <v>878</v>
      </c>
      <c r="Q822">
        <v>1</v>
      </c>
      <c r="W822">
        <v>0</v>
      </c>
      <c r="X822">
        <v>-1417349443</v>
      </c>
      <c r="Y822">
        <v>0.44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3</v>
      </c>
      <c r="AT822">
        <v>0.44</v>
      </c>
      <c r="AU822" t="s">
        <v>3</v>
      </c>
      <c r="AV822">
        <v>2</v>
      </c>
      <c r="AW822">
        <v>2</v>
      </c>
      <c r="AX822">
        <v>39651617</v>
      </c>
      <c r="AY822">
        <v>1</v>
      </c>
      <c r="AZ822">
        <v>2048</v>
      </c>
      <c r="BA822">
        <v>686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Y822*Source!I302</f>
        <v>0.44</v>
      </c>
      <c r="CY822">
        <f>AD822</f>
        <v>0</v>
      </c>
      <c r="CZ822">
        <f>AH822</f>
        <v>0</v>
      </c>
      <c r="DA822">
        <f>AL822</f>
        <v>1</v>
      </c>
      <c r="DB822">
        <f>ROUND(ROUND(AT822*CZ822,2),6)</f>
        <v>0</v>
      </c>
      <c r="DC822">
        <f>ROUND(ROUND(AT822*AG822,2),6)</f>
        <v>0</v>
      </c>
    </row>
    <row r="823" spans="1:107" x14ac:dyDescent="0.2">
      <c r="A823">
        <f>ROW(Source!A302)</f>
        <v>302</v>
      </c>
      <c r="B823">
        <v>39650536</v>
      </c>
      <c r="C823">
        <v>39651598</v>
      </c>
      <c r="D823">
        <v>36882383</v>
      </c>
      <c r="E823">
        <v>1</v>
      </c>
      <c r="F823">
        <v>1</v>
      </c>
      <c r="G823">
        <v>1</v>
      </c>
      <c r="H823">
        <v>2</v>
      </c>
      <c r="I823" t="s">
        <v>899</v>
      </c>
      <c r="J823" t="s">
        <v>900</v>
      </c>
      <c r="K823" t="s">
        <v>901</v>
      </c>
      <c r="L823">
        <v>1368</v>
      </c>
      <c r="N823">
        <v>1011</v>
      </c>
      <c r="O823" t="s">
        <v>902</v>
      </c>
      <c r="P823" t="s">
        <v>902</v>
      </c>
      <c r="Q823">
        <v>1</v>
      </c>
      <c r="W823">
        <v>0</v>
      </c>
      <c r="X823">
        <v>1225731627</v>
      </c>
      <c r="Y823">
        <v>0.59400000000000008</v>
      </c>
      <c r="AA823">
        <v>0</v>
      </c>
      <c r="AB823">
        <v>89.99</v>
      </c>
      <c r="AC823">
        <v>10.06</v>
      </c>
      <c r="AD823">
        <v>0</v>
      </c>
      <c r="AE823">
        <v>0</v>
      </c>
      <c r="AF823">
        <v>89.99</v>
      </c>
      <c r="AG823">
        <v>10.06</v>
      </c>
      <c r="AH823">
        <v>0</v>
      </c>
      <c r="AI823">
        <v>1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1</v>
      </c>
      <c r="AQ823">
        <v>0</v>
      </c>
      <c r="AR823">
        <v>0</v>
      </c>
      <c r="AS823" t="s">
        <v>3</v>
      </c>
      <c r="AT823">
        <v>0.44</v>
      </c>
      <c r="AU823" t="s">
        <v>19</v>
      </c>
      <c r="AV823">
        <v>0</v>
      </c>
      <c r="AW823">
        <v>2</v>
      </c>
      <c r="AX823">
        <v>39651618</v>
      </c>
      <c r="AY823">
        <v>1</v>
      </c>
      <c r="AZ823">
        <v>0</v>
      </c>
      <c r="BA823">
        <v>687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Y823*Source!I302</f>
        <v>0.59400000000000008</v>
      </c>
      <c r="CY823">
        <f>AB823</f>
        <v>89.99</v>
      </c>
      <c r="CZ823">
        <f>AF823</f>
        <v>89.99</v>
      </c>
      <c r="DA823">
        <f>AJ823</f>
        <v>1</v>
      </c>
      <c r="DB823">
        <f>ROUND((ROUND(AT823*CZ823,2)*1.35),6)</f>
        <v>53.46</v>
      </c>
      <c r="DC823">
        <f>ROUND((ROUND(AT823*AG823,2)*1.35),6)</f>
        <v>5.9805000000000001</v>
      </c>
    </row>
    <row r="824" spans="1:107" x14ac:dyDescent="0.2">
      <c r="A824">
        <f>ROW(Source!A302)</f>
        <v>302</v>
      </c>
      <c r="B824">
        <v>39650536</v>
      </c>
      <c r="C824">
        <v>39651598</v>
      </c>
      <c r="D824">
        <v>36800424</v>
      </c>
      <c r="E824">
        <v>1</v>
      </c>
      <c r="F824">
        <v>1</v>
      </c>
      <c r="G824">
        <v>1</v>
      </c>
      <c r="H824">
        <v>3</v>
      </c>
      <c r="I824" t="s">
        <v>879</v>
      </c>
      <c r="J824" t="s">
        <v>880</v>
      </c>
      <c r="K824" t="s">
        <v>881</v>
      </c>
      <c r="L824">
        <v>1346</v>
      </c>
      <c r="N824">
        <v>1009</v>
      </c>
      <c r="O824" t="s">
        <v>186</v>
      </c>
      <c r="P824" t="s">
        <v>186</v>
      </c>
      <c r="Q824">
        <v>1</v>
      </c>
      <c r="W824">
        <v>0</v>
      </c>
      <c r="X824">
        <v>1559187994</v>
      </c>
      <c r="Y824">
        <v>0.01</v>
      </c>
      <c r="AA824">
        <v>27.74</v>
      </c>
      <c r="AB824">
        <v>0</v>
      </c>
      <c r="AC824">
        <v>0</v>
      </c>
      <c r="AD824">
        <v>0</v>
      </c>
      <c r="AE824">
        <v>27.74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3</v>
      </c>
      <c r="AT824">
        <v>0.01</v>
      </c>
      <c r="AU824" t="s">
        <v>3</v>
      </c>
      <c r="AV824">
        <v>0</v>
      </c>
      <c r="AW824">
        <v>2</v>
      </c>
      <c r="AX824">
        <v>39651619</v>
      </c>
      <c r="AY824">
        <v>1</v>
      </c>
      <c r="AZ824">
        <v>0</v>
      </c>
      <c r="BA824">
        <v>688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Y824*Source!I302</f>
        <v>0.01</v>
      </c>
      <c r="CY824">
        <f t="shared" ref="CY824:CY837" si="278">AA824</f>
        <v>27.74</v>
      </c>
      <c r="CZ824">
        <f t="shared" ref="CZ824:CZ837" si="279">AE824</f>
        <v>27.74</v>
      </c>
      <c r="DA824">
        <f t="shared" ref="DA824:DA837" si="280">AI824</f>
        <v>1</v>
      </c>
      <c r="DB824">
        <f t="shared" ref="DB824:DB837" si="281">ROUND(ROUND(AT824*CZ824,2),6)</f>
        <v>0.28000000000000003</v>
      </c>
      <c r="DC824">
        <f t="shared" ref="DC824:DC837" si="282">ROUND(ROUND(AT824*AG824,2),6)</f>
        <v>0</v>
      </c>
    </row>
    <row r="825" spans="1:107" x14ac:dyDescent="0.2">
      <c r="A825">
        <f>ROW(Source!A302)</f>
        <v>302</v>
      </c>
      <c r="B825">
        <v>39650536</v>
      </c>
      <c r="C825">
        <v>39651598</v>
      </c>
      <c r="D825">
        <v>36802095</v>
      </c>
      <c r="E825">
        <v>1</v>
      </c>
      <c r="F825">
        <v>1</v>
      </c>
      <c r="G825">
        <v>1</v>
      </c>
      <c r="H825">
        <v>3</v>
      </c>
      <c r="I825" t="s">
        <v>922</v>
      </c>
      <c r="J825" t="s">
        <v>923</v>
      </c>
      <c r="K825" t="s">
        <v>924</v>
      </c>
      <c r="L825">
        <v>1346</v>
      </c>
      <c r="N825">
        <v>1009</v>
      </c>
      <c r="O825" t="s">
        <v>186</v>
      </c>
      <c r="P825" t="s">
        <v>186</v>
      </c>
      <c r="Q825">
        <v>1</v>
      </c>
      <c r="W825">
        <v>0</v>
      </c>
      <c r="X825">
        <v>-2124370092</v>
      </c>
      <c r="Y825">
        <v>0.02</v>
      </c>
      <c r="AA825">
        <v>91.29</v>
      </c>
      <c r="AB825">
        <v>0</v>
      </c>
      <c r="AC825">
        <v>0</v>
      </c>
      <c r="AD825">
        <v>0</v>
      </c>
      <c r="AE825">
        <v>91.29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3</v>
      </c>
      <c r="AT825">
        <v>0.02</v>
      </c>
      <c r="AU825" t="s">
        <v>3</v>
      </c>
      <c r="AV825">
        <v>0</v>
      </c>
      <c r="AW825">
        <v>2</v>
      </c>
      <c r="AX825">
        <v>39651620</v>
      </c>
      <c r="AY825">
        <v>1</v>
      </c>
      <c r="AZ825">
        <v>0</v>
      </c>
      <c r="BA825">
        <v>689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Y825*Source!I302</f>
        <v>0.02</v>
      </c>
      <c r="CY825">
        <f t="shared" si="278"/>
        <v>91.29</v>
      </c>
      <c r="CZ825">
        <f t="shared" si="279"/>
        <v>91.29</v>
      </c>
      <c r="DA825">
        <f t="shared" si="280"/>
        <v>1</v>
      </c>
      <c r="DB825">
        <f t="shared" si="281"/>
        <v>1.83</v>
      </c>
      <c r="DC825">
        <f t="shared" si="282"/>
        <v>0</v>
      </c>
    </row>
    <row r="826" spans="1:107" x14ac:dyDescent="0.2">
      <c r="A826">
        <f>ROW(Source!A302)</f>
        <v>302</v>
      </c>
      <c r="B826">
        <v>39650536</v>
      </c>
      <c r="C826">
        <v>39651598</v>
      </c>
      <c r="D826">
        <v>36804448</v>
      </c>
      <c r="E826">
        <v>1</v>
      </c>
      <c r="F826">
        <v>1</v>
      </c>
      <c r="G826">
        <v>1</v>
      </c>
      <c r="H826">
        <v>3</v>
      </c>
      <c r="I826" t="s">
        <v>925</v>
      </c>
      <c r="J826" t="s">
        <v>926</v>
      </c>
      <c r="K826" t="s">
        <v>927</v>
      </c>
      <c r="L826">
        <v>1346</v>
      </c>
      <c r="N826">
        <v>1009</v>
      </c>
      <c r="O826" t="s">
        <v>186</v>
      </c>
      <c r="P826" t="s">
        <v>186</v>
      </c>
      <c r="Q826">
        <v>1</v>
      </c>
      <c r="W826">
        <v>0</v>
      </c>
      <c r="X826">
        <v>103900845</v>
      </c>
      <c r="Y826">
        <v>0.3</v>
      </c>
      <c r="AA826">
        <v>9.0399999999999991</v>
      </c>
      <c r="AB826">
        <v>0</v>
      </c>
      <c r="AC826">
        <v>0</v>
      </c>
      <c r="AD826">
        <v>0</v>
      </c>
      <c r="AE826">
        <v>9.0399999999999991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0.3</v>
      </c>
      <c r="AU826" t="s">
        <v>3</v>
      </c>
      <c r="AV826">
        <v>0</v>
      </c>
      <c r="AW826">
        <v>2</v>
      </c>
      <c r="AX826">
        <v>39651621</v>
      </c>
      <c r="AY826">
        <v>1</v>
      </c>
      <c r="AZ826">
        <v>0</v>
      </c>
      <c r="BA826">
        <v>690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Y826*Source!I302</f>
        <v>0.3</v>
      </c>
      <c r="CY826">
        <f t="shared" si="278"/>
        <v>9.0399999999999991</v>
      </c>
      <c r="CZ826">
        <f t="shared" si="279"/>
        <v>9.0399999999999991</v>
      </c>
      <c r="DA826">
        <f t="shared" si="280"/>
        <v>1</v>
      </c>
      <c r="DB826">
        <f t="shared" si="281"/>
        <v>2.71</v>
      </c>
      <c r="DC826">
        <f t="shared" si="282"/>
        <v>0</v>
      </c>
    </row>
    <row r="827" spans="1:107" x14ac:dyDescent="0.2">
      <c r="A827">
        <f>ROW(Source!A302)</f>
        <v>302</v>
      </c>
      <c r="B827">
        <v>39650536</v>
      </c>
      <c r="C827">
        <v>39651598</v>
      </c>
      <c r="D827">
        <v>36804578</v>
      </c>
      <c r="E827">
        <v>1</v>
      </c>
      <c r="F827">
        <v>1</v>
      </c>
      <c r="G827">
        <v>1</v>
      </c>
      <c r="H827">
        <v>3</v>
      </c>
      <c r="I827" t="s">
        <v>882</v>
      </c>
      <c r="J827" t="s">
        <v>883</v>
      </c>
      <c r="K827" t="s">
        <v>884</v>
      </c>
      <c r="L827">
        <v>1355</v>
      </c>
      <c r="N827">
        <v>1010</v>
      </c>
      <c r="O827" t="s">
        <v>265</v>
      </c>
      <c r="P827" t="s">
        <v>265</v>
      </c>
      <c r="Q827">
        <v>100</v>
      </c>
      <c r="W827">
        <v>0</v>
      </c>
      <c r="X827">
        <v>-66531260</v>
      </c>
      <c r="Y827">
        <v>0.1</v>
      </c>
      <c r="AA827">
        <v>83</v>
      </c>
      <c r="AB827">
        <v>0</v>
      </c>
      <c r="AC827">
        <v>0</v>
      </c>
      <c r="AD827">
        <v>0</v>
      </c>
      <c r="AE827">
        <v>83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3</v>
      </c>
      <c r="AT827">
        <v>0.1</v>
      </c>
      <c r="AU827" t="s">
        <v>3</v>
      </c>
      <c r="AV827">
        <v>0</v>
      </c>
      <c r="AW827">
        <v>2</v>
      </c>
      <c r="AX827">
        <v>39651622</v>
      </c>
      <c r="AY827">
        <v>1</v>
      </c>
      <c r="AZ827">
        <v>0</v>
      </c>
      <c r="BA827">
        <v>691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Y827*Source!I302</f>
        <v>0.1</v>
      </c>
      <c r="CY827">
        <f t="shared" si="278"/>
        <v>83</v>
      </c>
      <c r="CZ827">
        <f t="shared" si="279"/>
        <v>83</v>
      </c>
      <c r="DA827">
        <f t="shared" si="280"/>
        <v>1</v>
      </c>
      <c r="DB827">
        <f t="shared" si="281"/>
        <v>8.3000000000000007</v>
      </c>
      <c r="DC827">
        <f t="shared" si="282"/>
        <v>0</v>
      </c>
    </row>
    <row r="828" spans="1:107" x14ac:dyDescent="0.2">
      <c r="A828">
        <f>ROW(Source!A302)</f>
        <v>302</v>
      </c>
      <c r="B828">
        <v>39650536</v>
      </c>
      <c r="C828">
        <v>39651598</v>
      </c>
      <c r="D828">
        <v>36806488</v>
      </c>
      <c r="E828">
        <v>1</v>
      </c>
      <c r="F828">
        <v>1</v>
      </c>
      <c r="G828">
        <v>1</v>
      </c>
      <c r="H828">
        <v>3</v>
      </c>
      <c r="I828" t="s">
        <v>885</v>
      </c>
      <c r="J828" t="s">
        <v>886</v>
      </c>
      <c r="K828" t="s">
        <v>887</v>
      </c>
      <c r="L828">
        <v>1348</v>
      </c>
      <c r="N828">
        <v>1009</v>
      </c>
      <c r="O828" t="s">
        <v>888</v>
      </c>
      <c r="P828" t="s">
        <v>888</v>
      </c>
      <c r="Q828">
        <v>1000</v>
      </c>
      <c r="W828">
        <v>0</v>
      </c>
      <c r="X828">
        <v>-1421715385</v>
      </c>
      <c r="Y828">
        <v>2.9999999999999997E-4</v>
      </c>
      <c r="AA828">
        <v>729.98</v>
      </c>
      <c r="AB828">
        <v>0</v>
      </c>
      <c r="AC828">
        <v>0</v>
      </c>
      <c r="AD828">
        <v>0</v>
      </c>
      <c r="AE828">
        <v>729.98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3</v>
      </c>
      <c r="AT828">
        <v>2.9999999999999997E-4</v>
      </c>
      <c r="AU828" t="s">
        <v>3</v>
      </c>
      <c r="AV828">
        <v>0</v>
      </c>
      <c r="AW828">
        <v>2</v>
      </c>
      <c r="AX828">
        <v>39651623</v>
      </c>
      <c r="AY828">
        <v>1</v>
      </c>
      <c r="AZ828">
        <v>0</v>
      </c>
      <c r="BA828">
        <v>692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Y828*Source!I302</f>
        <v>2.9999999999999997E-4</v>
      </c>
      <c r="CY828">
        <f t="shared" si="278"/>
        <v>729.98</v>
      </c>
      <c r="CZ828">
        <f t="shared" si="279"/>
        <v>729.98</v>
      </c>
      <c r="DA828">
        <f t="shared" si="280"/>
        <v>1</v>
      </c>
      <c r="DB828">
        <f t="shared" si="281"/>
        <v>0.22</v>
      </c>
      <c r="DC828">
        <f t="shared" si="282"/>
        <v>0</v>
      </c>
    </row>
    <row r="829" spans="1:107" x14ac:dyDescent="0.2">
      <c r="A829">
        <f>ROW(Source!A302)</f>
        <v>302</v>
      </c>
      <c r="B829">
        <v>39650536</v>
      </c>
      <c r="C829">
        <v>39651598</v>
      </c>
      <c r="D829">
        <v>36829216</v>
      </c>
      <c r="E829">
        <v>1</v>
      </c>
      <c r="F829">
        <v>1</v>
      </c>
      <c r="G829">
        <v>1</v>
      </c>
      <c r="H829">
        <v>3</v>
      </c>
      <c r="I829" t="s">
        <v>928</v>
      </c>
      <c r="J829" t="s">
        <v>929</v>
      </c>
      <c r="K829" t="s">
        <v>930</v>
      </c>
      <c r="L829">
        <v>1348</v>
      </c>
      <c r="N829">
        <v>1009</v>
      </c>
      <c r="O829" t="s">
        <v>888</v>
      </c>
      <c r="P829" t="s">
        <v>888</v>
      </c>
      <c r="Q829">
        <v>1000</v>
      </c>
      <c r="W829">
        <v>0</v>
      </c>
      <c r="X829">
        <v>-62883330</v>
      </c>
      <c r="Y829">
        <v>1E-4</v>
      </c>
      <c r="AA829">
        <v>37517</v>
      </c>
      <c r="AB829">
        <v>0</v>
      </c>
      <c r="AC829">
        <v>0</v>
      </c>
      <c r="AD829">
        <v>0</v>
      </c>
      <c r="AE829">
        <v>37517</v>
      </c>
      <c r="AF829">
        <v>0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3</v>
      </c>
      <c r="AT829">
        <v>1E-4</v>
      </c>
      <c r="AU829" t="s">
        <v>3</v>
      </c>
      <c r="AV829">
        <v>0</v>
      </c>
      <c r="AW829">
        <v>2</v>
      </c>
      <c r="AX829">
        <v>39651624</v>
      </c>
      <c r="AY829">
        <v>1</v>
      </c>
      <c r="AZ829">
        <v>0</v>
      </c>
      <c r="BA829">
        <v>693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Y829*Source!I302</f>
        <v>1E-4</v>
      </c>
      <c r="CY829">
        <f t="shared" si="278"/>
        <v>37517</v>
      </c>
      <c r="CZ829">
        <f t="shared" si="279"/>
        <v>37517</v>
      </c>
      <c r="DA829">
        <f t="shared" si="280"/>
        <v>1</v>
      </c>
      <c r="DB829">
        <f t="shared" si="281"/>
        <v>3.75</v>
      </c>
      <c r="DC829">
        <f t="shared" si="282"/>
        <v>0</v>
      </c>
    </row>
    <row r="830" spans="1:107" x14ac:dyDescent="0.2">
      <c r="A830">
        <f>ROW(Source!A302)</f>
        <v>302</v>
      </c>
      <c r="B830">
        <v>39650536</v>
      </c>
      <c r="C830">
        <v>39651598</v>
      </c>
      <c r="D830">
        <v>36829536</v>
      </c>
      <c r="E830">
        <v>1</v>
      </c>
      <c r="F830">
        <v>1</v>
      </c>
      <c r="G830">
        <v>1</v>
      </c>
      <c r="H830">
        <v>3</v>
      </c>
      <c r="I830" t="s">
        <v>889</v>
      </c>
      <c r="J830" t="s">
        <v>890</v>
      </c>
      <c r="K830" t="s">
        <v>891</v>
      </c>
      <c r="L830">
        <v>1346</v>
      </c>
      <c r="N830">
        <v>1009</v>
      </c>
      <c r="O830" t="s">
        <v>186</v>
      </c>
      <c r="P830" t="s">
        <v>186</v>
      </c>
      <c r="Q830">
        <v>1</v>
      </c>
      <c r="W830">
        <v>0</v>
      </c>
      <c r="X830">
        <v>-1726842289</v>
      </c>
      <c r="Y830">
        <v>0.06</v>
      </c>
      <c r="AA830">
        <v>65.75</v>
      </c>
      <c r="AB830">
        <v>0</v>
      </c>
      <c r="AC830">
        <v>0</v>
      </c>
      <c r="AD830">
        <v>0</v>
      </c>
      <c r="AE830">
        <v>65.75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3</v>
      </c>
      <c r="AT830">
        <v>0.06</v>
      </c>
      <c r="AU830" t="s">
        <v>3</v>
      </c>
      <c r="AV830">
        <v>0</v>
      </c>
      <c r="AW830">
        <v>2</v>
      </c>
      <c r="AX830">
        <v>39651625</v>
      </c>
      <c r="AY830">
        <v>1</v>
      </c>
      <c r="AZ830">
        <v>0</v>
      </c>
      <c r="BA830">
        <v>694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Y830*Source!I302</f>
        <v>0.06</v>
      </c>
      <c r="CY830">
        <f t="shared" si="278"/>
        <v>65.75</v>
      </c>
      <c r="CZ830">
        <f t="shared" si="279"/>
        <v>65.75</v>
      </c>
      <c r="DA830">
        <f t="shared" si="280"/>
        <v>1</v>
      </c>
      <c r="DB830">
        <f t="shared" si="281"/>
        <v>3.95</v>
      </c>
      <c r="DC830">
        <f t="shared" si="282"/>
        <v>0</v>
      </c>
    </row>
    <row r="831" spans="1:107" x14ac:dyDescent="0.2">
      <c r="A831">
        <f>ROW(Source!A302)</f>
        <v>302</v>
      </c>
      <c r="B831">
        <v>39650536</v>
      </c>
      <c r="C831">
        <v>39651598</v>
      </c>
      <c r="D831">
        <v>36837792</v>
      </c>
      <c r="E831">
        <v>1</v>
      </c>
      <c r="F831">
        <v>1</v>
      </c>
      <c r="G831">
        <v>1</v>
      </c>
      <c r="H831">
        <v>3</v>
      </c>
      <c r="I831" t="s">
        <v>931</v>
      </c>
      <c r="J831" t="s">
        <v>932</v>
      </c>
      <c r="K831" t="s">
        <v>933</v>
      </c>
      <c r="L831">
        <v>1348</v>
      </c>
      <c r="N831">
        <v>1009</v>
      </c>
      <c r="O831" t="s">
        <v>888</v>
      </c>
      <c r="P831" t="s">
        <v>888</v>
      </c>
      <c r="Q831">
        <v>1000</v>
      </c>
      <c r="W831">
        <v>0</v>
      </c>
      <c r="X831">
        <v>108915477</v>
      </c>
      <c r="Y831">
        <v>2.0000000000000002E-5</v>
      </c>
      <c r="AA831">
        <v>15481</v>
      </c>
      <c r="AB831">
        <v>0</v>
      </c>
      <c r="AC831">
        <v>0</v>
      </c>
      <c r="AD831">
        <v>0</v>
      </c>
      <c r="AE831">
        <v>15481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2.0000000000000002E-5</v>
      </c>
      <c r="AU831" t="s">
        <v>3</v>
      </c>
      <c r="AV831">
        <v>0</v>
      </c>
      <c r="AW831">
        <v>2</v>
      </c>
      <c r="AX831">
        <v>39651626</v>
      </c>
      <c r="AY831">
        <v>1</v>
      </c>
      <c r="AZ831">
        <v>0</v>
      </c>
      <c r="BA831">
        <v>695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Y831*Source!I302</f>
        <v>2.0000000000000002E-5</v>
      </c>
      <c r="CY831">
        <f t="shared" si="278"/>
        <v>15481</v>
      </c>
      <c r="CZ831">
        <f t="shared" si="279"/>
        <v>15481</v>
      </c>
      <c r="DA831">
        <f t="shared" si="280"/>
        <v>1</v>
      </c>
      <c r="DB831">
        <f t="shared" si="281"/>
        <v>0.31</v>
      </c>
      <c r="DC831">
        <f t="shared" si="282"/>
        <v>0</v>
      </c>
    </row>
    <row r="832" spans="1:107" x14ac:dyDescent="0.2">
      <c r="A832">
        <f>ROW(Source!A302)</f>
        <v>302</v>
      </c>
      <c r="B832">
        <v>39650536</v>
      </c>
      <c r="C832">
        <v>39651598</v>
      </c>
      <c r="D832">
        <v>36838470</v>
      </c>
      <c r="E832">
        <v>1</v>
      </c>
      <c r="F832">
        <v>1</v>
      </c>
      <c r="G832">
        <v>1</v>
      </c>
      <c r="H832">
        <v>3</v>
      </c>
      <c r="I832" t="s">
        <v>934</v>
      </c>
      <c r="J832" t="s">
        <v>935</v>
      </c>
      <c r="K832" t="s">
        <v>936</v>
      </c>
      <c r="L832">
        <v>1346</v>
      </c>
      <c r="N832">
        <v>1009</v>
      </c>
      <c r="O832" t="s">
        <v>186</v>
      </c>
      <c r="P832" t="s">
        <v>186</v>
      </c>
      <c r="Q832">
        <v>1</v>
      </c>
      <c r="W832">
        <v>0</v>
      </c>
      <c r="X832">
        <v>-1274984028</v>
      </c>
      <c r="Y832">
        <v>0.03</v>
      </c>
      <c r="AA832">
        <v>35.630000000000003</v>
      </c>
      <c r="AB832">
        <v>0</v>
      </c>
      <c r="AC832">
        <v>0</v>
      </c>
      <c r="AD832">
        <v>0</v>
      </c>
      <c r="AE832">
        <v>35.630000000000003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3</v>
      </c>
      <c r="AT832">
        <v>0.03</v>
      </c>
      <c r="AU832" t="s">
        <v>3</v>
      </c>
      <c r="AV832">
        <v>0</v>
      </c>
      <c r="AW832">
        <v>2</v>
      </c>
      <c r="AX832">
        <v>39651627</v>
      </c>
      <c r="AY832">
        <v>1</v>
      </c>
      <c r="AZ832">
        <v>0</v>
      </c>
      <c r="BA832">
        <v>696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Y832*Source!I302</f>
        <v>0.03</v>
      </c>
      <c r="CY832">
        <f t="shared" si="278"/>
        <v>35.630000000000003</v>
      </c>
      <c r="CZ832">
        <f t="shared" si="279"/>
        <v>35.630000000000003</v>
      </c>
      <c r="DA832">
        <f t="shared" si="280"/>
        <v>1</v>
      </c>
      <c r="DB832">
        <f t="shared" si="281"/>
        <v>1.07</v>
      </c>
      <c r="DC832">
        <f t="shared" si="282"/>
        <v>0</v>
      </c>
    </row>
    <row r="833" spans="1:107" x14ac:dyDescent="0.2">
      <c r="A833">
        <f>ROW(Source!A302)</f>
        <v>302</v>
      </c>
      <c r="B833">
        <v>39650536</v>
      </c>
      <c r="C833">
        <v>39651598</v>
      </c>
      <c r="D833">
        <v>36853818</v>
      </c>
      <c r="E833">
        <v>1</v>
      </c>
      <c r="F833">
        <v>1</v>
      </c>
      <c r="G833">
        <v>1</v>
      </c>
      <c r="H833">
        <v>3</v>
      </c>
      <c r="I833" t="s">
        <v>937</v>
      </c>
      <c r="J833" t="s">
        <v>938</v>
      </c>
      <c r="K833" t="s">
        <v>939</v>
      </c>
      <c r="L833">
        <v>1355</v>
      </c>
      <c r="N833">
        <v>1010</v>
      </c>
      <c r="O833" t="s">
        <v>265</v>
      </c>
      <c r="P833" t="s">
        <v>265</v>
      </c>
      <c r="Q833">
        <v>100</v>
      </c>
      <c r="W833">
        <v>0</v>
      </c>
      <c r="X833">
        <v>-720208681</v>
      </c>
      <c r="Y833">
        <v>0.1</v>
      </c>
      <c r="AA833">
        <v>203</v>
      </c>
      <c r="AB833">
        <v>0</v>
      </c>
      <c r="AC833">
        <v>0</v>
      </c>
      <c r="AD833">
        <v>0</v>
      </c>
      <c r="AE833">
        <v>203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3</v>
      </c>
      <c r="AT833">
        <v>0.1</v>
      </c>
      <c r="AU833" t="s">
        <v>3</v>
      </c>
      <c r="AV833">
        <v>0</v>
      </c>
      <c r="AW833">
        <v>2</v>
      </c>
      <c r="AX833">
        <v>39651628</v>
      </c>
      <c r="AY833">
        <v>1</v>
      </c>
      <c r="AZ833">
        <v>0</v>
      </c>
      <c r="BA833">
        <v>697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Y833*Source!I302</f>
        <v>0.1</v>
      </c>
      <c r="CY833">
        <f t="shared" si="278"/>
        <v>203</v>
      </c>
      <c r="CZ833">
        <f t="shared" si="279"/>
        <v>203</v>
      </c>
      <c r="DA833">
        <f t="shared" si="280"/>
        <v>1</v>
      </c>
      <c r="DB833">
        <f t="shared" si="281"/>
        <v>20.3</v>
      </c>
      <c r="DC833">
        <f t="shared" si="282"/>
        <v>0</v>
      </c>
    </row>
    <row r="834" spans="1:107" x14ac:dyDescent="0.2">
      <c r="A834">
        <f>ROW(Source!A302)</f>
        <v>302</v>
      </c>
      <c r="B834">
        <v>39650536</v>
      </c>
      <c r="C834">
        <v>39651598</v>
      </c>
      <c r="D834">
        <v>36860566</v>
      </c>
      <c r="E834">
        <v>1</v>
      </c>
      <c r="F834">
        <v>1</v>
      </c>
      <c r="G834">
        <v>1</v>
      </c>
      <c r="H834">
        <v>3</v>
      </c>
      <c r="I834" t="s">
        <v>940</v>
      </c>
      <c r="J834" t="s">
        <v>941</v>
      </c>
      <c r="K834" t="s">
        <v>942</v>
      </c>
      <c r="L834">
        <v>1346</v>
      </c>
      <c r="N834">
        <v>1009</v>
      </c>
      <c r="O834" t="s">
        <v>186</v>
      </c>
      <c r="P834" t="s">
        <v>186</v>
      </c>
      <c r="Q834">
        <v>1</v>
      </c>
      <c r="W834">
        <v>0</v>
      </c>
      <c r="X834">
        <v>768311580</v>
      </c>
      <c r="Y834">
        <v>0.02</v>
      </c>
      <c r="AA834">
        <v>15.37</v>
      </c>
      <c r="AB834">
        <v>0</v>
      </c>
      <c r="AC834">
        <v>0</v>
      </c>
      <c r="AD834">
        <v>0</v>
      </c>
      <c r="AE834">
        <v>15.37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3</v>
      </c>
      <c r="AT834">
        <v>0.02</v>
      </c>
      <c r="AU834" t="s">
        <v>3</v>
      </c>
      <c r="AV834">
        <v>0</v>
      </c>
      <c r="AW834">
        <v>2</v>
      </c>
      <c r="AX834">
        <v>39651629</v>
      </c>
      <c r="AY834">
        <v>1</v>
      </c>
      <c r="AZ834">
        <v>0</v>
      </c>
      <c r="BA834">
        <v>698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Y834*Source!I302</f>
        <v>0.02</v>
      </c>
      <c r="CY834">
        <f t="shared" si="278"/>
        <v>15.37</v>
      </c>
      <c r="CZ834">
        <f t="shared" si="279"/>
        <v>15.37</v>
      </c>
      <c r="DA834">
        <f t="shared" si="280"/>
        <v>1</v>
      </c>
      <c r="DB834">
        <f t="shared" si="281"/>
        <v>0.31</v>
      </c>
      <c r="DC834">
        <f t="shared" si="282"/>
        <v>0</v>
      </c>
    </row>
    <row r="835" spans="1:107" x14ac:dyDescent="0.2">
      <c r="A835">
        <f>ROW(Source!A302)</f>
        <v>302</v>
      </c>
      <c r="B835">
        <v>39650536</v>
      </c>
      <c r="C835">
        <v>39651598</v>
      </c>
      <c r="D835">
        <v>36867796</v>
      </c>
      <c r="E835">
        <v>1</v>
      </c>
      <c r="F835">
        <v>1</v>
      </c>
      <c r="G835">
        <v>1</v>
      </c>
      <c r="H835">
        <v>3</v>
      </c>
      <c r="I835" t="s">
        <v>943</v>
      </c>
      <c r="J835" t="s">
        <v>944</v>
      </c>
      <c r="K835" t="s">
        <v>945</v>
      </c>
      <c r="L835">
        <v>1346</v>
      </c>
      <c r="N835">
        <v>1009</v>
      </c>
      <c r="O835" t="s">
        <v>186</v>
      </c>
      <c r="P835" t="s">
        <v>186</v>
      </c>
      <c r="Q835">
        <v>1</v>
      </c>
      <c r="W835">
        <v>0</v>
      </c>
      <c r="X835">
        <v>65989290</v>
      </c>
      <c r="Y835">
        <v>0.08</v>
      </c>
      <c r="AA835">
        <v>38.340000000000003</v>
      </c>
      <c r="AB835">
        <v>0</v>
      </c>
      <c r="AC835">
        <v>0</v>
      </c>
      <c r="AD835">
        <v>0</v>
      </c>
      <c r="AE835">
        <v>38.340000000000003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3</v>
      </c>
      <c r="AT835">
        <v>0.08</v>
      </c>
      <c r="AU835" t="s">
        <v>3</v>
      </c>
      <c r="AV835">
        <v>0</v>
      </c>
      <c r="AW835">
        <v>2</v>
      </c>
      <c r="AX835">
        <v>39651630</v>
      </c>
      <c r="AY835">
        <v>1</v>
      </c>
      <c r="AZ835">
        <v>0</v>
      </c>
      <c r="BA835">
        <v>699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Y835*Source!I302</f>
        <v>0.08</v>
      </c>
      <c r="CY835">
        <f t="shared" si="278"/>
        <v>38.340000000000003</v>
      </c>
      <c r="CZ835">
        <f t="shared" si="279"/>
        <v>38.340000000000003</v>
      </c>
      <c r="DA835">
        <f t="shared" si="280"/>
        <v>1</v>
      </c>
      <c r="DB835">
        <f t="shared" si="281"/>
        <v>3.07</v>
      </c>
      <c r="DC835">
        <f t="shared" si="282"/>
        <v>0</v>
      </c>
    </row>
    <row r="836" spans="1:107" x14ac:dyDescent="0.2">
      <c r="A836">
        <f>ROW(Source!A302)</f>
        <v>302</v>
      </c>
      <c r="B836">
        <v>39650536</v>
      </c>
      <c r="C836">
        <v>39651598</v>
      </c>
      <c r="D836">
        <v>36876155</v>
      </c>
      <c r="E836">
        <v>1</v>
      </c>
      <c r="F836">
        <v>1</v>
      </c>
      <c r="G836">
        <v>1</v>
      </c>
      <c r="H836">
        <v>3</v>
      </c>
      <c r="I836" t="s">
        <v>70</v>
      </c>
      <c r="J836" t="s">
        <v>72</v>
      </c>
      <c r="K836" t="s">
        <v>71</v>
      </c>
      <c r="L836">
        <v>1354</v>
      </c>
      <c r="N836">
        <v>1010</v>
      </c>
      <c r="O836" t="s">
        <v>27</v>
      </c>
      <c r="P836" t="s">
        <v>27</v>
      </c>
      <c r="Q836">
        <v>1</v>
      </c>
      <c r="W836">
        <v>0</v>
      </c>
      <c r="X836">
        <v>-2104607400</v>
      </c>
      <c r="Y836">
        <v>1</v>
      </c>
      <c r="AA836">
        <v>873.53</v>
      </c>
      <c r="AB836">
        <v>0</v>
      </c>
      <c r="AC836">
        <v>0</v>
      </c>
      <c r="AD836">
        <v>0</v>
      </c>
      <c r="AE836">
        <v>873.53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0</v>
      </c>
      <c r="AP836">
        <v>0</v>
      </c>
      <c r="AQ836">
        <v>0</v>
      </c>
      <c r="AR836">
        <v>0</v>
      </c>
      <c r="AS836" t="s">
        <v>3</v>
      </c>
      <c r="AT836">
        <v>1</v>
      </c>
      <c r="AU836" t="s">
        <v>3</v>
      </c>
      <c r="AV836">
        <v>0</v>
      </c>
      <c r="AW836">
        <v>1</v>
      </c>
      <c r="AX836">
        <v>-1</v>
      </c>
      <c r="AY836">
        <v>0</v>
      </c>
      <c r="AZ836">
        <v>0</v>
      </c>
      <c r="BA836" t="s">
        <v>3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Y836*Source!I302</f>
        <v>1</v>
      </c>
      <c r="CY836">
        <f t="shared" si="278"/>
        <v>873.53</v>
      </c>
      <c r="CZ836">
        <f t="shared" si="279"/>
        <v>873.53</v>
      </c>
      <c r="DA836">
        <f t="shared" si="280"/>
        <v>1</v>
      </c>
      <c r="DB836">
        <f t="shared" si="281"/>
        <v>873.53</v>
      </c>
      <c r="DC836">
        <f t="shared" si="282"/>
        <v>0</v>
      </c>
    </row>
    <row r="837" spans="1:107" x14ac:dyDescent="0.2">
      <c r="A837">
        <f>ROW(Source!A302)</f>
        <v>302</v>
      </c>
      <c r="B837">
        <v>39650536</v>
      </c>
      <c r="C837">
        <v>39651598</v>
      </c>
      <c r="D837">
        <v>36799065</v>
      </c>
      <c r="E837">
        <v>17</v>
      </c>
      <c r="F837">
        <v>1</v>
      </c>
      <c r="G837">
        <v>1</v>
      </c>
      <c r="H837">
        <v>3</v>
      </c>
      <c r="I837" t="s">
        <v>892</v>
      </c>
      <c r="J837" t="s">
        <v>3</v>
      </c>
      <c r="K837" t="s">
        <v>893</v>
      </c>
      <c r="L837">
        <v>1374</v>
      </c>
      <c r="N837">
        <v>1013</v>
      </c>
      <c r="O837" t="s">
        <v>894</v>
      </c>
      <c r="P837" t="s">
        <v>894</v>
      </c>
      <c r="Q837">
        <v>1</v>
      </c>
      <c r="W837">
        <v>0</v>
      </c>
      <c r="X837">
        <v>-1731369543</v>
      </c>
      <c r="Y837">
        <v>2.2400000000000002</v>
      </c>
      <c r="AA837">
        <v>1</v>
      </c>
      <c r="AB837">
        <v>0</v>
      </c>
      <c r="AC837">
        <v>0</v>
      </c>
      <c r="AD837">
        <v>0</v>
      </c>
      <c r="AE837">
        <v>1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2.2400000000000002</v>
      </c>
      <c r="AU837" t="s">
        <v>3</v>
      </c>
      <c r="AV837">
        <v>0</v>
      </c>
      <c r="AW837">
        <v>2</v>
      </c>
      <c r="AX837">
        <v>39651632</v>
      </c>
      <c r="AY837">
        <v>1</v>
      </c>
      <c r="AZ837">
        <v>0</v>
      </c>
      <c r="BA837">
        <v>701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Y837*Source!I302</f>
        <v>2.2400000000000002</v>
      </c>
      <c r="CY837">
        <f t="shared" si="278"/>
        <v>1</v>
      </c>
      <c r="CZ837">
        <f t="shared" si="279"/>
        <v>1</v>
      </c>
      <c r="DA837">
        <f t="shared" si="280"/>
        <v>1</v>
      </c>
      <c r="DB837">
        <f t="shared" si="281"/>
        <v>2.2400000000000002</v>
      </c>
      <c r="DC837">
        <f t="shared" si="282"/>
        <v>0</v>
      </c>
    </row>
    <row r="838" spans="1:107" x14ac:dyDescent="0.2">
      <c r="A838">
        <f>ROW(Source!A303)</f>
        <v>303</v>
      </c>
      <c r="B838">
        <v>39650538</v>
      </c>
      <c r="C838">
        <v>39651598</v>
      </c>
      <c r="D838">
        <v>37113247</v>
      </c>
      <c r="E838">
        <v>1</v>
      </c>
      <c r="F838">
        <v>1</v>
      </c>
      <c r="G838">
        <v>1</v>
      </c>
      <c r="H838">
        <v>1</v>
      </c>
      <c r="I838" t="s">
        <v>920</v>
      </c>
      <c r="J838" t="s">
        <v>3</v>
      </c>
      <c r="K838" t="s">
        <v>921</v>
      </c>
      <c r="L838">
        <v>1191</v>
      </c>
      <c r="N838">
        <v>1013</v>
      </c>
      <c r="O838" t="s">
        <v>878</v>
      </c>
      <c r="P838" t="s">
        <v>878</v>
      </c>
      <c r="Q838">
        <v>1</v>
      </c>
      <c r="W838">
        <v>0</v>
      </c>
      <c r="X838">
        <v>1446053411</v>
      </c>
      <c r="Y838">
        <v>13.635</v>
      </c>
      <c r="AA838">
        <v>0</v>
      </c>
      <c r="AB838">
        <v>0</v>
      </c>
      <c r="AC838">
        <v>0</v>
      </c>
      <c r="AD838">
        <v>75.08</v>
      </c>
      <c r="AE838">
        <v>0</v>
      </c>
      <c r="AF838">
        <v>0</v>
      </c>
      <c r="AG838">
        <v>0</v>
      </c>
      <c r="AH838">
        <v>11.09</v>
      </c>
      <c r="AI838">
        <v>1</v>
      </c>
      <c r="AJ838">
        <v>1</v>
      </c>
      <c r="AK838">
        <v>1</v>
      </c>
      <c r="AL838">
        <v>6.77</v>
      </c>
      <c r="AN838">
        <v>0</v>
      </c>
      <c r="AO838">
        <v>1</v>
      </c>
      <c r="AP838">
        <v>1</v>
      </c>
      <c r="AQ838">
        <v>0</v>
      </c>
      <c r="AR838">
        <v>0</v>
      </c>
      <c r="AS838" t="s">
        <v>3</v>
      </c>
      <c r="AT838">
        <v>10.1</v>
      </c>
      <c r="AU838" t="s">
        <v>19</v>
      </c>
      <c r="AV838">
        <v>1</v>
      </c>
      <c r="AW838">
        <v>2</v>
      </c>
      <c r="AX838">
        <v>39651616</v>
      </c>
      <c r="AY838">
        <v>1</v>
      </c>
      <c r="AZ838">
        <v>0</v>
      </c>
      <c r="BA838">
        <v>702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Y838*Source!I303</f>
        <v>13.635</v>
      </c>
      <c r="CY838">
        <f>AD838</f>
        <v>75.08</v>
      </c>
      <c r="CZ838">
        <f>AH838</f>
        <v>11.09</v>
      </c>
      <c r="DA838">
        <f>AL838</f>
        <v>6.77</v>
      </c>
      <c r="DB838">
        <f>ROUND((ROUND(AT838*CZ838,2)*1.35),6)</f>
        <v>151.21350000000001</v>
      </c>
      <c r="DC838">
        <f>ROUND((ROUND(AT838*AG838,2)*1.35),6)</f>
        <v>0</v>
      </c>
    </row>
    <row r="839" spans="1:107" x14ac:dyDescent="0.2">
      <c r="A839">
        <f>ROW(Source!A303)</f>
        <v>303</v>
      </c>
      <c r="B839">
        <v>39650538</v>
      </c>
      <c r="C839">
        <v>39651598</v>
      </c>
      <c r="D839">
        <v>37064876</v>
      </c>
      <c r="E839">
        <v>1</v>
      </c>
      <c r="F839">
        <v>1</v>
      </c>
      <c r="G839">
        <v>1</v>
      </c>
      <c r="H839">
        <v>1</v>
      </c>
      <c r="I839" t="s">
        <v>897</v>
      </c>
      <c r="J839" t="s">
        <v>3</v>
      </c>
      <c r="K839" t="s">
        <v>898</v>
      </c>
      <c r="L839">
        <v>1191</v>
      </c>
      <c r="N839">
        <v>1013</v>
      </c>
      <c r="O839" t="s">
        <v>878</v>
      </c>
      <c r="P839" t="s">
        <v>878</v>
      </c>
      <c r="Q839">
        <v>1</v>
      </c>
      <c r="W839">
        <v>0</v>
      </c>
      <c r="X839">
        <v>-1417349443</v>
      </c>
      <c r="Y839">
        <v>0.44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1</v>
      </c>
      <c r="AJ839">
        <v>1</v>
      </c>
      <c r="AK839">
        <v>6.77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3</v>
      </c>
      <c r="AT839">
        <v>0.44</v>
      </c>
      <c r="AU839" t="s">
        <v>3</v>
      </c>
      <c r="AV839">
        <v>2</v>
      </c>
      <c r="AW839">
        <v>2</v>
      </c>
      <c r="AX839">
        <v>39651617</v>
      </c>
      <c r="AY839">
        <v>1</v>
      </c>
      <c r="AZ839">
        <v>2048</v>
      </c>
      <c r="BA839">
        <v>703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Y839*Source!I303</f>
        <v>0.44</v>
      </c>
      <c r="CY839">
        <f>AD839</f>
        <v>0</v>
      </c>
      <c r="CZ839">
        <f>AH839</f>
        <v>0</v>
      </c>
      <c r="DA839">
        <f>AL839</f>
        <v>1</v>
      </c>
      <c r="DB839">
        <f>ROUND(ROUND(AT839*CZ839,2),6)</f>
        <v>0</v>
      </c>
      <c r="DC839">
        <f>ROUND(ROUND(AT839*AG839,2),6)</f>
        <v>0</v>
      </c>
    </row>
    <row r="840" spans="1:107" x14ac:dyDescent="0.2">
      <c r="A840">
        <f>ROW(Source!A303)</f>
        <v>303</v>
      </c>
      <c r="B840">
        <v>39650538</v>
      </c>
      <c r="C840">
        <v>39651598</v>
      </c>
      <c r="D840">
        <v>36882383</v>
      </c>
      <c r="E840">
        <v>1</v>
      </c>
      <c r="F840">
        <v>1</v>
      </c>
      <c r="G840">
        <v>1</v>
      </c>
      <c r="H840">
        <v>2</v>
      </c>
      <c r="I840" t="s">
        <v>899</v>
      </c>
      <c r="J840" t="s">
        <v>900</v>
      </c>
      <c r="K840" t="s">
        <v>901</v>
      </c>
      <c r="L840">
        <v>1368</v>
      </c>
      <c r="N840">
        <v>1011</v>
      </c>
      <c r="O840" t="s">
        <v>902</v>
      </c>
      <c r="P840" t="s">
        <v>902</v>
      </c>
      <c r="Q840">
        <v>1</v>
      </c>
      <c r="W840">
        <v>0</v>
      </c>
      <c r="X840">
        <v>1225731627</v>
      </c>
      <c r="Y840">
        <v>0.59400000000000008</v>
      </c>
      <c r="AA840">
        <v>0</v>
      </c>
      <c r="AB840">
        <v>609.23</v>
      </c>
      <c r="AC840">
        <v>10.06</v>
      </c>
      <c r="AD840">
        <v>0</v>
      </c>
      <c r="AE840">
        <v>0</v>
      </c>
      <c r="AF840">
        <v>89.99</v>
      </c>
      <c r="AG840">
        <v>10.06</v>
      </c>
      <c r="AH840">
        <v>0</v>
      </c>
      <c r="AI840">
        <v>1</v>
      </c>
      <c r="AJ840">
        <v>6.77</v>
      </c>
      <c r="AK840">
        <v>1</v>
      </c>
      <c r="AL840">
        <v>1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3</v>
      </c>
      <c r="AT840">
        <v>0.44</v>
      </c>
      <c r="AU840" t="s">
        <v>19</v>
      </c>
      <c r="AV840">
        <v>0</v>
      </c>
      <c r="AW840">
        <v>2</v>
      </c>
      <c r="AX840">
        <v>39651618</v>
      </c>
      <c r="AY840">
        <v>1</v>
      </c>
      <c r="AZ840">
        <v>0</v>
      </c>
      <c r="BA840">
        <v>704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Y840*Source!I303</f>
        <v>0.59400000000000008</v>
      </c>
      <c r="CY840">
        <f>AB840</f>
        <v>609.23</v>
      </c>
      <c r="CZ840">
        <f>AF840</f>
        <v>89.99</v>
      </c>
      <c r="DA840">
        <f>AJ840</f>
        <v>6.77</v>
      </c>
      <c r="DB840">
        <f>ROUND((ROUND(AT840*CZ840,2)*1.35),6)</f>
        <v>53.46</v>
      </c>
      <c r="DC840">
        <f>ROUND((ROUND(AT840*AG840,2)*1.35),6)</f>
        <v>5.9805000000000001</v>
      </c>
    </row>
    <row r="841" spans="1:107" x14ac:dyDescent="0.2">
      <c r="A841">
        <f>ROW(Source!A303)</f>
        <v>303</v>
      </c>
      <c r="B841">
        <v>39650538</v>
      </c>
      <c r="C841">
        <v>39651598</v>
      </c>
      <c r="D841">
        <v>36800424</v>
      </c>
      <c r="E841">
        <v>1</v>
      </c>
      <c r="F841">
        <v>1</v>
      </c>
      <c r="G841">
        <v>1</v>
      </c>
      <c r="H841">
        <v>3</v>
      </c>
      <c r="I841" t="s">
        <v>879</v>
      </c>
      <c r="J841" t="s">
        <v>880</v>
      </c>
      <c r="K841" t="s">
        <v>881</v>
      </c>
      <c r="L841">
        <v>1346</v>
      </c>
      <c r="N841">
        <v>1009</v>
      </c>
      <c r="O841" t="s">
        <v>186</v>
      </c>
      <c r="P841" t="s">
        <v>186</v>
      </c>
      <c r="Q841">
        <v>1</v>
      </c>
      <c r="W841">
        <v>0</v>
      </c>
      <c r="X841">
        <v>1559187994</v>
      </c>
      <c r="Y841">
        <v>0.01</v>
      </c>
      <c r="AA841">
        <v>187.8</v>
      </c>
      <c r="AB841">
        <v>0</v>
      </c>
      <c r="AC841">
        <v>0</v>
      </c>
      <c r="AD841">
        <v>0</v>
      </c>
      <c r="AE841">
        <v>27.74</v>
      </c>
      <c r="AF841">
        <v>0</v>
      </c>
      <c r="AG841">
        <v>0</v>
      </c>
      <c r="AH841">
        <v>0</v>
      </c>
      <c r="AI841">
        <v>6.77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3</v>
      </c>
      <c r="AT841">
        <v>0.01</v>
      </c>
      <c r="AU841" t="s">
        <v>3</v>
      </c>
      <c r="AV841">
        <v>0</v>
      </c>
      <c r="AW841">
        <v>2</v>
      </c>
      <c r="AX841">
        <v>39651619</v>
      </c>
      <c r="AY841">
        <v>1</v>
      </c>
      <c r="AZ841">
        <v>0</v>
      </c>
      <c r="BA841">
        <v>705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Y841*Source!I303</f>
        <v>0.01</v>
      </c>
      <c r="CY841">
        <f t="shared" ref="CY841:CY854" si="283">AA841</f>
        <v>187.8</v>
      </c>
      <c r="CZ841">
        <f t="shared" ref="CZ841:CZ854" si="284">AE841</f>
        <v>27.74</v>
      </c>
      <c r="DA841">
        <f t="shared" ref="DA841:DA854" si="285">AI841</f>
        <v>6.77</v>
      </c>
      <c r="DB841">
        <f t="shared" ref="DB841:DB854" si="286">ROUND(ROUND(AT841*CZ841,2),6)</f>
        <v>0.28000000000000003</v>
      </c>
      <c r="DC841">
        <f t="shared" ref="DC841:DC854" si="287">ROUND(ROUND(AT841*AG841,2),6)</f>
        <v>0</v>
      </c>
    </row>
    <row r="842" spans="1:107" x14ac:dyDescent="0.2">
      <c r="A842">
        <f>ROW(Source!A303)</f>
        <v>303</v>
      </c>
      <c r="B842">
        <v>39650538</v>
      </c>
      <c r="C842">
        <v>39651598</v>
      </c>
      <c r="D842">
        <v>36802095</v>
      </c>
      <c r="E842">
        <v>1</v>
      </c>
      <c r="F842">
        <v>1</v>
      </c>
      <c r="G842">
        <v>1</v>
      </c>
      <c r="H842">
        <v>3</v>
      </c>
      <c r="I842" t="s">
        <v>922</v>
      </c>
      <c r="J842" t="s">
        <v>923</v>
      </c>
      <c r="K842" t="s">
        <v>924</v>
      </c>
      <c r="L842">
        <v>1346</v>
      </c>
      <c r="N842">
        <v>1009</v>
      </c>
      <c r="O842" t="s">
        <v>186</v>
      </c>
      <c r="P842" t="s">
        <v>186</v>
      </c>
      <c r="Q842">
        <v>1</v>
      </c>
      <c r="W842">
        <v>0</v>
      </c>
      <c r="X842">
        <v>-2124370092</v>
      </c>
      <c r="Y842">
        <v>0.02</v>
      </c>
      <c r="AA842">
        <v>618.03</v>
      </c>
      <c r="AB842">
        <v>0</v>
      </c>
      <c r="AC842">
        <v>0</v>
      </c>
      <c r="AD842">
        <v>0</v>
      </c>
      <c r="AE842">
        <v>91.29</v>
      </c>
      <c r="AF842">
        <v>0</v>
      </c>
      <c r="AG842">
        <v>0</v>
      </c>
      <c r="AH842">
        <v>0</v>
      </c>
      <c r="AI842">
        <v>6.77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3</v>
      </c>
      <c r="AT842">
        <v>0.02</v>
      </c>
      <c r="AU842" t="s">
        <v>3</v>
      </c>
      <c r="AV842">
        <v>0</v>
      </c>
      <c r="AW842">
        <v>2</v>
      </c>
      <c r="AX842">
        <v>39651620</v>
      </c>
      <c r="AY842">
        <v>1</v>
      </c>
      <c r="AZ842">
        <v>0</v>
      </c>
      <c r="BA842">
        <v>706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Y842*Source!I303</f>
        <v>0.02</v>
      </c>
      <c r="CY842">
        <f t="shared" si="283"/>
        <v>618.03</v>
      </c>
      <c r="CZ842">
        <f t="shared" si="284"/>
        <v>91.29</v>
      </c>
      <c r="DA842">
        <f t="shared" si="285"/>
        <v>6.77</v>
      </c>
      <c r="DB842">
        <f t="shared" si="286"/>
        <v>1.83</v>
      </c>
      <c r="DC842">
        <f t="shared" si="287"/>
        <v>0</v>
      </c>
    </row>
    <row r="843" spans="1:107" x14ac:dyDescent="0.2">
      <c r="A843">
        <f>ROW(Source!A303)</f>
        <v>303</v>
      </c>
      <c r="B843">
        <v>39650538</v>
      </c>
      <c r="C843">
        <v>39651598</v>
      </c>
      <c r="D843">
        <v>36804448</v>
      </c>
      <c r="E843">
        <v>1</v>
      </c>
      <c r="F843">
        <v>1</v>
      </c>
      <c r="G843">
        <v>1</v>
      </c>
      <c r="H843">
        <v>3</v>
      </c>
      <c r="I843" t="s">
        <v>925</v>
      </c>
      <c r="J843" t="s">
        <v>926</v>
      </c>
      <c r="K843" t="s">
        <v>927</v>
      </c>
      <c r="L843">
        <v>1346</v>
      </c>
      <c r="N843">
        <v>1009</v>
      </c>
      <c r="O843" t="s">
        <v>186</v>
      </c>
      <c r="P843" t="s">
        <v>186</v>
      </c>
      <c r="Q843">
        <v>1</v>
      </c>
      <c r="W843">
        <v>0</v>
      </c>
      <c r="X843">
        <v>103900845</v>
      </c>
      <c r="Y843">
        <v>0.3</v>
      </c>
      <c r="AA843">
        <v>61.2</v>
      </c>
      <c r="AB843">
        <v>0</v>
      </c>
      <c r="AC843">
        <v>0</v>
      </c>
      <c r="AD843">
        <v>0</v>
      </c>
      <c r="AE843">
        <v>9.0399999999999991</v>
      </c>
      <c r="AF843">
        <v>0</v>
      </c>
      <c r="AG843">
        <v>0</v>
      </c>
      <c r="AH843">
        <v>0</v>
      </c>
      <c r="AI843">
        <v>6.77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3</v>
      </c>
      <c r="AT843">
        <v>0.3</v>
      </c>
      <c r="AU843" t="s">
        <v>3</v>
      </c>
      <c r="AV843">
        <v>0</v>
      </c>
      <c r="AW843">
        <v>2</v>
      </c>
      <c r="AX843">
        <v>39651621</v>
      </c>
      <c r="AY843">
        <v>1</v>
      </c>
      <c r="AZ843">
        <v>0</v>
      </c>
      <c r="BA843">
        <v>707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Y843*Source!I303</f>
        <v>0.3</v>
      </c>
      <c r="CY843">
        <f t="shared" si="283"/>
        <v>61.2</v>
      </c>
      <c r="CZ843">
        <f t="shared" si="284"/>
        <v>9.0399999999999991</v>
      </c>
      <c r="DA843">
        <f t="shared" si="285"/>
        <v>6.77</v>
      </c>
      <c r="DB843">
        <f t="shared" si="286"/>
        <v>2.71</v>
      </c>
      <c r="DC843">
        <f t="shared" si="287"/>
        <v>0</v>
      </c>
    </row>
    <row r="844" spans="1:107" x14ac:dyDescent="0.2">
      <c r="A844">
        <f>ROW(Source!A303)</f>
        <v>303</v>
      </c>
      <c r="B844">
        <v>39650538</v>
      </c>
      <c r="C844">
        <v>39651598</v>
      </c>
      <c r="D844">
        <v>36804578</v>
      </c>
      <c r="E844">
        <v>1</v>
      </c>
      <c r="F844">
        <v>1</v>
      </c>
      <c r="G844">
        <v>1</v>
      </c>
      <c r="H844">
        <v>3</v>
      </c>
      <c r="I844" t="s">
        <v>882</v>
      </c>
      <c r="J844" t="s">
        <v>883</v>
      </c>
      <c r="K844" t="s">
        <v>884</v>
      </c>
      <c r="L844">
        <v>1355</v>
      </c>
      <c r="N844">
        <v>1010</v>
      </c>
      <c r="O844" t="s">
        <v>265</v>
      </c>
      <c r="P844" t="s">
        <v>265</v>
      </c>
      <c r="Q844">
        <v>100</v>
      </c>
      <c r="W844">
        <v>0</v>
      </c>
      <c r="X844">
        <v>-66531260</v>
      </c>
      <c r="Y844">
        <v>0.1</v>
      </c>
      <c r="AA844">
        <v>561.91</v>
      </c>
      <c r="AB844">
        <v>0</v>
      </c>
      <c r="AC844">
        <v>0</v>
      </c>
      <c r="AD844">
        <v>0</v>
      </c>
      <c r="AE844">
        <v>83</v>
      </c>
      <c r="AF844">
        <v>0</v>
      </c>
      <c r="AG844">
        <v>0</v>
      </c>
      <c r="AH844">
        <v>0</v>
      </c>
      <c r="AI844">
        <v>6.77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0.1</v>
      </c>
      <c r="AU844" t="s">
        <v>3</v>
      </c>
      <c r="AV844">
        <v>0</v>
      </c>
      <c r="AW844">
        <v>2</v>
      </c>
      <c r="AX844">
        <v>39651622</v>
      </c>
      <c r="AY844">
        <v>1</v>
      </c>
      <c r="AZ844">
        <v>0</v>
      </c>
      <c r="BA844">
        <v>708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Y844*Source!I303</f>
        <v>0.1</v>
      </c>
      <c r="CY844">
        <f t="shared" si="283"/>
        <v>561.91</v>
      </c>
      <c r="CZ844">
        <f t="shared" si="284"/>
        <v>83</v>
      </c>
      <c r="DA844">
        <f t="shared" si="285"/>
        <v>6.77</v>
      </c>
      <c r="DB844">
        <f t="shared" si="286"/>
        <v>8.3000000000000007</v>
      </c>
      <c r="DC844">
        <f t="shared" si="287"/>
        <v>0</v>
      </c>
    </row>
    <row r="845" spans="1:107" x14ac:dyDescent="0.2">
      <c r="A845">
        <f>ROW(Source!A303)</f>
        <v>303</v>
      </c>
      <c r="B845">
        <v>39650538</v>
      </c>
      <c r="C845">
        <v>39651598</v>
      </c>
      <c r="D845">
        <v>36806488</v>
      </c>
      <c r="E845">
        <v>1</v>
      </c>
      <c r="F845">
        <v>1</v>
      </c>
      <c r="G845">
        <v>1</v>
      </c>
      <c r="H845">
        <v>3</v>
      </c>
      <c r="I845" t="s">
        <v>885</v>
      </c>
      <c r="J845" t="s">
        <v>886</v>
      </c>
      <c r="K845" t="s">
        <v>887</v>
      </c>
      <c r="L845">
        <v>1348</v>
      </c>
      <c r="N845">
        <v>1009</v>
      </c>
      <c r="O845" t="s">
        <v>888</v>
      </c>
      <c r="P845" t="s">
        <v>888</v>
      </c>
      <c r="Q845">
        <v>1000</v>
      </c>
      <c r="W845">
        <v>0</v>
      </c>
      <c r="X845">
        <v>-1421715385</v>
      </c>
      <c r="Y845">
        <v>2.9999999999999997E-4</v>
      </c>
      <c r="AA845">
        <v>4941.96</v>
      </c>
      <c r="AB845">
        <v>0</v>
      </c>
      <c r="AC845">
        <v>0</v>
      </c>
      <c r="AD845">
        <v>0</v>
      </c>
      <c r="AE845">
        <v>729.98</v>
      </c>
      <c r="AF845">
        <v>0</v>
      </c>
      <c r="AG845">
        <v>0</v>
      </c>
      <c r="AH845">
        <v>0</v>
      </c>
      <c r="AI845">
        <v>6.77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3</v>
      </c>
      <c r="AT845">
        <v>2.9999999999999997E-4</v>
      </c>
      <c r="AU845" t="s">
        <v>3</v>
      </c>
      <c r="AV845">
        <v>0</v>
      </c>
      <c r="AW845">
        <v>2</v>
      </c>
      <c r="AX845">
        <v>39651623</v>
      </c>
      <c r="AY845">
        <v>1</v>
      </c>
      <c r="AZ845">
        <v>0</v>
      </c>
      <c r="BA845">
        <v>709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Y845*Source!I303</f>
        <v>2.9999999999999997E-4</v>
      </c>
      <c r="CY845">
        <f t="shared" si="283"/>
        <v>4941.96</v>
      </c>
      <c r="CZ845">
        <f t="shared" si="284"/>
        <v>729.98</v>
      </c>
      <c r="DA845">
        <f t="shared" si="285"/>
        <v>6.77</v>
      </c>
      <c r="DB845">
        <f t="shared" si="286"/>
        <v>0.22</v>
      </c>
      <c r="DC845">
        <f t="shared" si="287"/>
        <v>0</v>
      </c>
    </row>
    <row r="846" spans="1:107" x14ac:dyDescent="0.2">
      <c r="A846">
        <f>ROW(Source!A303)</f>
        <v>303</v>
      </c>
      <c r="B846">
        <v>39650538</v>
      </c>
      <c r="C846">
        <v>39651598</v>
      </c>
      <c r="D846">
        <v>36829216</v>
      </c>
      <c r="E846">
        <v>1</v>
      </c>
      <c r="F846">
        <v>1</v>
      </c>
      <c r="G846">
        <v>1</v>
      </c>
      <c r="H846">
        <v>3</v>
      </c>
      <c r="I846" t="s">
        <v>928</v>
      </c>
      <c r="J846" t="s">
        <v>929</v>
      </c>
      <c r="K846" t="s">
        <v>930</v>
      </c>
      <c r="L846">
        <v>1348</v>
      </c>
      <c r="N846">
        <v>1009</v>
      </c>
      <c r="O846" t="s">
        <v>888</v>
      </c>
      <c r="P846" t="s">
        <v>888</v>
      </c>
      <c r="Q846">
        <v>1000</v>
      </c>
      <c r="W846">
        <v>0</v>
      </c>
      <c r="X846">
        <v>-62883330</v>
      </c>
      <c r="Y846">
        <v>1E-4</v>
      </c>
      <c r="AA846">
        <v>253990.09</v>
      </c>
      <c r="AB846">
        <v>0</v>
      </c>
      <c r="AC846">
        <v>0</v>
      </c>
      <c r="AD846">
        <v>0</v>
      </c>
      <c r="AE846">
        <v>37517</v>
      </c>
      <c r="AF846">
        <v>0</v>
      </c>
      <c r="AG846">
        <v>0</v>
      </c>
      <c r="AH846">
        <v>0</v>
      </c>
      <c r="AI846">
        <v>6.77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3</v>
      </c>
      <c r="AT846">
        <v>1E-4</v>
      </c>
      <c r="AU846" t="s">
        <v>3</v>
      </c>
      <c r="AV846">
        <v>0</v>
      </c>
      <c r="AW846">
        <v>2</v>
      </c>
      <c r="AX846">
        <v>39651624</v>
      </c>
      <c r="AY846">
        <v>1</v>
      </c>
      <c r="AZ846">
        <v>0</v>
      </c>
      <c r="BA846">
        <v>710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Y846*Source!I303</f>
        <v>1E-4</v>
      </c>
      <c r="CY846">
        <f t="shared" si="283"/>
        <v>253990.09</v>
      </c>
      <c r="CZ846">
        <f t="shared" si="284"/>
        <v>37517</v>
      </c>
      <c r="DA846">
        <f t="shared" si="285"/>
        <v>6.77</v>
      </c>
      <c r="DB846">
        <f t="shared" si="286"/>
        <v>3.75</v>
      </c>
      <c r="DC846">
        <f t="shared" si="287"/>
        <v>0</v>
      </c>
    </row>
    <row r="847" spans="1:107" x14ac:dyDescent="0.2">
      <c r="A847">
        <f>ROW(Source!A303)</f>
        <v>303</v>
      </c>
      <c r="B847">
        <v>39650538</v>
      </c>
      <c r="C847">
        <v>39651598</v>
      </c>
      <c r="D847">
        <v>36829536</v>
      </c>
      <c r="E847">
        <v>1</v>
      </c>
      <c r="F847">
        <v>1</v>
      </c>
      <c r="G847">
        <v>1</v>
      </c>
      <c r="H847">
        <v>3</v>
      </c>
      <c r="I847" t="s">
        <v>889</v>
      </c>
      <c r="J847" t="s">
        <v>890</v>
      </c>
      <c r="K847" t="s">
        <v>891</v>
      </c>
      <c r="L847">
        <v>1346</v>
      </c>
      <c r="N847">
        <v>1009</v>
      </c>
      <c r="O847" t="s">
        <v>186</v>
      </c>
      <c r="P847" t="s">
        <v>186</v>
      </c>
      <c r="Q847">
        <v>1</v>
      </c>
      <c r="W847">
        <v>0</v>
      </c>
      <c r="X847">
        <v>-1726842289</v>
      </c>
      <c r="Y847">
        <v>0.06</v>
      </c>
      <c r="AA847">
        <v>445.13</v>
      </c>
      <c r="AB847">
        <v>0</v>
      </c>
      <c r="AC847">
        <v>0</v>
      </c>
      <c r="AD847">
        <v>0</v>
      </c>
      <c r="AE847">
        <v>65.75</v>
      </c>
      <c r="AF847">
        <v>0</v>
      </c>
      <c r="AG847">
        <v>0</v>
      </c>
      <c r="AH847">
        <v>0</v>
      </c>
      <c r="AI847">
        <v>6.77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3</v>
      </c>
      <c r="AT847">
        <v>0.06</v>
      </c>
      <c r="AU847" t="s">
        <v>3</v>
      </c>
      <c r="AV847">
        <v>0</v>
      </c>
      <c r="AW847">
        <v>2</v>
      </c>
      <c r="AX847">
        <v>39651625</v>
      </c>
      <c r="AY847">
        <v>1</v>
      </c>
      <c r="AZ847">
        <v>0</v>
      </c>
      <c r="BA847">
        <v>711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Y847*Source!I303</f>
        <v>0.06</v>
      </c>
      <c r="CY847">
        <f t="shared" si="283"/>
        <v>445.13</v>
      </c>
      <c r="CZ847">
        <f t="shared" si="284"/>
        <v>65.75</v>
      </c>
      <c r="DA847">
        <f t="shared" si="285"/>
        <v>6.77</v>
      </c>
      <c r="DB847">
        <f t="shared" si="286"/>
        <v>3.95</v>
      </c>
      <c r="DC847">
        <f t="shared" si="287"/>
        <v>0</v>
      </c>
    </row>
    <row r="848" spans="1:107" x14ac:dyDescent="0.2">
      <c r="A848">
        <f>ROW(Source!A303)</f>
        <v>303</v>
      </c>
      <c r="B848">
        <v>39650538</v>
      </c>
      <c r="C848">
        <v>39651598</v>
      </c>
      <c r="D848">
        <v>36837792</v>
      </c>
      <c r="E848">
        <v>1</v>
      </c>
      <c r="F848">
        <v>1</v>
      </c>
      <c r="G848">
        <v>1</v>
      </c>
      <c r="H848">
        <v>3</v>
      </c>
      <c r="I848" t="s">
        <v>931</v>
      </c>
      <c r="J848" t="s">
        <v>932</v>
      </c>
      <c r="K848" t="s">
        <v>933</v>
      </c>
      <c r="L848">
        <v>1348</v>
      </c>
      <c r="N848">
        <v>1009</v>
      </c>
      <c r="O848" t="s">
        <v>888</v>
      </c>
      <c r="P848" t="s">
        <v>888</v>
      </c>
      <c r="Q848">
        <v>1000</v>
      </c>
      <c r="W848">
        <v>0</v>
      </c>
      <c r="X848">
        <v>108915477</v>
      </c>
      <c r="Y848">
        <v>2.0000000000000002E-5</v>
      </c>
      <c r="AA848">
        <v>104806.37</v>
      </c>
      <c r="AB848">
        <v>0</v>
      </c>
      <c r="AC848">
        <v>0</v>
      </c>
      <c r="AD848">
        <v>0</v>
      </c>
      <c r="AE848">
        <v>15481</v>
      </c>
      <c r="AF848">
        <v>0</v>
      </c>
      <c r="AG848">
        <v>0</v>
      </c>
      <c r="AH848">
        <v>0</v>
      </c>
      <c r="AI848">
        <v>6.77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3</v>
      </c>
      <c r="AT848">
        <v>2.0000000000000002E-5</v>
      </c>
      <c r="AU848" t="s">
        <v>3</v>
      </c>
      <c r="AV848">
        <v>0</v>
      </c>
      <c r="AW848">
        <v>2</v>
      </c>
      <c r="AX848">
        <v>39651626</v>
      </c>
      <c r="AY848">
        <v>1</v>
      </c>
      <c r="AZ848">
        <v>0</v>
      </c>
      <c r="BA848">
        <v>712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Y848*Source!I303</f>
        <v>2.0000000000000002E-5</v>
      </c>
      <c r="CY848">
        <f t="shared" si="283"/>
        <v>104806.37</v>
      </c>
      <c r="CZ848">
        <f t="shared" si="284"/>
        <v>15481</v>
      </c>
      <c r="DA848">
        <f t="shared" si="285"/>
        <v>6.77</v>
      </c>
      <c r="DB848">
        <f t="shared" si="286"/>
        <v>0.31</v>
      </c>
      <c r="DC848">
        <f t="shared" si="287"/>
        <v>0</v>
      </c>
    </row>
    <row r="849" spans="1:107" x14ac:dyDescent="0.2">
      <c r="A849">
        <f>ROW(Source!A303)</f>
        <v>303</v>
      </c>
      <c r="B849">
        <v>39650538</v>
      </c>
      <c r="C849">
        <v>39651598</v>
      </c>
      <c r="D849">
        <v>36838470</v>
      </c>
      <c r="E849">
        <v>1</v>
      </c>
      <c r="F849">
        <v>1</v>
      </c>
      <c r="G849">
        <v>1</v>
      </c>
      <c r="H849">
        <v>3</v>
      </c>
      <c r="I849" t="s">
        <v>934</v>
      </c>
      <c r="J849" t="s">
        <v>935</v>
      </c>
      <c r="K849" t="s">
        <v>936</v>
      </c>
      <c r="L849">
        <v>1346</v>
      </c>
      <c r="N849">
        <v>1009</v>
      </c>
      <c r="O849" t="s">
        <v>186</v>
      </c>
      <c r="P849" t="s">
        <v>186</v>
      </c>
      <c r="Q849">
        <v>1</v>
      </c>
      <c r="W849">
        <v>0</v>
      </c>
      <c r="X849">
        <v>-1274984028</v>
      </c>
      <c r="Y849">
        <v>0.03</v>
      </c>
      <c r="AA849">
        <v>241.22</v>
      </c>
      <c r="AB849">
        <v>0</v>
      </c>
      <c r="AC849">
        <v>0</v>
      </c>
      <c r="AD849">
        <v>0</v>
      </c>
      <c r="AE849">
        <v>35.630000000000003</v>
      </c>
      <c r="AF849">
        <v>0</v>
      </c>
      <c r="AG849">
        <v>0</v>
      </c>
      <c r="AH849">
        <v>0</v>
      </c>
      <c r="AI849">
        <v>6.77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3</v>
      </c>
      <c r="AT849">
        <v>0.03</v>
      </c>
      <c r="AU849" t="s">
        <v>3</v>
      </c>
      <c r="AV849">
        <v>0</v>
      </c>
      <c r="AW849">
        <v>2</v>
      </c>
      <c r="AX849">
        <v>39651627</v>
      </c>
      <c r="AY849">
        <v>1</v>
      </c>
      <c r="AZ849">
        <v>0</v>
      </c>
      <c r="BA849">
        <v>713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Y849*Source!I303</f>
        <v>0.03</v>
      </c>
      <c r="CY849">
        <f t="shared" si="283"/>
        <v>241.22</v>
      </c>
      <c r="CZ849">
        <f t="shared" si="284"/>
        <v>35.630000000000003</v>
      </c>
      <c r="DA849">
        <f t="shared" si="285"/>
        <v>6.77</v>
      </c>
      <c r="DB849">
        <f t="shared" si="286"/>
        <v>1.07</v>
      </c>
      <c r="DC849">
        <f t="shared" si="287"/>
        <v>0</v>
      </c>
    </row>
    <row r="850" spans="1:107" x14ac:dyDescent="0.2">
      <c r="A850">
        <f>ROW(Source!A303)</f>
        <v>303</v>
      </c>
      <c r="B850">
        <v>39650538</v>
      </c>
      <c r="C850">
        <v>39651598</v>
      </c>
      <c r="D850">
        <v>36853818</v>
      </c>
      <c r="E850">
        <v>1</v>
      </c>
      <c r="F850">
        <v>1</v>
      </c>
      <c r="G850">
        <v>1</v>
      </c>
      <c r="H850">
        <v>3</v>
      </c>
      <c r="I850" t="s">
        <v>937</v>
      </c>
      <c r="J850" t="s">
        <v>938</v>
      </c>
      <c r="K850" t="s">
        <v>939</v>
      </c>
      <c r="L850">
        <v>1355</v>
      </c>
      <c r="N850">
        <v>1010</v>
      </c>
      <c r="O850" t="s">
        <v>265</v>
      </c>
      <c r="P850" t="s">
        <v>265</v>
      </c>
      <c r="Q850">
        <v>100</v>
      </c>
      <c r="W850">
        <v>0</v>
      </c>
      <c r="X850">
        <v>-720208681</v>
      </c>
      <c r="Y850">
        <v>0.1</v>
      </c>
      <c r="AA850">
        <v>1374.31</v>
      </c>
      <c r="AB850">
        <v>0</v>
      </c>
      <c r="AC850">
        <v>0</v>
      </c>
      <c r="AD850">
        <v>0</v>
      </c>
      <c r="AE850">
        <v>203</v>
      </c>
      <c r="AF850">
        <v>0</v>
      </c>
      <c r="AG850">
        <v>0</v>
      </c>
      <c r="AH850">
        <v>0</v>
      </c>
      <c r="AI850">
        <v>6.77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3</v>
      </c>
      <c r="AT850">
        <v>0.1</v>
      </c>
      <c r="AU850" t="s">
        <v>3</v>
      </c>
      <c r="AV850">
        <v>0</v>
      </c>
      <c r="AW850">
        <v>2</v>
      </c>
      <c r="AX850">
        <v>39651628</v>
      </c>
      <c r="AY850">
        <v>1</v>
      </c>
      <c r="AZ850">
        <v>0</v>
      </c>
      <c r="BA850">
        <v>714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Y850*Source!I303</f>
        <v>0.1</v>
      </c>
      <c r="CY850">
        <f t="shared" si="283"/>
        <v>1374.31</v>
      </c>
      <c r="CZ850">
        <f t="shared" si="284"/>
        <v>203</v>
      </c>
      <c r="DA850">
        <f t="shared" si="285"/>
        <v>6.77</v>
      </c>
      <c r="DB850">
        <f t="shared" si="286"/>
        <v>20.3</v>
      </c>
      <c r="DC850">
        <f t="shared" si="287"/>
        <v>0</v>
      </c>
    </row>
    <row r="851" spans="1:107" x14ac:dyDescent="0.2">
      <c r="A851">
        <f>ROW(Source!A303)</f>
        <v>303</v>
      </c>
      <c r="B851">
        <v>39650538</v>
      </c>
      <c r="C851">
        <v>39651598</v>
      </c>
      <c r="D851">
        <v>36860566</v>
      </c>
      <c r="E851">
        <v>1</v>
      </c>
      <c r="F851">
        <v>1</v>
      </c>
      <c r="G851">
        <v>1</v>
      </c>
      <c r="H851">
        <v>3</v>
      </c>
      <c r="I851" t="s">
        <v>940</v>
      </c>
      <c r="J851" t="s">
        <v>941</v>
      </c>
      <c r="K851" t="s">
        <v>942</v>
      </c>
      <c r="L851">
        <v>1346</v>
      </c>
      <c r="N851">
        <v>1009</v>
      </c>
      <c r="O851" t="s">
        <v>186</v>
      </c>
      <c r="P851" t="s">
        <v>186</v>
      </c>
      <c r="Q851">
        <v>1</v>
      </c>
      <c r="W851">
        <v>0</v>
      </c>
      <c r="X851">
        <v>768311580</v>
      </c>
      <c r="Y851">
        <v>0.02</v>
      </c>
      <c r="AA851">
        <v>104.05</v>
      </c>
      <c r="AB851">
        <v>0</v>
      </c>
      <c r="AC851">
        <v>0</v>
      </c>
      <c r="AD851">
        <v>0</v>
      </c>
      <c r="AE851">
        <v>15.37</v>
      </c>
      <c r="AF851">
        <v>0</v>
      </c>
      <c r="AG851">
        <v>0</v>
      </c>
      <c r="AH851">
        <v>0</v>
      </c>
      <c r="AI851">
        <v>6.77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0.02</v>
      </c>
      <c r="AU851" t="s">
        <v>3</v>
      </c>
      <c r="AV851">
        <v>0</v>
      </c>
      <c r="AW851">
        <v>2</v>
      </c>
      <c r="AX851">
        <v>39651629</v>
      </c>
      <c r="AY851">
        <v>1</v>
      </c>
      <c r="AZ851">
        <v>0</v>
      </c>
      <c r="BA851">
        <v>715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Y851*Source!I303</f>
        <v>0.02</v>
      </c>
      <c r="CY851">
        <f t="shared" si="283"/>
        <v>104.05</v>
      </c>
      <c r="CZ851">
        <f t="shared" si="284"/>
        <v>15.37</v>
      </c>
      <c r="DA851">
        <f t="shared" si="285"/>
        <v>6.77</v>
      </c>
      <c r="DB851">
        <f t="shared" si="286"/>
        <v>0.31</v>
      </c>
      <c r="DC851">
        <f t="shared" si="287"/>
        <v>0</v>
      </c>
    </row>
    <row r="852" spans="1:107" x14ac:dyDescent="0.2">
      <c r="A852">
        <f>ROW(Source!A303)</f>
        <v>303</v>
      </c>
      <c r="B852">
        <v>39650538</v>
      </c>
      <c r="C852">
        <v>39651598</v>
      </c>
      <c r="D852">
        <v>36867796</v>
      </c>
      <c r="E852">
        <v>1</v>
      </c>
      <c r="F852">
        <v>1</v>
      </c>
      <c r="G852">
        <v>1</v>
      </c>
      <c r="H852">
        <v>3</v>
      </c>
      <c r="I852" t="s">
        <v>943</v>
      </c>
      <c r="J852" t="s">
        <v>944</v>
      </c>
      <c r="K852" t="s">
        <v>945</v>
      </c>
      <c r="L852">
        <v>1346</v>
      </c>
      <c r="N852">
        <v>1009</v>
      </c>
      <c r="O852" t="s">
        <v>186</v>
      </c>
      <c r="P852" t="s">
        <v>186</v>
      </c>
      <c r="Q852">
        <v>1</v>
      </c>
      <c r="W852">
        <v>0</v>
      </c>
      <c r="X852">
        <v>65989290</v>
      </c>
      <c r="Y852">
        <v>0.08</v>
      </c>
      <c r="AA852">
        <v>259.56</v>
      </c>
      <c r="AB852">
        <v>0</v>
      </c>
      <c r="AC852">
        <v>0</v>
      </c>
      <c r="AD852">
        <v>0</v>
      </c>
      <c r="AE852">
        <v>38.340000000000003</v>
      </c>
      <c r="AF852">
        <v>0</v>
      </c>
      <c r="AG852">
        <v>0</v>
      </c>
      <c r="AH852">
        <v>0</v>
      </c>
      <c r="AI852">
        <v>6.77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0.08</v>
      </c>
      <c r="AU852" t="s">
        <v>3</v>
      </c>
      <c r="AV852">
        <v>0</v>
      </c>
      <c r="AW852">
        <v>2</v>
      </c>
      <c r="AX852">
        <v>39651630</v>
      </c>
      <c r="AY852">
        <v>1</v>
      </c>
      <c r="AZ852">
        <v>0</v>
      </c>
      <c r="BA852">
        <v>716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Y852*Source!I303</f>
        <v>0.08</v>
      </c>
      <c r="CY852">
        <f t="shared" si="283"/>
        <v>259.56</v>
      </c>
      <c r="CZ852">
        <f t="shared" si="284"/>
        <v>38.340000000000003</v>
      </c>
      <c r="DA852">
        <f t="shared" si="285"/>
        <v>6.77</v>
      </c>
      <c r="DB852">
        <f t="shared" si="286"/>
        <v>3.07</v>
      </c>
      <c r="DC852">
        <f t="shared" si="287"/>
        <v>0</v>
      </c>
    </row>
    <row r="853" spans="1:107" x14ac:dyDescent="0.2">
      <c r="A853">
        <f>ROW(Source!A303)</f>
        <v>303</v>
      </c>
      <c r="B853">
        <v>39650538</v>
      </c>
      <c r="C853">
        <v>39651598</v>
      </c>
      <c r="D853">
        <v>36876155</v>
      </c>
      <c r="E853">
        <v>1</v>
      </c>
      <c r="F853">
        <v>1</v>
      </c>
      <c r="G853">
        <v>1</v>
      </c>
      <c r="H853">
        <v>3</v>
      </c>
      <c r="I853" t="s">
        <v>70</v>
      </c>
      <c r="J853" t="s">
        <v>72</v>
      </c>
      <c r="K853" t="s">
        <v>71</v>
      </c>
      <c r="L853">
        <v>1354</v>
      </c>
      <c r="N853">
        <v>1010</v>
      </c>
      <c r="O853" t="s">
        <v>27</v>
      </c>
      <c r="P853" t="s">
        <v>27</v>
      </c>
      <c r="Q853">
        <v>1</v>
      </c>
      <c r="W853">
        <v>0</v>
      </c>
      <c r="X853">
        <v>-2104607400</v>
      </c>
      <c r="Y853">
        <v>1</v>
      </c>
      <c r="AA853">
        <v>5913.8</v>
      </c>
      <c r="AB853">
        <v>0</v>
      </c>
      <c r="AC853">
        <v>0</v>
      </c>
      <c r="AD853">
        <v>0</v>
      </c>
      <c r="AE853">
        <v>873.53</v>
      </c>
      <c r="AF853">
        <v>0</v>
      </c>
      <c r="AG853">
        <v>0</v>
      </c>
      <c r="AH853">
        <v>0</v>
      </c>
      <c r="AI853">
        <v>6.77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3</v>
      </c>
      <c r="AT853">
        <v>1</v>
      </c>
      <c r="AU853" t="s">
        <v>3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Y853*Source!I303</f>
        <v>1</v>
      </c>
      <c r="CY853">
        <f t="shared" si="283"/>
        <v>5913.8</v>
      </c>
      <c r="CZ853">
        <f t="shared" si="284"/>
        <v>873.53</v>
      </c>
      <c r="DA853">
        <f t="shared" si="285"/>
        <v>6.77</v>
      </c>
      <c r="DB853">
        <f t="shared" si="286"/>
        <v>873.53</v>
      </c>
      <c r="DC853">
        <f t="shared" si="287"/>
        <v>0</v>
      </c>
    </row>
    <row r="854" spans="1:107" x14ac:dyDescent="0.2">
      <c r="A854">
        <f>ROW(Source!A303)</f>
        <v>303</v>
      </c>
      <c r="B854">
        <v>39650538</v>
      </c>
      <c r="C854">
        <v>39651598</v>
      </c>
      <c r="D854">
        <v>36799065</v>
      </c>
      <c r="E854">
        <v>17</v>
      </c>
      <c r="F854">
        <v>1</v>
      </c>
      <c r="G854">
        <v>1</v>
      </c>
      <c r="H854">
        <v>3</v>
      </c>
      <c r="I854" t="s">
        <v>892</v>
      </c>
      <c r="J854" t="s">
        <v>3</v>
      </c>
      <c r="K854" t="s">
        <v>893</v>
      </c>
      <c r="L854">
        <v>1374</v>
      </c>
      <c r="N854">
        <v>1013</v>
      </c>
      <c r="O854" t="s">
        <v>894</v>
      </c>
      <c r="P854" t="s">
        <v>894</v>
      </c>
      <c r="Q854">
        <v>1</v>
      </c>
      <c r="W854">
        <v>0</v>
      </c>
      <c r="X854">
        <v>-1731369543</v>
      </c>
      <c r="Y854">
        <v>2.2400000000000002</v>
      </c>
      <c r="AA854">
        <v>1</v>
      </c>
      <c r="AB854">
        <v>0</v>
      </c>
      <c r="AC854">
        <v>0</v>
      </c>
      <c r="AD854">
        <v>0</v>
      </c>
      <c r="AE854">
        <v>1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3</v>
      </c>
      <c r="AT854">
        <v>2.2400000000000002</v>
      </c>
      <c r="AU854" t="s">
        <v>3</v>
      </c>
      <c r="AV854">
        <v>0</v>
      </c>
      <c r="AW854">
        <v>2</v>
      </c>
      <c r="AX854">
        <v>39651632</v>
      </c>
      <c r="AY854">
        <v>1</v>
      </c>
      <c r="AZ854">
        <v>0</v>
      </c>
      <c r="BA854">
        <v>718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Y854*Source!I303</f>
        <v>2.2400000000000002</v>
      </c>
      <c r="CY854">
        <f t="shared" si="283"/>
        <v>1</v>
      </c>
      <c r="CZ854">
        <f t="shared" si="284"/>
        <v>1</v>
      </c>
      <c r="DA854">
        <f t="shared" si="285"/>
        <v>1</v>
      </c>
      <c r="DB854">
        <f t="shared" si="286"/>
        <v>2.2400000000000002</v>
      </c>
      <c r="DC854">
        <f t="shared" si="287"/>
        <v>0</v>
      </c>
    </row>
    <row r="855" spans="1:107" x14ac:dyDescent="0.2">
      <c r="A855">
        <f>ROW(Source!A306)</f>
        <v>306</v>
      </c>
      <c r="B855">
        <v>39650536</v>
      </c>
      <c r="C855">
        <v>39651634</v>
      </c>
      <c r="D855">
        <v>37071037</v>
      </c>
      <c r="E855">
        <v>1</v>
      </c>
      <c r="F855">
        <v>1</v>
      </c>
      <c r="G855">
        <v>1</v>
      </c>
      <c r="H855">
        <v>1</v>
      </c>
      <c r="I855" t="s">
        <v>895</v>
      </c>
      <c r="J855" t="s">
        <v>3</v>
      </c>
      <c r="K855" t="s">
        <v>896</v>
      </c>
      <c r="L855">
        <v>1191</v>
      </c>
      <c r="N855">
        <v>1013</v>
      </c>
      <c r="O855" t="s">
        <v>878</v>
      </c>
      <c r="P855" t="s">
        <v>878</v>
      </c>
      <c r="Q855">
        <v>1</v>
      </c>
      <c r="W855">
        <v>0</v>
      </c>
      <c r="X855">
        <v>1069510174</v>
      </c>
      <c r="Y855">
        <v>2.7810000000000001</v>
      </c>
      <c r="AA855">
        <v>0</v>
      </c>
      <c r="AB855">
        <v>0</v>
      </c>
      <c r="AC855">
        <v>0</v>
      </c>
      <c r="AD855">
        <v>9.6199999999999992</v>
      </c>
      <c r="AE855">
        <v>0</v>
      </c>
      <c r="AF855">
        <v>0</v>
      </c>
      <c r="AG855">
        <v>0</v>
      </c>
      <c r="AH855">
        <v>9.6199999999999992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1</v>
      </c>
      <c r="AQ855">
        <v>0</v>
      </c>
      <c r="AR855">
        <v>0</v>
      </c>
      <c r="AS855" t="s">
        <v>3</v>
      </c>
      <c r="AT855">
        <v>2.06</v>
      </c>
      <c r="AU855" t="s">
        <v>19</v>
      </c>
      <c r="AV855">
        <v>1</v>
      </c>
      <c r="AW855">
        <v>2</v>
      </c>
      <c r="AX855">
        <v>39651642</v>
      </c>
      <c r="AY855">
        <v>1</v>
      </c>
      <c r="AZ855">
        <v>0</v>
      </c>
      <c r="BA855">
        <v>719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Y855*Source!I306</f>
        <v>5.5620000000000003</v>
      </c>
      <c r="CY855">
        <f>AD855</f>
        <v>9.6199999999999992</v>
      </c>
      <c r="CZ855">
        <f>AH855</f>
        <v>9.6199999999999992</v>
      </c>
      <c r="DA855">
        <f>AL855</f>
        <v>1</v>
      </c>
      <c r="DB855">
        <f>ROUND((ROUND(AT855*CZ855,2)*1.35),6)</f>
        <v>26.757000000000001</v>
      </c>
      <c r="DC855">
        <f>ROUND((ROUND(AT855*AG855,2)*1.35),6)</f>
        <v>0</v>
      </c>
    </row>
    <row r="856" spans="1:107" x14ac:dyDescent="0.2">
      <c r="A856">
        <f>ROW(Source!A306)</f>
        <v>306</v>
      </c>
      <c r="B856">
        <v>39650536</v>
      </c>
      <c r="C856">
        <v>39651634</v>
      </c>
      <c r="D856">
        <v>36800208</v>
      </c>
      <c r="E856">
        <v>1</v>
      </c>
      <c r="F856">
        <v>1</v>
      </c>
      <c r="G856">
        <v>1</v>
      </c>
      <c r="H856">
        <v>3</v>
      </c>
      <c r="I856" t="s">
        <v>946</v>
      </c>
      <c r="J856" t="s">
        <v>947</v>
      </c>
      <c r="K856" t="s">
        <v>948</v>
      </c>
      <c r="L856">
        <v>1348</v>
      </c>
      <c r="N856">
        <v>1009</v>
      </c>
      <c r="O856" t="s">
        <v>888</v>
      </c>
      <c r="P856" t="s">
        <v>888</v>
      </c>
      <c r="Q856">
        <v>1000</v>
      </c>
      <c r="W856">
        <v>0</v>
      </c>
      <c r="X856">
        <v>-800655761</v>
      </c>
      <c r="Y856">
        <v>1E-3</v>
      </c>
      <c r="AA856">
        <v>6720</v>
      </c>
      <c r="AB856">
        <v>0</v>
      </c>
      <c r="AC856">
        <v>0</v>
      </c>
      <c r="AD856">
        <v>0</v>
      </c>
      <c r="AE856">
        <v>6720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1E-3</v>
      </c>
      <c r="AU856" t="s">
        <v>3</v>
      </c>
      <c r="AV856">
        <v>0</v>
      </c>
      <c r="AW856">
        <v>2</v>
      </c>
      <c r="AX856">
        <v>39651643</v>
      </c>
      <c r="AY856">
        <v>1</v>
      </c>
      <c r="AZ856">
        <v>0</v>
      </c>
      <c r="BA856">
        <v>720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Y856*Source!I306</f>
        <v>2E-3</v>
      </c>
      <c r="CY856">
        <f t="shared" ref="CY856:CY861" si="288">AA856</f>
        <v>6720</v>
      </c>
      <c r="CZ856">
        <f t="shared" ref="CZ856:CZ861" si="289">AE856</f>
        <v>6720</v>
      </c>
      <c r="DA856">
        <f t="shared" ref="DA856:DA861" si="290">AI856</f>
        <v>1</v>
      </c>
      <c r="DB856">
        <f t="shared" ref="DB856:DB861" si="291">ROUND(ROUND(AT856*CZ856,2),6)</f>
        <v>6.72</v>
      </c>
      <c r="DC856">
        <f t="shared" ref="DC856:DC861" si="292">ROUND(ROUND(AT856*AG856,2),6)</f>
        <v>0</v>
      </c>
    </row>
    <row r="857" spans="1:107" x14ac:dyDescent="0.2">
      <c r="A857">
        <f>ROW(Source!A306)</f>
        <v>306</v>
      </c>
      <c r="B857">
        <v>39650536</v>
      </c>
      <c r="C857">
        <v>39651634</v>
      </c>
      <c r="D857">
        <v>36800459</v>
      </c>
      <c r="E857">
        <v>1</v>
      </c>
      <c r="F857">
        <v>1</v>
      </c>
      <c r="G857">
        <v>1</v>
      </c>
      <c r="H857">
        <v>3</v>
      </c>
      <c r="I857" t="s">
        <v>949</v>
      </c>
      <c r="J857" t="s">
        <v>950</v>
      </c>
      <c r="K857" t="s">
        <v>951</v>
      </c>
      <c r="L857">
        <v>1348</v>
      </c>
      <c r="N857">
        <v>1009</v>
      </c>
      <c r="O857" t="s">
        <v>888</v>
      </c>
      <c r="P857" t="s">
        <v>888</v>
      </c>
      <c r="Q857">
        <v>1000</v>
      </c>
      <c r="W857">
        <v>0</v>
      </c>
      <c r="X857">
        <v>-651806142</v>
      </c>
      <c r="Y857">
        <v>1.1E-4</v>
      </c>
      <c r="AA857">
        <v>5850</v>
      </c>
      <c r="AB857">
        <v>0</v>
      </c>
      <c r="AC857">
        <v>0</v>
      </c>
      <c r="AD857">
        <v>0</v>
      </c>
      <c r="AE857">
        <v>5850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1.1E-4</v>
      </c>
      <c r="AU857" t="s">
        <v>3</v>
      </c>
      <c r="AV857">
        <v>0</v>
      </c>
      <c r="AW857">
        <v>2</v>
      </c>
      <c r="AX857">
        <v>39651644</v>
      </c>
      <c r="AY857">
        <v>1</v>
      </c>
      <c r="AZ857">
        <v>0</v>
      </c>
      <c r="BA857">
        <v>721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Y857*Source!I306</f>
        <v>2.2000000000000001E-4</v>
      </c>
      <c r="CY857">
        <f t="shared" si="288"/>
        <v>5850</v>
      </c>
      <c r="CZ857">
        <f t="shared" si="289"/>
        <v>5850</v>
      </c>
      <c r="DA857">
        <f t="shared" si="290"/>
        <v>1</v>
      </c>
      <c r="DB857">
        <f t="shared" si="291"/>
        <v>0.64</v>
      </c>
      <c r="DC857">
        <f t="shared" si="292"/>
        <v>0</v>
      </c>
    </row>
    <row r="858" spans="1:107" x14ac:dyDescent="0.2">
      <c r="A858">
        <f>ROW(Source!A306)</f>
        <v>306</v>
      </c>
      <c r="B858">
        <v>39650536</v>
      </c>
      <c r="C858">
        <v>39651634</v>
      </c>
      <c r="D858">
        <v>36801796</v>
      </c>
      <c r="E858">
        <v>1</v>
      </c>
      <c r="F858">
        <v>1</v>
      </c>
      <c r="G858">
        <v>1</v>
      </c>
      <c r="H858">
        <v>3</v>
      </c>
      <c r="I858" t="s">
        <v>952</v>
      </c>
      <c r="J858" t="s">
        <v>953</v>
      </c>
      <c r="K858" t="s">
        <v>954</v>
      </c>
      <c r="L858">
        <v>1346</v>
      </c>
      <c r="N858">
        <v>1009</v>
      </c>
      <c r="O858" t="s">
        <v>186</v>
      </c>
      <c r="P858" t="s">
        <v>186</v>
      </c>
      <c r="Q858">
        <v>1</v>
      </c>
      <c r="W858">
        <v>0</v>
      </c>
      <c r="X858">
        <v>-1475054620</v>
      </c>
      <c r="Y858">
        <v>2.8</v>
      </c>
      <c r="AA858">
        <v>4.16</v>
      </c>
      <c r="AB858">
        <v>0</v>
      </c>
      <c r="AC858">
        <v>0</v>
      </c>
      <c r="AD858">
        <v>0</v>
      </c>
      <c r="AE858">
        <v>4.16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2.8</v>
      </c>
      <c r="AU858" t="s">
        <v>3</v>
      </c>
      <c r="AV858">
        <v>0</v>
      </c>
      <c r="AW858">
        <v>2</v>
      </c>
      <c r="AX858">
        <v>39651645</v>
      </c>
      <c r="AY858">
        <v>1</v>
      </c>
      <c r="AZ858">
        <v>0</v>
      </c>
      <c r="BA858">
        <v>722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Y858*Source!I306</f>
        <v>5.6</v>
      </c>
      <c r="CY858">
        <f t="shared" si="288"/>
        <v>4.16</v>
      </c>
      <c r="CZ858">
        <f t="shared" si="289"/>
        <v>4.16</v>
      </c>
      <c r="DA858">
        <f t="shared" si="290"/>
        <v>1</v>
      </c>
      <c r="DB858">
        <f t="shared" si="291"/>
        <v>11.65</v>
      </c>
      <c r="DC858">
        <f t="shared" si="292"/>
        <v>0</v>
      </c>
    </row>
    <row r="859" spans="1:107" x14ac:dyDescent="0.2">
      <c r="A859">
        <f>ROW(Source!A306)</f>
        <v>306</v>
      </c>
      <c r="B859">
        <v>39650536</v>
      </c>
      <c r="C859">
        <v>39651634</v>
      </c>
      <c r="D859">
        <v>36828215</v>
      </c>
      <c r="E859">
        <v>1</v>
      </c>
      <c r="F859">
        <v>1</v>
      </c>
      <c r="G859">
        <v>1</v>
      </c>
      <c r="H859">
        <v>3</v>
      </c>
      <c r="I859" t="s">
        <v>955</v>
      </c>
      <c r="J859" t="s">
        <v>956</v>
      </c>
      <c r="K859" t="s">
        <v>957</v>
      </c>
      <c r="L859">
        <v>1348</v>
      </c>
      <c r="N859">
        <v>1009</v>
      </c>
      <c r="O859" t="s">
        <v>888</v>
      </c>
      <c r="P859" t="s">
        <v>888</v>
      </c>
      <c r="Q859">
        <v>1000</v>
      </c>
      <c r="W859">
        <v>0</v>
      </c>
      <c r="X859">
        <v>1393047216</v>
      </c>
      <c r="Y859">
        <v>3.0000000000000001E-5</v>
      </c>
      <c r="AA859">
        <v>41210</v>
      </c>
      <c r="AB859">
        <v>0</v>
      </c>
      <c r="AC859">
        <v>0</v>
      </c>
      <c r="AD859">
        <v>0</v>
      </c>
      <c r="AE859">
        <v>41210</v>
      </c>
      <c r="AF859">
        <v>0</v>
      </c>
      <c r="AG859">
        <v>0</v>
      </c>
      <c r="AH859">
        <v>0</v>
      </c>
      <c r="AI859">
        <v>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3</v>
      </c>
      <c r="AT859">
        <v>3.0000000000000001E-5</v>
      </c>
      <c r="AU859" t="s">
        <v>3</v>
      </c>
      <c r="AV859">
        <v>0</v>
      </c>
      <c r="AW859">
        <v>2</v>
      </c>
      <c r="AX859">
        <v>39651646</v>
      </c>
      <c r="AY859">
        <v>1</v>
      </c>
      <c r="AZ859">
        <v>0</v>
      </c>
      <c r="BA859">
        <v>723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Y859*Source!I306</f>
        <v>6.0000000000000002E-5</v>
      </c>
      <c r="CY859">
        <f t="shared" si="288"/>
        <v>41210</v>
      </c>
      <c r="CZ859">
        <f t="shared" si="289"/>
        <v>41210</v>
      </c>
      <c r="DA859">
        <f t="shared" si="290"/>
        <v>1</v>
      </c>
      <c r="DB859">
        <f t="shared" si="291"/>
        <v>1.24</v>
      </c>
      <c r="DC859">
        <f t="shared" si="292"/>
        <v>0</v>
      </c>
    </row>
    <row r="860" spans="1:107" x14ac:dyDescent="0.2">
      <c r="A860">
        <f>ROW(Source!A306)</f>
        <v>306</v>
      </c>
      <c r="B860">
        <v>39650536</v>
      </c>
      <c r="C860">
        <v>39651634</v>
      </c>
      <c r="D860">
        <v>36876051</v>
      </c>
      <c r="E860">
        <v>1</v>
      </c>
      <c r="F860">
        <v>1</v>
      </c>
      <c r="G860">
        <v>1</v>
      </c>
      <c r="H860">
        <v>3</v>
      </c>
      <c r="I860" t="s">
        <v>80</v>
      </c>
      <c r="J860" t="s">
        <v>82</v>
      </c>
      <c r="K860" t="s">
        <v>548</v>
      </c>
      <c r="L860">
        <v>1354</v>
      </c>
      <c r="N860">
        <v>1010</v>
      </c>
      <c r="O860" t="s">
        <v>27</v>
      </c>
      <c r="P860" t="s">
        <v>27</v>
      </c>
      <c r="Q860">
        <v>1</v>
      </c>
      <c r="W860">
        <v>0</v>
      </c>
      <c r="X860">
        <v>-1226584224</v>
      </c>
      <c r="Y860">
        <v>1</v>
      </c>
      <c r="AA860">
        <v>230.51</v>
      </c>
      <c r="AB860">
        <v>0</v>
      </c>
      <c r="AC860">
        <v>0</v>
      </c>
      <c r="AD860">
        <v>0</v>
      </c>
      <c r="AE860">
        <v>230.51</v>
      </c>
      <c r="AF860">
        <v>0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N860">
        <v>0</v>
      </c>
      <c r="AO860">
        <v>0</v>
      </c>
      <c r="AP860">
        <v>0</v>
      </c>
      <c r="AQ860">
        <v>0</v>
      </c>
      <c r="AR860">
        <v>0</v>
      </c>
      <c r="AS860" t="s">
        <v>3</v>
      </c>
      <c r="AT860">
        <v>1</v>
      </c>
      <c r="AU860" t="s">
        <v>3</v>
      </c>
      <c r="AV860">
        <v>0</v>
      </c>
      <c r="AW860">
        <v>1</v>
      </c>
      <c r="AX860">
        <v>-1</v>
      </c>
      <c r="AY860">
        <v>0</v>
      </c>
      <c r="AZ860">
        <v>0</v>
      </c>
      <c r="BA860" t="s">
        <v>3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Y860*Source!I306</f>
        <v>2</v>
      </c>
      <c r="CY860">
        <f t="shared" si="288"/>
        <v>230.51</v>
      </c>
      <c r="CZ860">
        <f t="shared" si="289"/>
        <v>230.51</v>
      </c>
      <c r="DA860">
        <f t="shared" si="290"/>
        <v>1</v>
      </c>
      <c r="DB860">
        <f t="shared" si="291"/>
        <v>230.51</v>
      </c>
      <c r="DC860">
        <f t="shared" si="292"/>
        <v>0</v>
      </c>
    </row>
    <row r="861" spans="1:107" x14ac:dyDescent="0.2">
      <c r="A861">
        <f>ROW(Source!A306)</f>
        <v>306</v>
      </c>
      <c r="B861">
        <v>39650536</v>
      </c>
      <c r="C861">
        <v>39651634</v>
      </c>
      <c r="D861">
        <v>36799065</v>
      </c>
      <c r="E861">
        <v>17</v>
      </c>
      <c r="F861">
        <v>1</v>
      </c>
      <c r="G861">
        <v>1</v>
      </c>
      <c r="H861">
        <v>3</v>
      </c>
      <c r="I861" t="s">
        <v>892</v>
      </c>
      <c r="J861" t="s">
        <v>3</v>
      </c>
      <c r="K861" t="s">
        <v>893</v>
      </c>
      <c r="L861">
        <v>1374</v>
      </c>
      <c r="N861">
        <v>1013</v>
      </c>
      <c r="O861" t="s">
        <v>894</v>
      </c>
      <c r="P861" t="s">
        <v>894</v>
      </c>
      <c r="Q861">
        <v>1</v>
      </c>
      <c r="W861">
        <v>0</v>
      </c>
      <c r="X861">
        <v>-1731369543</v>
      </c>
      <c r="Y861">
        <v>0.4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0</v>
      </c>
      <c r="AG861">
        <v>0</v>
      </c>
      <c r="AH861">
        <v>0</v>
      </c>
      <c r="AI861">
        <v>1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3</v>
      </c>
      <c r="AT861">
        <v>0.4</v>
      </c>
      <c r="AU861" t="s">
        <v>3</v>
      </c>
      <c r="AV861">
        <v>0</v>
      </c>
      <c r="AW861">
        <v>2</v>
      </c>
      <c r="AX861">
        <v>39651647</v>
      </c>
      <c r="AY861">
        <v>1</v>
      </c>
      <c r="AZ861">
        <v>0</v>
      </c>
      <c r="BA861">
        <v>724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Y861*Source!I306</f>
        <v>0.8</v>
      </c>
      <c r="CY861">
        <f t="shared" si="288"/>
        <v>1</v>
      </c>
      <c r="CZ861">
        <f t="shared" si="289"/>
        <v>1</v>
      </c>
      <c r="DA861">
        <f t="shared" si="290"/>
        <v>1</v>
      </c>
      <c r="DB861">
        <f t="shared" si="291"/>
        <v>0.4</v>
      </c>
      <c r="DC861">
        <f t="shared" si="292"/>
        <v>0</v>
      </c>
    </row>
    <row r="862" spans="1:107" x14ac:dyDescent="0.2">
      <c r="A862">
        <f>ROW(Source!A307)</f>
        <v>307</v>
      </c>
      <c r="B862">
        <v>39650538</v>
      </c>
      <c r="C862">
        <v>39651634</v>
      </c>
      <c r="D862">
        <v>37071037</v>
      </c>
      <c r="E862">
        <v>1</v>
      </c>
      <c r="F862">
        <v>1</v>
      </c>
      <c r="G862">
        <v>1</v>
      </c>
      <c r="H862">
        <v>1</v>
      </c>
      <c r="I862" t="s">
        <v>895</v>
      </c>
      <c r="J862" t="s">
        <v>3</v>
      </c>
      <c r="K862" t="s">
        <v>896</v>
      </c>
      <c r="L862">
        <v>1191</v>
      </c>
      <c r="N862">
        <v>1013</v>
      </c>
      <c r="O862" t="s">
        <v>878</v>
      </c>
      <c r="P862" t="s">
        <v>878</v>
      </c>
      <c r="Q862">
        <v>1</v>
      </c>
      <c r="W862">
        <v>0</v>
      </c>
      <c r="X862">
        <v>1069510174</v>
      </c>
      <c r="Y862">
        <v>2.7810000000000001</v>
      </c>
      <c r="AA862">
        <v>0</v>
      </c>
      <c r="AB862">
        <v>0</v>
      </c>
      <c r="AC862">
        <v>0</v>
      </c>
      <c r="AD862">
        <v>65.13</v>
      </c>
      <c r="AE862">
        <v>0</v>
      </c>
      <c r="AF862">
        <v>0</v>
      </c>
      <c r="AG862">
        <v>0</v>
      </c>
      <c r="AH862">
        <v>9.6199999999999992</v>
      </c>
      <c r="AI862">
        <v>1</v>
      </c>
      <c r="AJ862">
        <v>1</v>
      </c>
      <c r="AK862">
        <v>1</v>
      </c>
      <c r="AL862">
        <v>6.77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3</v>
      </c>
      <c r="AT862">
        <v>2.06</v>
      </c>
      <c r="AU862" t="s">
        <v>19</v>
      </c>
      <c r="AV862">
        <v>1</v>
      </c>
      <c r="AW862">
        <v>2</v>
      </c>
      <c r="AX862">
        <v>39651642</v>
      </c>
      <c r="AY862">
        <v>1</v>
      </c>
      <c r="AZ862">
        <v>0</v>
      </c>
      <c r="BA862">
        <v>725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Y862*Source!I307</f>
        <v>5.5620000000000003</v>
      </c>
      <c r="CY862">
        <f>AD862</f>
        <v>65.13</v>
      </c>
      <c r="CZ862">
        <f>AH862</f>
        <v>9.6199999999999992</v>
      </c>
      <c r="DA862">
        <f>AL862</f>
        <v>6.77</v>
      </c>
      <c r="DB862">
        <f>ROUND((ROUND(AT862*CZ862,2)*1.35),6)</f>
        <v>26.757000000000001</v>
      </c>
      <c r="DC862">
        <f>ROUND((ROUND(AT862*AG862,2)*1.35),6)</f>
        <v>0</v>
      </c>
    </row>
    <row r="863" spans="1:107" x14ac:dyDescent="0.2">
      <c r="A863">
        <f>ROW(Source!A307)</f>
        <v>307</v>
      </c>
      <c r="B863">
        <v>39650538</v>
      </c>
      <c r="C863">
        <v>39651634</v>
      </c>
      <c r="D863">
        <v>36800208</v>
      </c>
      <c r="E863">
        <v>1</v>
      </c>
      <c r="F863">
        <v>1</v>
      </c>
      <c r="G863">
        <v>1</v>
      </c>
      <c r="H863">
        <v>3</v>
      </c>
      <c r="I863" t="s">
        <v>946</v>
      </c>
      <c r="J863" t="s">
        <v>947</v>
      </c>
      <c r="K863" t="s">
        <v>948</v>
      </c>
      <c r="L863">
        <v>1348</v>
      </c>
      <c r="N863">
        <v>1009</v>
      </c>
      <c r="O863" t="s">
        <v>888</v>
      </c>
      <c r="P863" t="s">
        <v>888</v>
      </c>
      <c r="Q863">
        <v>1000</v>
      </c>
      <c r="W863">
        <v>0</v>
      </c>
      <c r="X863">
        <v>-800655761</v>
      </c>
      <c r="Y863">
        <v>1E-3</v>
      </c>
      <c r="AA863">
        <v>45494.400000000001</v>
      </c>
      <c r="AB863">
        <v>0</v>
      </c>
      <c r="AC863">
        <v>0</v>
      </c>
      <c r="AD863">
        <v>0</v>
      </c>
      <c r="AE863">
        <v>6720</v>
      </c>
      <c r="AF863">
        <v>0</v>
      </c>
      <c r="AG863">
        <v>0</v>
      </c>
      <c r="AH863">
        <v>0</v>
      </c>
      <c r="AI863">
        <v>6.77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3</v>
      </c>
      <c r="AT863">
        <v>1E-3</v>
      </c>
      <c r="AU863" t="s">
        <v>3</v>
      </c>
      <c r="AV863">
        <v>0</v>
      </c>
      <c r="AW863">
        <v>2</v>
      </c>
      <c r="AX863">
        <v>39651643</v>
      </c>
      <c r="AY863">
        <v>1</v>
      </c>
      <c r="AZ863">
        <v>0</v>
      </c>
      <c r="BA863">
        <v>726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Y863*Source!I307</f>
        <v>2E-3</v>
      </c>
      <c r="CY863">
        <f t="shared" ref="CY863:CY868" si="293">AA863</f>
        <v>45494.400000000001</v>
      </c>
      <c r="CZ863">
        <f t="shared" ref="CZ863:CZ868" si="294">AE863</f>
        <v>6720</v>
      </c>
      <c r="DA863">
        <f t="shared" ref="DA863:DA868" si="295">AI863</f>
        <v>6.77</v>
      </c>
      <c r="DB863">
        <f t="shared" ref="DB863:DB868" si="296">ROUND(ROUND(AT863*CZ863,2),6)</f>
        <v>6.72</v>
      </c>
      <c r="DC863">
        <f t="shared" ref="DC863:DC868" si="297">ROUND(ROUND(AT863*AG863,2),6)</f>
        <v>0</v>
      </c>
    </row>
    <row r="864" spans="1:107" x14ac:dyDescent="0.2">
      <c r="A864">
        <f>ROW(Source!A307)</f>
        <v>307</v>
      </c>
      <c r="B864">
        <v>39650538</v>
      </c>
      <c r="C864">
        <v>39651634</v>
      </c>
      <c r="D864">
        <v>36800459</v>
      </c>
      <c r="E864">
        <v>1</v>
      </c>
      <c r="F864">
        <v>1</v>
      </c>
      <c r="G864">
        <v>1</v>
      </c>
      <c r="H864">
        <v>3</v>
      </c>
      <c r="I864" t="s">
        <v>949</v>
      </c>
      <c r="J864" t="s">
        <v>950</v>
      </c>
      <c r="K864" t="s">
        <v>951</v>
      </c>
      <c r="L864">
        <v>1348</v>
      </c>
      <c r="N864">
        <v>1009</v>
      </c>
      <c r="O864" t="s">
        <v>888</v>
      </c>
      <c r="P864" t="s">
        <v>888</v>
      </c>
      <c r="Q864">
        <v>1000</v>
      </c>
      <c r="W864">
        <v>0</v>
      </c>
      <c r="X864">
        <v>-651806142</v>
      </c>
      <c r="Y864">
        <v>1.1E-4</v>
      </c>
      <c r="AA864">
        <v>39604.5</v>
      </c>
      <c r="AB864">
        <v>0</v>
      </c>
      <c r="AC864">
        <v>0</v>
      </c>
      <c r="AD864">
        <v>0</v>
      </c>
      <c r="AE864">
        <v>5850</v>
      </c>
      <c r="AF864">
        <v>0</v>
      </c>
      <c r="AG864">
        <v>0</v>
      </c>
      <c r="AH864">
        <v>0</v>
      </c>
      <c r="AI864">
        <v>6.77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3</v>
      </c>
      <c r="AT864">
        <v>1.1E-4</v>
      </c>
      <c r="AU864" t="s">
        <v>3</v>
      </c>
      <c r="AV864">
        <v>0</v>
      </c>
      <c r="AW864">
        <v>2</v>
      </c>
      <c r="AX864">
        <v>39651644</v>
      </c>
      <c r="AY864">
        <v>1</v>
      </c>
      <c r="AZ864">
        <v>0</v>
      </c>
      <c r="BA864">
        <v>727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Y864*Source!I307</f>
        <v>2.2000000000000001E-4</v>
      </c>
      <c r="CY864">
        <f t="shared" si="293"/>
        <v>39604.5</v>
      </c>
      <c r="CZ864">
        <f t="shared" si="294"/>
        <v>5850</v>
      </c>
      <c r="DA864">
        <f t="shared" si="295"/>
        <v>6.77</v>
      </c>
      <c r="DB864">
        <f t="shared" si="296"/>
        <v>0.64</v>
      </c>
      <c r="DC864">
        <f t="shared" si="297"/>
        <v>0</v>
      </c>
    </row>
    <row r="865" spans="1:107" x14ac:dyDescent="0.2">
      <c r="A865">
        <f>ROW(Source!A307)</f>
        <v>307</v>
      </c>
      <c r="B865">
        <v>39650538</v>
      </c>
      <c r="C865">
        <v>39651634</v>
      </c>
      <c r="D865">
        <v>36801796</v>
      </c>
      <c r="E865">
        <v>1</v>
      </c>
      <c r="F865">
        <v>1</v>
      </c>
      <c r="G865">
        <v>1</v>
      </c>
      <c r="H865">
        <v>3</v>
      </c>
      <c r="I865" t="s">
        <v>952</v>
      </c>
      <c r="J865" t="s">
        <v>953</v>
      </c>
      <c r="K865" t="s">
        <v>954</v>
      </c>
      <c r="L865">
        <v>1346</v>
      </c>
      <c r="N865">
        <v>1009</v>
      </c>
      <c r="O865" t="s">
        <v>186</v>
      </c>
      <c r="P865" t="s">
        <v>186</v>
      </c>
      <c r="Q865">
        <v>1</v>
      </c>
      <c r="W865">
        <v>0</v>
      </c>
      <c r="X865">
        <v>-1475054620</v>
      </c>
      <c r="Y865">
        <v>2.8</v>
      </c>
      <c r="AA865">
        <v>28.16</v>
      </c>
      <c r="AB865">
        <v>0</v>
      </c>
      <c r="AC865">
        <v>0</v>
      </c>
      <c r="AD865">
        <v>0</v>
      </c>
      <c r="AE865">
        <v>4.16</v>
      </c>
      <c r="AF865">
        <v>0</v>
      </c>
      <c r="AG865">
        <v>0</v>
      </c>
      <c r="AH865">
        <v>0</v>
      </c>
      <c r="AI865">
        <v>6.77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3</v>
      </c>
      <c r="AT865">
        <v>2.8</v>
      </c>
      <c r="AU865" t="s">
        <v>3</v>
      </c>
      <c r="AV865">
        <v>0</v>
      </c>
      <c r="AW865">
        <v>2</v>
      </c>
      <c r="AX865">
        <v>39651645</v>
      </c>
      <c r="AY865">
        <v>1</v>
      </c>
      <c r="AZ865">
        <v>0</v>
      </c>
      <c r="BA865">
        <v>728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Y865*Source!I307</f>
        <v>5.6</v>
      </c>
      <c r="CY865">
        <f t="shared" si="293"/>
        <v>28.16</v>
      </c>
      <c r="CZ865">
        <f t="shared" si="294"/>
        <v>4.16</v>
      </c>
      <c r="DA865">
        <f t="shared" si="295"/>
        <v>6.77</v>
      </c>
      <c r="DB865">
        <f t="shared" si="296"/>
        <v>11.65</v>
      </c>
      <c r="DC865">
        <f t="shared" si="297"/>
        <v>0</v>
      </c>
    </row>
    <row r="866" spans="1:107" x14ac:dyDescent="0.2">
      <c r="A866">
        <f>ROW(Source!A307)</f>
        <v>307</v>
      </c>
      <c r="B866">
        <v>39650538</v>
      </c>
      <c r="C866">
        <v>39651634</v>
      </c>
      <c r="D866">
        <v>36828215</v>
      </c>
      <c r="E866">
        <v>1</v>
      </c>
      <c r="F866">
        <v>1</v>
      </c>
      <c r="G866">
        <v>1</v>
      </c>
      <c r="H866">
        <v>3</v>
      </c>
      <c r="I866" t="s">
        <v>955</v>
      </c>
      <c r="J866" t="s">
        <v>956</v>
      </c>
      <c r="K866" t="s">
        <v>957</v>
      </c>
      <c r="L866">
        <v>1348</v>
      </c>
      <c r="N866">
        <v>1009</v>
      </c>
      <c r="O866" t="s">
        <v>888</v>
      </c>
      <c r="P866" t="s">
        <v>888</v>
      </c>
      <c r="Q866">
        <v>1000</v>
      </c>
      <c r="W866">
        <v>0</v>
      </c>
      <c r="X866">
        <v>1393047216</v>
      </c>
      <c r="Y866">
        <v>3.0000000000000001E-5</v>
      </c>
      <c r="AA866">
        <v>278991.7</v>
      </c>
      <c r="AB866">
        <v>0</v>
      </c>
      <c r="AC866">
        <v>0</v>
      </c>
      <c r="AD866">
        <v>0</v>
      </c>
      <c r="AE866">
        <v>41210</v>
      </c>
      <c r="AF866">
        <v>0</v>
      </c>
      <c r="AG866">
        <v>0</v>
      </c>
      <c r="AH866">
        <v>0</v>
      </c>
      <c r="AI866">
        <v>6.77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3</v>
      </c>
      <c r="AT866">
        <v>3.0000000000000001E-5</v>
      </c>
      <c r="AU866" t="s">
        <v>3</v>
      </c>
      <c r="AV866">
        <v>0</v>
      </c>
      <c r="AW866">
        <v>2</v>
      </c>
      <c r="AX866">
        <v>39651646</v>
      </c>
      <c r="AY866">
        <v>1</v>
      </c>
      <c r="AZ866">
        <v>0</v>
      </c>
      <c r="BA866">
        <v>729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Y866*Source!I307</f>
        <v>6.0000000000000002E-5</v>
      </c>
      <c r="CY866">
        <f t="shared" si="293"/>
        <v>278991.7</v>
      </c>
      <c r="CZ866">
        <f t="shared" si="294"/>
        <v>41210</v>
      </c>
      <c r="DA866">
        <f t="shared" si="295"/>
        <v>6.77</v>
      </c>
      <c r="DB866">
        <f t="shared" si="296"/>
        <v>1.24</v>
      </c>
      <c r="DC866">
        <f t="shared" si="297"/>
        <v>0</v>
      </c>
    </row>
    <row r="867" spans="1:107" x14ac:dyDescent="0.2">
      <c r="A867">
        <f>ROW(Source!A307)</f>
        <v>307</v>
      </c>
      <c r="B867">
        <v>39650538</v>
      </c>
      <c r="C867">
        <v>39651634</v>
      </c>
      <c r="D867">
        <v>36876051</v>
      </c>
      <c r="E867">
        <v>1</v>
      </c>
      <c r="F867">
        <v>1</v>
      </c>
      <c r="G867">
        <v>1</v>
      </c>
      <c r="H867">
        <v>3</v>
      </c>
      <c r="I867" t="s">
        <v>80</v>
      </c>
      <c r="J867" t="s">
        <v>82</v>
      </c>
      <c r="K867" t="s">
        <v>548</v>
      </c>
      <c r="L867">
        <v>1354</v>
      </c>
      <c r="N867">
        <v>1010</v>
      </c>
      <c r="O867" t="s">
        <v>27</v>
      </c>
      <c r="P867" t="s">
        <v>27</v>
      </c>
      <c r="Q867">
        <v>1</v>
      </c>
      <c r="W867">
        <v>0</v>
      </c>
      <c r="X867">
        <v>-1226584224</v>
      </c>
      <c r="Y867">
        <v>1</v>
      </c>
      <c r="AA867">
        <v>1560.55</v>
      </c>
      <c r="AB867">
        <v>0</v>
      </c>
      <c r="AC867">
        <v>0</v>
      </c>
      <c r="AD867">
        <v>0</v>
      </c>
      <c r="AE867">
        <v>230.51</v>
      </c>
      <c r="AF867">
        <v>0</v>
      </c>
      <c r="AG867">
        <v>0</v>
      </c>
      <c r="AH867">
        <v>0</v>
      </c>
      <c r="AI867">
        <v>6.77</v>
      </c>
      <c r="AJ867">
        <v>1</v>
      </c>
      <c r="AK867">
        <v>1</v>
      </c>
      <c r="AL867">
        <v>1</v>
      </c>
      <c r="AN867">
        <v>0</v>
      </c>
      <c r="AO867">
        <v>0</v>
      </c>
      <c r="AP867">
        <v>0</v>
      </c>
      <c r="AQ867">
        <v>0</v>
      </c>
      <c r="AR867">
        <v>0</v>
      </c>
      <c r="AS867" t="s">
        <v>3</v>
      </c>
      <c r="AT867">
        <v>1</v>
      </c>
      <c r="AU867" t="s">
        <v>3</v>
      </c>
      <c r="AV867">
        <v>0</v>
      </c>
      <c r="AW867">
        <v>1</v>
      </c>
      <c r="AX867">
        <v>-1</v>
      </c>
      <c r="AY867">
        <v>0</v>
      </c>
      <c r="AZ867">
        <v>0</v>
      </c>
      <c r="BA867" t="s">
        <v>3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Y867*Source!I307</f>
        <v>2</v>
      </c>
      <c r="CY867">
        <f t="shared" si="293"/>
        <v>1560.55</v>
      </c>
      <c r="CZ867">
        <f t="shared" si="294"/>
        <v>230.51</v>
      </c>
      <c r="DA867">
        <f t="shared" si="295"/>
        <v>6.77</v>
      </c>
      <c r="DB867">
        <f t="shared" si="296"/>
        <v>230.51</v>
      </c>
      <c r="DC867">
        <f t="shared" si="297"/>
        <v>0</v>
      </c>
    </row>
    <row r="868" spans="1:107" x14ac:dyDescent="0.2">
      <c r="A868">
        <f>ROW(Source!A307)</f>
        <v>307</v>
      </c>
      <c r="B868">
        <v>39650538</v>
      </c>
      <c r="C868">
        <v>39651634</v>
      </c>
      <c r="D868">
        <v>36799065</v>
      </c>
      <c r="E868">
        <v>17</v>
      </c>
      <c r="F868">
        <v>1</v>
      </c>
      <c r="G868">
        <v>1</v>
      </c>
      <c r="H868">
        <v>3</v>
      </c>
      <c r="I868" t="s">
        <v>892</v>
      </c>
      <c r="J868" t="s">
        <v>3</v>
      </c>
      <c r="K868" t="s">
        <v>893</v>
      </c>
      <c r="L868">
        <v>1374</v>
      </c>
      <c r="N868">
        <v>1013</v>
      </c>
      <c r="O868" t="s">
        <v>894</v>
      </c>
      <c r="P868" t="s">
        <v>894</v>
      </c>
      <c r="Q868">
        <v>1</v>
      </c>
      <c r="W868">
        <v>0</v>
      </c>
      <c r="X868">
        <v>-1731369543</v>
      </c>
      <c r="Y868">
        <v>0.4</v>
      </c>
      <c r="AA868">
        <v>1</v>
      </c>
      <c r="AB868">
        <v>0</v>
      </c>
      <c r="AC868">
        <v>0</v>
      </c>
      <c r="AD868">
        <v>0</v>
      </c>
      <c r="AE868">
        <v>1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3</v>
      </c>
      <c r="AT868">
        <v>0.4</v>
      </c>
      <c r="AU868" t="s">
        <v>3</v>
      </c>
      <c r="AV868">
        <v>0</v>
      </c>
      <c r="AW868">
        <v>2</v>
      </c>
      <c r="AX868">
        <v>39651647</v>
      </c>
      <c r="AY868">
        <v>1</v>
      </c>
      <c r="AZ868">
        <v>0</v>
      </c>
      <c r="BA868">
        <v>730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Y868*Source!I307</f>
        <v>0.8</v>
      </c>
      <c r="CY868">
        <f t="shared" si="293"/>
        <v>1</v>
      </c>
      <c r="CZ868">
        <f t="shared" si="294"/>
        <v>1</v>
      </c>
      <c r="DA868">
        <f t="shared" si="295"/>
        <v>1</v>
      </c>
      <c r="DB868">
        <f t="shared" si="296"/>
        <v>0.4</v>
      </c>
      <c r="DC868">
        <f t="shared" si="297"/>
        <v>0</v>
      </c>
    </row>
    <row r="869" spans="1:107" x14ac:dyDescent="0.2">
      <c r="A869">
        <f>ROW(Source!A310)</f>
        <v>310</v>
      </c>
      <c r="B869">
        <v>39650536</v>
      </c>
      <c r="C869">
        <v>39651649</v>
      </c>
      <c r="D869">
        <v>37072887</v>
      </c>
      <c r="E869">
        <v>1</v>
      </c>
      <c r="F869">
        <v>1</v>
      </c>
      <c r="G869">
        <v>1</v>
      </c>
      <c r="H869">
        <v>1</v>
      </c>
      <c r="I869" t="s">
        <v>1087</v>
      </c>
      <c r="J869" t="s">
        <v>3</v>
      </c>
      <c r="K869" t="s">
        <v>1088</v>
      </c>
      <c r="L869">
        <v>1191</v>
      </c>
      <c r="N869">
        <v>1013</v>
      </c>
      <c r="O869" t="s">
        <v>878</v>
      </c>
      <c r="P869" t="s">
        <v>878</v>
      </c>
      <c r="Q869">
        <v>1</v>
      </c>
      <c r="W869">
        <v>0</v>
      </c>
      <c r="X869">
        <v>1799141607</v>
      </c>
      <c r="Y869">
        <v>13.905000000000001</v>
      </c>
      <c r="AA869">
        <v>0</v>
      </c>
      <c r="AB869">
        <v>0</v>
      </c>
      <c r="AC869">
        <v>0</v>
      </c>
      <c r="AD869">
        <v>10.210000000000001</v>
      </c>
      <c r="AE869">
        <v>0</v>
      </c>
      <c r="AF869">
        <v>0</v>
      </c>
      <c r="AG869">
        <v>0</v>
      </c>
      <c r="AH869">
        <v>10.210000000000001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3</v>
      </c>
      <c r="AT869">
        <v>10.3</v>
      </c>
      <c r="AU869" t="s">
        <v>19</v>
      </c>
      <c r="AV869">
        <v>1</v>
      </c>
      <c r="AW869">
        <v>2</v>
      </c>
      <c r="AX869">
        <v>39651659</v>
      </c>
      <c r="AY869">
        <v>1</v>
      </c>
      <c r="AZ869">
        <v>0</v>
      </c>
      <c r="BA869">
        <v>731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Y869*Source!I310</f>
        <v>1.6686000000000001</v>
      </c>
      <c r="CY869">
        <f>AD869</f>
        <v>10.210000000000001</v>
      </c>
      <c r="CZ869">
        <f>AH869</f>
        <v>10.210000000000001</v>
      </c>
      <c r="DA869">
        <f>AL869</f>
        <v>1</v>
      </c>
      <c r="DB869">
        <f>ROUND((ROUND(AT869*CZ869,2)*1.35),6)</f>
        <v>141.96600000000001</v>
      </c>
      <c r="DC869">
        <f>ROUND((ROUND(AT869*AG869,2)*1.35),6)</f>
        <v>0</v>
      </c>
    </row>
    <row r="870" spans="1:107" x14ac:dyDescent="0.2">
      <c r="A870">
        <f>ROW(Source!A310)</f>
        <v>310</v>
      </c>
      <c r="B870">
        <v>39650536</v>
      </c>
      <c r="C870">
        <v>39651649</v>
      </c>
      <c r="D870">
        <v>36800120</v>
      </c>
      <c r="E870">
        <v>1</v>
      </c>
      <c r="F870">
        <v>1</v>
      </c>
      <c r="G870">
        <v>1</v>
      </c>
      <c r="H870">
        <v>3</v>
      </c>
      <c r="I870" t="s">
        <v>1089</v>
      </c>
      <c r="J870" t="s">
        <v>1090</v>
      </c>
      <c r="K870" t="s">
        <v>1091</v>
      </c>
      <c r="L870">
        <v>1346</v>
      </c>
      <c r="N870">
        <v>1009</v>
      </c>
      <c r="O870" t="s">
        <v>186</v>
      </c>
      <c r="P870" t="s">
        <v>186</v>
      </c>
      <c r="Q870">
        <v>1</v>
      </c>
      <c r="W870">
        <v>0</v>
      </c>
      <c r="X870">
        <v>1387914298</v>
      </c>
      <c r="Y870">
        <v>5.6000000000000001E-2</v>
      </c>
      <c r="AA870">
        <v>38.89</v>
      </c>
      <c r="AB870">
        <v>0</v>
      </c>
      <c r="AC870">
        <v>0</v>
      </c>
      <c r="AD870">
        <v>0</v>
      </c>
      <c r="AE870">
        <v>38.89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3</v>
      </c>
      <c r="AT870">
        <v>5.6000000000000001E-2</v>
      </c>
      <c r="AU870" t="s">
        <v>3</v>
      </c>
      <c r="AV870">
        <v>0</v>
      </c>
      <c r="AW870">
        <v>2</v>
      </c>
      <c r="AX870">
        <v>39651660</v>
      </c>
      <c r="AY870">
        <v>1</v>
      </c>
      <c r="AZ870">
        <v>0</v>
      </c>
      <c r="BA870">
        <v>732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Y870*Source!I310</f>
        <v>6.7200000000000003E-3</v>
      </c>
      <c r="CY870">
        <f t="shared" ref="CY870:CY877" si="298">AA870</f>
        <v>38.89</v>
      </c>
      <c r="CZ870">
        <f t="shared" ref="CZ870:CZ877" si="299">AE870</f>
        <v>38.89</v>
      </c>
      <c r="DA870">
        <f t="shared" ref="DA870:DA877" si="300">AI870</f>
        <v>1</v>
      </c>
      <c r="DB870">
        <f t="shared" ref="DB870:DB877" si="301">ROUND(ROUND(AT870*CZ870,2),6)</f>
        <v>2.1800000000000002</v>
      </c>
      <c r="DC870">
        <f t="shared" ref="DC870:DC877" si="302">ROUND(ROUND(AT870*AG870,2),6)</f>
        <v>0</v>
      </c>
    </row>
    <row r="871" spans="1:107" x14ac:dyDescent="0.2">
      <c r="A871">
        <f>ROW(Source!A310)</f>
        <v>310</v>
      </c>
      <c r="B871">
        <v>39650536</v>
      </c>
      <c r="C871">
        <v>39651649</v>
      </c>
      <c r="D871">
        <v>36800366</v>
      </c>
      <c r="E871">
        <v>1</v>
      </c>
      <c r="F871">
        <v>1</v>
      </c>
      <c r="G871">
        <v>1</v>
      </c>
      <c r="H871">
        <v>3</v>
      </c>
      <c r="I871" t="s">
        <v>1092</v>
      </c>
      <c r="J871" t="s">
        <v>1093</v>
      </c>
      <c r="K871" t="s">
        <v>1094</v>
      </c>
      <c r="L871">
        <v>1348</v>
      </c>
      <c r="N871">
        <v>1009</v>
      </c>
      <c r="O871" t="s">
        <v>888</v>
      </c>
      <c r="P871" t="s">
        <v>888</v>
      </c>
      <c r="Q871">
        <v>1000</v>
      </c>
      <c r="W871">
        <v>0</v>
      </c>
      <c r="X871">
        <v>1278256266</v>
      </c>
      <c r="Y871">
        <v>2.0000000000000002E-5</v>
      </c>
      <c r="AA871">
        <v>4934.4799999999996</v>
      </c>
      <c r="AB871">
        <v>0</v>
      </c>
      <c r="AC871">
        <v>0</v>
      </c>
      <c r="AD871">
        <v>0</v>
      </c>
      <c r="AE871">
        <v>4934.4799999999996</v>
      </c>
      <c r="AF871">
        <v>0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2.0000000000000002E-5</v>
      </c>
      <c r="AU871" t="s">
        <v>3</v>
      </c>
      <c r="AV871">
        <v>0</v>
      </c>
      <c r="AW871">
        <v>2</v>
      </c>
      <c r="AX871">
        <v>39651661</v>
      </c>
      <c r="AY871">
        <v>1</v>
      </c>
      <c r="AZ871">
        <v>0</v>
      </c>
      <c r="BA871">
        <v>733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Y871*Source!I310</f>
        <v>2.4000000000000003E-6</v>
      </c>
      <c r="CY871">
        <f t="shared" si="298"/>
        <v>4934.4799999999996</v>
      </c>
      <c r="CZ871">
        <f t="shared" si="299"/>
        <v>4934.4799999999996</v>
      </c>
      <c r="DA871">
        <f t="shared" si="300"/>
        <v>1</v>
      </c>
      <c r="DB871">
        <f t="shared" si="301"/>
        <v>0.1</v>
      </c>
      <c r="DC871">
        <f t="shared" si="302"/>
        <v>0</v>
      </c>
    </row>
    <row r="872" spans="1:107" x14ac:dyDescent="0.2">
      <c r="A872">
        <f>ROW(Source!A310)</f>
        <v>310</v>
      </c>
      <c r="B872">
        <v>39650536</v>
      </c>
      <c r="C872">
        <v>39651649</v>
      </c>
      <c r="D872">
        <v>36800424</v>
      </c>
      <c r="E872">
        <v>1</v>
      </c>
      <c r="F872">
        <v>1</v>
      </c>
      <c r="G872">
        <v>1</v>
      </c>
      <c r="H872">
        <v>3</v>
      </c>
      <c r="I872" t="s">
        <v>879</v>
      </c>
      <c r="J872" t="s">
        <v>880</v>
      </c>
      <c r="K872" t="s">
        <v>881</v>
      </c>
      <c r="L872">
        <v>1346</v>
      </c>
      <c r="N872">
        <v>1009</v>
      </c>
      <c r="O872" t="s">
        <v>186</v>
      </c>
      <c r="P872" t="s">
        <v>186</v>
      </c>
      <c r="Q872">
        <v>1</v>
      </c>
      <c r="W872">
        <v>0</v>
      </c>
      <c r="X872">
        <v>1559187994</v>
      </c>
      <c r="Y872">
        <v>3.2000000000000001E-2</v>
      </c>
      <c r="AA872">
        <v>27.74</v>
      </c>
      <c r="AB872">
        <v>0</v>
      </c>
      <c r="AC872">
        <v>0</v>
      </c>
      <c r="AD872">
        <v>0</v>
      </c>
      <c r="AE872">
        <v>27.74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3.2000000000000001E-2</v>
      </c>
      <c r="AU872" t="s">
        <v>3</v>
      </c>
      <c r="AV872">
        <v>0</v>
      </c>
      <c r="AW872">
        <v>2</v>
      </c>
      <c r="AX872">
        <v>39651662</v>
      </c>
      <c r="AY872">
        <v>1</v>
      </c>
      <c r="AZ872">
        <v>0</v>
      </c>
      <c r="BA872">
        <v>734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Y872*Source!I310</f>
        <v>3.8400000000000001E-3</v>
      </c>
      <c r="CY872">
        <f t="shared" si="298"/>
        <v>27.74</v>
      </c>
      <c r="CZ872">
        <f t="shared" si="299"/>
        <v>27.74</v>
      </c>
      <c r="DA872">
        <f t="shared" si="300"/>
        <v>1</v>
      </c>
      <c r="DB872">
        <f t="shared" si="301"/>
        <v>0.89</v>
      </c>
      <c r="DC872">
        <f t="shared" si="302"/>
        <v>0</v>
      </c>
    </row>
    <row r="873" spans="1:107" x14ac:dyDescent="0.2">
      <c r="A873">
        <f>ROW(Source!A310)</f>
        <v>310</v>
      </c>
      <c r="B873">
        <v>39650536</v>
      </c>
      <c r="C873">
        <v>39651649</v>
      </c>
      <c r="D873">
        <v>36829537</v>
      </c>
      <c r="E873">
        <v>1</v>
      </c>
      <c r="F873">
        <v>1</v>
      </c>
      <c r="G873">
        <v>1</v>
      </c>
      <c r="H873">
        <v>3</v>
      </c>
      <c r="I873" t="s">
        <v>1095</v>
      </c>
      <c r="J873" t="s">
        <v>1096</v>
      </c>
      <c r="K873" t="s">
        <v>1097</v>
      </c>
      <c r="L873">
        <v>1346</v>
      </c>
      <c r="N873">
        <v>1009</v>
      </c>
      <c r="O873" t="s">
        <v>186</v>
      </c>
      <c r="P873" t="s">
        <v>186</v>
      </c>
      <c r="Q873">
        <v>1</v>
      </c>
      <c r="W873">
        <v>0</v>
      </c>
      <c r="X873">
        <v>432883440</v>
      </c>
      <c r="Y873">
        <v>0.13600000000000001</v>
      </c>
      <c r="AA873">
        <v>114.22</v>
      </c>
      <c r="AB873">
        <v>0</v>
      </c>
      <c r="AC873">
        <v>0</v>
      </c>
      <c r="AD873">
        <v>0</v>
      </c>
      <c r="AE873">
        <v>114.22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3</v>
      </c>
      <c r="AT873">
        <v>0.13600000000000001</v>
      </c>
      <c r="AU873" t="s">
        <v>3</v>
      </c>
      <c r="AV873">
        <v>0</v>
      </c>
      <c r="AW873">
        <v>2</v>
      </c>
      <c r="AX873">
        <v>39651663</v>
      </c>
      <c r="AY873">
        <v>1</v>
      </c>
      <c r="AZ873">
        <v>0</v>
      </c>
      <c r="BA873">
        <v>735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Y873*Source!I310</f>
        <v>1.6320000000000001E-2</v>
      </c>
      <c r="CY873">
        <f t="shared" si="298"/>
        <v>114.22</v>
      </c>
      <c r="CZ873">
        <f t="shared" si="299"/>
        <v>114.22</v>
      </c>
      <c r="DA873">
        <f t="shared" si="300"/>
        <v>1</v>
      </c>
      <c r="DB873">
        <f t="shared" si="301"/>
        <v>15.53</v>
      </c>
      <c r="DC873">
        <f t="shared" si="302"/>
        <v>0</v>
      </c>
    </row>
    <row r="874" spans="1:107" x14ac:dyDescent="0.2">
      <c r="A874">
        <f>ROW(Source!A310)</f>
        <v>310</v>
      </c>
      <c r="B874">
        <v>39650536</v>
      </c>
      <c r="C874">
        <v>39651649</v>
      </c>
      <c r="D874">
        <v>36838420</v>
      </c>
      <c r="E874">
        <v>1</v>
      </c>
      <c r="F874">
        <v>1</v>
      </c>
      <c r="G874">
        <v>1</v>
      </c>
      <c r="H874">
        <v>3</v>
      </c>
      <c r="I874" t="s">
        <v>1098</v>
      </c>
      <c r="J874" t="s">
        <v>1099</v>
      </c>
      <c r="K874" t="s">
        <v>1100</v>
      </c>
      <c r="L874">
        <v>1348</v>
      </c>
      <c r="N874">
        <v>1009</v>
      </c>
      <c r="O874" t="s">
        <v>888</v>
      </c>
      <c r="P874" t="s">
        <v>888</v>
      </c>
      <c r="Q874">
        <v>1000</v>
      </c>
      <c r="W874">
        <v>0</v>
      </c>
      <c r="X874">
        <v>2093712192</v>
      </c>
      <c r="Y874">
        <v>3.0000000000000001E-5</v>
      </c>
      <c r="AA874">
        <v>27921.97</v>
      </c>
      <c r="AB874">
        <v>0</v>
      </c>
      <c r="AC874">
        <v>0</v>
      </c>
      <c r="AD874">
        <v>0</v>
      </c>
      <c r="AE874">
        <v>27921.97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 t="s">
        <v>3</v>
      </c>
      <c r="AT874">
        <v>3.0000000000000001E-5</v>
      </c>
      <c r="AU874" t="s">
        <v>3</v>
      </c>
      <c r="AV874">
        <v>0</v>
      </c>
      <c r="AW874">
        <v>2</v>
      </c>
      <c r="AX874">
        <v>39651664</v>
      </c>
      <c r="AY874">
        <v>1</v>
      </c>
      <c r="AZ874">
        <v>0</v>
      </c>
      <c r="BA874">
        <v>736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Y874*Source!I310</f>
        <v>3.5999999999999998E-6</v>
      </c>
      <c r="CY874">
        <f t="shared" si="298"/>
        <v>27921.97</v>
      </c>
      <c r="CZ874">
        <f t="shared" si="299"/>
        <v>27921.97</v>
      </c>
      <c r="DA874">
        <f t="shared" si="300"/>
        <v>1</v>
      </c>
      <c r="DB874">
        <f t="shared" si="301"/>
        <v>0.84</v>
      </c>
      <c r="DC874">
        <f t="shared" si="302"/>
        <v>0</v>
      </c>
    </row>
    <row r="875" spans="1:107" x14ac:dyDescent="0.2">
      <c r="A875">
        <f>ROW(Source!A310)</f>
        <v>310</v>
      </c>
      <c r="B875">
        <v>39650536</v>
      </c>
      <c r="C875">
        <v>39651649</v>
      </c>
      <c r="D875">
        <v>36867794</v>
      </c>
      <c r="E875">
        <v>1</v>
      </c>
      <c r="F875">
        <v>1</v>
      </c>
      <c r="G875">
        <v>1</v>
      </c>
      <c r="H875">
        <v>3</v>
      </c>
      <c r="I875" t="s">
        <v>1101</v>
      </c>
      <c r="J875" t="s">
        <v>1102</v>
      </c>
      <c r="K875" t="s">
        <v>1103</v>
      </c>
      <c r="L875">
        <v>1346</v>
      </c>
      <c r="N875">
        <v>1009</v>
      </c>
      <c r="O875" t="s">
        <v>186</v>
      </c>
      <c r="P875" t="s">
        <v>186</v>
      </c>
      <c r="Q875">
        <v>1</v>
      </c>
      <c r="W875">
        <v>0</v>
      </c>
      <c r="X875">
        <v>1584075688</v>
      </c>
      <c r="Y875">
        <v>0.04</v>
      </c>
      <c r="AA875">
        <v>35.700000000000003</v>
      </c>
      <c r="AB875">
        <v>0</v>
      </c>
      <c r="AC875">
        <v>0</v>
      </c>
      <c r="AD875">
        <v>0</v>
      </c>
      <c r="AE875">
        <v>35.700000000000003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3</v>
      </c>
      <c r="AT875">
        <v>0.04</v>
      </c>
      <c r="AU875" t="s">
        <v>3</v>
      </c>
      <c r="AV875">
        <v>0</v>
      </c>
      <c r="AW875">
        <v>2</v>
      </c>
      <c r="AX875">
        <v>39651665</v>
      </c>
      <c r="AY875">
        <v>1</v>
      </c>
      <c r="AZ875">
        <v>0</v>
      </c>
      <c r="BA875">
        <v>737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Y875*Source!I310</f>
        <v>4.7999999999999996E-3</v>
      </c>
      <c r="CY875">
        <f t="shared" si="298"/>
        <v>35.700000000000003</v>
      </c>
      <c r="CZ875">
        <f t="shared" si="299"/>
        <v>35.700000000000003</v>
      </c>
      <c r="DA875">
        <f t="shared" si="300"/>
        <v>1</v>
      </c>
      <c r="DB875">
        <f t="shared" si="301"/>
        <v>1.43</v>
      </c>
      <c r="DC875">
        <f t="shared" si="302"/>
        <v>0</v>
      </c>
    </row>
    <row r="876" spans="1:107" x14ac:dyDescent="0.2">
      <c r="A876">
        <f>ROW(Source!A310)</f>
        <v>310</v>
      </c>
      <c r="B876">
        <v>39650536</v>
      </c>
      <c r="C876">
        <v>39651649</v>
      </c>
      <c r="D876">
        <v>36870820</v>
      </c>
      <c r="E876">
        <v>1</v>
      </c>
      <c r="F876">
        <v>1</v>
      </c>
      <c r="G876">
        <v>1</v>
      </c>
      <c r="H876">
        <v>3</v>
      </c>
      <c r="I876" t="s">
        <v>915</v>
      </c>
      <c r="J876" t="s">
        <v>916</v>
      </c>
      <c r="K876" t="s">
        <v>917</v>
      </c>
      <c r="L876">
        <v>1355</v>
      </c>
      <c r="N876">
        <v>1010</v>
      </c>
      <c r="O876" t="s">
        <v>265</v>
      </c>
      <c r="P876" t="s">
        <v>265</v>
      </c>
      <c r="Q876">
        <v>100</v>
      </c>
      <c r="W876">
        <v>0</v>
      </c>
      <c r="X876">
        <v>1924823676</v>
      </c>
      <c r="Y876">
        <v>1</v>
      </c>
      <c r="AA876">
        <v>30.74</v>
      </c>
      <c r="AB876">
        <v>0</v>
      </c>
      <c r="AC876">
        <v>0</v>
      </c>
      <c r="AD876">
        <v>0</v>
      </c>
      <c r="AE876">
        <v>30.74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3</v>
      </c>
      <c r="AT876">
        <v>1</v>
      </c>
      <c r="AU876" t="s">
        <v>3</v>
      </c>
      <c r="AV876">
        <v>0</v>
      </c>
      <c r="AW876">
        <v>2</v>
      </c>
      <c r="AX876">
        <v>39651666</v>
      </c>
      <c r="AY876">
        <v>1</v>
      </c>
      <c r="AZ876">
        <v>0</v>
      </c>
      <c r="BA876">
        <v>738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Y876*Source!I310</f>
        <v>0.12</v>
      </c>
      <c r="CY876">
        <f t="shared" si="298"/>
        <v>30.74</v>
      </c>
      <c r="CZ876">
        <f t="shared" si="299"/>
        <v>30.74</v>
      </c>
      <c r="DA876">
        <f t="shared" si="300"/>
        <v>1</v>
      </c>
      <c r="DB876">
        <f t="shared" si="301"/>
        <v>30.74</v>
      </c>
      <c r="DC876">
        <f t="shared" si="302"/>
        <v>0</v>
      </c>
    </row>
    <row r="877" spans="1:107" x14ac:dyDescent="0.2">
      <c r="A877">
        <f>ROW(Source!A310)</f>
        <v>310</v>
      </c>
      <c r="B877">
        <v>39650536</v>
      </c>
      <c r="C877">
        <v>39651649</v>
      </c>
      <c r="D877">
        <v>36799065</v>
      </c>
      <c r="E877">
        <v>17</v>
      </c>
      <c r="F877">
        <v>1</v>
      </c>
      <c r="G877">
        <v>1</v>
      </c>
      <c r="H877">
        <v>3</v>
      </c>
      <c r="I877" t="s">
        <v>892</v>
      </c>
      <c r="J877" t="s">
        <v>3</v>
      </c>
      <c r="K877" t="s">
        <v>893</v>
      </c>
      <c r="L877">
        <v>1374</v>
      </c>
      <c r="N877">
        <v>1013</v>
      </c>
      <c r="O877" t="s">
        <v>894</v>
      </c>
      <c r="P877" t="s">
        <v>894</v>
      </c>
      <c r="Q877">
        <v>1</v>
      </c>
      <c r="W877">
        <v>0</v>
      </c>
      <c r="X877">
        <v>-1731369543</v>
      </c>
      <c r="Y877">
        <v>2.1</v>
      </c>
      <c r="AA877">
        <v>1</v>
      </c>
      <c r="AB877">
        <v>0</v>
      </c>
      <c r="AC877">
        <v>0</v>
      </c>
      <c r="AD877">
        <v>0</v>
      </c>
      <c r="AE877">
        <v>1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2.1</v>
      </c>
      <c r="AU877" t="s">
        <v>3</v>
      </c>
      <c r="AV877">
        <v>0</v>
      </c>
      <c r="AW877">
        <v>2</v>
      </c>
      <c r="AX877">
        <v>39651667</v>
      </c>
      <c r="AY877">
        <v>1</v>
      </c>
      <c r="AZ877">
        <v>0</v>
      </c>
      <c r="BA877">
        <v>739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Y877*Source!I310</f>
        <v>0.252</v>
      </c>
      <c r="CY877">
        <f t="shared" si="298"/>
        <v>1</v>
      </c>
      <c r="CZ877">
        <f t="shared" si="299"/>
        <v>1</v>
      </c>
      <c r="DA877">
        <f t="shared" si="300"/>
        <v>1</v>
      </c>
      <c r="DB877">
        <f t="shared" si="301"/>
        <v>2.1</v>
      </c>
      <c r="DC877">
        <f t="shared" si="302"/>
        <v>0</v>
      </c>
    </row>
    <row r="878" spans="1:107" x14ac:dyDescent="0.2">
      <c r="A878">
        <f>ROW(Source!A311)</f>
        <v>311</v>
      </c>
      <c r="B878">
        <v>39650538</v>
      </c>
      <c r="C878">
        <v>39651649</v>
      </c>
      <c r="D878">
        <v>37072887</v>
      </c>
      <c r="E878">
        <v>1</v>
      </c>
      <c r="F878">
        <v>1</v>
      </c>
      <c r="G878">
        <v>1</v>
      </c>
      <c r="H878">
        <v>1</v>
      </c>
      <c r="I878" t="s">
        <v>1087</v>
      </c>
      <c r="J878" t="s">
        <v>3</v>
      </c>
      <c r="K878" t="s">
        <v>1088</v>
      </c>
      <c r="L878">
        <v>1191</v>
      </c>
      <c r="N878">
        <v>1013</v>
      </c>
      <c r="O878" t="s">
        <v>878</v>
      </c>
      <c r="P878" t="s">
        <v>878</v>
      </c>
      <c r="Q878">
        <v>1</v>
      </c>
      <c r="W878">
        <v>0</v>
      </c>
      <c r="X878">
        <v>1799141607</v>
      </c>
      <c r="Y878">
        <v>13.905000000000001</v>
      </c>
      <c r="AA878">
        <v>0</v>
      </c>
      <c r="AB878">
        <v>0</v>
      </c>
      <c r="AC878">
        <v>0</v>
      </c>
      <c r="AD878">
        <v>69.12</v>
      </c>
      <c r="AE878">
        <v>0</v>
      </c>
      <c r="AF878">
        <v>0</v>
      </c>
      <c r="AG878">
        <v>0</v>
      </c>
      <c r="AH878">
        <v>10.210000000000001</v>
      </c>
      <c r="AI878">
        <v>1</v>
      </c>
      <c r="AJ878">
        <v>1</v>
      </c>
      <c r="AK878">
        <v>1</v>
      </c>
      <c r="AL878">
        <v>6.77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3</v>
      </c>
      <c r="AT878">
        <v>10.3</v>
      </c>
      <c r="AU878" t="s">
        <v>19</v>
      </c>
      <c r="AV878">
        <v>1</v>
      </c>
      <c r="AW878">
        <v>2</v>
      </c>
      <c r="AX878">
        <v>39651659</v>
      </c>
      <c r="AY878">
        <v>1</v>
      </c>
      <c r="AZ878">
        <v>0</v>
      </c>
      <c r="BA878">
        <v>740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Y878*Source!I311</f>
        <v>1.6686000000000001</v>
      </c>
      <c r="CY878">
        <f>AD878</f>
        <v>69.12</v>
      </c>
      <c r="CZ878">
        <f>AH878</f>
        <v>10.210000000000001</v>
      </c>
      <c r="DA878">
        <f>AL878</f>
        <v>6.77</v>
      </c>
      <c r="DB878">
        <f>ROUND((ROUND(AT878*CZ878,2)*1.35),6)</f>
        <v>141.96600000000001</v>
      </c>
      <c r="DC878">
        <f>ROUND((ROUND(AT878*AG878,2)*1.35),6)</f>
        <v>0</v>
      </c>
    </row>
    <row r="879" spans="1:107" x14ac:dyDescent="0.2">
      <c r="A879">
        <f>ROW(Source!A311)</f>
        <v>311</v>
      </c>
      <c r="B879">
        <v>39650538</v>
      </c>
      <c r="C879">
        <v>39651649</v>
      </c>
      <c r="D879">
        <v>36800120</v>
      </c>
      <c r="E879">
        <v>1</v>
      </c>
      <c r="F879">
        <v>1</v>
      </c>
      <c r="G879">
        <v>1</v>
      </c>
      <c r="H879">
        <v>3</v>
      </c>
      <c r="I879" t="s">
        <v>1089</v>
      </c>
      <c r="J879" t="s">
        <v>1090</v>
      </c>
      <c r="K879" t="s">
        <v>1091</v>
      </c>
      <c r="L879">
        <v>1346</v>
      </c>
      <c r="N879">
        <v>1009</v>
      </c>
      <c r="O879" t="s">
        <v>186</v>
      </c>
      <c r="P879" t="s">
        <v>186</v>
      </c>
      <c r="Q879">
        <v>1</v>
      </c>
      <c r="W879">
        <v>0</v>
      </c>
      <c r="X879">
        <v>1387914298</v>
      </c>
      <c r="Y879">
        <v>5.6000000000000001E-2</v>
      </c>
      <c r="AA879">
        <v>263.29000000000002</v>
      </c>
      <c r="AB879">
        <v>0</v>
      </c>
      <c r="AC879">
        <v>0</v>
      </c>
      <c r="AD879">
        <v>0</v>
      </c>
      <c r="AE879">
        <v>38.89</v>
      </c>
      <c r="AF879">
        <v>0</v>
      </c>
      <c r="AG879">
        <v>0</v>
      </c>
      <c r="AH879">
        <v>0</v>
      </c>
      <c r="AI879">
        <v>6.77</v>
      </c>
      <c r="AJ879">
        <v>1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3</v>
      </c>
      <c r="AT879">
        <v>5.6000000000000001E-2</v>
      </c>
      <c r="AU879" t="s">
        <v>3</v>
      </c>
      <c r="AV879">
        <v>0</v>
      </c>
      <c r="AW879">
        <v>2</v>
      </c>
      <c r="AX879">
        <v>39651660</v>
      </c>
      <c r="AY879">
        <v>1</v>
      </c>
      <c r="AZ879">
        <v>0</v>
      </c>
      <c r="BA879">
        <v>741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Y879*Source!I311</f>
        <v>6.7200000000000003E-3</v>
      </c>
      <c r="CY879">
        <f t="shared" ref="CY879:CY886" si="303">AA879</f>
        <v>263.29000000000002</v>
      </c>
      <c r="CZ879">
        <f t="shared" ref="CZ879:CZ886" si="304">AE879</f>
        <v>38.89</v>
      </c>
      <c r="DA879">
        <f t="shared" ref="DA879:DA886" si="305">AI879</f>
        <v>6.77</v>
      </c>
      <c r="DB879">
        <f t="shared" ref="DB879:DB886" si="306">ROUND(ROUND(AT879*CZ879,2),6)</f>
        <v>2.1800000000000002</v>
      </c>
      <c r="DC879">
        <f t="shared" ref="DC879:DC886" si="307">ROUND(ROUND(AT879*AG879,2),6)</f>
        <v>0</v>
      </c>
    </row>
    <row r="880" spans="1:107" x14ac:dyDescent="0.2">
      <c r="A880">
        <f>ROW(Source!A311)</f>
        <v>311</v>
      </c>
      <c r="B880">
        <v>39650538</v>
      </c>
      <c r="C880">
        <v>39651649</v>
      </c>
      <c r="D880">
        <v>36800366</v>
      </c>
      <c r="E880">
        <v>1</v>
      </c>
      <c r="F880">
        <v>1</v>
      </c>
      <c r="G880">
        <v>1</v>
      </c>
      <c r="H880">
        <v>3</v>
      </c>
      <c r="I880" t="s">
        <v>1092</v>
      </c>
      <c r="J880" t="s">
        <v>1093</v>
      </c>
      <c r="K880" t="s">
        <v>1094</v>
      </c>
      <c r="L880">
        <v>1348</v>
      </c>
      <c r="N880">
        <v>1009</v>
      </c>
      <c r="O880" t="s">
        <v>888</v>
      </c>
      <c r="P880" t="s">
        <v>888</v>
      </c>
      <c r="Q880">
        <v>1000</v>
      </c>
      <c r="W880">
        <v>0</v>
      </c>
      <c r="X880">
        <v>1278256266</v>
      </c>
      <c r="Y880">
        <v>2.0000000000000002E-5</v>
      </c>
      <c r="AA880">
        <v>33406.43</v>
      </c>
      <c r="AB880">
        <v>0</v>
      </c>
      <c r="AC880">
        <v>0</v>
      </c>
      <c r="AD880">
        <v>0</v>
      </c>
      <c r="AE880">
        <v>4934.4799999999996</v>
      </c>
      <c r="AF880">
        <v>0</v>
      </c>
      <c r="AG880">
        <v>0</v>
      </c>
      <c r="AH880">
        <v>0</v>
      </c>
      <c r="AI880">
        <v>6.77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2.0000000000000002E-5</v>
      </c>
      <c r="AU880" t="s">
        <v>3</v>
      </c>
      <c r="AV880">
        <v>0</v>
      </c>
      <c r="AW880">
        <v>2</v>
      </c>
      <c r="AX880">
        <v>39651661</v>
      </c>
      <c r="AY880">
        <v>1</v>
      </c>
      <c r="AZ880">
        <v>0</v>
      </c>
      <c r="BA880">
        <v>742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Y880*Source!I311</f>
        <v>2.4000000000000003E-6</v>
      </c>
      <c r="CY880">
        <f t="shared" si="303"/>
        <v>33406.43</v>
      </c>
      <c r="CZ880">
        <f t="shared" si="304"/>
        <v>4934.4799999999996</v>
      </c>
      <c r="DA880">
        <f t="shared" si="305"/>
        <v>6.77</v>
      </c>
      <c r="DB880">
        <f t="shared" si="306"/>
        <v>0.1</v>
      </c>
      <c r="DC880">
        <f t="shared" si="307"/>
        <v>0</v>
      </c>
    </row>
    <row r="881" spans="1:107" x14ac:dyDescent="0.2">
      <c r="A881">
        <f>ROW(Source!A311)</f>
        <v>311</v>
      </c>
      <c r="B881">
        <v>39650538</v>
      </c>
      <c r="C881">
        <v>39651649</v>
      </c>
      <c r="D881">
        <v>36800424</v>
      </c>
      <c r="E881">
        <v>1</v>
      </c>
      <c r="F881">
        <v>1</v>
      </c>
      <c r="G881">
        <v>1</v>
      </c>
      <c r="H881">
        <v>3</v>
      </c>
      <c r="I881" t="s">
        <v>879</v>
      </c>
      <c r="J881" t="s">
        <v>880</v>
      </c>
      <c r="K881" t="s">
        <v>881</v>
      </c>
      <c r="L881">
        <v>1346</v>
      </c>
      <c r="N881">
        <v>1009</v>
      </c>
      <c r="O881" t="s">
        <v>186</v>
      </c>
      <c r="P881" t="s">
        <v>186</v>
      </c>
      <c r="Q881">
        <v>1</v>
      </c>
      <c r="W881">
        <v>0</v>
      </c>
      <c r="X881">
        <v>1559187994</v>
      </c>
      <c r="Y881">
        <v>3.2000000000000001E-2</v>
      </c>
      <c r="AA881">
        <v>187.8</v>
      </c>
      <c r="AB881">
        <v>0</v>
      </c>
      <c r="AC881">
        <v>0</v>
      </c>
      <c r="AD881">
        <v>0</v>
      </c>
      <c r="AE881">
        <v>27.74</v>
      </c>
      <c r="AF881">
        <v>0</v>
      </c>
      <c r="AG881">
        <v>0</v>
      </c>
      <c r="AH881">
        <v>0</v>
      </c>
      <c r="AI881">
        <v>6.77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3</v>
      </c>
      <c r="AT881">
        <v>3.2000000000000001E-2</v>
      </c>
      <c r="AU881" t="s">
        <v>3</v>
      </c>
      <c r="AV881">
        <v>0</v>
      </c>
      <c r="AW881">
        <v>2</v>
      </c>
      <c r="AX881">
        <v>39651662</v>
      </c>
      <c r="AY881">
        <v>1</v>
      </c>
      <c r="AZ881">
        <v>0</v>
      </c>
      <c r="BA881">
        <v>743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Y881*Source!I311</f>
        <v>3.8400000000000001E-3</v>
      </c>
      <c r="CY881">
        <f t="shared" si="303"/>
        <v>187.8</v>
      </c>
      <c r="CZ881">
        <f t="shared" si="304"/>
        <v>27.74</v>
      </c>
      <c r="DA881">
        <f t="shared" si="305"/>
        <v>6.77</v>
      </c>
      <c r="DB881">
        <f t="shared" si="306"/>
        <v>0.89</v>
      </c>
      <c r="DC881">
        <f t="shared" si="307"/>
        <v>0</v>
      </c>
    </row>
    <row r="882" spans="1:107" x14ac:dyDescent="0.2">
      <c r="A882">
        <f>ROW(Source!A311)</f>
        <v>311</v>
      </c>
      <c r="B882">
        <v>39650538</v>
      </c>
      <c r="C882">
        <v>39651649</v>
      </c>
      <c r="D882">
        <v>36829537</v>
      </c>
      <c r="E882">
        <v>1</v>
      </c>
      <c r="F882">
        <v>1</v>
      </c>
      <c r="G882">
        <v>1</v>
      </c>
      <c r="H882">
        <v>3</v>
      </c>
      <c r="I882" t="s">
        <v>1095</v>
      </c>
      <c r="J882" t="s">
        <v>1096</v>
      </c>
      <c r="K882" t="s">
        <v>1097</v>
      </c>
      <c r="L882">
        <v>1346</v>
      </c>
      <c r="N882">
        <v>1009</v>
      </c>
      <c r="O882" t="s">
        <v>186</v>
      </c>
      <c r="P882" t="s">
        <v>186</v>
      </c>
      <c r="Q882">
        <v>1</v>
      </c>
      <c r="W882">
        <v>0</v>
      </c>
      <c r="X882">
        <v>432883440</v>
      </c>
      <c r="Y882">
        <v>0.13600000000000001</v>
      </c>
      <c r="AA882">
        <v>773.27</v>
      </c>
      <c r="AB882">
        <v>0</v>
      </c>
      <c r="AC882">
        <v>0</v>
      </c>
      <c r="AD882">
        <v>0</v>
      </c>
      <c r="AE882">
        <v>114.22</v>
      </c>
      <c r="AF882">
        <v>0</v>
      </c>
      <c r="AG882">
        <v>0</v>
      </c>
      <c r="AH882">
        <v>0</v>
      </c>
      <c r="AI882">
        <v>6.77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0.13600000000000001</v>
      </c>
      <c r="AU882" t="s">
        <v>3</v>
      </c>
      <c r="AV882">
        <v>0</v>
      </c>
      <c r="AW882">
        <v>2</v>
      </c>
      <c r="AX882">
        <v>39651663</v>
      </c>
      <c r="AY882">
        <v>1</v>
      </c>
      <c r="AZ882">
        <v>0</v>
      </c>
      <c r="BA882">
        <v>744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Y882*Source!I311</f>
        <v>1.6320000000000001E-2</v>
      </c>
      <c r="CY882">
        <f t="shared" si="303"/>
        <v>773.27</v>
      </c>
      <c r="CZ882">
        <f t="shared" si="304"/>
        <v>114.22</v>
      </c>
      <c r="DA882">
        <f t="shared" si="305"/>
        <v>6.77</v>
      </c>
      <c r="DB882">
        <f t="shared" si="306"/>
        <v>15.53</v>
      </c>
      <c r="DC882">
        <f t="shared" si="307"/>
        <v>0</v>
      </c>
    </row>
    <row r="883" spans="1:107" x14ac:dyDescent="0.2">
      <c r="A883">
        <f>ROW(Source!A311)</f>
        <v>311</v>
      </c>
      <c r="B883">
        <v>39650538</v>
      </c>
      <c r="C883">
        <v>39651649</v>
      </c>
      <c r="D883">
        <v>36838420</v>
      </c>
      <c r="E883">
        <v>1</v>
      </c>
      <c r="F883">
        <v>1</v>
      </c>
      <c r="G883">
        <v>1</v>
      </c>
      <c r="H883">
        <v>3</v>
      </c>
      <c r="I883" t="s">
        <v>1098</v>
      </c>
      <c r="J883" t="s">
        <v>1099</v>
      </c>
      <c r="K883" t="s">
        <v>1100</v>
      </c>
      <c r="L883">
        <v>1348</v>
      </c>
      <c r="N883">
        <v>1009</v>
      </c>
      <c r="O883" t="s">
        <v>888</v>
      </c>
      <c r="P883" t="s">
        <v>888</v>
      </c>
      <c r="Q883">
        <v>1000</v>
      </c>
      <c r="W883">
        <v>0</v>
      </c>
      <c r="X883">
        <v>2093712192</v>
      </c>
      <c r="Y883">
        <v>3.0000000000000001E-5</v>
      </c>
      <c r="AA883">
        <v>189031.74</v>
      </c>
      <c r="AB883">
        <v>0</v>
      </c>
      <c r="AC883">
        <v>0</v>
      </c>
      <c r="AD883">
        <v>0</v>
      </c>
      <c r="AE883">
        <v>27921.97</v>
      </c>
      <c r="AF883">
        <v>0</v>
      </c>
      <c r="AG883">
        <v>0</v>
      </c>
      <c r="AH883">
        <v>0</v>
      </c>
      <c r="AI883">
        <v>6.77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3</v>
      </c>
      <c r="AT883">
        <v>3.0000000000000001E-5</v>
      </c>
      <c r="AU883" t="s">
        <v>3</v>
      </c>
      <c r="AV883">
        <v>0</v>
      </c>
      <c r="AW883">
        <v>2</v>
      </c>
      <c r="AX883">
        <v>39651664</v>
      </c>
      <c r="AY883">
        <v>1</v>
      </c>
      <c r="AZ883">
        <v>0</v>
      </c>
      <c r="BA883">
        <v>745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Y883*Source!I311</f>
        <v>3.5999999999999998E-6</v>
      </c>
      <c r="CY883">
        <f t="shared" si="303"/>
        <v>189031.74</v>
      </c>
      <c r="CZ883">
        <f t="shared" si="304"/>
        <v>27921.97</v>
      </c>
      <c r="DA883">
        <f t="shared" si="305"/>
        <v>6.77</v>
      </c>
      <c r="DB883">
        <f t="shared" si="306"/>
        <v>0.84</v>
      </c>
      <c r="DC883">
        <f t="shared" si="307"/>
        <v>0</v>
      </c>
    </row>
    <row r="884" spans="1:107" x14ac:dyDescent="0.2">
      <c r="A884">
        <f>ROW(Source!A311)</f>
        <v>311</v>
      </c>
      <c r="B884">
        <v>39650538</v>
      </c>
      <c r="C884">
        <v>39651649</v>
      </c>
      <c r="D884">
        <v>36867794</v>
      </c>
      <c r="E884">
        <v>1</v>
      </c>
      <c r="F884">
        <v>1</v>
      </c>
      <c r="G884">
        <v>1</v>
      </c>
      <c r="H884">
        <v>3</v>
      </c>
      <c r="I884" t="s">
        <v>1101</v>
      </c>
      <c r="J884" t="s">
        <v>1102</v>
      </c>
      <c r="K884" t="s">
        <v>1103</v>
      </c>
      <c r="L884">
        <v>1346</v>
      </c>
      <c r="N884">
        <v>1009</v>
      </c>
      <c r="O884" t="s">
        <v>186</v>
      </c>
      <c r="P884" t="s">
        <v>186</v>
      </c>
      <c r="Q884">
        <v>1</v>
      </c>
      <c r="W884">
        <v>0</v>
      </c>
      <c r="X884">
        <v>1584075688</v>
      </c>
      <c r="Y884">
        <v>0.04</v>
      </c>
      <c r="AA884">
        <v>241.69</v>
      </c>
      <c r="AB884">
        <v>0</v>
      </c>
      <c r="AC884">
        <v>0</v>
      </c>
      <c r="AD884">
        <v>0</v>
      </c>
      <c r="AE884">
        <v>35.700000000000003</v>
      </c>
      <c r="AF884">
        <v>0</v>
      </c>
      <c r="AG884">
        <v>0</v>
      </c>
      <c r="AH884">
        <v>0</v>
      </c>
      <c r="AI884">
        <v>6.77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3</v>
      </c>
      <c r="AT884">
        <v>0.04</v>
      </c>
      <c r="AU884" t="s">
        <v>3</v>
      </c>
      <c r="AV884">
        <v>0</v>
      </c>
      <c r="AW884">
        <v>2</v>
      </c>
      <c r="AX884">
        <v>39651665</v>
      </c>
      <c r="AY884">
        <v>1</v>
      </c>
      <c r="AZ884">
        <v>0</v>
      </c>
      <c r="BA884">
        <v>746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Y884*Source!I311</f>
        <v>4.7999999999999996E-3</v>
      </c>
      <c r="CY884">
        <f t="shared" si="303"/>
        <v>241.69</v>
      </c>
      <c r="CZ884">
        <f t="shared" si="304"/>
        <v>35.700000000000003</v>
      </c>
      <c r="DA884">
        <f t="shared" si="305"/>
        <v>6.77</v>
      </c>
      <c r="DB884">
        <f t="shared" si="306"/>
        <v>1.43</v>
      </c>
      <c r="DC884">
        <f t="shared" si="307"/>
        <v>0</v>
      </c>
    </row>
    <row r="885" spans="1:107" x14ac:dyDescent="0.2">
      <c r="A885">
        <f>ROW(Source!A311)</f>
        <v>311</v>
      </c>
      <c r="B885">
        <v>39650538</v>
      </c>
      <c r="C885">
        <v>39651649</v>
      </c>
      <c r="D885">
        <v>36870820</v>
      </c>
      <c r="E885">
        <v>1</v>
      </c>
      <c r="F885">
        <v>1</v>
      </c>
      <c r="G885">
        <v>1</v>
      </c>
      <c r="H885">
        <v>3</v>
      </c>
      <c r="I885" t="s">
        <v>915</v>
      </c>
      <c r="J885" t="s">
        <v>916</v>
      </c>
      <c r="K885" t="s">
        <v>917</v>
      </c>
      <c r="L885">
        <v>1355</v>
      </c>
      <c r="N885">
        <v>1010</v>
      </c>
      <c r="O885" t="s">
        <v>265</v>
      </c>
      <c r="P885" t="s">
        <v>265</v>
      </c>
      <c r="Q885">
        <v>100</v>
      </c>
      <c r="W885">
        <v>0</v>
      </c>
      <c r="X885">
        <v>1924823676</v>
      </c>
      <c r="Y885">
        <v>1</v>
      </c>
      <c r="AA885">
        <v>208.11</v>
      </c>
      <c r="AB885">
        <v>0</v>
      </c>
      <c r="AC885">
        <v>0</v>
      </c>
      <c r="AD885">
        <v>0</v>
      </c>
      <c r="AE885">
        <v>30.74</v>
      </c>
      <c r="AF885">
        <v>0</v>
      </c>
      <c r="AG885">
        <v>0</v>
      </c>
      <c r="AH885">
        <v>0</v>
      </c>
      <c r="AI885">
        <v>6.77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1</v>
      </c>
      <c r="AU885" t="s">
        <v>3</v>
      </c>
      <c r="AV885">
        <v>0</v>
      </c>
      <c r="AW885">
        <v>2</v>
      </c>
      <c r="AX885">
        <v>39651666</v>
      </c>
      <c r="AY885">
        <v>1</v>
      </c>
      <c r="AZ885">
        <v>0</v>
      </c>
      <c r="BA885">
        <v>747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Y885*Source!I311</f>
        <v>0.12</v>
      </c>
      <c r="CY885">
        <f t="shared" si="303"/>
        <v>208.11</v>
      </c>
      <c r="CZ885">
        <f t="shared" si="304"/>
        <v>30.74</v>
      </c>
      <c r="DA885">
        <f t="shared" si="305"/>
        <v>6.77</v>
      </c>
      <c r="DB885">
        <f t="shared" si="306"/>
        <v>30.74</v>
      </c>
      <c r="DC885">
        <f t="shared" si="307"/>
        <v>0</v>
      </c>
    </row>
    <row r="886" spans="1:107" x14ac:dyDescent="0.2">
      <c r="A886">
        <f>ROW(Source!A311)</f>
        <v>311</v>
      </c>
      <c r="B886">
        <v>39650538</v>
      </c>
      <c r="C886">
        <v>39651649</v>
      </c>
      <c r="D886">
        <v>36799065</v>
      </c>
      <c r="E886">
        <v>17</v>
      </c>
      <c r="F886">
        <v>1</v>
      </c>
      <c r="G886">
        <v>1</v>
      </c>
      <c r="H886">
        <v>3</v>
      </c>
      <c r="I886" t="s">
        <v>892</v>
      </c>
      <c r="J886" t="s">
        <v>3</v>
      </c>
      <c r="K886" t="s">
        <v>893</v>
      </c>
      <c r="L886">
        <v>1374</v>
      </c>
      <c r="N886">
        <v>1013</v>
      </c>
      <c r="O886" t="s">
        <v>894</v>
      </c>
      <c r="P886" t="s">
        <v>894</v>
      </c>
      <c r="Q886">
        <v>1</v>
      </c>
      <c r="W886">
        <v>0</v>
      </c>
      <c r="X886">
        <v>-1731369543</v>
      </c>
      <c r="Y886">
        <v>2.1</v>
      </c>
      <c r="AA886">
        <v>1</v>
      </c>
      <c r="AB886">
        <v>0</v>
      </c>
      <c r="AC886">
        <v>0</v>
      </c>
      <c r="AD886">
        <v>0</v>
      </c>
      <c r="AE886">
        <v>1</v>
      </c>
      <c r="AF886">
        <v>0</v>
      </c>
      <c r="AG886">
        <v>0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3</v>
      </c>
      <c r="AT886">
        <v>2.1</v>
      </c>
      <c r="AU886" t="s">
        <v>3</v>
      </c>
      <c r="AV886">
        <v>0</v>
      </c>
      <c r="AW886">
        <v>2</v>
      </c>
      <c r="AX886">
        <v>39651667</v>
      </c>
      <c r="AY886">
        <v>1</v>
      </c>
      <c r="AZ886">
        <v>0</v>
      </c>
      <c r="BA886">
        <v>748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Y886*Source!I311</f>
        <v>0.252</v>
      </c>
      <c r="CY886">
        <f t="shared" si="303"/>
        <v>1</v>
      </c>
      <c r="CZ886">
        <f t="shared" si="304"/>
        <v>1</v>
      </c>
      <c r="DA886">
        <f t="shared" si="305"/>
        <v>1</v>
      </c>
      <c r="DB886">
        <f t="shared" si="306"/>
        <v>2.1</v>
      </c>
      <c r="DC886">
        <f t="shared" si="307"/>
        <v>0</v>
      </c>
    </row>
    <row r="887" spans="1:107" x14ac:dyDescent="0.2">
      <c r="A887">
        <f>ROW(Source!A312)</f>
        <v>312</v>
      </c>
      <c r="B887">
        <v>39650536</v>
      </c>
      <c r="C887">
        <v>39651668</v>
      </c>
      <c r="D887">
        <v>37071037</v>
      </c>
      <c r="E887">
        <v>1</v>
      </c>
      <c r="F887">
        <v>1</v>
      </c>
      <c r="G887">
        <v>1</v>
      </c>
      <c r="H887">
        <v>1</v>
      </c>
      <c r="I887" t="s">
        <v>895</v>
      </c>
      <c r="J887" t="s">
        <v>3</v>
      </c>
      <c r="K887" t="s">
        <v>896</v>
      </c>
      <c r="L887">
        <v>1191</v>
      </c>
      <c r="N887">
        <v>1013</v>
      </c>
      <c r="O887" t="s">
        <v>878</v>
      </c>
      <c r="P887" t="s">
        <v>878</v>
      </c>
      <c r="Q887">
        <v>1</v>
      </c>
      <c r="W887">
        <v>0</v>
      </c>
      <c r="X887">
        <v>1069510174</v>
      </c>
      <c r="Y887">
        <v>37.935000000000002</v>
      </c>
      <c r="AA887">
        <v>0</v>
      </c>
      <c r="AB887">
        <v>0</v>
      </c>
      <c r="AC887">
        <v>0</v>
      </c>
      <c r="AD887">
        <v>9.6199999999999992</v>
      </c>
      <c r="AE887">
        <v>0</v>
      </c>
      <c r="AF887">
        <v>0</v>
      </c>
      <c r="AG887">
        <v>0</v>
      </c>
      <c r="AH887">
        <v>9.6199999999999992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3</v>
      </c>
      <c r="AT887">
        <v>28.1</v>
      </c>
      <c r="AU887" t="s">
        <v>19</v>
      </c>
      <c r="AV887">
        <v>1</v>
      </c>
      <c r="AW887">
        <v>2</v>
      </c>
      <c r="AX887">
        <v>39651682</v>
      </c>
      <c r="AY887">
        <v>1</v>
      </c>
      <c r="AZ887">
        <v>0</v>
      </c>
      <c r="BA887">
        <v>749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Y887*Source!I312</f>
        <v>37.935000000000002</v>
      </c>
      <c r="CY887">
        <f>AD887</f>
        <v>9.6199999999999992</v>
      </c>
      <c r="CZ887">
        <f>AH887</f>
        <v>9.6199999999999992</v>
      </c>
      <c r="DA887">
        <f>AL887</f>
        <v>1</v>
      </c>
      <c r="DB887">
        <f>ROUND((ROUND(AT887*CZ887,2)*1.35),6)</f>
        <v>364.93200000000002</v>
      </c>
      <c r="DC887">
        <f>ROUND((ROUND(AT887*AG887,2)*1.35),6)</f>
        <v>0</v>
      </c>
    </row>
    <row r="888" spans="1:107" x14ac:dyDescent="0.2">
      <c r="A888">
        <f>ROW(Source!A312)</f>
        <v>312</v>
      </c>
      <c r="B888">
        <v>39650536</v>
      </c>
      <c r="C888">
        <v>39651668</v>
      </c>
      <c r="D888">
        <v>37064876</v>
      </c>
      <c r="E888">
        <v>1</v>
      </c>
      <c r="F888">
        <v>1</v>
      </c>
      <c r="G888">
        <v>1</v>
      </c>
      <c r="H888">
        <v>1</v>
      </c>
      <c r="I888" t="s">
        <v>897</v>
      </c>
      <c r="J888" t="s">
        <v>3</v>
      </c>
      <c r="K888" t="s">
        <v>898</v>
      </c>
      <c r="L888">
        <v>1191</v>
      </c>
      <c r="N888">
        <v>1013</v>
      </c>
      <c r="O888" t="s">
        <v>878</v>
      </c>
      <c r="P888" t="s">
        <v>878</v>
      </c>
      <c r="Q888">
        <v>1</v>
      </c>
      <c r="W888">
        <v>0</v>
      </c>
      <c r="X888">
        <v>-1417349443</v>
      </c>
      <c r="Y888">
        <v>0.93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3</v>
      </c>
      <c r="AT888">
        <v>0.93</v>
      </c>
      <c r="AU888" t="s">
        <v>3</v>
      </c>
      <c r="AV888">
        <v>2</v>
      </c>
      <c r="AW888">
        <v>2</v>
      </c>
      <c r="AX888">
        <v>39651683</v>
      </c>
      <c r="AY888">
        <v>1</v>
      </c>
      <c r="AZ888">
        <v>2048</v>
      </c>
      <c r="BA888">
        <v>750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Y888*Source!I312</f>
        <v>0.93</v>
      </c>
      <c r="CY888">
        <f>AD888</f>
        <v>0</v>
      </c>
      <c r="CZ888">
        <f>AH888</f>
        <v>0</v>
      </c>
      <c r="DA888">
        <f>AL888</f>
        <v>1</v>
      </c>
      <c r="DB888">
        <f>ROUND(ROUND(AT888*CZ888,2),6)</f>
        <v>0</v>
      </c>
      <c r="DC888">
        <f>ROUND(ROUND(AT888*AG888,2),6)</f>
        <v>0</v>
      </c>
    </row>
    <row r="889" spans="1:107" x14ac:dyDescent="0.2">
      <c r="A889">
        <f>ROW(Source!A312)</f>
        <v>312</v>
      </c>
      <c r="B889">
        <v>39650536</v>
      </c>
      <c r="C889">
        <v>39651668</v>
      </c>
      <c r="D889">
        <v>36882159</v>
      </c>
      <c r="E889">
        <v>1</v>
      </c>
      <c r="F889">
        <v>1</v>
      </c>
      <c r="G889">
        <v>1</v>
      </c>
      <c r="H889">
        <v>2</v>
      </c>
      <c r="I889" t="s">
        <v>958</v>
      </c>
      <c r="J889" t="s">
        <v>959</v>
      </c>
      <c r="K889" t="s">
        <v>960</v>
      </c>
      <c r="L889">
        <v>1368</v>
      </c>
      <c r="N889">
        <v>1011</v>
      </c>
      <c r="O889" t="s">
        <v>902</v>
      </c>
      <c r="P889" t="s">
        <v>902</v>
      </c>
      <c r="Q889">
        <v>1</v>
      </c>
      <c r="W889">
        <v>0</v>
      </c>
      <c r="X889">
        <v>-1718674368</v>
      </c>
      <c r="Y889">
        <v>0.78300000000000003</v>
      </c>
      <c r="AA889">
        <v>0</v>
      </c>
      <c r="AB889">
        <v>111.99</v>
      </c>
      <c r="AC889">
        <v>13.5</v>
      </c>
      <c r="AD889">
        <v>0</v>
      </c>
      <c r="AE889">
        <v>0</v>
      </c>
      <c r="AF889">
        <v>111.99</v>
      </c>
      <c r="AG889">
        <v>13.5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3</v>
      </c>
      <c r="AT889">
        <v>0.57999999999999996</v>
      </c>
      <c r="AU889" t="s">
        <v>19</v>
      </c>
      <c r="AV889">
        <v>0</v>
      </c>
      <c r="AW889">
        <v>2</v>
      </c>
      <c r="AX889">
        <v>39651684</v>
      </c>
      <c r="AY889">
        <v>1</v>
      </c>
      <c r="AZ889">
        <v>0</v>
      </c>
      <c r="BA889">
        <v>751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Y889*Source!I312</f>
        <v>0.78300000000000003</v>
      </c>
      <c r="CY889">
        <f>AB889</f>
        <v>111.99</v>
      </c>
      <c r="CZ889">
        <f>AF889</f>
        <v>111.99</v>
      </c>
      <c r="DA889">
        <f>AJ889</f>
        <v>1</v>
      </c>
      <c r="DB889">
        <f>ROUND((ROUND(AT889*CZ889,2)*1.35),6)</f>
        <v>87.682500000000005</v>
      </c>
      <c r="DC889">
        <f>ROUND((ROUND(AT889*AG889,2)*1.35),6)</f>
        <v>10.570499999999999</v>
      </c>
    </row>
    <row r="890" spans="1:107" x14ac:dyDescent="0.2">
      <c r="A890">
        <f>ROW(Source!A312)</f>
        <v>312</v>
      </c>
      <c r="B890">
        <v>39650536</v>
      </c>
      <c r="C890">
        <v>39651668</v>
      </c>
      <c r="D890">
        <v>36883554</v>
      </c>
      <c r="E890">
        <v>1</v>
      </c>
      <c r="F890">
        <v>1</v>
      </c>
      <c r="G890">
        <v>1</v>
      </c>
      <c r="H890">
        <v>2</v>
      </c>
      <c r="I890" t="s">
        <v>961</v>
      </c>
      <c r="J890" t="s">
        <v>962</v>
      </c>
      <c r="K890" t="s">
        <v>963</v>
      </c>
      <c r="L890">
        <v>1368</v>
      </c>
      <c r="N890">
        <v>1011</v>
      </c>
      <c r="O890" t="s">
        <v>902</v>
      </c>
      <c r="P890" t="s">
        <v>902</v>
      </c>
      <c r="Q890">
        <v>1</v>
      </c>
      <c r="W890">
        <v>0</v>
      </c>
      <c r="X890">
        <v>1372534845</v>
      </c>
      <c r="Y890">
        <v>0.47249999999999998</v>
      </c>
      <c r="AA890">
        <v>0</v>
      </c>
      <c r="AB890">
        <v>65.709999999999994</v>
      </c>
      <c r="AC890">
        <v>11.6</v>
      </c>
      <c r="AD890">
        <v>0</v>
      </c>
      <c r="AE890">
        <v>0</v>
      </c>
      <c r="AF890">
        <v>65.709999999999994</v>
      </c>
      <c r="AG890">
        <v>11.6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1</v>
      </c>
      <c r="AP890">
        <v>1</v>
      </c>
      <c r="AQ890">
        <v>0</v>
      </c>
      <c r="AR890">
        <v>0</v>
      </c>
      <c r="AS890" t="s">
        <v>3</v>
      </c>
      <c r="AT890">
        <v>0.35</v>
      </c>
      <c r="AU890" t="s">
        <v>19</v>
      </c>
      <c r="AV890">
        <v>0</v>
      </c>
      <c r="AW890">
        <v>2</v>
      </c>
      <c r="AX890">
        <v>39651685</v>
      </c>
      <c r="AY890">
        <v>1</v>
      </c>
      <c r="AZ890">
        <v>0</v>
      </c>
      <c r="BA890">
        <v>752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Y890*Source!I312</f>
        <v>0.47249999999999998</v>
      </c>
      <c r="CY890">
        <f>AB890</f>
        <v>65.709999999999994</v>
      </c>
      <c r="CZ890">
        <f>AF890</f>
        <v>65.709999999999994</v>
      </c>
      <c r="DA890">
        <f>AJ890</f>
        <v>1</v>
      </c>
      <c r="DB890">
        <f>ROUND((ROUND(AT890*CZ890,2)*1.35),6)</f>
        <v>31.05</v>
      </c>
      <c r="DC890">
        <f>ROUND((ROUND(AT890*AG890,2)*1.35),6)</f>
        <v>5.4809999999999999</v>
      </c>
    </row>
    <row r="891" spans="1:107" x14ac:dyDescent="0.2">
      <c r="A891">
        <f>ROW(Source!A312)</f>
        <v>312</v>
      </c>
      <c r="B891">
        <v>39650536</v>
      </c>
      <c r="C891">
        <v>39651668</v>
      </c>
      <c r="D891">
        <v>36883858</v>
      </c>
      <c r="E891">
        <v>1</v>
      </c>
      <c r="F891">
        <v>1</v>
      </c>
      <c r="G891">
        <v>1</v>
      </c>
      <c r="H891">
        <v>2</v>
      </c>
      <c r="I891" t="s">
        <v>1039</v>
      </c>
      <c r="J891" t="s">
        <v>1040</v>
      </c>
      <c r="K891" t="s">
        <v>1041</v>
      </c>
      <c r="L891">
        <v>1368</v>
      </c>
      <c r="N891">
        <v>1011</v>
      </c>
      <c r="O891" t="s">
        <v>902</v>
      </c>
      <c r="P891" t="s">
        <v>902</v>
      </c>
      <c r="Q891">
        <v>1</v>
      </c>
      <c r="W891">
        <v>0</v>
      </c>
      <c r="X891">
        <v>-353815937</v>
      </c>
      <c r="Y891">
        <v>3.24</v>
      </c>
      <c r="AA891">
        <v>0</v>
      </c>
      <c r="AB891">
        <v>8.1</v>
      </c>
      <c r="AC891">
        <v>0</v>
      </c>
      <c r="AD891">
        <v>0</v>
      </c>
      <c r="AE891">
        <v>0</v>
      </c>
      <c r="AF891">
        <v>8.1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3</v>
      </c>
      <c r="AT891">
        <v>2.4</v>
      </c>
      <c r="AU891" t="s">
        <v>19</v>
      </c>
      <c r="AV891">
        <v>0</v>
      </c>
      <c r="AW891">
        <v>2</v>
      </c>
      <c r="AX891">
        <v>39651686</v>
      </c>
      <c r="AY891">
        <v>1</v>
      </c>
      <c r="AZ891">
        <v>0</v>
      </c>
      <c r="BA891">
        <v>753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Y891*Source!I312</f>
        <v>3.24</v>
      </c>
      <c r="CY891">
        <f>AB891</f>
        <v>8.1</v>
      </c>
      <c r="CZ891">
        <f>AF891</f>
        <v>8.1</v>
      </c>
      <c r="DA891">
        <f>AJ891</f>
        <v>1</v>
      </c>
      <c r="DB891">
        <f>ROUND((ROUND(AT891*CZ891,2)*1.35),6)</f>
        <v>26.244</v>
      </c>
      <c r="DC891">
        <f>ROUND((ROUND(AT891*AG891,2)*1.35),6)</f>
        <v>0</v>
      </c>
    </row>
    <row r="892" spans="1:107" x14ac:dyDescent="0.2">
      <c r="A892">
        <f>ROW(Source!A312)</f>
        <v>312</v>
      </c>
      <c r="B892">
        <v>39650536</v>
      </c>
      <c r="C892">
        <v>39651668</v>
      </c>
      <c r="D892">
        <v>36800159</v>
      </c>
      <c r="E892">
        <v>1</v>
      </c>
      <c r="F892">
        <v>1</v>
      </c>
      <c r="G892">
        <v>1</v>
      </c>
      <c r="H892">
        <v>3</v>
      </c>
      <c r="I892" t="s">
        <v>1064</v>
      </c>
      <c r="J892" t="s">
        <v>1065</v>
      </c>
      <c r="K892" t="s">
        <v>1066</v>
      </c>
      <c r="L892">
        <v>1339</v>
      </c>
      <c r="N892">
        <v>1007</v>
      </c>
      <c r="O892" t="s">
        <v>657</v>
      </c>
      <c r="P892" t="s">
        <v>657</v>
      </c>
      <c r="Q892">
        <v>1</v>
      </c>
      <c r="W892">
        <v>0</v>
      </c>
      <c r="X892">
        <v>1262771840</v>
      </c>
      <c r="Y892">
        <v>1.6</v>
      </c>
      <c r="AA892">
        <v>6.22</v>
      </c>
      <c r="AB892">
        <v>0</v>
      </c>
      <c r="AC892">
        <v>0</v>
      </c>
      <c r="AD892">
        <v>0</v>
      </c>
      <c r="AE892">
        <v>6.22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1.6</v>
      </c>
      <c r="AU892" t="s">
        <v>3</v>
      </c>
      <c r="AV892">
        <v>0</v>
      </c>
      <c r="AW892">
        <v>2</v>
      </c>
      <c r="AX892">
        <v>39651687</v>
      </c>
      <c r="AY892">
        <v>1</v>
      </c>
      <c r="AZ892">
        <v>0</v>
      </c>
      <c r="BA892">
        <v>754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Y892*Source!I312</f>
        <v>1.6</v>
      </c>
      <c r="CY892">
        <f t="shared" ref="CY892:CY898" si="308">AA892</f>
        <v>6.22</v>
      </c>
      <c r="CZ892">
        <f t="shared" ref="CZ892:CZ898" si="309">AE892</f>
        <v>6.22</v>
      </c>
      <c r="DA892">
        <f t="shared" ref="DA892:DA898" si="310">AI892</f>
        <v>1</v>
      </c>
      <c r="DB892">
        <f t="shared" ref="DB892:DB898" si="311">ROUND(ROUND(AT892*CZ892,2),6)</f>
        <v>9.9499999999999993</v>
      </c>
      <c r="DC892">
        <f t="shared" ref="DC892:DC898" si="312">ROUND(ROUND(AT892*AG892,2),6)</f>
        <v>0</v>
      </c>
    </row>
    <row r="893" spans="1:107" x14ac:dyDescent="0.2">
      <c r="A893">
        <f>ROW(Source!A312)</f>
        <v>312</v>
      </c>
      <c r="B893">
        <v>39650536</v>
      </c>
      <c r="C893">
        <v>39651668</v>
      </c>
      <c r="D893">
        <v>36800166</v>
      </c>
      <c r="E893">
        <v>1</v>
      </c>
      <c r="F893">
        <v>1</v>
      </c>
      <c r="G893">
        <v>1</v>
      </c>
      <c r="H893">
        <v>3</v>
      </c>
      <c r="I893" t="s">
        <v>1156</v>
      </c>
      <c r="J893" t="s">
        <v>1157</v>
      </c>
      <c r="K893" t="s">
        <v>1158</v>
      </c>
      <c r="L893">
        <v>1346</v>
      </c>
      <c r="N893">
        <v>1009</v>
      </c>
      <c r="O893" t="s">
        <v>186</v>
      </c>
      <c r="P893" t="s">
        <v>186</v>
      </c>
      <c r="Q893">
        <v>1</v>
      </c>
      <c r="W893">
        <v>0</v>
      </c>
      <c r="X893">
        <v>1721895514</v>
      </c>
      <c r="Y893">
        <v>0.4</v>
      </c>
      <c r="AA893">
        <v>6.09</v>
      </c>
      <c r="AB893">
        <v>0</v>
      </c>
      <c r="AC893">
        <v>0</v>
      </c>
      <c r="AD893">
        <v>0</v>
      </c>
      <c r="AE893">
        <v>6.09</v>
      </c>
      <c r="AF893">
        <v>0</v>
      </c>
      <c r="AG893">
        <v>0</v>
      </c>
      <c r="AH893">
        <v>0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3</v>
      </c>
      <c r="AT893">
        <v>0.4</v>
      </c>
      <c r="AU893" t="s">
        <v>3</v>
      </c>
      <c r="AV893">
        <v>0</v>
      </c>
      <c r="AW893">
        <v>2</v>
      </c>
      <c r="AX893">
        <v>39651688</v>
      </c>
      <c r="AY893">
        <v>1</v>
      </c>
      <c r="AZ893">
        <v>0</v>
      </c>
      <c r="BA893">
        <v>755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Y893*Source!I312</f>
        <v>0.4</v>
      </c>
      <c r="CY893">
        <f t="shared" si="308"/>
        <v>6.09</v>
      </c>
      <c r="CZ893">
        <f t="shared" si="309"/>
        <v>6.09</v>
      </c>
      <c r="DA893">
        <f t="shared" si="310"/>
        <v>1</v>
      </c>
      <c r="DB893">
        <f t="shared" si="311"/>
        <v>2.44</v>
      </c>
      <c r="DC893">
        <f t="shared" si="312"/>
        <v>0</v>
      </c>
    </row>
    <row r="894" spans="1:107" x14ac:dyDescent="0.2">
      <c r="A894">
        <f>ROW(Source!A312)</f>
        <v>312</v>
      </c>
      <c r="B894">
        <v>39650536</v>
      </c>
      <c r="C894">
        <v>39651668</v>
      </c>
      <c r="D894">
        <v>36800363</v>
      </c>
      <c r="E894">
        <v>1</v>
      </c>
      <c r="F894">
        <v>1</v>
      </c>
      <c r="G894">
        <v>1</v>
      </c>
      <c r="H894">
        <v>3</v>
      </c>
      <c r="I894" t="s">
        <v>1159</v>
      </c>
      <c r="J894" t="s">
        <v>1160</v>
      </c>
      <c r="K894" t="s">
        <v>1161</v>
      </c>
      <c r="L894">
        <v>1346</v>
      </c>
      <c r="N894">
        <v>1009</v>
      </c>
      <c r="O894" t="s">
        <v>186</v>
      </c>
      <c r="P894" t="s">
        <v>186</v>
      </c>
      <c r="Q894">
        <v>1</v>
      </c>
      <c r="W894">
        <v>0</v>
      </c>
      <c r="X894">
        <v>-1005327145</v>
      </c>
      <c r="Y894">
        <v>0.8</v>
      </c>
      <c r="AA894">
        <v>9.75</v>
      </c>
      <c r="AB894">
        <v>0</v>
      </c>
      <c r="AC894">
        <v>0</v>
      </c>
      <c r="AD894">
        <v>0</v>
      </c>
      <c r="AE894">
        <v>9.75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3</v>
      </c>
      <c r="AT894">
        <v>0.8</v>
      </c>
      <c r="AU894" t="s">
        <v>3</v>
      </c>
      <c r="AV894">
        <v>0</v>
      </c>
      <c r="AW894">
        <v>2</v>
      </c>
      <c r="AX894">
        <v>39651689</v>
      </c>
      <c r="AY894">
        <v>1</v>
      </c>
      <c r="AZ894">
        <v>0</v>
      </c>
      <c r="BA894">
        <v>756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Y894*Source!I312</f>
        <v>0.8</v>
      </c>
      <c r="CY894">
        <f t="shared" si="308"/>
        <v>9.75</v>
      </c>
      <c r="CZ894">
        <f t="shared" si="309"/>
        <v>9.75</v>
      </c>
      <c r="DA894">
        <f t="shared" si="310"/>
        <v>1</v>
      </c>
      <c r="DB894">
        <f t="shared" si="311"/>
        <v>7.8</v>
      </c>
      <c r="DC894">
        <f t="shared" si="312"/>
        <v>0</v>
      </c>
    </row>
    <row r="895" spans="1:107" x14ac:dyDescent="0.2">
      <c r="A895">
        <f>ROW(Source!A312)</f>
        <v>312</v>
      </c>
      <c r="B895">
        <v>39650536</v>
      </c>
      <c r="C895">
        <v>39651668</v>
      </c>
      <c r="D895">
        <v>36803257</v>
      </c>
      <c r="E895">
        <v>1</v>
      </c>
      <c r="F895">
        <v>1</v>
      </c>
      <c r="G895">
        <v>1</v>
      </c>
      <c r="H895">
        <v>3</v>
      </c>
      <c r="I895" t="s">
        <v>1162</v>
      </c>
      <c r="J895" t="s">
        <v>1163</v>
      </c>
      <c r="K895" t="s">
        <v>1109</v>
      </c>
      <c r="L895">
        <v>1348</v>
      </c>
      <c r="N895">
        <v>1009</v>
      </c>
      <c r="O895" t="s">
        <v>888</v>
      </c>
      <c r="P895" t="s">
        <v>888</v>
      </c>
      <c r="Q895">
        <v>1000</v>
      </c>
      <c r="W895">
        <v>0</v>
      </c>
      <c r="X895">
        <v>-1207018266</v>
      </c>
      <c r="Y895">
        <v>1.1E-4</v>
      </c>
      <c r="AA895">
        <v>10578</v>
      </c>
      <c r="AB895">
        <v>0</v>
      </c>
      <c r="AC895">
        <v>0</v>
      </c>
      <c r="AD895">
        <v>0</v>
      </c>
      <c r="AE895">
        <v>10578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3</v>
      </c>
      <c r="AT895">
        <v>1.1E-4</v>
      </c>
      <c r="AU895" t="s">
        <v>3</v>
      </c>
      <c r="AV895">
        <v>0</v>
      </c>
      <c r="AW895">
        <v>2</v>
      </c>
      <c r="AX895">
        <v>39651690</v>
      </c>
      <c r="AY895">
        <v>1</v>
      </c>
      <c r="AZ895">
        <v>0</v>
      </c>
      <c r="BA895">
        <v>757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Y895*Source!I312</f>
        <v>1.1E-4</v>
      </c>
      <c r="CY895">
        <f t="shared" si="308"/>
        <v>10578</v>
      </c>
      <c r="CZ895">
        <f t="shared" si="309"/>
        <v>10578</v>
      </c>
      <c r="DA895">
        <f t="shared" si="310"/>
        <v>1</v>
      </c>
      <c r="DB895">
        <f t="shared" si="311"/>
        <v>1.1599999999999999</v>
      </c>
      <c r="DC895">
        <f t="shared" si="312"/>
        <v>0</v>
      </c>
    </row>
    <row r="896" spans="1:107" x14ac:dyDescent="0.2">
      <c r="A896">
        <f>ROW(Source!A312)</f>
        <v>312</v>
      </c>
      <c r="B896">
        <v>39650536</v>
      </c>
      <c r="C896">
        <v>39651668</v>
      </c>
      <c r="D896">
        <v>36823298</v>
      </c>
      <c r="E896">
        <v>1</v>
      </c>
      <c r="F896">
        <v>1</v>
      </c>
      <c r="G896">
        <v>1</v>
      </c>
      <c r="H896">
        <v>3</v>
      </c>
      <c r="I896" t="s">
        <v>1164</v>
      </c>
      <c r="J896" t="s">
        <v>1165</v>
      </c>
      <c r="K896" t="s">
        <v>1166</v>
      </c>
      <c r="L896">
        <v>1346</v>
      </c>
      <c r="N896">
        <v>1009</v>
      </c>
      <c r="O896" t="s">
        <v>186</v>
      </c>
      <c r="P896" t="s">
        <v>186</v>
      </c>
      <c r="Q896">
        <v>1</v>
      </c>
      <c r="W896">
        <v>0</v>
      </c>
      <c r="X896">
        <v>-1746583631</v>
      </c>
      <c r="Y896">
        <v>20</v>
      </c>
      <c r="AA896">
        <v>12.6</v>
      </c>
      <c r="AB896">
        <v>0</v>
      </c>
      <c r="AC896">
        <v>0</v>
      </c>
      <c r="AD896">
        <v>0</v>
      </c>
      <c r="AE896">
        <v>12.6</v>
      </c>
      <c r="AF896">
        <v>0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3</v>
      </c>
      <c r="AT896">
        <v>20</v>
      </c>
      <c r="AU896" t="s">
        <v>3</v>
      </c>
      <c r="AV896">
        <v>0</v>
      </c>
      <c r="AW896">
        <v>2</v>
      </c>
      <c r="AX896">
        <v>39651691</v>
      </c>
      <c r="AY896">
        <v>1</v>
      </c>
      <c r="AZ896">
        <v>0</v>
      </c>
      <c r="BA896">
        <v>758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Y896*Source!I312</f>
        <v>20</v>
      </c>
      <c r="CY896">
        <f t="shared" si="308"/>
        <v>12.6</v>
      </c>
      <c r="CZ896">
        <f t="shared" si="309"/>
        <v>12.6</v>
      </c>
      <c r="DA896">
        <f t="shared" si="310"/>
        <v>1</v>
      </c>
      <c r="DB896">
        <f t="shared" si="311"/>
        <v>252</v>
      </c>
      <c r="DC896">
        <f t="shared" si="312"/>
        <v>0</v>
      </c>
    </row>
    <row r="897" spans="1:107" x14ac:dyDescent="0.2">
      <c r="A897">
        <f>ROW(Source!A312)</f>
        <v>312</v>
      </c>
      <c r="B897">
        <v>39650536</v>
      </c>
      <c r="C897">
        <v>39651668</v>
      </c>
      <c r="D897">
        <v>36799065</v>
      </c>
      <c r="E897">
        <v>17</v>
      </c>
      <c r="F897">
        <v>1</v>
      </c>
      <c r="G897">
        <v>1</v>
      </c>
      <c r="H897">
        <v>3</v>
      </c>
      <c r="I897" t="s">
        <v>892</v>
      </c>
      <c r="J897" t="s">
        <v>3</v>
      </c>
      <c r="K897" t="s">
        <v>893</v>
      </c>
      <c r="L897">
        <v>1374</v>
      </c>
      <c r="N897">
        <v>1013</v>
      </c>
      <c r="O897" t="s">
        <v>894</v>
      </c>
      <c r="P897" t="s">
        <v>894</v>
      </c>
      <c r="Q897">
        <v>1</v>
      </c>
      <c r="W897">
        <v>0</v>
      </c>
      <c r="X897">
        <v>-1731369543</v>
      </c>
      <c r="Y897">
        <v>5.41</v>
      </c>
      <c r="AA897">
        <v>1</v>
      </c>
      <c r="AB897">
        <v>0</v>
      </c>
      <c r="AC897">
        <v>0</v>
      </c>
      <c r="AD897">
        <v>0</v>
      </c>
      <c r="AE897">
        <v>1</v>
      </c>
      <c r="AF897">
        <v>0</v>
      </c>
      <c r="AG897">
        <v>0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3</v>
      </c>
      <c r="AT897">
        <v>5.41</v>
      </c>
      <c r="AU897" t="s">
        <v>3</v>
      </c>
      <c r="AV897">
        <v>0</v>
      </c>
      <c r="AW897">
        <v>2</v>
      </c>
      <c r="AX897">
        <v>39651692</v>
      </c>
      <c r="AY897">
        <v>1</v>
      </c>
      <c r="AZ897">
        <v>0</v>
      </c>
      <c r="BA897">
        <v>759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Y897*Source!I312</f>
        <v>5.41</v>
      </c>
      <c r="CY897">
        <f t="shared" si="308"/>
        <v>1</v>
      </c>
      <c r="CZ897">
        <f t="shared" si="309"/>
        <v>1</v>
      </c>
      <c r="DA897">
        <f t="shared" si="310"/>
        <v>1</v>
      </c>
      <c r="DB897">
        <f t="shared" si="311"/>
        <v>5.41</v>
      </c>
      <c r="DC897">
        <f t="shared" si="312"/>
        <v>0</v>
      </c>
    </row>
    <row r="898" spans="1:107" x14ac:dyDescent="0.2">
      <c r="A898">
        <f>ROW(Source!A312)</f>
        <v>312</v>
      </c>
      <c r="B898">
        <v>39650536</v>
      </c>
      <c r="C898">
        <v>39651668</v>
      </c>
      <c r="D898">
        <v>0</v>
      </c>
      <c r="E898">
        <v>0</v>
      </c>
      <c r="F898">
        <v>1</v>
      </c>
      <c r="G898">
        <v>1</v>
      </c>
      <c r="H898">
        <v>3</v>
      </c>
      <c r="I898" t="s">
        <v>171</v>
      </c>
      <c r="J898" t="s">
        <v>3</v>
      </c>
      <c r="K898" t="s">
        <v>553</v>
      </c>
      <c r="L898">
        <v>1371</v>
      </c>
      <c r="N898">
        <v>1013</v>
      </c>
      <c r="O898" t="s">
        <v>17</v>
      </c>
      <c r="P898" t="s">
        <v>17</v>
      </c>
      <c r="Q898">
        <v>1</v>
      </c>
      <c r="W898">
        <v>0</v>
      </c>
      <c r="X898">
        <v>-884603716</v>
      </c>
      <c r="Y898">
        <v>1</v>
      </c>
      <c r="AA898">
        <v>18835.169999999998</v>
      </c>
      <c r="AB898">
        <v>0</v>
      </c>
      <c r="AC898">
        <v>0</v>
      </c>
      <c r="AD898">
        <v>0</v>
      </c>
      <c r="AE898">
        <v>18835.169999999998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0</v>
      </c>
      <c r="AP898">
        <v>0</v>
      </c>
      <c r="AQ898">
        <v>0</v>
      </c>
      <c r="AR898">
        <v>0</v>
      </c>
      <c r="AS898" t="s">
        <v>3</v>
      </c>
      <c r="AT898">
        <v>1</v>
      </c>
      <c r="AU898" t="s">
        <v>3</v>
      </c>
      <c r="AV898">
        <v>0</v>
      </c>
      <c r="AW898">
        <v>1</v>
      </c>
      <c r="AX898">
        <v>-1</v>
      </c>
      <c r="AY898">
        <v>0</v>
      </c>
      <c r="AZ898">
        <v>0</v>
      </c>
      <c r="BA898" t="s">
        <v>3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Y898*Source!I312</f>
        <v>1</v>
      </c>
      <c r="CY898">
        <f t="shared" si="308"/>
        <v>18835.169999999998</v>
      </c>
      <c r="CZ898">
        <f t="shared" si="309"/>
        <v>18835.169999999998</v>
      </c>
      <c r="DA898">
        <f t="shared" si="310"/>
        <v>1</v>
      </c>
      <c r="DB898">
        <f t="shared" si="311"/>
        <v>18835.169999999998</v>
      </c>
      <c r="DC898">
        <f t="shared" si="312"/>
        <v>0</v>
      </c>
    </row>
    <row r="899" spans="1:107" x14ac:dyDescent="0.2">
      <c r="A899">
        <f>ROW(Source!A313)</f>
        <v>313</v>
      </c>
      <c r="B899">
        <v>39650538</v>
      </c>
      <c r="C899">
        <v>39651668</v>
      </c>
      <c r="D899">
        <v>37071037</v>
      </c>
      <c r="E899">
        <v>1</v>
      </c>
      <c r="F899">
        <v>1</v>
      </c>
      <c r="G899">
        <v>1</v>
      </c>
      <c r="H899">
        <v>1</v>
      </c>
      <c r="I899" t="s">
        <v>895</v>
      </c>
      <c r="J899" t="s">
        <v>3</v>
      </c>
      <c r="K899" t="s">
        <v>896</v>
      </c>
      <c r="L899">
        <v>1191</v>
      </c>
      <c r="N899">
        <v>1013</v>
      </c>
      <c r="O899" t="s">
        <v>878</v>
      </c>
      <c r="P899" t="s">
        <v>878</v>
      </c>
      <c r="Q899">
        <v>1</v>
      </c>
      <c r="W899">
        <v>0</v>
      </c>
      <c r="X899">
        <v>1069510174</v>
      </c>
      <c r="Y899">
        <v>37.935000000000002</v>
      </c>
      <c r="AA899">
        <v>0</v>
      </c>
      <c r="AB899">
        <v>0</v>
      </c>
      <c r="AC899">
        <v>0</v>
      </c>
      <c r="AD899">
        <v>65.13</v>
      </c>
      <c r="AE899">
        <v>0</v>
      </c>
      <c r="AF899">
        <v>0</v>
      </c>
      <c r="AG899">
        <v>0</v>
      </c>
      <c r="AH899">
        <v>9.6199999999999992</v>
      </c>
      <c r="AI899">
        <v>1</v>
      </c>
      <c r="AJ899">
        <v>1</v>
      </c>
      <c r="AK899">
        <v>1</v>
      </c>
      <c r="AL899">
        <v>6.77</v>
      </c>
      <c r="AN899">
        <v>0</v>
      </c>
      <c r="AO899">
        <v>1</v>
      </c>
      <c r="AP899">
        <v>1</v>
      </c>
      <c r="AQ899">
        <v>0</v>
      </c>
      <c r="AR899">
        <v>0</v>
      </c>
      <c r="AS899" t="s">
        <v>3</v>
      </c>
      <c r="AT899">
        <v>28.1</v>
      </c>
      <c r="AU899" t="s">
        <v>19</v>
      </c>
      <c r="AV899">
        <v>1</v>
      </c>
      <c r="AW899">
        <v>2</v>
      </c>
      <c r="AX899">
        <v>39651682</v>
      </c>
      <c r="AY899">
        <v>1</v>
      </c>
      <c r="AZ899">
        <v>0</v>
      </c>
      <c r="BA899">
        <v>760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Y899*Source!I313</f>
        <v>37.935000000000002</v>
      </c>
      <c r="CY899">
        <f>AD899</f>
        <v>65.13</v>
      </c>
      <c r="CZ899">
        <f>AH899</f>
        <v>9.6199999999999992</v>
      </c>
      <c r="DA899">
        <f>AL899</f>
        <v>6.77</v>
      </c>
      <c r="DB899">
        <f>ROUND((ROUND(AT899*CZ899,2)*1.35),6)</f>
        <v>364.93200000000002</v>
      </c>
      <c r="DC899">
        <f>ROUND((ROUND(AT899*AG899,2)*1.35),6)</f>
        <v>0</v>
      </c>
    </row>
    <row r="900" spans="1:107" x14ac:dyDescent="0.2">
      <c r="A900">
        <f>ROW(Source!A313)</f>
        <v>313</v>
      </c>
      <c r="B900">
        <v>39650538</v>
      </c>
      <c r="C900">
        <v>39651668</v>
      </c>
      <c r="D900">
        <v>37064876</v>
      </c>
      <c r="E900">
        <v>1</v>
      </c>
      <c r="F900">
        <v>1</v>
      </c>
      <c r="G900">
        <v>1</v>
      </c>
      <c r="H900">
        <v>1</v>
      </c>
      <c r="I900" t="s">
        <v>897</v>
      </c>
      <c r="J900" t="s">
        <v>3</v>
      </c>
      <c r="K900" t="s">
        <v>898</v>
      </c>
      <c r="L900">
        <v>1191</v>
      </c>
      <c r="N900">
        <v>1013</v>
      </c>
      <c r="O900" t="s">
        <v>878</v>
      </c>
      <c r="P900" t="s">
        <v>878</v>
      </c>
      <c r="Q900">
        <v>1</v>
      </c>
      <c r="W900">
        <v>0</v>
      </c>
      <c r="X900">
        <v>-1417349443</v>
      </c>
      <c r="Y900">
        <v>0.93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6.77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0.93</v>
      </c>
      <c r="AU900" t="s">
        <v>3</v>
      </c>
      <c r="AV900">
        <v>2</v>
      </c>
      <c r="AW900">
        <v>2</v>
      </c>
      <c r="AX900">
        <v>39651683</v>
      </c>
      <c r="AY900">
        <v>1</v>
      </c>
      <c r="AZ900">
        <v>2048</v>
      </c>
      <c r="BA900">
        <v>761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Y900*Source!I313</f>
        <v>0.93</v>
      </c>
      <c r="CY900">
        <f>AD900</f>
        <v>0</v>
      </c>
      <c r="CZ900">
        <f>AH900</f>
        <v>0</v>
      </c>
      <c r="DA900">
        <f>AL900</f>
        <v>1</v>
      </c>
      <c r="DB900">
        <f>ROUND(ROUND(AT900*CZ900,2),6)</f>
        <v>0</v>
      </c>
      <c r="DC900">
        <f>ROUND(ROUND(AT900*AG900,2),6)</f>
        <v>0</v>
      </c>
    </row>
    <row r="901" spans="1:107" x14ac:dyDescent="0.2">
      <c r="A901">
        <f>ROW(Source!A313)</f>
        <v>313</v>
      </c>
      <c r="B901">
        <v>39650538</v>
      </c>
      <c r="C901">
        <v>39651668</v>
      </c>
      <c r="D901">
        <v>36882159</v>
      </c>
      <c r="E901">
        <v>1</v>
      </c>
      <c r="F901">
        <v>1</v>
      </c>
      <c r="G901">
        <v>1</v>
      </c>
      <c r="H901">
        <v>2</v>
      </c>
      <c r="I901" t="s">
        <v>958</v>
      </c>
      <c r="J901" t="s">
        <v>959</v>
      </c>
      <c r="K901" t="s">
        <v>960</v>
      </c>
      <c r="L901">
        <v>1368</v>
      </c>
      <c r="N901">
        <v>1011</v>
      </c>
      <c r="O901" t="s">
        <v>902</v>
      </c>
      <c r="P901" t="s">
        <v>902</v>
      </c>
      <c r="Q901">
        <v>1</v>
      </c>
      <c r="W901">
        <v>0</v>
      </c>
      <c r="X901">
        <v>-1718674368</v>
      </c>
      <c r="Y901">
        <v>0.78300000000000003</v>
      </c>
      <c r="AA901">
        <v>0</v>
      </c>
      <c r="AB901">
        <v>758.17</v>
      </c>
      <c r="AC901">
        <v>13.5</v>
      </c>
      <c r="AD901">
        <v>0</v>
      </c>
      <c r="AE901">
        <v>0</v>
      </c>
      <c r="AF901">
        <v>111.99</v>
      </c>
      <c r="AG901">
        <v>13.5</v>
      </c>
      <c r="AH901">
        <v>0</v>
      </c>
      <c r="AI901">
        <v>1</v>
      </c>
      <c r="AJ901">
        <v>6.77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3</v>
      </c>
      <c r="AT901">
        <v>0.57999999999999996</v>
      </c>
      <c r="AU901" t="s">
        <v>19</v>
      </c>
      <c r="AV901">
        <v>0</v>
      </c>
      <c r="AW901">
        <v>2</v>
      </c>
      <c r="AX901">
        <v>39651684</v>
      </c>
      <c r="AY901">
        <v>1</v>
      </c>
      <c r="AZ901">
        <v>0</v>
      </c>
      <c r="BA901">
        <v>762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Y901*Source!I313</f>
        <v>0.78300000000000003</v>
      </c>
      <c r="CY901">
        <f>AB901</f>
        <v>758.17</v>
      </c>
      <c r="CZ901">
        <f>AF901</f>
        <v>111.99</v>
      </c>
      <c r="DA901">
        <f>AJ901</f>
        <v>6.77</v>
      </c>
      <c r="DB901">
        <f>ROUND((ROUND(AT901*CZ901,2)*1.35),6)</f>
        <v>87.682500000000005</v>
      </c>
      <c r="DC901">
        <f>ROUND((ROUND(AT901*AG901,2)*1.35),6)</f>
        <v>10.570499999999999</v>
      </c>
    </row>
    <row r="902" spans="1:107" x14ac:dyDescent="0.2">
      <c r="A902">
        <f>ROW(Source!A313)</f>
        <v>313</v>
      </c>
      <c r="B902">
        <v>39650538</v>
      </c>
      <c r="C902">
        <v>39651668</v>
      </c>
      <c r="D902">
        <v>36883554</v>
      </c>
      <c r="E902">
        <v>1</v>
      </c>
      <c r="F902">
        <v>1</v>
      </c>
      <c r="G902">
        <v>1</v>
      </c>
      <c r="H902">
        <v>2</v>
      </c>
      <c r="I902" t="s">
        <v>961</v>
      </c>
      <c r="J902" t="s">
        <v>962</v>
      </c>
      <c r="K902" t="s">
        <v>963</v>
      </c>
      <c r="L902">
        <v>1368</v>
      </c>
      <c r="N902">
        <v>1011</v>
      </c>
      <c r="O902" t="s">
        <v>902</v>
      </c>
      <c r="P902" t="s">
        <v>902</v>
      </c>
      <c r="Q902">
        <v>1</v>
      </c>
      <c r="W902">
        <v>0</v>
      </c>
      <c r="X902">
        <v>1372534845</v>
      </c>
      <c r="Y902">
        <v>0.47249999999999998</v>
      </c>
      <c r="AA902">
        <v>0</v>
      </c>
      <c r="AB902">
        <v>444.86</v>
      </c>
      <c r="AC902">
        <v>11.6</v>
      </c>
      <c r="AD902">
        <v>0</v>
      </c>
      <c r="AE902">
        <v>0</v>
      </c>
      <c r="AF902">
        <v>65.709999999999994</v>
      </c>
      <c r="AG902">
        <v>11.6</v>
      </c>
      <c r="AH902">
        <v>0</v>
      </c>
      <c r="AI902">
        <v>1</v>
      </c>
      <c r="AJ902">
        <v>6.77</v>
      </c>
      <c r="AK902">
        <v>1</v>
      </c>
      <c r="AL902">
        <v>1</v>
      </c>
      <c r="AN902">
        <v>0</v>
      </c>
      <c r="AO902">
        <v>1</v>
      </c>
      <c r="AP902">
        <v>1</v>
      </c>
      <c r="AQ902">
        <v>0</v>
      </c>
      <c r="AR902">
        <v>0</v>
      </c>
      <c r="AS902" t="s">
        <v>3</v>
      </c>
      <c r="AT902">
        <v>0.35</v>
      </c>
      <c r="AU902" t="s">
        <v>19</v>
      </c>
      <c r="AV902">
        <v>0</v>
      </c>
      <c r="AW902">
        <v>2</v>
      </c>
      <c r="AX902">
        <v>39651685</v>
      </c>
      <c r="AY902">
        <v>1</v>
      </c>
      <c r="AZ902">
        <v>0</v>
      </c>
      <c r="BA902">
        <v>763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Y902*Source!I313</f>
        <v>0.47249999999999998</v>
      </c>
      <c r="CY902">
        <f>AB902</f>
        <v>444.86</v>
      </c>
      <c r="CZ902">
        <f>AF902</f>
        <v>65.709999999999994</v>
      </c>
      <c r="DA902">
        <f>AJ902</f>
        <v>6.77</v>
      </c>
      <c r="DB902">
        <f>ROUND((ROUND(AT902*CZ902,2)*1.35),6)</f>
        <v>31.05</v>
      </c>
      <c r="DC902">
        <f>ROUND((ROUND(AT902*AG902,2)*1.35),6)</f>
        <v>5.4809999999999999</v>
      </c>
    </row>
    <row r="903" spans="1:107" x14ac:dyDescent="0.2">
      <c r="A903">
        <f>ROW(Source!A313)</f>
        <v>313</v>
      </c>
      <c r="B903">
        <v>39650538</v>
      </c>
      <c r="C903">
        <v>39651668</v>
      </c>
      <c r="D903">
        <v>36883858</v>
      </c>
      <c r="E903">
        <v>1</v>
      </c>
      <c r="F903">
        <v>1</v>
      </c>
      <c r="G903">
        <v>1</v>
      </c>
      <c r="H903">
        <v>2</v>
      </c>
      <c r="I903" t="s">
        <v>1039</v>
      </c>
      <c r="J903" t="s">
        <v>1040</v>
      </c>
      <c r="K903" t="s">
        <v>1041</v>
      </c>
      <c r="L903">
        <v>1368</v>
      </c>
      <c r="N903">
        <v>1011</v>
      </c>
      <c r="O903" t="s">
        <v>902</v>
      </c>
      <c r="P903" t="s">
        <v>902</v>
      </c>
      <c r="Q903">
        <v>1</v>
      </c>
      <c r="W903">
        <v>0</v>
      </c>
      <c r="X903">
        <v>-353815937</v>
      </c>
      <c r="Y903">
        <v>3.24</v>
      </c>
      <c r="AA903">
        <v>0</v>
      </c>
      <c r="AB903">
        <v>54.84</v>
      </c>
      <c r="AC903">
        <v>0</v>
      </c>
      <c r="AD903">
        <v>0</v>
      </c>
      <c r="AE903">
        <v>0</v>
      </c>
      <c r="AF903">
        <v>8.1</v>
      </c>
      <c r="AG903">
        <v>0</v>
      </c>
      <c r="AH903">
        <v>0</v>
      </c>
      <c r="AI903">
        <v>1</v>
      </c>
      <c r="AJ903">
        <v>6.77</v>
      </c>
      <c r="AK903">
        <v>1</v>
      </c>
      <c r="AL903">
        <v>1</v>
      </c>
      <c r="AN903">
        <v>0</v>
      </c>
      <c r="AO903">
        <v>1</v>
      </c>
      <c r="AP903">
        <v>1</v>
      </c>
      <c r="AQ903">
        <v>0</v>
      </c>
      <c r="AR903">
        <v>0</v>
      </c>
      <c r="AS903" t="s">
        <v>3</v>
      </c>
      <c r="AT903">
        <v>2.4</v>
      </c>
      <c r="AU903" t="s">
        <v>19</v>
      </c>
      <c r="AV903">
        <v>0</v>
      </c>
      <c r="AW903">
        <v>2</v>
      </c>
      <c r="AX903">
        <v>39651686</v>
      </c>
      <c r="AY903">
        <v>1</v>
      </c>
      <c r="AZ903">
        <v>0</v>
      </c>
      <c r="BA903">
        <v>764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Y903*Source!I313</f>
        <v>3.24</v>
      </c>
      <c r="CY903">
        <f>AB903</f>
        <v>54.84</v>
      </c>
      <c r="CZ903">
        <f>AF903</f>
        <v>8.1</v>
      </c>
      <c r="DA903">
        <f>AJ903</f>
        <v>6.77</v>
      </c>
      <c r="DB903">
        <f>ROUND((ROUND(AT903*CZ903,2)*1.35),6)</f>
        <v>26.244</v>
      </c>
      <c r="DC903">
        <f>ROUND((ROUND(AT903*AG903,2)*1.35),6)</f>
        <v>0</v>
      </c>
    </row>
    <row r="904" spans="1:107" x14ac:dyDescent="0.2">
      <c r="A904">
        <f>ROW(Source!A313)</f>
        <v>313</v>
      </c>
      <c r="B904">
        <v>39650538</v>
      </c>
      <c r="C904">
        <v>39651668</v>
      </c>
      <c r="D904">
        <v>36800159</v>
      </c>
      <c r="E904">
        <v>1</v>
      </c>
      <c r="F904">
        <v>1</v>
      </c>
      <c r="G904">
        <v>1</v>
      </c>
      <c r="H904">
        <v>3</v>
      </c>
      <c r="I904" t="s">
        <v>1064</v>
      </c>
      <c r="J904" t="s">
        <v>1065</v>
      </c>
      <c r="K904" t="s">
        <v>1066</v>
      </c>
      <c r="L904">
        <v>1339</v>
      </c>
      <c r="N904">
        <v>1007</v>
      </c>
      <c r="O904" t="s">
        <v>657</v>
      </c>
      <c r="P904" t="s">
        <v>657</v>
      </c>
      <c r="Q904">
        <v>1</v>
      </c>
      <c r="W904">
        <v>0</v>
      </c>
      <c r="X904">
        <v>1262771840</v>
      </c>
      <c r="Y904">
        <v>1.6</v>
      </c>
      <c r="AA904">
        <v>42.11</v>
      </c>
      <c r="AB904">
        <v>0</v>
      </c>
      <c r="AC904">
        <v>0</v>
      </c>
      <c r="AD904">
        <v>0</v>
      </c>
      <c r="AE904">
        <v>6.22</v>
      </c>
      <c r="AF904">
        <v>0</v>
      </c>
      <c r="AG904">
        <v>0</v>
      </c>
      <c r="AH904">
        <v>0</v>
      </c>
      <c r="AI904">
        <v>6.77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3</v>
      </c>
      <c r="AT904">
        <v>1.6</v>
      </c>
      <c r="AU904" t="s">
        <v>3</v>
      </c>
      <c r="AV904">
        <v>0</v>
      </c>
      <c r="AW904">
        <v>2</v>
      </c>
      <c r="AX904">
        <v>39651687</v>
      </c>
      <c r="AY904">
        <v>1</v>
      </c>
      <c r="AZ904">
        <v>0</v>
      </c>
      <c r="BA904">
        <v>765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Y904*Source!I313</f>
        <v>1.6</v>
      </c>
      <c r="CY904">
        <f t="shared" ref="CY904:CY910" si="313">AA904</f>
        <v>42.11</v>
      </c>
      <c r="CZ904">
        <f t="shared" ref="CZ904:CZ910" si="314">AE904</f>
        <v>6.22</v>
      </c>
      <c r="DA904">
        <f t="shared" ref="DA904:DA910" si="315">AI904</f>
        <v>6.77</v>
      </c>
      <c r="DB904">
        <f t="shared" ref="DB904:DB936" si="316">ROUND(ROUND(AT904*CZ904,2),6)</f>
        <v>9.9499999999999993</v>
      </c>
      <c r="DC904">
        <f t="shared" ref="DC904:DC936" si="317">ROUND(ROUND(AT904*AG904,2),6)</f>
        <v>0</v>
      </c>
    </row>
    <row r="905" spans="1:107" x14ac:dyDescent="0.2">
      <c r="A905">
        <f>ROW(Source!A313)</f>
        <v>313</v>
      </c>
      <c r="B905">
        <v>39650538</v>
      </c>
      <c r="C905">
        <v>39651668</v>
      </c>
      <c r="D905">
        <v>36800166</v>
      </c>
      <c r="E905">
        <v>1</v>
      </c>
      <c r="F905">
        <v>1</v>
      </c>
      <c r="G905">
        <v>1</v>
      </c>
      <c r="H905">
        <v>3</v>
      </c>
      <c r="I905" t="s">
        <v>1156</v>
      </c>
      <c r="J905" t="s">
        <v>1157</v>
      </c>
      <c r="K905" t="s">
        <v>1158</v>
      </c>
      <c r="L905">
        <v>1346</v>
      </c>
      <c r="N905">
        <v>1009</v>
      </c>
      <c r="O905" t="s">
        <v>186</v>
      </c>
      <c r="P905" t="s">
        <v>186</v>
      </c>
      <c r="Q905">
        <v>1</v>
      </c>
      <c r="W905">
        <v>0</v>
      </c>
      <c r="X905">
        <v>1721895514</v>
      </c>
      <c r="Y905">
        <v>0.4</v>
      </c>
      <c r="AA905">
        <v>41.23</v>
      </c>
      <c r="AB905">
        <v>0</v>
      </c>
      <c r="AC905">
        <v>0</v>
      </c>
      <c r="AD905">
        <v>0</v>
      </c>
      <c r="AE905">
        <v>6.09</v>
      </c>
      <c r="AF905">
        <v>0</v>
      </c>
      <c r="AG905">
        <v>0</v>
      </c>
      <c r="AH905">
        <v>0</v>
      </c>
      <c r="AI905">
        <v>6.77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0.4</v>
      </c>
      <c r="AU905" t="s">
        <v>3</v>
      </c>
      <c r="AV905">
        <v>0</v>
      </c>
      <c r="AW905">
        <v>2</v>
      </c>
      <c r="AX905">
        <v>39651688</v>
      </c>
      <c r="AY905">
        <v>1</v>
      </c>
      <c r="AZ905">
        <v>0</v>
      </c>
      <c r="BA905">
        <v>766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Y905*Source!I313</f>
        <v>0.4</v>
      </c>
      <c r="CY905">
        <f t="shared" si="313"/>
        <v>41.23</v>
      </c>
      <c r="CZ905">
        <f t="shared" si="314"/>
        <v>6.09</v>
      </c>
      <c r="DA905">
        <f t="shared" si="315"/>
        <v>6.77</v>
      </c>
      <c r="DB905">
        <f t="shared" si="316"/>
        <v>2.44</v>
      </c>
      <c r="DC905">
        <f t="shared" si="317"/>
        <v>0</v>
      </c>
    </row>
    <row r="906" spans="1:107" x14ac:dyDescent="0.2">
      <c r="A906">
        <f>ROW(Source!A313)</f>
        <v>313</v>
      </c>
      <c r="B906">
        <v>39650538</v>
      </c>
      <c r="C906">
        <v>39651668</v>
      </c>
      <c r="D906">
        <v>36800363</v>
      </c>
      <c r="E906">
        <v>1</v>
      </c>
      <c r="F906">
        <v>1</v>
      </c>
      <c r="G906">
        <v>1</v>
      </c>
      <c r="H906">
        <v>3</v>
      </c>
      <c r="I906" t="s">
        <v>1159</v>
      </c>
      <c r="J906" t="s">
        <v>1160</v>
      </c>
      <c r="K906" t="s">
        <v>1161</v>
      </c>
      <c r="L906">
        <v>1346</v>
      </c>
      <c r="N906">
        <v>1009</v>
      </c>
      <c r="O906" t="s">
        <v>186</v>
      </c>
      <c r="P906" t="s">
        <v>186</v>
      </c>
      <c r="Q906">
        <v>1</v>
      </c>
      <c r="W906">
        <v>0</v>
      </c>
      <c r="X906">
        <v>-1005327145</v>
      </c>
      <c r="Y906">
        <v>0.8</v>
      </c>
      <c r="AA906">
        <v>66.010000000000005</v>
      </c>
      <c r="AB906">
        <v>0</v>
      </c>
      <c r="AC906">
        <v>0</v>
      </c>
      <c r="AD906">
        <v>0</v>
      </c>
      <c r="AE906">
        <v>9.75</v>
      </c>
      <c r="AF906">
        <v>0</v>
      </c>
      <c r="AG906">
        <v>0</v>
      </c>
      <c r="AH906">
        <v>0</v>
      </c>
      <c r="AI906">
        <v>6.77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3</v>
      </c>
      <c r="AT906">
        <v>0.8</v>
      </c>
      <c r="AU906" t="s">
        <v>3</v>
      </c>
      <c r="AV906">
        <v>0</v>
      </c>
      <c r="AW906">
        <v>2</v>
      </c>
      <c r="AX906">
        <v>39651689</v>
      </c>
      <c r="AY906">
        <v>1</v>
      </c>
      <c r="AZ906">
        <v>0</v>
      </c>
      <c r="BA906">
        <v>767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Y906*Source!I313</f>
        <v>0.8</v>
      </c>
      <c r="CY906">
        <f t="shared" si="313"/>
        <v>66.010000000000005</v>
      </c>
      <c r="CZ906">
        <f t="shared" si="314"/>
        <v>9.75</v>
      </c>
      <c r="DA906">
        <f t="shared" si="315"/>
        <v>6.77</v>
      </c>
      <c r="DB906">
        <f t="shared" si="316"/>
        <v>7.8</v>
      </c>
      <c r="DC906">
        <f t="shared" si="317"/>
        <v>0</v>
      </c>
    </row>
    <row r="907" spans="1:107" x14ac:dyDescent="0.2">
      <c r="A907">
        <f>ROW(Source!A313)</f>
        <v>313</v>
      </c>
      <c r="B907">
        <v>39650538</v>
      </c>
      <c r="C907">
        <v>39651668</v>
      </c>
      <c r="D907">
        <v>36803257</v>
      </c>
      <c r="E907">
        <v>1</v>
      </c>
      <c r="F907">
        <v>1</v>
      </c>
      <c r="G907">
        <v>1</v>
      </c>
      <c r="H907">
        <v>3</v>
      </c>
      <c r="I907" t="s">
        <v>1162</v>
      </c>
      <c r="J907" t="s">
        <v>1163</v>
      </c>
      <c r="K907" t="s">
        <v>1109</v>
      </c>
      <c r="L907">
        <v>1348</v>
      </c>
      <c r="N907">
        <v>1009</v>
      </c>
      <c r="O907" t="s">
        <v>888</v>
      </c>
      <c r="P907" t="s">
        <v>888</v>
      </c>
      <c r="Q907">
        <v>1000</v>
      </c>
      <c r="W907">
        <v>0</v>
      </c>
      <c r="X907">
        <v>-1207018266</v>
      </c>
      <c r="Y907">
        <v>1.1E-4</v>
      </c>
      <c r="AA907">
        <v>71613.06</v>
      </c>
      <c r="AB907">
        <v>0</v>
      </c>
      <c r="AC907">
        <v>0</v>
      </c>
      <c r="AD907">
        <v>0</v>
      </c>
      <c r="AE907">
        <v>10578</v>
      </c>
      <c r="AF907">
        <v>0</v>
      </c>
      <c r="AG907">
        <v>0</v>
      </c>
      <c r="AH907">
        <v>0</v>
      </c>
      <c r="AI907">
        <v>6.77</v>
      </c>
      <c r="AJ907">
        <v>1</v>
      </c>
      <c r="AK907">
        <v>1</v>
      </c>
      <c r="AL907">
        <v>1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3</v>
      </c>
      <c r="AT907">
        <v>1.1E-4</v>
      </c>
      <c r="AU907" t="s">
        <v>3</v>
      </c>
      <c r="AV907">
        <v>0</v>
      </c>
      <c r="AW907">
        <v>2</v>
      </c>
      <c r="AX907">
        <v>39651690</v>
      </c>
      <c r="AY907">
        <v>1</v>
      </c>
      <c r="AZ907">
        <v>0</v>
      </c>
      <c r="BA907">
        <v>768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Y907*Source!I313</f>
        <v>1.1E-4</v>
      </c>
      <c r="CY907">
        <f t="shared" si="313"/>
        <v>71613.06</v>
      </c>
      <c r="CZ907">
        <f t="shared" si="314"/>
        <v>10578</v>
      </c>
      <c r="DA907">
        <f t="shared" si="315"/>
        <v>6.77</v>
      </c>
      <c r="DB907">
        <f t="shared" si="316"/>
        <v>1.1599999999999999</v>
      </c>
      <c r="DC907">
        <f t="shared" si="317"/>
        <v>0</v>
      </c>
    </row>
    <row r="908" spans="1:107" x14ac:dyDescent="0.2">
      <c r="A908">
        <f>ROW(Source!A313)</f>
        <v>313</v>
      </c>
      <c r="B908">
        <v>39650538</v>
      </c>
      <c r="C908">
        <v>39651668</v>
      </c>
      <c r="D908">
        <v>36823298</v>
      </c>
      <c r="E908">
        <v>1</v>
      </c>
      <c r="F908">
        <v>1</v>
      </c>
      <c r="G908">
        <v>1</v>
      </c>
      <c r="H908">
        <v>3</v>
      </c>
      <c r="I908" t="s">
        <v>1164</v>
      </c>
      <c r="J908" t="s">
        <v>1165</v>
      </c>
      <c r="K908" t="s">
        <v>1166</v>
      </c>
      <c r="L908">
        <v>1346</v>
      </c>
      <c r="N908">
        <v>1009</v>
      </c>
      <c r="O908" t="s">
        <v>186</v>
      </c>
      <c r="P908" t="s">
        <v>186</v>
      </c>
      <c r="Q908">
        <v>1</v>
      </c>
      <c r="W908">
        <v>0</v>
      </c>
      <c r="X908">
        <v>-1746583631</v>
      </c>
      <c r="Y908">
        <v>20</v>
      </c>
      <c r="AA908">
        <v>85.3</v>
      </c>
      <c r="AB908">
        <v>0</v>
      </c>
      <c r="AC908">
        <v>0</v>
      </c>
      <c r="AD908">
        <v>0</v>
      </c>
      <c r="AE908">
        <v>12.6</v>
      </c>
      <c r="AF908">
        <v>0</v>
      </c>
      <c r="AG908">
        <v>0</v>
      </c>
      <c r="AH908">
        <v>0</v>
      </c>
      <c r="AI908">
        <v>6.77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3</v>
      </c>
      <c r="AT908">
        <v>20</v>
      </c>
      <c r="AU908" t="s">
        <v>3</v>
      </c>
      <c r="AV908">
        <v>0</v>
      </c>
      <c r="AW908">
        <v>2</v>
      </c>
      <c r="AX908">
        <v>39651691</v>
      </c>
      <c r="AY908">
        <v>1</v>
      </c>
      <c r="AZ908">
        <v>0</v>
      </c>
      <c r="BA908">
        <v>769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Y908*Source!I313</f>
        <v>20</v>
      </c>
      <c r="CY908">
        <f t="shared" si="313"/>
        <v>85.3</v>
      </c>
      <c r="CZ908">
        <f t="shared" si="314"/>
        <v>12.6</v>
      </c>
      <c r="DA908">
        <f t="shared" si="315"/>
        <v>6.77</v>
      </c>
      <c r="DB908">
        <f t="shared" si="316"/>
        <v>252</v>
      </c>
      <c r="DC908">
        <f t="shared" si="317"/>
        <v>0</v>
      </c>
    </row>
    <row r="909" spans="1:107" x14ac:dyDescent="0.2">
      <c r="A909">
        <f>ROW(Source!A313)</f>
        <v>313</v>
      </c>
      <c r="B909">
        <v>39650538</v>
      </c>
      <c r="C909">
        <v>39651668</v>
      </c>
      <c r="D909">
        <v>36799065</v>
      </c>
      <c r="E909">
        <v>17</v>
      </c>
      <c r="F909">
        <v>1</v>
      </c>
      <c r="G909">
        <v>1</v>
      </c>
      <c r="H909">
        <v>3</v>
      </c>
      <c r="I909" t="s">
        <v>892</v>
      </c>
      <c r="J909" t="s">
        <v>3</v>
      </c>
      <c r="K909" t="s">
        <v>893</v>
      </c>
      <c r="L909">
        <v>1374</v>
      </c>
      <c r="N909">
        <v>1013</v>
      </c>
      <c r="O909" t="s">
        <v>894</v>
      </c>
      <c r="P909" t="s">
        <v>894</v>
      </c>
      <c r="Q909">
        <v>1</v>
      </c>
      <c r="W909">
        <v>0</v>
      </c>
      <c r="X909">
        <v>-1731369543</v>
      </c>
      <c r="Y909">
        <v>5.41</v>
      </c>
      <c r="AA909">
        <v>1</v>
      </c>
      <c r="AB909">
        <v>0</v>
      </c>
      <c r="AC909">
        <v>0</v>
      </c>
      <c r="AD909">
        <v>0</v>
      </c>
      <c r="AE909">
        <v>1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3</v>
      </c>
      <c r="AT909">
        <v>5.41</v>
      </c>
      <c r="AU909" t="s">
        <v>3</v>
      </c>
      <c r="AV909">
        <v>0</v>
      </c>
      <c r="AW909">
        <v>2</v>
      </c>
      <c r="AX909">
        <v>39651692</v>
      </c>
      <c r="AY909">
        <v>1</v>
      </c>
      <c r="AZ909">
        <v>0</v>
      </c>
      <c r="BA909">
        <v>770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Y909*Source!I313</f>
        <v>5.41</v>
      </c>
      <c r="CY909">
        <f t="shared" si="313"/>
        <v>1</v>
      </c>
      <c r="CZ909">
        <f t="shared" si="314"/>
        <v>1</v>
      </c>
      <c r="DA909">
        <f t="shared" si="315"/>
        <v>1</v>
      </c>
      <c r="DB909">
        <f t="shared" si="316"/>
        <v>5.41</v>
      </c>
      <c r="DC909">
        <f t="shared" si="317"/>
        <v>0</v>
      </c>
    </row>
    <row r="910" spans="1:107" x14ac:dyDescent="0.2">
      <c r="A910">
        <f>ROW(Source!A313)</f>
        <v>313</v>
      </c>
      <c r="B910">
        <v>39650538</v>
      </c>
      <c r="C910">
        <v>39651668</v>
      </c>
      <c r="D910">
        <v>0</v>
      </c>
      <c r="E910">
        <v>0</v>
      </c>
      <c r="F910">
        <v>1</v>
      </c>
      <c r="G910">
        <v>1</v>
      </c>
      <c r="H910">
        <v>3</v>
      </c>
      <c r="I910" t="s">
        <v>171</v>
      </c>
      <c r="J910" t="s">
        <v>3</v>
      </c>
      <c r="K910" t="s">
        <v>553</v>
      </c>
      <c r="L910">
        <v>1371</v>
      </c>
      <c r="N910">
        <v>1013</v>
      </c>
      <c r="O910" t="s">
        <v>17</v>
      </c>
      <c r="P910" t="s">
        <v>17</v>
      </c>
      <c r="Q910">
        <v>1</v>
      </c>
      <c r="W910">
        <v>0</v>
      </c>
      <c r="X910">
        <v>-884603716</v>
      </c>
      <c r="Y910">
        <v>1</v>
      </c>
      <c r="AA910">
        <v>44258.879999999997</v>
      </c>
      <c r="AB910">
        <v>0</v>
      </c>
      <c r="AC910">
        <v>0</v>
      </c>
      <c r="AD910">
        <v>0</v>
      </c>
      <c r="AE910">
        <v>6537.5</v>
      </c>
      <c r="AF910">
        <v>0</v>
      </c>
      <c r="AG910">
        <v>0</v>
      </c>
      <c r="AH910">
        <v>0</v>
      </c>
      <c r="AI910">
        <v>6.77</v>
      </c>
      <c r="AJ910">
        <v>1</v>
      </c>
      <c r="AK910">
        <v>1</v>
      </c>
      <c r="AL910">
        <v>1</v>
      </c>
      <c r="AN910">
        <v>0</v>
      </c>
      <c r="AO910">
        <v>0</v>
      </c>
      <c r="AP910">
        <v>0</v>
      </c>
      <c r="AQ910">
        <v>0</v>
      </c>
      <c r="AR910">
        <v>0</v>
      </c>
      <c r="AS910" t="s">
        <v>3</v>
      </c>
      <c r="AT910">
        <v>1</v>
      </c>
      <c r="AU910" t="s">
        <v>3</v>
      </c>
      <c r="AV910">
        <v>0</v>
      </c>
      <c r="AW910">
        <v>1</v>
      </c>
      <c r="AX910">
        <v>-1</v>
      </c>
      <c r="AY910">
        <v>0</v>
      </c>
      <c r="AZ910">
        <v>0</v>
      </c>
      <c r="BA910" t="s">
        <v>3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Y910*Source!I313</f>
        <v>1</v>
      </c>
      <c r="CY910">
        <f t="shared" si="313"/>
        <v>44258.879999999997</v>
      </c>
      <c r="CZ910">
        <f t="shared" si="314"/>
        <v>6537.5</v>
      </c>
      <c r="DA910">
        <f t="shared" si="315"/>
        <v>6.77</v>
      </c>
      <c r="DB910">
        <f t="shared" si="316"/>
        <v>6537.5</v>
      </c>
      <c r="DC910">
        <f t="shared" si="317"/>
        <v>0</v>
      </c>
    </row>
    <row r="911" spans="1:107" x14ac:dyDescent="0.2">
      <c r="A911">
        <f>ROW(Source!A316)</f>
        <v>316</v>
      </c>
      <c r="B911">
        <v>39650536</v>
      </c>
      <c r="C911">
        <v>39656438</v>
      </c>
      <c r="D911">
        <v>37071037</v>
      </c>
      <c r="E911">
        <v>1</v>
      </c>
      <c r="F911">
        <v>1</v>
      </c>
      <c r="G911">
        <v>1</v>
      </c>
      <c r="H911">
        <v>1</v>
      </c>
      <c r="I911" t="s">
        <v>895</v>
      </c>
      <c r="J911" t="s">
        <v>3</v>
      </c>
      <c r="K911" t="s">
        <v>896</v>
      </c>
      <c r="L911">
        <v>1191</v>
      </c>
      <c r="N911">
        <v>1013</v>
      </c>
      <c r="O911" t="s">
        <v>878</v>
      </c>
      <c r="P911" t="s">
        <v>878</v>
      </c>
      <c r="Q911">
        <v>1</v>
      </c>
      <c r="W911">
        <v>0</v>
      </c>
      <c r="X911">
        <v>1069510174</v>
      </c>
      <c r="Y911">
        <v>28.1</v>
      </c>
      <c r="AA911">
        <v>0</v>
      </c>
      <c r="AB911">
        <v>0</v>
      </c>
      <c r="AC911">
        <v>0</v>
      </c>
      <c r="AD911">
        <v>9.6199999999999992</v>
      </c>
      <c r="AE911">
        <v>0</v>
      </c>
      <c r="AF911">
        <v>0</v>
      </c>
      <c r="AG911">
        <v>0</v>
      </c>
      <c r="AH911">
        <v>9.6199999999999992</v>
      </c>
      <c r="AI911">
        <v>1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3</v>
      </c>
      <c r="AT911">
        <v>28.1</v>
      </c>
      <c r="AU911" t="s">
        <v>3</v>
      </c>
      <c r="AV911">
        <v>1</v>
      </c>
      <c r="AW911">
        <v>2</v>
      </c>
      <c r="AX911">
        <v>39656439</v>
      </c>
      <c r="AY911">
        <v>1</v>
      </c>
      <c r="AZ911">
        <v>0</v>
      </c>
      <c r="BA911">
        <v>771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Y911*Source!I316</f>
        <v>28.1</v>
      </c>
      <c r="CY911">
        <f>AD911</f>
        <v>9.6199999999999992</v>
      </c>
      <c r="CZ911">
        <f>AH911</f>
        <v>9.6199999999999992</v>
      </c>
      <c r="DA911">
        <f>AL911</f>
        <v>1</v>
      </c>
      <c r="DB911">
        <f t="shared" si="316"/>
        <v>270.32</v>
      </c>
      <c r="DC911">
        <f t="shared" si="317"/>
        <v>0</v>
      </c>
    </row>
    <row r="912" spans="1:107" x14ac:dyDescent="0.2">
      <c r="A912">
        <f>ROW(Source!A316)</f>
        <v>316</v>
      </c>
      <c r="B912">
        <v>39650536</v>
      </c>
      <c r="C912">
        <v>39656438</v>
      </c>
      <c r="D912">
        <v>37064876</v>
      </c>
      <c r="E912">
        <v>1</v>
      </c>
      <c r="F912">
        <v>1</v>
      </c>
      <c r="G912">
        <v>1</v>
      </c>
      <c r="H912">
        <v>1</v>
      </c>
      <c r="I912" t="s">
        <v>897</v>
      </c>
      <c r="J912" t="s">
        <v>3</v>
      </c>
      <c r="K912" t="s">
        <v>898</v>
      </c>
      <c r="L912">
        <v>1191</v>
      </c>
      <c r="N912">
        <v>1013</v>
      </c>
      <c r="O912" t="s">
        <v>878</v>
      </c>
      <c r="P912" t="s">
        <v>878</v>
      </c>
      <c r="Q912">
        <v>1</v>
      </c>
      <c r="W912">
        <v>0</v>
      </c>
      <c r="X912">
        <v>-1417349443</v>
      </c>
      <c r="Y912">
        <v>0.93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1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3</v>
      </c>
      <c r="AT912">
        <v>0.93</v>
      </c>
      <c r="AU912" t="s">
        <v>3</v>
      </c>
      <c r="AV912">
        <v>2</v>
      </c>
      <c r="AW912">
        <v>2</v>
      </c>
      <c r="AX912">
        <v>39656440</v>
      </c>
      <c r="AY912">
        <v>1</v>
      </c>
      <c r="AZ912">
        <v>0</v>
      </c>
      <c r="BA912">
        <v>772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Y912*Source!I316</f>
        <v>0.93</v>
      </c>
      <c r="CY912">
        <f>AD912</f>
        <v>0</v>
      </c>
      <c r="CZ912">
        <f>AH912</f>
        <v>0</v>
      </c>
      <c r="DA912">
        <f>AL912</f>
        <v>1</v>
      </c>
      <c r="DB912">
        <f t="shared" si="316"/>
        <v>0</v>
      </c>
      <c r="DC912">
        <f t="shared" si="317"/>
        <v>0</v>
      </c>
    </row>
    <row r="913" spans="1:107" x14ac:dyDescent="0.2">
      <c r="A913">
        <f>ROW(Source!A316)</f>
        <v>316</v>
      </c>
      <c r="B913">
        <v>39650536</v>
      </c>
      <c r="C913">
        <v>39656438</v>
      </c>
      <c r="D913">
        <v>36882159</v>
      </c>
      <c r="E913">
        <v>1</v>
      </c>
      <c r="F913">
        <v>1</v>
      </c>
      <c r="G913">
        <v>1</v>
      </c>
      <c r="H913">
        <v>2</v>
      </c>
      <c r="I913" t="s">
        <v>958</v>
      </c>
      <c r="J913" t="s">
        <v>959</v>
      </c>
      <c r="K913" t="s">
        <v>960</v>
      </c>
      <c r="L913">
        <v>1368</v>
      </c>
      <c r="N913">
        <v>1011</v>
      </c>
      <c r="O913" t="s">
        <v>902</v>
      </c>
      <c r="P913" t="s">
        <v>902</v>
      </c>
      <c r="Q913">
        <v>1</v>
      </c>
      <c r="W913">
        <v>0</v>
      </c>
      <c r="X913">
        <v>-1718674368</v>
      </c>
      <c r="Y913">
        <v>0.57999999999999996</v>
      </c>
      <c r="AA913">
        <v>0</v>
      </c>
      <c r="AB913">
        <v>111.99</v>
      </c>
      <c r="AC913">
        <v>13.5</v>
      </c>
      <c r="AD913">
        <v>0</v>
      </c>
      <c r="AE913">
        <v>0</v>
      </c>
      <c r="AF913">
        <v>111.99</v>
      </c>
      <c r="AG913">
        <v>13.5</v>
      </c>
      <c r="AH913">
        <v>0</v>
      </c>
      <c r="AI913">
        <v>1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0.57999999999999996</v>
      </c>
      <c r="AU913" t="s">
        <v>3</v>
      </c>
      <c r="AV913">
        <v>0</v>
      </c>
      <c r="AW913">
        <v>2</v>
      </c>
      <c r="AX913">
        <v>39656441</v>
      </c>
      <c r="AY913">
        <v>1</v>
      </c>
      <c r="AZ913">
        <v>0</v>
      </c>
      <c r="BA913">
        <v>773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Y913*Source!I316</f>
        <v>0.57999999999999996</v>
      </c>
      <c r="CY913">
        <f>AB913</f>
        <v>111.99</v>
      </c>
      <c r="CZ913">
        <f>AF913</f>
        <v>111.99</v>
      </c>
      <c r="DA913">
        <f>AJ913</f>
        <v>1</v>
      </c>
      <c r="DB913">
        <f t="shared" si="316"/>
        <v>64.95</v>
      </c>
      <c r="DC913">
        <f t="shared" si="317"/>
        <v>7.83</v>
      </c>
    </row>
    <row r="914" spans="1:107" x14ac:dyDescent="0.2">
      <c r="A914">
        <f>ROW(Source!A316)</f>
        <v>316</v>
      </c>
      <c r="B914">
        <v>39650536</v>
      </c>
      <c r="C914">
        <v>39656438</v>
      </c>
      <c r="D914">
        <v>36883554</v>
      </c>
      <c r="E914">
        <v>1</v>
      </c>
      <c r="F914">
        <v>1</v>
      </c>
      <c r="G914">
        <v>1</v>
      </c>
      <c r="H914">
        <v>2</v>
      </c>
      <c r="I914" t="s">
        <v>961</v>
      </c>
      <c r="J914" t="s">
        <v>962</v>
      </c>
      <c r="K914" t="s">
        <v>963</v>
      </c>
      <c r="L914">
        <v>1368</v>
      </c>
      <c r="N914">
        <v>1011</v>
      </c>
      <c r="O914" t="s">
        <v>902</v>
      </c>
      <c r="P914" t="s">
        <v>902</v>
      </c>
      <c r="Q914">
        <v>1</v>
      </c>
      <c r="W914">
        <v>0</v>
      </c>
      <c r="X914">
        <v>1372534845</v>
      </c>
      <c r="Y914">
        <v>0.35</v>
      </c>
      <c r="AA914">
        <v>0</v>
      </c>
      <c r="AB914">
        <v>65.709999999999994</v>
      </c>
      <c r="AC914">
        <v>11.6</v>
      </c>
      <c r="AD914">
        <v>0</v>
      </c>
      <c r="AE914">
        <v>0</v>
      </c>
      <c r="AF914">
        <v>65.709999999999994</v>
      </c>
      <c r="AG914">
        <v>11.6</v>
      </c>
      <c r="AH914">
        <v>0</v>
      </c>
      <c r="AI914">
        <v>1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0.35</v>
      </c>
      <c r="AU914" t="s">
        <v>3</v>
      </c>
      <c r="AV914">
        <v>0</v>
      </c>
      <c r="AW914">
        <v>2</v>
      </c>
      <c r="AX914">
        <v>39656442</v>
      </c>
      <c r="AY914">
        <v>1</v>
      </c>
      <c r="AZ914">
        <v>0</v>
      </c>
      <c r="BA914">
        <v>774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Y914*Source!I316</f>
        <v>0.35</v>
      </c>
      <c r="CY914">
        <f>AB914</f>
        <v>65.709999999999994</v>
      </c>
      <c r="CZ914">
        <f>AF914</f>
        <v>65.709999999999994</v>
      </c>
      <c r="DA914">
        <f>AJ914</f>
        <v>1</v>
      </c>
      <c r="DB914">
        <f t="shared" si="316"/>
        <v>23</v>
      </c>
      <c r="DC914">
        <f t="shared" si="317"/>
        <v>4.0599999999999996</v>
      </c>
    </row>
    <row r="915" spans="1:107" x14ac:dyDescent="0.2">
      <c r="A915">
        <f>ROW(Source!A316)</f>
        <v>316</v>
      </c>
      <c r="B915">
        <v>39650536</v>
      </c>
      <c r="C915">
        <v>39656438</v>
      </c>
      <c r="D915">
        <v>36883858</v>
      </c>
      <c r="E915">
        <v>1</v>
      </c>
      <c r="F915">
        <v>1</v>
      </c>
      <c r="G915">
        <v>1</v>
      </c>
      <c r="H915">
        <v>2</v>
      </c>
      <c r="I915" t="s">
        <v>1039</v>
      </c>
      <c r="J915" t="s">
        <v>1040</v>
      </c>
      <c r="K915" t="s">
        <v>1041</v>
      </c>
      <c r="L915">
        <v>1368</v>
      </c>
      <c r="N915">
        <v>1011</v>
      </c>
      <c r="O915" t="s">
        <v>902</v>
      </c>
      <c r="P915" t="s">
        <v>902</v>
      </c>
      <c r="Q915">
        <v>1</v>
      </c>
      <c r="W915">
        <v>0</v>
      </c>
      <c r="X915">
        <v>-353815937</v>
      </c>
      <c r="Y915">
        <v>2.4</v>
      </c>
      <c r="AA915">
        <v>0</v>
      </c>
      <c r="AB915">
        <v>8.1</v>
      </c>
      <c r="AC915">
        <v>0</v>
      </c>
      <c r="AD915">
        <v>0</v>
      </c>
      <c r="AE915">
        <v>0</v>
      </c>
      <c r="AF915">
        <v>8.1</v>
      </c>
      <c r="AG915">
        <v>0</v>
      </c>
      <c r="AH915">
        <v>0</v>
      </c>
      <c r="AI915">
        <v>1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3</v>
      </c>
      <c r="AT915">
        <v>2.4</v>
      </c>
      <c r="AU915" t="s">
        <v>3</v>
      </c>
      <c r="AV915">
        <v>0</v>
      </c>
      <c r="AW915">
        <v>2</v>
      </c>
      <c r="AX915">
        <v>39656443</v>
      </c>
      <c r="AY915">
        <v>1</v>
      </c>
      <c r="AZ915">
        <v>0</v>
      </c>
      <c r="BA915">
        <v>775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Y915*Source!I316</f>
        <v>2.4</v>
      </c>
      <c r="CY915">
        <f>AB915</f>
        <v>8.1</v>
      </c>
      <c r="CZ915">
        <f>AF915</f>
        <v>8.1</v>
      </c>
      <c r="DA915">
        <f>AJ915</f>
        <v>1</v>
      </c>
      <c r="DB915">
        <f t="shared" si="316"/>
        <v>19.440000000000001</v>
      </c>
      <c r="DC915">
        <f t="shared" si="317"/>
        <v>0</v>
      </c>
    </row>
    <row r="916" spans="1:107" x14ac:dyDescent="0.2">
      <c r="A916">
        <f>ROW(Source!A316)</f>
        <v>316</v>
      </c>
      <c r="B916">
        <v>39650536</v>
      </c>
      <c r="C916">
        <v>39656438</v>
      </c>
      <c r="D916">
        <v>36800159</v>
      </c>
      <c r="E916">
        <v>1</v>
      </c>
      <c r="F916">
        <v>1</v>
      </c>
      <c r="G916">
        <v>1</v>
      </c>
      <c r="H916">
        <v>3</v>
      </c>
      <c r="I916" t="s">
        <v>1064</v>
      </c>
      <c r="J916" t="s">
        <v>1065</v>
      </c>
      <c r="K916" t="s">
        <v>1066</v>
      </c>
      <c r="L916">
        <v>1339</v>
      </c>
      <c r="N916">
        <v>1007</v>
      </c>
      <c r="O916" t="s">
        <v>657</v>
      </c>
      <c r="P916" t="s">
        <v>657</v>
      </c>
      <c r="Q916">
        <v>1</v>
      </c>
      <c r="W916">
        <v>0</v>
      </c>
      <c r="X916">
        <v>1262771840</v>
      </c>
      <c r="Y916">
        <v>1.6</v>
      </c>
      <c r="AA916">
        <v>6.22</v>
      </c>
      <c r="AB916">
        <v>0</v>
      </c>
      <c r="AC916">
        <v>0</v>
      </c>
      <c r="AD916">
        <v>0</v>
      </c>
      <c r="AE916">
        <v>6.22</v>
      </c>
      <c r="AF916">
        <v>0</v>
      </c>
      <c r="AG916">
        <v>0</v>
      </c>
      <c r="AH916">
        <v>0</v>
      </c>
      <c r="AI916">
        <v>1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3</v>
      </c>
      <c r="AT916">
        <v>1.6</v>
      </c>
      <c r="AU916" t="s">
        <v>3</v>
      </c>
      <c r="AV916">
        <v>0</v>
      </c>
      <c r="AW916">
        <v>2</v>
      </c>
      <c r="AX916">
        <v>39656444</v>
      </c>
      <c r="AY916">
        <v>1</v>
      </c>
      <c r="AZ916">
        <v>0</v>
      </c>
      <c r="BA916">
        <v>776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Y916*Source!I316</f>
        <v>1.6</v>
      </c>
      <c r="CY916">
        <f t="shared" ref="CY916:CY923" si="318">AA916</f>
        <v>6.22</v>
      </c>
      <c r="CZ916">
        <f t="shared" ref="CZ916:CZ923" si="319">AE916</f>
        <v>6.22</v>
      </c>
      <c r="DA916">
        <f t="shared" ref="DA916:DA923" si="320">AI916</f>
        <v>1</v>
      </c>
      <c r="DB916">
        <f t="shared" si="316"/>
        <v>9.9499999999999993</v>
      </c>
      <c r="DC916">
        <f t="shared" si="317"/>
        <v>0</v>
      </c>
    </row>
    <row r="917" spans="1:107" x14ac:dyDescent="0.2">
      <c r="A917">
        <f>ROW(Source!A316)</f>
        <v>316</v>
      </c>
      <c r="B917">
        <v>39650536</v>
      </c>
      <c r="C917">
        <v>39656438</v>
      </c>
      <c r="D917">
        <v>36800166</v>
      </c>
      <c r="E917">
        <v>1</v>
      </c>
      <c r="F917">
        <v>1</v>
      </c>
      <c r="G917">
        <v>1</v>
      </c>
      <c r="H917">
        <v>3</v>
      </c>
      <c r="I917" t="s">
        <v>1156</v>
      </c>
      <c r="J917" t="s">
        <v>1157</v>
      </c>
      <c r="K917" t="s">
        <v>1158</v>
      </c>
      <c r="L917">
        <v>1346</v>
      </c>
      <c r="N917">
        <v>1009</v>
      </c>
      <c r="O917" t="s">
        <v>186</v>
      </c>
      <c r="P917" t="s">
        <v>186</v>
      </c>
      <c r="Q917">
        <v>1</v>
      </c>
      <c r="W917">
        <v>0</v>
      </c>
      <c r="X917">
        <v>1721895514</v>
      </c>
      <c r="Y917">
        <v>0.4</v>
      </c>
      <c r="AA917">
        <v>6.09</v>
      </c>
      <c r="AB917">
        <v>0</v>
      </c>
      <c r="AC917">
        <v>0</v>
      </c>
      <c r="AD917">
        <v>0</v>
      </c>
      <c r="AE917">
        <v>6.09</v>
      </c>
      <c r="AF917">
        <v>0</v>
      </c>
      <c r="AG917">
        <v>0</v>
      </c>
      <c r="AH917">
        <v>0</v>
      </c>
      <c r="AI917">
        <v>1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3</v>
      </c>
      <c r="AT917">
        <v>0.4</v>
      </c>
      <c r="AU917" t="s">
        <v>3</v>
      </c>
      <c r="AV917">
        <v>0</v>
      </c>
      <c r="AW917">
        <v>2</v>
      </c>
      <c r="AX917">
        <v>39656445</v>
      </c>
      <c r="AY917">
        <v>1</v>
      </c>
      <c r="AZ917">
        <v>0</v>
      </c>
      <c r="BA917">
        <v>777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Y917*Source!I316</f>
        <v>0.4</v>
      </c>
      <c r="CY917">
        <f t="shared" si="318"/>
        <v>6.09</v>
      </c>
      <c r="CZ917">
        <f t="shared" si="319"/>
        <v>6.09</v>
      </c>
      <c r="DA917">
        <f t="shared" si="320"/>
        <v>1</v>
      </c>
      <c r="DB917">
        <f t="shared" si="316"/>
        <v>2.44</v>
      </c>
      <c r="DC917">
        <f t="shared" si="317"/>
        <v>0</v>
      </c>
    </row>
    <row r="918" spans="1:107" x14ac:dyDescent="0.2">
      <c r="A918">
        <f>ROW(Source!A316)</f>
        <v>316</v>
      </c>
      <c r="B918">
        <v>39650536</v>
      </c>
      <c r="C918">
        <v>39656438</v>
      </c>
      <c r="D918">
        <v>36800363</v>
      </c>
      <c r="E918">
        <v>1</v>
      </c>
      <c r="F918">
        <v>1</v>
      </c>
      <c r="G918">
        <v>1</v>
      </c>
      <c r="H918">
        <v>3</v>
      </c>
      <c r="I918" t="s">
        <v>1159</v>
      </c>
      <c r="J918" t="s">
        <v>1160</v>
      </c>
      <c r="K918" t="s">
        <v>1161</v>
      </c>
      <c r="L918">
        <v>1346</v>
      </c>
      <c r="N918">
        <v>1009</v>
      </c>
      <c r="O918" t="s">
        <v>186</v>
      </c>
      <c r="P918" t="s">
        <v>186</v>
      </c>
      <c r="Q918">
        <v>1</v>
      </c>
      <c r="W918">
        <v>0</v>
      </c>
      <c r="X918">
        <v>-1005327145</v>
      </c>
      <c r="Y918">
        <v>0.8</v>
      </c>
      <c r="AA918">
        <v>9.75</v>
      </c>
      <c r="AB918">
        <v>0</v>
      </c>
      <c r="AC918">
        <v>0</v>
      </c>
      <c r="AD918">
        <v>0</v>
      </c>
      <c r="AE918">
        <v>9.75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0.8</v>
      </c>
      <c r="AU918" t="s">
        <v>3</v>
      </c>
      <c r="AV918">
        <v>0</v>
      </c>
      <c r="AW918">
        <v>2</v>
      </c>
      <c r="AX918">
        <v>39656446</v>
      </c>
      <c r="AY918">
        <v>1</v>
      </c>
      <c r="AZ918">
        <v>0</v>
      </c>
      <c r="BA918">
        <v>778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Y918*Source!I316</f>
        <v>0.8</v>
      </c>
      <c r="CY918">
        <f t="shared" si="318"/>
        <v>9.75</v>
      </c>
      <c r="CZ918">
        <f t="shared" si="319"/>
        <v>9.75</v>
      </c>
      <c r="DA918">
        <f t="shared" si="320"/>
        <v>1</v>
      </c>
      <c r="DB918">
        <f t="shared" si="316"/>
        <v>7.8</v>
      </c>
      <c r="DC918">
        <f t="shared" si="317"/>
        <v>0</v>
      </c>
    </row>
    <row r="919" spans="1:107" x14ac:dyDescent="0.2">
      <c r="A919">
        <f>ROW(Source!A316)</f>
        <v>316</v>
      </c>
      <c r="B919">
        <v>39650536</v>
      </c>
      <c r="C919">
        <v>39656438</v>
      </c>
      <c r="D919">
        <v>36803257</v>
      </c>
      <c r="E919">
        <v>1</v>
      </c>
      <c r="F919">
        <v>1</v>
      </c>
      <c r="G919">
        <v>1</v>
      </c>
      <c r="H919">
        <v>3</v>
      </c>
      <c r="I919" t="s">
        <v>1162</v>
      </c>
      <c r="J919" t="s">
        <v>1163</v>
      </c>
      <c r="K919" t="s">
        <v>1109</v>
      </c>
      <c r="L919">
        <v>1348</v>
      </c>
      <c r="N919">
        <v>1009</v>
      </c>
      <c r="O919" t="s">
        <v>888</v>
      </c>
      <c r="P919" t="s">
        <v>888</v>
      </c>
      <c r="Q919">
        <v>1000</v>
      </c>
      <c r="W919">
        <v>0</v>
      </c>
      <c r="X919">
        <v>-1207018266</v>
      </c>
      <c r="Y919">
        <v>1.1E-4</v>
      </c>
      <c r="AA919">
        <v>10578</v>
      </c>
      <c r="AB919">
        <v>0</v>
      </c>
      <c r="AC919">
        <v>0</v>
      </c>
      <c r="AD919">
        <v>0</v>
      </c>
      <c r="AE919">
        <v>10578</v>
      </c>
      <c r="AF919">
        <v>0</v>
      </c>
      <c r="AG919">
        <v>0</v>
      </c>
      <c r="AH919">
        <v>0</v>
      </c>
      <c r="AI919">
        <v>1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3</v>
      </c>
      <c r="AT919">
        <v>1.1E-4</v>
      </c>
      <c r="AU919" t="s">
        <v>3</v>
      </c>
      <c r="AV919">
        <v>0</v>
      </c>
      <c r="AW919">
        <v>2</v>
      </c>
      <c r="AX919">
        <v>39656447</v>
      </c>
      <c r="AY919">
        <v>1</v>
      </c>
      <c r="AZ919">
        <v>0</v>
      </c>
      <c r="BA919">
        <v>779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Y919*Source!I316</f>
        <v>1.1E-4</v>
      </c>
      <c r="CY919">
        <f t="shared" si="318"/>
        <v>10578</v>
      </c>
      <c r="CZ919">
        <f t="shared" si="319"/>
        <v>10578</v>
      </c>
      <c r="DA919">
        <f t="shared" si="320"/>
        <v>1</v>
      </c>
      <c r="DB919">
        <f t="shared" si="316"/>
        <v>1.1599999999999999</v>
      </c>
      <c r="DC919">
        <f t="shared" si="317"/>
        <v>0</v>
      </c>
    </row>
    <row r="920" spans="1:107" x14ac:dyDescent="0.2">
      <c r="A920">
        <f>ROW(Source!A316)</f>
        <v>316</v>
      </c>
      <c r="B920">
        <v>39650536</v>
      </c>
      <c r="C920">
        <v>39656438</v>
      </c>
      <c r="D920">
        <v>36823298</v>
      </c>
      <c r="E920">
        <v>1</v>
      </c>
      <c r="F920">
        <v>1</v>
      </c>
      <c r="G920">
        <v>1</v>
      </c>
      <c r="H920">
        <v>3</v>
      </c>
      <c r="I920" t="s">
        <v>1164</v>
      </c>
      <c r="J920" t="s">
        <v>1165</v>
      </c>
      <c r="K920" t="s">
        <v>1166</v>
      </c>
      <c r="L920">
        <v>1346</v>
      </c>
      <c r="N920">
        <v>1009</v>
      </c>
      <c r="O920" t="s">
        <v>186</v>
      </c>
      <c r="P920" t="s">
        <v>186</v>
      </c>
      <c r="Q920">
        <v>1</v>
      </c>
      <c r="W920">
        <v>0</v>
      </c>
      <c r="X920">
        <v>-1746583631</v>
      </c>
      <c r="Y920">
        <v>20</v>
      </c>
      <c r="AA920">
        <v>12.6</v>
      </c>
      <c r="AB920">
        <v>0</v>
      </c>
      <c r="AC920">
        <v>0</v>
      </c>
      <c r="AD920">
        <v>0</v>
      </c>
      <c r="AE920">
        <v>12.6</v>
      </c>
      <c r="AF920">
        <v>0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3</v>
      </c>
      <c r="AT920">
        <v>20</v>
      </c>
      <c r="AU920" t="s">
        <v>3</v>
      </c>
      <c r="AV920">
        <v>0</v>
      </c>
      <c r="AW920">
        <v>2</v>
      </c>
      <c r="AX920">
        <v>39656448</v>
      </c>
      <c r="AY920">
        <v>1</v>
      </c>
      <c r="AZ920">
        <v>0</v>
      </c>
      <c r="BA920">
        <v>780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Y920*Source!I316</f>
        <v>20</v>
      </c>
      <c r="CY920">
        <f t="shared" si="318"/>
        <v>12.6</v>
      </c>
      <c r="CZ920">
        <f t="shared" si="319"/>
        <v>12.6</v>
      </c>
      <c r="DA920">
        <f t="shared" si="320"/>
        <v>1</v>
      </c>
      <c r="DB920">
        <f t="shared" si="316"/>
        <v>252</v>
      </c>
      <c r="DC920">
        <f t="shared" si="317"/>
        <v>0</v>
      </c>
    </row>
    <row r="921" spans="1:107" x14ac:dyDescent="0.2">
      <c r="A921">
        <f>ROW(Source!A316)</f>
        <v>316</v>
      </c>
      <c r="B921">
        <v>39650536</v>
      </c>
      <c r="C921">
        <v>39656438</v>
      </c>
      <c r="D921">
        <v>36799065</v>
      </c>
      <c r="E921">
        <v>17</v>
      </c>
      <c r="F921">
        <v>1</v>
      </c>
      <c r="G921">
        <v>1</v>
      </c>
      <c r="H921">
        <v>3</v>
      </c>
      <c r="I921" t="s">
        <v>892</v>
      </c>
      <c r="J921" t="s">
        <v>3</v>
      </c>
      <c r="K921" t="s">
        <v>893</v>
      </c>
      <c r="L921">
        <v>1374</v>
      </c>
      <c r="N921">
        <v>1013</v>
      </c>
      <c r="O921" t="s">
        <v>894</v>
      </c>
      <c r="P921" t="s">
        <v>894</v>
      </c>
      <c r="Q921">
        <v>1</v>
      </c>
      <c r="W921">
        <v>0</v>
      </c>
      <c r="X921">
        <v>-1731369543</v>
      </c>
      <c r="Y921">
        <v>5.41</v>
      </c>
      <c r="AA921">
        <v>1</v>
      </c>
      <c r="AB921">
        <v>0</v>
      </c>
      <c r="AC921">
        <v>0</v>
      </c>
      <c r="AD921">
        <v>0</v>
      </c>
      <c r="AE921">
        <v>1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3</v>
      </c>
      <c r="AT921">
        <v>5.41</v>
      </c>
      <c r="AU921" t="s">
        <v>3</v>
      </c>
      <c r="AV921">
        <v>0</v>
      </c>
      <c r="AW921">
        <v>2</v>
      </c>
      <c r="AX921">
        <v>39656449</v>
      </c>
      <c r="AY921">
        <v>1</v>
      </c>
      <c r="AZ921">
        <v>0</v>
      </c>
      <c r="BA921">
        <v>781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Y921*Source!I316</f>
        <v>5.41</v>
      </c>
      <c r="CY921">
        <f t="shared" si="318"/>
        <v>1</v>
      </c>
      <c r="CZ921">
        <f t="shared" si="319"/>
        <v>1</v>
      </c>
      <c r="DA921">
        <f t="shared" si="320"/>
        <v>1</v>
      </c>
      <c r="DB921">
        <f t="shared" si="316"/>
        <v>5.41</v>
      </c>
      <c r="DC921">
        <f t="shared" si="317"/>
        <v>0</v>
      </c>
    </row>
    <row r="922" spans="1:107" x14ac:dyDescent="0.2">
      <c r="A922">
        <f>ROW(Source!A316)</f>
        <v>316</v>
      </c>
      <c r="B922">
        <v>39650536</v>
      </c>
      <c r="C922">
        <v>39656438</v>
      </c>
      <c r="D922">
        <v>0</v>
      </c>
      <c r="E922">
        <v>0</v>
      </c>
      <c r="F922">
        <v>1</v>
      </c>
      <c r="G922">
        <v>1</v>
      </c>
      <c r="H922">
        <v>3</v>
      </c>
      <c r="I922" t="s">
        <v>558</v>
      </c>
      <c r="J922" t="s">
        <v>3</v>
      </c>
      <c r="K922" t="s">
        <v>559</v>
      </c>
      <c r="L922">
        <v>1377</v>
      </c>
      <c r="N922">
        <v>1013</v>
      </c>
      <c r="O922" t="s">
        <v>90</v>
      </c>
      <c r="P922" t="s">
        <v>90</v>
      </c>
      <c r="Q922">
        <v>1</v>
      </c>
      <c r="W922">
        <v>0</v>
      </c>
      <c r="X922">
        <v>-2006654779</v>
      </c>
      <c r="Y922">
        <v>1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0</v>
      </c>
      <c r="AP922">
        <v>0</v>
      </c>
      <c r="AQ922">
        <v>0</v>
      </c>
      <c r="AR922">
        <v>0</v>
      </c>
      <c r="AS922" t="s">
        <v>3</v>
      </c>
      <c r="AT922">
        <v>1</v>
      </c>
      <c r="AU922" t="s">
        <v>3</v>
      </c>
      <c r="AV922">
        <v>0</v>
      </c>
      <c r="AW922">
        <v>1</v>
      </c>
      <c r="AX922">
        <v>-1</v>
      </c>
      <c r="AY922">
        <v>0</v>
      </c>
      <c r="AZ922">
        <v>0</v>
      </c>
      <c r="BA922" t="s">
        <v>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Y922*Source!I316</f>
        <v>1</v>
      </c>
      <c r="CY922">
        <f t="shared" si="318"/>
        <v>0</v>
      </c>
      <c r="CZ922">
        <f t="shared" si="319"/>
        <v>0</v>
      </c>
      <c r="DA922">
        <f t="shared" si="320"/>
        <v>1</v>
      </c>
      <c r="DB922">
        <f t="shared" si="316"/>
        <v>0</v>
      </c>
      <c r="DC922">
        <f t="shared" si="317"/>
        <v>0</v>
      </c>
    </row>
    <row r="923" spans="1:107" x14ac:dyDescent="0.2">
      <c r="A923">
        <f>ROW(Source!A316)</f>
        <v>316</v>
      </c>
      <c r="B923">
        <v>39650536</v>
      </c>
      <c r="C923">
        <v>39656438</v>
      </c>
      <c r="D923">
        <v>0</v>
      </c>
      <c r="E923">
        <v>1</v>
      </c>
      <c r="F923">
        <v>1</v>
      </c>
      <c r="G923">
        <v>1</v>
      </c>
      <c r="H923">
        <v>3</v>
      </c>
      <c r="I923" t="s">
        <v>558</v>
      </c>
      <c r="J923" t="s">
        <v>3</v>
      </c>
      <c r="K923" t="s">
        <v>562</v>
      </c>
      <c r="L923">
        <v>1377</v>
      </c>
      <c r="N923">
        <v>1013</v>
      </c>
      <c r="O923" t="s">
        <v>90</v>
      </c>
      <c r="P923" t="s">
        <v>90</v>
      </c>
      <c r="Q923">
        <v>1</v>
      </c>
      <c r="W923">
        <v>0</v>
      </c>
      <c r="X923">
        <v>663778170</v>
      </c>
      <c r="Y923">
        <v>10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0</v>
      </c>
      <c r="AP923">
        <v>0</v>
      </c>
      <c r="AQ923">
        <v>0</v>
      </c>
      <c r="AR923">
        <v>0</v>
      </c>
      <c r="AS923" t="s">
        <v>3</v>
      </c>
      <c r="AT923">
        <v>10</v>
      </c>
      <c r="AU923" t="s">
        <v>3</v>
      </c>
      <c r="AV923">
        <v>0</v>
      </c>
      <c r="AW923">
        <v>1</v>
      </c>
      <c r="AX923">
        <v>-1</v>
      </c>
      <c r="AY923">
        <v>0</v>
      </c>
      <c r="AZ923">
        <v>0</v>
      </c>
      <c r="BA923" t="s">
        <v>3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Y923*Source!I316</f>
        <v>10</v>
      </c>
      <c r="CY923">
        <f t="shared" si="318"/>
        <v>0</v>
      </c>
      <c r="CZ923">
        <f t="shared" si="319"/>
        <v>0</v>
      </c>
      <c r="DA923">
        <f t="shared" si="320"/>
        <v>1</v>
      </c>
      <c r="DB923">
        <f t="shared" si="316"/>
        <v>0</v>
      </c>
      <c r="DC923">
        <f t="shared" si="317"/>
        <v>0</v>
      </c>
    </row>
    <row r="924" spans="1:107" x14ac:dyDescent="0.2">
      <c r="A924">
        <f>ROW(Source!A317)</f>
        <v>317</v>
      </c>
      <c r="B924">
        <v>39650538</v>
      </c>
      <c r="C924">
        <v>39656438</v>
      </c>
      <c r="D924">
        <v>37071037</v>
      </c>
      <c r="E924">
        <v>1</v>
      </c>
      <c r="F924">
        <v>1</v>
      </c>
      <c r="G924">
        <v>1</v>
      </c>
      <c r="H924">
        <v>1</v>
      </c>
      <c r="I924" t="s">
        <v>895</v>
      </c>
      <c r="J924" t="s">
        <v>3</v>
      </c>
      <c r="K924" t="s">
        <v>896</v>
      </c>
      <c r="L924">
        <v>1191</v>
      </c>
      <c r="N924">
        <v>1013</v>
      </c>
      <c r="O924" t="s">
        <v>878</v>
      </c>
      <c r="P924" t="s">
        <v>878</v>
      </c>
      <c r="Q924">
        <v>1</v>
      </c>
      <c r="W924">
        <v>0</v>
      </c>
      <c r="X924">
        <v>1069510174</v>
      </c>
      <c r="Y924">
        <v>28.1</v>
      </c>
      <c r="AA924">
        <v>0</v>
      </c>
      <c r="AB924">
        <v>0</v>
      </c>
      <c r="AC924">
        <v>0</v>
      </c>
      <c r="AD924">
        <v>65.13</v>
      </c>
      <c r="AE924">
        <v>0</v>
      </c>
      <c r="AF924">
        <v>0</v>
      </c>
      <c r="AG924">
        <v>0</v>
      </c>
      <c r="AH924">
        <v>9.6199999999999992</v>
      </c>
      <c r="AI924">
        <v>1</v>
      </c>
      <c r="AJ924">
        <v>1</v>
      </c>
      <c r="AK924">
        <v>1</v>
      </c>
      <c r="AL924">
        <v>6.77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3</v>
      </c>
      <c r="AT924">
        <v>28.1</v>
      </c>
      <c r="AU924" t="s">
        <v>3</v>
      </c>
      <c r="AV924">
        <v>1</v>
      </c>
      <c r="AW924">
        <v>2</v>
      </c>
      <c r="AX924">
        <v>39656439</v>
      </c>
      <c r="AY924">
        <v>1</v>
      </c>
      <c r="AZ924">
        <v>0</v>
      </c>
      <c r="BA924">
        <v>782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Y924*Source!I317</f>
        <v>28.1</v>
      </c>
      <c r="CY924">
        <f>AD924</f>
        <v>65.13</v>
      </c>
      <c r="CZ924">
        <f>AH924</f>
        <v>9.6199999999999992</v>
      </c>
      <c r="DA924">
        <f>AL924</f>
        <v>6.77</v>
      </c>
      <c r="DB924">
        <f t="shared" si="316"/>
        <v>270.32</v>
      </c>
      <c r="DC924">
        <f t="shared" si="317"/>
        <v>0</v>
      </c>
    </row>
    <row r="925" spans="1:107" x14ac:dyDescent="0.2">
      <c r="A925">
        <f>ROW(Source!A317)</f>
        <v>317</v>
      </c>
      <c r="B925">
        <v>39650538</v>
      </c>
      <c r="C925">
        <v>39656438</v>
      </c>
      <c r="D925">
        <v>37064876</v>
      </c>
      <c r="E925">
        <v>1</v>
      </c>
      <c r="F925">
        <v>1</v>
      </c>
      <c r="G925">
        <v>1</v>
      </c>
      <c r="H925">
        <v>1</v>
      </c>
      <c r="I925" t="s">
        <v>897</v>
      </c>
      <c r="J925" t="s">
        <v>3</v>
      </c>
      <c r="K925" t="s">
        <v>898</v>
      </c>
      <c r="L925">
        <v>1191</v>
      </c>
      <c r="N925">
        <v>1013</v>
      </c>
      <c r="O925" t="s">
        <v>878</v>
      </c>
      <c r="P925" t="s">
        <v>878</v>
      </c>
      <c r="Q925">
        <v>1</v>
      </c>
      <c r="W925">
        <v>0</v>
      </c>
      <c r="X925">
        <v>-1417349443</v>
      </c>
      <c r="Y925">
        <v>0.93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6.77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0.93</v>
      </c>
      <c r="AU925" t="s">
        <v>3</v>
      </c>
      <c r="AV925">
        <v>2</v>
      </c>
      <c r="AW925">
        <v>2</v>
      </c>
      <c r="AX925">
        <v>39656440</v>
      </c>
      <c r="AY925">
        <v>1</v>
      </c>
      <c r="AZ925">
        <v>0</v>
      </c>
      <c r="BA925">
        <v>783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Y925*Source!I317</f>
        <v>0.93</v>
      </c>
      <c r="CY925">
        <f>AD925</f>
        <v>0</v>
      </c>
      <c r="CZ925">
        <f>AH925</f>
        <v>0</v>
      </c>
      <c r="DA925">
        <f>AL925</f>
        <v>1</v>
      </c>
      <c r="DB925">
        <f t="shared" si="316"/>
        <v>0</v>
      </c>
      <c r="DC925">
        <f t="shared" si="317"/>
        <v>0</v>
      </c>
    </row>
    <row r="926" spans="1:107" x14ac:dyDescent="0.2">
      <c r="A926">
        <f>ROW(Source!A317)</f>
        <v>317</v>
      </c>
      <c r="B926">
        <v>39650538</v>
      </c>
      <c r="C926">
        <v>39656438</v>
      </c>
      <c r="D926">
        <v>36882159</v>
      </c>
      <c r="E926">
        <v>1</v>
      </c>
      <c r="F926">
        <v>1</v>
      </c>
      <c r="G926">
        <v>1</v>
      </c>
      <c r="H926">
        <v>2</v>
      </c>
      <c r="I926" t="s">
        <v>958</v>
      </c>
      <c r="J926" t="s">
        <v>959</v>
      </c>
      <c r="K926" t="s">
        <v>960</v>
      </c>
      <c r="L926">
        <v>1368</v>
      </c>
      <c r="N926">
        <v>1011</v>
      </c>
      <c r="O926" t="s">
        <v>902</v>
      </c>
      <c r="P926" t="s">
        <v>902</v>
      </c>
      <c r="Q926">
        <v>1</v>
      </c>
      <c r="W926">
        <v>0</v>
      </c>
      <c r="X926">
        <v>-1718674368</v>
      </c>
      <c r="Y926">
        <v>0.57999999999999996</v>
      </c>
      <c r="AA926">
        <v>0</v>
      </c>
      <c r="AB926">
        <v>758.17</v>
      </c>
      <c r="AC926">
        <v>13.5</v>
      </c>
      <c r="AD926">
        <v>0</v>
      </c>
      <c r="AE926">
        <v>0</v>
      </c>
      <c r="AF926">
        <v>111.99</v>
      </c>
      <c r="AG926">
        <v>13.5</v>
      </c>
      <c r="AH926">
        <v>0</v>
      </c>
      <c r="AI926">
        <v>1</v>
      </c>
      <c r="AJ926">
        <v>6.77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0.57999999999999996</v>
      </c>
      <c r="AU926" t="s">
        <v>3</v>
      </c>
      <c r="AV926">
        <v>0</v>
      </c>
      <c r="AW926">
        <v>2</v>
      </c>
      <c r="AX926">
        <v>39656441</v>
      </c>
      <c r="AY926">
        <v>1</v>
      </c>
      <c r="AZ926">
        <v>0</v>
      </c>
      <c r="BA926">
        <v>784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Y926*Source!I317</f>
        <v>0.57999999999999996</v>
      </c>
      <c r="CY926">
        <f>AB926</f>
        <v>758.17</v>
      </c>
      <c r="CZ926">
        <f>AF926</f>
        <v>111.99</v>
      </c>
      <c r="DA926">
        <f>AJ926</f>
        <v>6.77</v>
      </c>
      <c r="DB926">
        <f t="shared" si="316"/>
        <v>64.95</v>
      </c>
      <c r="DC926">
        <f t="shared" si="317"/>
        <v>7.83</v>
      </c>
    </row>
    <row r="927" spans="1:107" x14ac:dyDescent="0.2">
      <c r="A927">
        <f>ROW(Source!A317)</f>
        <v>317</v>
      </c>
      <c r="B927">
        <v>39650538</v>
      </c>
      <c r="C927">
        <v>39656438</v>
      </c>
      <c r="D927">
        <v>36883554</v>
      </c>
      <c r="E927">
        <v>1</v>
      </c>
      <c r="F927">
        <v>1</v>
      </c>
      <c r="G927">
        <v>1</v>
      </c>
      <c r="H927">
        <v>2</v>
      </c>
      <c r="I927" t="s">
        <v>961</v>
      </c>
      <c r="J927" t="s">
        <v>962</v>
      </c>
      <c r="K927" t="s">
        <v>963</v>
      </c>
      <c r="L927">
        <v>1368</v>
      </c>
      <c r="N927">
        <v>1011</v>
      </c>
      <c r="O927" t="s">
        <v>902</v>
      </c>
      <c r="P927" t="s">
        <v>902</v>
      </c>
      <c r="Q927">
        <v>1</v>
      </c>
      <c r="W927">
        <v>0</v>
      </c>
      <c r="X927">
        <v>1372534845</v>
      </c>
      <c r="Y927">
        <v>0.35</v>
      </c>
      <c r="AA927">
        <v>0</v>
      </c>
      <c r="AB927">
        <v>444.86</v>
      </c>
      <c r="AC927">
        <v>11.6</v>
      </c>
      <c r="AD927">
        <v>0</v>
      </c>
      <c r="AE927">
        <v>0</v>
      </c>
      <c r="AF927">
        <v>65.709999999999994</v>
      </c>
      <c r="AG927">
        <v>11.6</v>
      </c>
      <c r="AH927">
        <v>0</v>
      </c>
      <c r="AI927">
        <v>1</v>
      </c>
      <c r="AJ927">
        <v>6.77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3</v>
      </c>
      <c r="AT927">
        <v>0.35</v>
      </c>
      <c r="AU927" t="s">
        <v>3</v>
      </c>
      <c r="AV927">
        <v>0</v>
      </c>
      <c r="AW927">
        <v>2</v>
      </c>
      <c r="AX927">
        <v>39656442</v>
      </c>
      <c r="AY927">
        <v>1</v>
      </c>
      <c r="AZ927">
        <v>0</v>
      </c>
      <c r="BA927">
        <v>785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Y927*Source!I317</f>
        <v>0.35</v>
      </c>
      <c r="CY927">
        <f>AB927</f>
        <v>444.86</v>
      </c>
      <c r="CZ927">
        <f>AF927</f>
        <v>65.709999999999994</v>
      </c>
      <c r="DA927">
        <f>AJ927</f>
        <v>6.77</v>
      </c>
      <c r="DB927">
        <f t="shared" si="316"/>
        <v>23</v>
      </c>
      <c r="DC927">
        <f t="shared" si="317"/>
        <v>4.0599999999999996</v>
      </c>
    </row>
    <row r="928" spans="1:107" x14ac:dyDescent="0.2">
      <c r="A928">
        <f>ROW(Source!A317)</f>
        <v>317</v>
      </c>
      <c r="B928">
        <v>39650538</v>
      </c>
      <c r="C928">
        <v>39656438</v>
      </c>
      <c r="D928">
        <v>36883858</v>
      </c>
      <c r="E928">
        <v>1</v>
      </c>
      <c r="F928">
        <v>1</v>
      </c>
      <c r="G928">
        <v>1</v>
      </c>
      <c r="H928">
        <v>2</v>
      </c>
      <c r="I928" t="s">
        <v>1039</v>
      </c>
      <c r="J928" t="s">
        <v>1040</v>
      </c>
      <c r="K928" t="s">
        <v>1041</v>
      </c>
      <c r="L928">
        <v>1368</v>
      </c>
      <c r="N928">
        <v>1011</v>
      </c>
      <c r="O928" t="s">
        <v>902</v>
      </c>
      <c r="P928" t="s">
        <v>902</v>
      </c>
      <c r="Q928">
        <v>1</v>
      </c>
      <c r="W928">
        <v>0</v>
      </c>
      <c r="X928">
        <v>-353815937</v>
      </c>
      <c r="Y928">
        <v>2.4</v>
      </c>
      <c r="AA928">
        <v>0</v>
      </c>
      <c r="AB928">
        <v>54.84</v>
      </c>
      <c r="AC928">
        <v>0</v>
      </c>
      <c r="AD928">
        <v>0</v>
      </c>
      <c r="AE928">
        <v>0</v>
      </c>
      <c r="AF928">
        <v>8.1</v>
      </c>
      <c r="AG928">
        <v>0</v>
      </c>
      <c r="AH928">
        <v>0</v>
      </c>
      <c r="AI928">
        <v>1</v>
      </c>
      <c r="AJ928">
        <v>6.77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2.4</v>
      </c>
      <c r="AU928" t="s">
        <v>3</v>
      </c>
      <c r="AV928">
        <v>0</v>
      </c>
      <c r="AW928">
        <v>2</v>
      </c>
      <c r="AX928">
        <v>39656443</v>
      </c>
      <c r="AY928">
        <v>1</v>
      </c>
      <c r="AZ928">
        <v>0</v>
      </c>
      <c r="BA928">
        <v>786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Y928*Source!I317</f>
        <v>2.4</v>
      </c>
      <c r="CY928">
        <f>AB928</f>
        <v>54.84</v>
      </c>
      <c r="CZ928">
        <f>AF928</f>
        <v>8.1</v>
      </c>
      <c r="DA928">
        <f>AJ928</f>
        <v>6.77</v>
      </c>
      <c r="DB928">
        <f t="shared" si="316"/>
        <v>19.440000000000001</v>
      </c>
      <c r="DC928">
        <f t="shared" si="317"/>
        <v>0</v>
      </c>
    </row>
    <row r="929" spans="1:107" x14ac:dyDescent="0.2">
      <c r="A929">
        <f>ROW(Source!A317)</f>
        <v>317</v>
      </c>
      <c r="B929">
        <v>39650538</v>
      </c>
      <c r="C929">
        <v>39656438</v>
      </c>
      <c r="D929">
        <v>36800159</v>
      </c>
      <c r="E929">
        <v>1</v>
      </c>
      <c r="F929">
        <v>1</v>
      </c>
      <c r="G929">
        <v>1</v>
      </c>
      <c r="H929">
        <v>3</v>
      </c>
      <c r="I929" t="s">
        <v>1064</v>
      </c>
      <c r="J929" t="s">
        <v>1065</v>
      </c>
      <c r="K929" t="s">
        <v>1066</v>
      </c>
      <c r="L929">
        <v>1339</v>
      </c>
      <c r="N929">
        <v>1007</v>
      </c>
      <c r="O929" t="s">
        <v>657</v>
      </c>
      <c r="P929" t="s">
        <v>657</v>
      </c>
      <c r="Q929">
        <v>1</v>
      </c>
      <c r="W929">
        <v>0</v>
      </c>
      <c r="X929">
        <v>1262771840</v>
      </c>
      <c r="Y929">
        <v>1.6</v>
      </c>
      <c r="AA929">
        <v>42.11</v>
      </c>
      <c r="AB929">
        <v>0</v>
      </c>
      <c r="AC929">
        <v>0</v>
      </c>
      <c r="AD929">
        <v>0</v>
      </c>
      <c r="AE929">
        <v>6.22</v>
      </c>
      <c r="AF929">
        <v>0</v>
      </c>
      <c r="AG929">
        <v>0</v>
      </c>
      <c r="AH929">
        <v>0</v>
      </c>
      <c r="AI929">
        <v>6.77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3</v>
      </c>
      <c r="AT929">
        <v>1.6</v>
      </c>
      <c r="AU929" t="s">
        <v>3</v>
      </c>
      <c r="AV929">
        <v>0</v>
      </c>
      <c r="AW929">
        <v>2</v>
      </c>
      <c r="AX929">
        <v>39656444</v>
      </c>
      <c r="AY929">
        <v>1</v>
      </c>
      <c r="AZ929">
        <v>0</v>
      </c>
      <c r="BA929">
        <v>787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Y929*Source!I317</f>
        <v>1.6</v>
      </c>
      <c r="CY929">
        <f t="shared" ref="CY929:CY936" si="321">AA929</f>
        <v>42.11</v>
      </c>
      <c r="CZ929">
        <f t="shared" ref="CZ929:CZ936" si="322">AE929</f>
        <v>6.22</v>
      </c>
      <c r="DA929">
        <f t="shared" ref="DA929:DA936" si="323">AI929</f>
        <v>6.77</v>
      </c>
      <c r="DB929">
        <f t="shared" si="316"/>
        <v>9.9499999999999993</v>
      </c>
      <c r="DC929">
        <f t="shared" si="317"/>
        <v>0</v>
      </c>
    </row>
    <row r="930" spans="1:107" x14ac:dyDescent="0.2">
      <c r="A930">
        <f>ROW(Source!A317)</f>
        <v>317</v>
      </c>
      <c r="B930">
        <v>39650538</v>
      </c>
      <c r="C930">
        <v>39656438</v>
      </c>
      <c r="D930">
        <v>36800166</v>
      </c>
      <c r="E930">
        <v>1</v>
      </c>
      <c r="F930">
        <v>1</v>
      </c>
      <c r="G930">
        <v>1</v>
      </c>
      <c r="H930">
        <v>3</v>
      </c>
      <c r="I930" t="s">
        <v>1156</v>
      </c>
      <c r="J930" t="s">
        <v>1157</v>
      </c>
      <c r="K930" t="s">
        <v>1158</v>
      </c>
      <c r="L930">
        <v>1346</v>
      </c>
      <c r="N930">
        <v>1009</v>
      </c>
      <c r="O930" t="s">
        <v>186</v>
      </c>
      <c r="P930" t="s">
        <v>186</v>
      </c>
      <c r="Q930">
        <v>1</v>
      </c>
      <c r="W930">
        <v>0</v>
      </c>
      <c r="X930">
        <v>1721895514</v>
      </c>
      <c r="Y930">
        <v>0.4</v>
      </c>
      <c r="AA930">
        <v>41.23</v>
      </c>
      <c r="AB930">
        <v>0</v>
      </c>
      <c r="AC930">
        <v>0</v>
      </c>
      <c r="AD930">
        <v>0</v>
      </c>
      <c r="AE930">
        <v>6.09</v>
      </c>
      <c r="AF930">
        <v>0</v>
      </c>
      <c r="AG930">
        <v>0</v>
      </c>
      <c r="AH930">
        <v>0</v>
      </c>
      <c r="AI930">
        <v>6.77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3</v>
      </c>
      <c r="AT930">
        <v>0.4</v>
      </c>
      <c r="AU930" t="s">
        <v>3</v>
      </c>
      <c r="AV930">
        <v>0</v>
      </c>
      <c r="AW930">
        <v>2</v>
      </c>
      <c r="AX930">
        <v>39656445</v>
      </c>
      <c r="AY930">
        <v>1</v>
      </c>
      <c r="AZ930">
        <v>0</v>
      </c>
      <c r="BA930">
        <v>788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Y930*Source!I317</f>
        <v>0.4</v>
      </c>
      <c r="CY930">
        <f t="shared" si="321"/>
        <v>41.23</v>
      </c>
      <c r="CZ930">
        <f t="shared" si="322"/>
        <v>6.09</v>
      </c>
      <c r="DA930">
        <f t="shared" si="323"/>
        <v>6.77</v>
      </c>
      <c r="DB930">
        <f t="shared" si="316"/>
        <v>2.44</v>
      </c>
      <c r="DC930">
        <f t="shared" si="317"/>
        <v>0</v>
      </c>
    </row>
    <row r="931" spans="1:107" x14ac:dyDescent="0.2">
      <c r="A931">
        <f>ROW(Source!A317)</f>
        <v>317</v>
      </c>
      <c r="B931">
        <v>39650538</v>
      </c>
      <c r="C931">
        <v>39656438</v>
      </c>
      <c r="D931">
        <v>36800363</v>
      </c>
      <c r="E931">
        <v>1</v>
      </c>
      <c r="F931">
        <v>1</v>
      </c>
      <c r="G931">
        <v>1</v>
      </c>
      <c r="H931">
        <v>3</v>
      </c>
      <c r="I931" t="s">
        <v>1159</v>
      </c>
      <c r="J931" t="s">
        <v>1160</v>
      </c>
      <c r="K931" t="s">
        <v>1161</v>
      </c>
      <c r="L931">
        <v>1346</v>
      </c>
      <c r="N931">
        <v>1009</v>
      </c>
      <c r="O931" t="s">
        <v>186</v>
      </c>
      <c r="P931" t="s">
        <v>186</v>
      </c>
      <c r="Q931">
        <v>1</v>
      </c>
      <c r="W931">
        <v>0</v>
      </c>
      <c r="X931">
        <v>-1005327145</v>
      </c>
      <c r="Y931">
        <v>0.8</v>
      </c>
      <c r="AA931">
        <v>66.010000000000005</v>
      </c>
      <c r="AB931">
        <v>0</v>
      </c>
      <c r="AC931">
        <v>0</v>
      </c>
      <c r="AD931">
        <v>0</v>
      </c>
      <c r="AE931">
        <v>9.75</v>
      </c>
      <c r="AF931">
        <v>0</v>
      </c>
      <c r="AG931">
        <v>0</v>
      </c>
      <c r="AH931">
        <v>0</v>
      </c>
      <c r="AI931">
        <v>6.77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3</v>
      </c>
      <c r="AT931">
        <v>0.8</v>
      </c>
      <c r="AU931" t="s">
        <v>3</v>
      </c>
      <c r="AV931">
        <v>0</v>
      </c>
      <c r="AW931">
        <v>2</v>
      </c>
      <c r="AX931">
        <v>39656446</v>
      </c>
      <c r="AY931">
        <v>1</v>
      </c>
      <c r="AZ931">
        <v>0</v>
      </c>
      <c r="BA931">
        <v>789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Y931*Source!I317</f>
        <v>0.8</v>
      </c>
      <c r="CY931">
        <f t="shared" si="321"/>
        <v>66.010000000000005</v>
      </c>
      <c r="CZ931">
        <f t="shared" si="322"/>
        <v>9.75</v>
      </c>
      <c r="DA931">
        <f t="shared" si="323"/>
        <v>6.77</v>
      </c>
      <c r="DB931">
        <f t="shared" si="316"/>
        <v>7.8</v>
      </c>
      <c r="DC931">
        <f t="shared" si="317"/>
        <v>0</v>
      </c>
    </row>
    <row r="932" spans="1:107" x14ac:dyDescent="0.2">
      <c r="A932">
        <f>ROW(Source!A317)</f>
        <v>317</v>
      </c>
      <c r="B932">
        <v>39650538</v>
      </c>
      <c r="C932">
        <v>39656438</v>
      </c>
      <c r="D932">
        <v>36803257</v>
      </c>
      <c r="E932">
        <v>1</v>
      </c>
      <c r="F932">
        <v>1</v>
      </c>
      <c r="G932">
        <v>1</v>
      </c>
      <c r="H932">
        <v>3</v>
      </c>
      <c r="I932" t="s">
        <v>1162</v>
      </c>
      <c r="J932" t="s">
        <v>1163</v>
      </c>
      <c r="K932" t="s">
        <v>1109</v>
      </c>
      <c r="L932">
        <v>1348</v>
      </c>
      <c r="N932">
        <v>1009</v>
      </c>
      <c r="O932" t="s">
        <v>888</v>
      </c>
      <c r="P932" t="s">
        <v>888</v>
      </c>
      <c r="Q932">
        <v>1000</v>
      </c>
      <c r="W932">
        <v>0</v>
      </c>
      <c r="X932">
        <v>-1207018266</v>
      </c>
      <c r="Y932">
        <v>1.1E-4</v>
      </c>
      <c r="AA932">
        <v>71613.06</v>
      </c>
      <c r="AB932">
        <v>0</v>
      </c>
      <c r="AC932">
        <v>0</v>
      </c>
      <c r="AD932">
        <v>0</v>
      </c>
      <c r="AE932">
        <v>10578</v>
      </c>
      <c r="AF932">
        <v>0</v>
      </c>
      <c r="AG932">
        <v>0</v>
      </c>
      <c r="AH932">
        <v>0</v>
      </c>
      <c r="AI932">
        <v>6.77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3</v>
      </c>
      <c r="AT932">
        <v>1.1E-4</v>
      </c>
      <c r="AU932" t="s">
        <v>3</v>
      </c>
      <c r="AV932">
        <v>0</v>
      </c>
      <c r="AW932">
        <v>2</v>
      </c>
      <c r="AX932">
        <v>39656447</v>
      </c>
      <c r="AY932">
        <v>1</v>
      </c>
      <c r="AZ932">
        <v>0</v>
      </c>
      <c r="BA932">
        <v>790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Y932*Source!I317</f>
        <v>1.1E-4</v>
      </c>
      <c r="CY932">
        <f t="shared" si="321"/>
        <v>71613.06</v>
      </c>
      <c r="CZ932">
        <f t="shared" si="322"/>
        <v>10578</v>
      </c>
      <c r="DA932">
        <f t="shared" si="323"/>
        <v>6.77</v>
      </c>
      <c r="DB932">
        <f t="shared" si="316"/>
        <v>1.1599999999999999</v>
      </c>
      <c r="DC932">
        <f t="shared" si="317"/>
        <v>0</v>
      </c>
    </row>
    <row r="933" spans="1:107" x14ac:dyDescent="0.2">
      <c r="A933">
        <f>ROW(Source!A317)</f>
        <v>317</v>
      </c>
      <c r="B933">
        <v>39650538</v>
      </c>
      <c r="C933">
        <v>39656438</v>
      </c>
      <c r="D933">
        <v>36823298</v>
      </c>
      <c r="E933">
        <v>1</v>
      </c>
      <c r="F933">
        <v>1</v>
      </c>
      <c r="G933">
        <v>1</v>
      </c>
      <c r="H933">
        <v>3</v>
      </c>
      <c r="I933" t="s">
        <v>1164</v>
      </c>
      <c r="J933" t="s">
        <v>1165</v>
      </c>
      <c r="K933" t="s">
        <v>1166</v>
      </c>
      <c r="L933">
        <v>1346</v>
      </c>
      <c r="N933">
        <v>1009</v>
      </c>
      <c r="O933" t="s">
        <v>186</v>
      </c>
      <c r="P933" t="s">
        <v>186</v>
      </c>
      <c r="Q933">
        <v>1</v>
      </c>
      <c r="W933">
        <v>0</v>
      </c>
      <c r="X933">
        <v>-1746583631</v>
      </c>
      <c r="Y933">
        <v>20</v>
      </c>
      <c r="AA933">
        <v>85.3</v>
      </c>
      <c r="AB933">
        <v>0</v>
      </c>
      <c r="AC933">
        <v>0</v>
      </c>
      <c r="AD933">
        <v>0</v>
      </c>
      <c r="AE933">
        <v>12.6</v>
      </c>
      <c r="AF933">
        <v>0</v>
      </c>
      <c r="AG933">
        <v>0</v>
      </c>
      <c r="AH933">
        <v>0</v>
      </c>
      <c r="AI933">
        <v>6.77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3</v>
      </c>
      <c r="AT933">
        <v>20</v>
      </c>
      <c r="AU933" t="s">
        <v>3</v>
      </c>
      <c r="AV933">
        <v>0</v>
      </c>
      <c r="AW933">
        <v>2</v>
      </c>
      <c r="AX933">
        <v>39656448</v>
      </c>
      <c r="AY933">
        <v>1</v>
      </c>
      <c r="AZ933">
        <v>0</v>
      </c>
      <c r="BA933">
        <v>791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Y933*Source!I317</f>
        <v>20</v>
      </c>
      <c r="CY933">
        <f t="shared" si="321"/>
        <v>85.3</v>
      </c>
      <c r="CZ933">
        <f t="shared" si="322"/>
        <v>12.6</v>
      </c>
      <c r="DA933">
        <f t="shared" si="323"/>
        <v>6.77</v>
      </c>
      <c r="DB933">
        <f t="shared" si="316"/>
        <v>252</v>
      </c>
      <c r="DC933">
        <f t="shared" si="317"/>
        <v>0</v>
      </c>
    </row>
    <row r="934" spans="1:107" x14ac:dyDescent="0.2">
      <c r="A934">
        <f>ROW(Source!A317)</f>
        <v>317</v>
      </c>
      <c r="B934">
        <v>39650538</v>
      </c>
      <c r="C934">
        <v>39656438</v>
      </c>
      <c r="D934">
        <v>36799065</v>
      </c>
      <c r="E934">
        <v>17</v>
      </c>
      <c r="F934">
        <v>1</v>
      </c>
      <c r="G934">
        <v>1</v>
      </c>
      <c r="H934">
        <v>3</v>
      </c>
      <c r="I934" t="s">
        <v>892</v>
      </c>
      <c r="J934" t="s">
        <v>3</v>
      </c>
      <c r="K934" t="s">
        <v>893</v>
      </c>
      <c r="L934">
        <v>1374</v>
      </c>
      <c r="N934">
        <v>1013</v>
      </c>
      <c r="O934" t="s">
        <v>894</v>
      </c>
      <c r="P934" t="s">
        <v>894</v>
      </c>
      <c r="Q934">
        <v>1</v>
      </c>
      <c r="W934">
        <v>0</v>
      </c>
      <c r="X934">
        <v>-1731369543</v>
      </c>
      <c r="Y934">
        <v>5.41</v>
      </c>
      <c r="AA934">
        <v>1</v>
      </c>
      <c r="AB934">
        <v>0</v>
      </c>
      <c r="AC934">
        <v>0</v>
      </c>
      <c r="AD934">
        <v>0</v>
      </c>
      <c r="AE934">
        <v>1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3</v>
      </c>
      <c r="AT934">
        <v>5.41</v>
      </c>
      <c r="AU934" t="s">
        <v>3</v>
      </c>
      <c r="AV934">
        <v>0</v>
      </c>
      <c r="AW934">
        <v>2</v>
      </c>
      <c r="AX934">
        <v>39656449</v>
      </c>
      <c r="AY934">
        <v>1</v>
      </c>
      <c r="AZ934">
        <v>0</v>
      </c>
      <c r="BA934">
        <v>792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Y934*Source!I317</f>
        <v>5.41</v>
      </c>
      <c r="CY934">
        <f t="shared" si="321"/>
        <v>1</v>
      </c>
      <c r="CZ934">
        <f t="shared" si="322"/>
        <v>1</v>
      </c>
      <c r="DA934">
        <f t="shared" si="323"/>
        <v>1</v>
      </c>
      <c r="DB934">
        <f t="shared" si="316"/>
        <v>5.41</v>
      </c>
      <c r="DC934">
        <f t="shared" si="317"/>
        <v>0</v>
      </c>
    </row>
    <row r="935" spans="1:107" x14ac:dyDescent="0.2">
      <c r="A935">
        <f>ROW(Source!A317)</f>
        <v>317</v>
      </c>
      <c r="B935">
        <v>39650538</v>
      </c>
      <c r="C935">
        <v>39656438</v>
      </c>
      <c r="D935">
        <v>0</v>
      </c>
      <c r="E935">
        <v>0</v>
      </c>
      <c r="F935">
        <v>1</v>
      </c>
      <c r="G935">
        <v>1</v>
      </c>
      <c r="H935">
        <v>3</v>
      </c>
      <c r="I935" t="s">
        <v>558</v>
      </c>
      <c r="J935" t="s">
        <v>3</v>
      </c>
      <c r="K935" t="s">
        <v>559</v>
      </c>
      <c r="L935">
        <v>1377</v>
      </c>
      <c r="N935">
        <v>1013</v>
      </c>
      <c r="O935" t="s">
        <v>90</v>
      </c>
      <c r="P935" t="s">
        <v>90</v>
      </c>
      <c r="Q935">
        <v>1</v>
      </c>
      <c r="W935">
        <v>0</v>
      </c>
      <c r="X935">
        <v>-2006654779</v>
      </c>
      <c r="Y935">
        <v>1</v>
      </c>
      <c r="AA935">
        <v>110440.7</v>
      </c>
      <c r="AB935">
        <v>0</v>
      </c>
      <c r="AC935">
        <v>0</v>
      </c>
      <c r="AD935">
        <v>0</v>
      </c>
      <c r="AE935">
        <v>16313.25</v>
      </c>
      <c r="AF935">
        <v>0</v>
      </c>
      <c r="AG935">
        <v>0</v>
      </c>
      <c r="AH935">
        <v>0</v>
      </c>
      <c r="AI935">
        <v>6.77</v>
      </c>
      <c r="AJ935">
        <v>1</v>
      </c>
      <c r="AK935">
        <v>1</v>
      </c>
      <c r="AL935">
        <v>1</v>
      </c>
      <c r="AN935">
        <v>0</v>
      </c>
      <c r="AO935">
        <v>0</v>
      </c>
      <c r="AP935">
        <v>0</v>
      </c>
      <c r="AQ935">
        <v>0</v>
      </c>
      <c r="AR935">
        <v>0</v>
      </c>
      <c r="AS935" t="s">
        <v>3</v>
      </c>
      <c r="AT935">
        <v>1</v>
      </c>
      <c r="AU935" t="s">
        <v>3</v>
      </c>
      <c r="AV935">
        <v>0</v>
      </c>
      <c r="AW935">
        <v>1</v>
      </c>
      <c r="AX935">
        <v>-1</v>
      </c>
      <c r="AY935">
        <v>0</v>
      </c>
      <c r="AZ935">
        <v>0</v>
      </c>
      <c r="BA935" t="s">
        <v>3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Y935*Source!I317</f>
        <v>1</v>
      </c>
      <c r="CY935">
        <f t="shared" si="321"/>
        <v>110440.7</v>
      </c>
      <c r="CZ935">
        <f t="shared" si="322"/>
        <v>16313.25</v>
      </c>
      <c r="DA935">
        <f t="shared" si="323"/>
        <v>6.77</v>
      </c>
      <c r="DB935">
        <f t="shared" si="316"/>
        <v>16313.25</v>
      </c>
      <c r="DC935">
        <f t="shared" si="317"/>
        <v>0</v>
      </c>
    </row>
    <row r="936" spans="1:107" x14ac:dyDescent="0.2">
      <c r="A936">
        <f>ROW(Source!A317)</f>
        <v>317</v>
      </c>
      <c r="B936">
        <v>39650538</v>
      </c>
      <c r="C936">
        <v>39656438</v>
      </c>
      <c r="D936">
        <v>0</v>
      </c>
      <c r="E936">
        <v>1</v>
      </c>
      <c r="F936">
        <v>1</v>
      </c>
      <c r="G936">
        <v>1</v>
      </c>
      <c r="H936">
        <v>3</v>
      </c>
      <c r="I936" t="s">
        <v>558</v>
      </c>
      <c r="J936" t="s">
        <v>3</v>
      </c>
      <c r="K936" t="s">
        <v>562</v>
      </c>
      <c r="L936">
        <v>1377</v>
      </c>
      <c r="N936">
        <v>1013</v>
      </c>
      <c r="O936" t="s">
        <v>90</v>
      </c>
      <c r="P936" t="s">
        <v>90</v>
      </c>
      <c r="Q936">
        <v>1</v>
      </c>
      <c r="W936">
        <v>0</v>
      </c>
      <c r="X936">
        <v>663778170</v>
      </c>
      <c r="Y936">
        <v>10</v>
      </c>
      <c r="AA936">
        <v>2531.37</v>
      </c>
      <c r="AB936">
        <v>0</v>
      </c>
      <c r="AC936">
        <v>0</v>
      </c>
      <c r="AD936">
        <v>0</v>
      </c>
      <c r="AE936">
        <v>373.91</v>
      </c>
      <c r="AF936">
        <v>0</v>
      </c>
      <c r="AG936">
        <v>0</v>
      </c>
      <c r="AH936">
        <v>0</v>
      </c>
      <c r="AI936">
        <v>6.77</v>
      </c>
      <c r="AJ936">
        <v>1</v>
      </c>
      <c r="AK936">
        <v>1</v>
      </c>
      <c r="AL936">
        <v>1</v>
      </c>
      <c r="AN936">
        <v>0</v>
      </c>
      <c r="AO936">
        <v>0</v>
      </c>
      <c r="AP936">
        <v>0</v>
      </c>
      <c r="AQ936">
        <v>0</v>
      </c>
      <c r="AR936">
        <v>0</v>
      </c>
      <c r="AS936" t="s">
        <v>3</v>
      </c>
      <c r="AT936">
        <v>10</v>
      </c>
      <c r="AU936" t="s">
        <v>3</v>
      </c>
      <c r="AV936">
        <v>0</v>
      </c>
      <c r="AW936">
        <v>1</v>
      </c>
      <c r="AX936">
        <v>-1</v>
      </c>
      <c r="AY936">
        <v>0</v>
      </c>
      <c r="AZ936">
        <v>0</v>
      </c>
      <c r="BA936" t="s">
        <v>3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Y936*Source!I317</f>
        <v>10</v>
      </c>
      <c r="CY936">
        <f t="shared" si="321"/>
        <v>2531.37</v>
      </c>
      <c r="CZ936">
        <f t="shared" si="322"/>
        <v>373.91</v>
      </c>
      <c r="DA936">
        <f t="shared" si="323"/>
        <v>6.77</v>
      </c>
      <c r="DB936">
        <f t="shared" si="316"/>
        <v>3739.1</v>
      </c>
      <c r="DC936">
        <f t="shared" si="317"/>
        <v>0</v>
      </c>
    </row>
    <row r="937" spans="1:107" x14ac:dyDescent="0.2">
      <c r="A937">
        <f>ROW(Source!A322)</f>
        <v>322</v>
      </c>
      <c r="B937">
        <v>39650536</v>
      </c>
      <c r="C937">
        <v>39656395</v>
      </c>
      <c r="D937">
        <v>37113247</v>
      </c>
      <c r="E937">
        <v>1</v>
      </c>
      <c r="F937">
        <v>1</v>
      </c>
      <c r="G937">
        <v>1</v>
      </c>
      <c r="H937">
        <v>1</v>
      </c>
      <c r="I937" t="s">
        <v>920</v>
      </c>
      <c r="J937" t="s">
        <v>3</v>
      </c>
      <c r="K937" t="s">
        <v>921</v>
      </c>
      <c r="L937">
        <v>1191</v>
      </c>
      <c r="N937">
        <v>1013</v>
      </c>
      <c r="O937" t="s">
        <v>878</v>
      </c>
      <c r="P937" t="s">
        <v>878</v>
      </c>
      <c r="Q937">
        <v>1</v>
      </c>
      <c r="W937">
        <v>0</v>
      </c>
      <c r="X937">
        <v>1446053411</v>
      </c>
      <c r="Y937">
        <v>8.1000000000000014</v>
      </c>
      <c r="AA937">
        <v>0</v>
      </c>
      <c r="AB937">
        <v>0</v>
      </c>
      <c r="AC937">
        <v>0</v>
      </c>
      <c r="AD937">
        <v>11.09</v>
      </c>
      <c r="AE937">
        <v>0</v>
      </c>
      <c r="AF937">
        <v>0</v>
      </c>
      <c r="AG937">
        <v>0</v>
      </c>
      <c r="AH937">
        <v>11.09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1</v>
      </c>
      <c r="AQ937">
        <v>0</v>
      </c>
      <c r="AR937">
        <v>0</v>
      </c>
      <c r="AS937" t="s">
        <v>3</v>
      </c>
      <c r="AT937">
        <v>6</v>
      </c>
      <c r="AU937" t="s">
        <v>19</v>
      </c>
      <c r="AV937">
        <v>1</v>
      </c>
      <c r="AW937">
        <v>2</v>
      </c>
      <c r="AX937">
        <v>39656401</v>
      </c>
      <c r="AY937">
        <v>1</v>
      </c>
      <c r="AZ937">
        <v>0</v>
      </c>
      <c r="BA937">
        <v>793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Y937*Source!I322</f>
        <v>48.600000000000009</v>
      </c>
      <c r="CY937">
        <f>AD937</f>
        <v>11.09</v>
      </c>
      <c r="CZ937">
        <f>AH937</f>
        <v>11.09</v>
      </c>
      <c r="DA937">
        <f>AL937</f>
        <v>1</v>
      </c>
      <c r="DB937">
        <f>ROUND((ROUND(AT937*CZ937,2)*1.35),6)</f>
        <v>89.828999999999994</v>
      </c>
      <c r="DC937">
        <f>ROUND((ROUND(AT937*AG937,2)*1.35),6)</f>
        <v>0</v>
      </c>
    </row>
    <row r="938" spans="1:107" x14ac:dyDescent="0.2">
      <c r="A938">
        <f>ROW(Source!A322)</f>
        <v>322</v>
      </c>
      <c r="B938">
        <v>39650536</v>
      </c>
      <c r="C938">
        <v>39656395</v>
      </c>
      <c r="D938">
        <v>37064876</v>
      </c>
      <c r="E938">
        <v>1</v>
      </c>
      <c r="F938">
        <v>1</v>
      </c>
      <c r="G938">
        <v>1</v>
      </c>
      <c r="H938">
        <v>1</v>
      </c>
      <c r="I938" t="s">
        <v>897</v>
      </c>
      <c r="J938" t="s">
        <v>3</v>
      </c>
      <c r="K938" t="s">
        <v>898</v>
      </c>
      <c r="L938">
        <v>1191</v>
      </c>
      <c r="N938">
        <v>1013</v>
      </c>
      <c r="O938" t="s">
        <v>878</v>
      </c>
      <c r="P938" t="s">
        <v>878</v>
      </c>
      <c r="Q938">
        <v>1</v>
      </c>
      <c r="W938">
        <v>0</v>
      </c>
      <c r="X938">
        <v>-1417349443</v>
      </c>
      <c r="Y938">
        <v>0.77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0.77</v>
      </c>
      <c r="AU938" t="s">
        <v>3</v>
      </c>
      <c r="AV938">
        <v>2</v>
      </c>
      <c r="AW938">
        <v>2</v>
      </c>
      <c r="AX938">
        <v>39656402</v>
      </c>
      <c r="AY938">
        <v>1</v>
      </c>
      <c r="AZ938">
        <v>2048</v>
      </c>
      <c r="BA938">
        <v>794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Y938*Source!I322</f>
        <v>4.62</v>
      </c>
      <c r="CY938">
        <f>AD938</f>
        <v>0</v>
      </c>
      <c r="CZ938">
        <f>AH938</f>
        <v>0</v>
      </c>
      <c r="DA938">
        <f>AL938</f>
        <v>1</v>
      </c>
      <c r="DB938">
        <f>ROUND(ROUND(AT938*CZ938,2),6)</f>
        <v>0</v>
      </c>
      <c r="DC938">
        <f>ROUND(ROUND(AT938*AG938,2),6)</f>
        <v>0</v>
      </c>
    </row>
    <row r="939" spans="1:107" x14ac:dyDescent="0.2">
      <c r="A939">
        <f>ROW(Source!A322)</f>
        <v>322</v>
      </c>
      <c r="B939">
        <v>39650536</v>
      </c>
      <c r="C939">
        <v>39656395</v>
      </c>
      <c r="D939">
        <v>36883320</v>
      </c>
      <c r="E939">
        <v>1</v>
      </c>
      <c r="F939">
        <v>1</v>
      </c>
      <c r="G939">
        <v>1</v>
      </c>
      <c r="H939">
        <v>2</v>
      </c>
      <c r="I939" t="s">
        <v>986</v>
      </c>
      <c r="J939" t="s">
        <v>987</v>
      </c>
      <c r="K939" t="s">
        <v>988</v>
      </c>
      <c r="L939">
        <v>1368</v>
      </c>
      <c r="N939">
        <v>1011</v>
      </c>
      <c r="O939" t="s">
        <v>902</v>
      </c>
      <c r="P939" t="s">
        <v>902</v>
      </c>
      <c r="Q939">
        <v>1</v>
      </c>
      <c r="W939">
        <v>0</v>
      </c>
      <c r="X939">
        <v>470295539</v>
      </c>
      <c r="Y939">
        <v>1.0395000000000001</v>
      </c>
      <c r="AA939">
        <v>0</v>
      </c>
      <c r="AB939">
        <v>110.86</v>
      </c>
      <c r="AC939">
        <v>11.6</v>
      </c>
      <c r="AD939">
        <v>0</v>
      </c>
      <c r="AE939">
        <v>0</v>
      </c>
      <c r="AF939">
        <v>110.86</v>
      </c>
      <c r="AG939">
        <v>11.6</v>
      </c>
      <c r="AH939">
        <v>0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1</v>
      </c>
      <c r="AQ939">
        <v>0</v>
      </c>
      <c r="AR939">
        <v>0</v>
      </c>
      <c r="AS939" t="s">
        <v>3</v>
      </c>
      <c r="AT939">
        <v>0.77</v>
      </c>
      <c r="AU939" t="s">
        <v>19</v>
      </c>
      <c r="AV939">
        <v>0</v>
      </c>
      <c r="AW939">
        <v>2</v>
      </c>
      <c r="AX939">
        <v>39656403</v>
      </c>
      <c r="AY939">
        <v>1</v>
      </c>
      <c r="AZ939">
        <v>0</v>
      </c>
      <c r="BA939">
        <v>795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Y939*Source!I322</f>
        <v>6.2370000000000001</v>
      </c>
      <c r="CY939">
        <f>AB939</f>
        <v>110.86</v>
      </c>
      <c r="CZ939">
        <f>AF939</f>
        <v>110.86</v>
      </c>
      <c r="DA939">
        <f>AJ939</f>
        <v>1</v>
      </c>
      <c r="DB939">
        <f>ROUND((ROUND(AT939*CZ939,2)*1.35),6)</f>
        <v>115.236</v>
      </c>
      <c r="DC939">
        <f>ROUND((ROUND(AT939*AG939,2)*1.35),6)</f>
        <v>12.0555</v>
      </c>
    </row>
    <row r="940" spans="1:107" x14ac:dyDescent="0.2">
      <c r="A940">
        <f>ROW(Source!A322)</f>
        <v>322</v>
      </c>
      <c r="B940">
        <v>39650536</v>
      </c>
      <c r="C940">
        <v>39656395</v>
      </c>
      <c r="D940">
        <v>36872799</v>
      </c>
      <c r="E940">
        <v>1</v>
      </c>
      <c r="F940">
        <v>1</v>
      </c>
      <c r="G940">
        <v>1</v>
      </c>
      <c r="H940">
        <v>3</v>
      </c>
      <c r="I940" t="s">
        <v>143</v>
      </c>
      <c r="J940" t="s">
        <v>145</v>
      </c>
      <c r="K940" t="s">
        <v>144</v>
      </c>
      <c r="L940">
        <v>1354</v>
      </c>
      <c r="N940">
        <v>1010</v>
      </c>
      <c r="O940" t="s">
        <v>27</v>
      </c>
      <c r="P940" t="s">
        <v>27</v>
      </c>
      <c r="Q940">
        <v>1</v>
      </c>
      <c r="W940">
        <v>0</v>
      </c>
      <c r="X940">
        <v>-355802124</v>
      </c>
      <c r="Y940">
        <v>1</v>
      </c>
      <c r="AA940">
        <v>57.92</v>
      </c>
      <c r="AB940">
        <v>0</v>
      </c>
      <c r="AC940">
        <v>0</v>
      </c>
      <c r="AD940">
        <v>0</v>
      </c>
      <c r="AE940">
        <v>57.92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0</v>
      </c>
      <c r="AP940">
        <v>0</v>
      </c>
      <c r="AQ940">
        <v>0</v>
      </c>
      <c r="AR940">
        <v>0</v>
      </c>
      <c r="AS940" t="s">
        <v>3</v>
      </c>
      <c r="AT940">
        <v>1</v>
      </c>
      <c r="AU940" t="s">
        <v>3</v>
      </c>
      <c r="AV940">
        <v>0</v>
      </c>
      <c r="AW940">
        <v>1</v>
      </c>
      <c r="AX940">
        <v>-1</v>
      </c>
      <c r="AY940">
        <v>0</v>
      </c>
      <c r="AZ940">
        <v>0</v>
      </c>
      <c r="BA940" t="s">
        <v>3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Y940*Source!I322</f>
        <v>6</v>
      </c>
      <c r="CY940">
        <f>AA940</f>
        <v>57.92</v>
      </c>
      <c r="CZ940">
        <f>AE940</f>
        <v>57.92</v>
      </c>
      <c r="DA940">
        <f>AI940</f>
        <v>1</v>
      </c>
      <c r="DB940">
        <f>ROUND(ROUND(AT940*CZ940,2),6)</f>
        <v>57.92</v>
      </c>
      <c r="DC940">
        <f>ROUND(ROUND(AT940*AG940,2),6)</f>
        <v>0</v>
      </c>
    </row>
    <row r="941" spans="1:107" x14ac:dyDescent="0.2">
      <c r="A941">
        <f>ROW(Source!A322)</f>
        <v>322</v>
      </c>
      <c r="B941">
        <v>39650536</v>
      </c>
      <c r="C941">
        <v>39656395</v>
      </c>
      <c r="D941">
        <v>36799065</v>
      </c>
      <c r="E941">
        <v>17</v>
      </c>
      <c r="F941">
        <v>1</v>
      </c>
      <c r="G941">
        <v>1</v>
      </c>
      <c r="H941">
        <v>3</v>
      </c>
      <c r="I941" t="s">
        <v>892</v>
      </c>
      <c r="J941" t="s">
        <v>3</v>
      </c>
      <c r="K941" t="s">
        <v>893</v>
      </c>
      <c r="L941">
        <v>1374</v>
      </c>
      <c r="N941">
        <v>1013</v>
      </c>
      <c r="O941" t="s">
        <v>894</v>
      </c>
      <c r="P941" t="s">
        <v>894</v>
      </c>
      <c r="Q941">
        <v>1</v>
      </c>
      <c r="W941">
        <v>0</v>
      </c>
      <c r="X941">
        <v>-1731369543</v>
      </c>
      <c r="Y941">
        <v>1.33</v>
      </c>
      <c r="AA941">
        <v>1</v>
      </c>
      <c r="AB941">
        <v>0</v>
      </c>
      <c r="AC941">
        <v>0</v>
      </c>
      <c r="AD941">
        <v>0</v>
      </c>
      <c r="AE941">
        <v>1</v>
      </c>
      <c r="AF941">
        <v>0</v>
      </c>
      <c r="AG941">
        <v>0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3</v>
      </c>
      <c r="AT941">
        <v>1.33</v>
      </c>
      <c r="AU941" t="s">
        <v>3</v>
      </c>
      <c r="AV941">
        <v>0</v>
      </c>
      <c r="AW941">
        <v>2</v>
      </c>
      <c r="AX941">
        <v>39656404</v>
      </c>
      <c r="AY941">
        <v>1</v>
      </c>
      <c r="AZ941">
        <v>0</v>
      </c>
      <c r="BA941">
        <v>796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Y941*Source!I322</f>
        <v>7.98</v>
      </c>
      <c r="CY941">
        <f>AA941</f>
        <v>1</v>
      </c>
      <c r="CZ941">
        <f>AE941</f>
        <v>1</v>
      </c>
      <c r="DA941">
        <f>AI941</f>
        <v>1</v>
      </c>
      <c r="DB941">
        <f>ROUND(ROUND(AT941*CZ941,2),6)</f>
        <v>1.33</v>
      </c>
      <c r="DC941">
        <f>ROUND(ROUND(AT941*AG941,2),6)</f>
        <v>0</v>
      </c>
    </row>
    <row r="942" spans="1:107" x14ac:dyDescent="0.2">
      <c r="A942">
        <f>ROW(Source!A323)</f>
        <v>323</v>
      </c>
      <c r="B942">
        <v>39650538</v>
      </c>
      <c r="C942">
        <v>39656395</v>
      </c>
      <c r="D942">
        <v>37113247</v>
      </c>
      <c r="E942">
        <v>1</v>
      </c>
      <c r="F942">
        <v>1</v>
      </c>
      <c r="G942">
        <v>1</v>
      </c>
      <c r="H942">
        <v>1</v>
      </c>
      <c r="I942" t="s">
        <v>920</v>
      </c>
      <c r="J942" t="s">
        <v>3</v>
      </c>
      <c r="K942" t="s">
        <v>921</v>
      </c>
      <c r="L942">
        <v>1191</v>
      </c>
      <c r="N942">
        <v>1013</v>
      </c>
      <c r="O942" t="s">
        <v>878</v>
      </c>
      <c r="P942" t="s">
        <v>878</v>
      </c>
      <c r="Q942">
        <v>1</v>
      </c>
      <c r="W942">
        <v>0</v>
      </c>
      <c r="X942">
        <v>1446053411</v>
      </c>
      <c r="Y942">
        <v>8.1000000000000014</v>
      </c>
      <c r="AA942">
        <v>0</v>
      </c>
      <c r="AB942">
        <v>0</v>
      </c>
      <c r="AC942">
        <v>0</v>
      </c>
      <c r="AD942">
        <v>75.08</v>
      </c>
      <c r="AE942">
        <v>0</v>
      </c>
      <c r="AF942">
        <v>0</v>
      </c>
      <c r="AG942">
        <v>0</v>
      </c>
      <c r="AH942">
        <v>11.09</v>
      </c>
      <c r="AI942">
        <v>1</v>
      </c>
      <c r="AJ942">
        <v>1</v>
      </c>
      <c r="AK942">
        <v>1</v>
      </c>
      <c r="AL942">
        <v>6.77</v>
      </c>
      <c r="AN942">
        <v>0</v>
      </c>
      <c r="AO942">
        <v>1</v>
      </c>
      <c r="AP942">
        <v>1</v>
      </c>
      <c r="AQ942">
        <v>0</v>
      </c>
      <c r="AR942">
        <v>0</v>
      </c>
      <c r="AS942" t="s">
        <v>3</v>
      </c>
      <c r="AT942">
        <v>6</v>
      </c>
      <c r="AU942" t="s">
        <v>19</v>
      </c>
      <c r="AV942">
        <v>1</v>
      </c>
      <c r="AW942">
        <v>2</v>
      </c>
      <c r="AX942">
        <v>39656401</v>
      </c>
      <c r="AY942">
        <v>1</v>
      </c>
      <c r="AZ942">
        <v>0</v>
      </c>
      <c r="BA942">
        <v>797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Y942*Source!I323</f>
        <v>48.600000000000009</v>
      </c>
      <c r="CY942">
        <f>AD942</f>
        <v>75.08</v>
      </c>
      <c r="CZ942">
        <f>AH942</f>
        <v>11.09</v>
      </c>
      <c r="DA942">
        <f>AL942</f>
        <v>6.77</v>
      </c>
      <c r="DB942">
        <f>ROUND((ROUND(AT942*CZ942,2)*1.35),6)</f>
        <v>89.828999999999994</v>
      </c>
      <c r="DC942">
        <f>ROUND((ROUND(AT942*AG942,2)*1.35),6)</f>
        <v>0</v>
      </c>
    </row>
    <row r="943" spans="1:107" x14ac:dyDescent="0.2">
      <c r="A943">
        <f>ROW(Source!A323)</f>
        <v>323</v>
      </c>
      <c r="B943">
        <v>39650538</v>
      </c>
      <c r="C943">
        <v>39656395</v>
      </c>
      <c r="D943">
        <v>37064876</v>
      </c>
      <c r="E943">
        <v>1</v>
      </c>
      <c r="F943">
        <v>1</v>
      </c>
      <c r="G943">
        <v>1</v>
      </c>
      <c r="H943">
        <v>1</v>
      </c>
      <c r="I943" t="s">
        <v>897</v>
      </c>
      <c r="J943" t="s">
        <v>3</v>
      </c>
      <c r="K943" t="s">
        <v>898</v>
      </c>
      <c r="L943">
        <v>1191</v>
      </c>
      <c r="N943">
        <v>1013</v>
      </c>
      <c r="O943" t="s">
        <v>878</v>
      </c>
      <c r="P943" t="s">
        <v>878</v>
      </c>
      <c r="Q943">
        <v>1</v>
      </c>
      <c r="W943">
        <v>0</v>
      </c>
      <c r="X943">
        <v>-1417349443</v>
      </c>
      <c r="Y943">
        <v>0.77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6.77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3</v>
      </c>
      <c r="AT943">
        <v>0.77</v>
      </c>
      <c r="AU943" t="s">
        <v>3</v>
      </c>
      <c r="AV943">
        <v>2</v>
      </c>
      <c r="AW943">
        <v>2</v>
      </c>
      <c r="AX943">
        <v>39656402</v>
      </c>
      <c r="AY943">
        <v>1</v>
      </c>
      <c r="AZ943">
        <v>2048</v>
      </c>
      <c r="BA943">
        <v>798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Y943*Source!I323</f>
        <v>4.62</v>
      </c>
      <c r="CY943">
        <f>AD943</f>
        <v>0</v>
      </c>
      <c r="CZ943">
        <f>AH943</f>
        <v>0</v>
      </c>
      <c r="DA943">
        <f>AL943</f>
        <v>1</v>
      </c>
      <c r="DB943">
        <f>ROUND(ROUND(AT943*CZ943,2),6)</f>
        <v>0</v>
      </c>
      <c r="DC943">
        <f>ROUND(ROUND(AT943*AG943,2),6)</f>
        <v>0</v>
      </c>
    </row>
    <row r="944" spans="1:107" x14ac:dyDescent="0.2">
      <c r="A944">
        <f>ROW(Source!A323)</f>
        <v>323</v>
      </c>
      <c r="B944">
        <v>39650538</v>
      </c>
      <c r="C944">
        <v>39656395</v>
      </c>
      <c r="D944">
        <v>36883320</v>
      </c>
      <c r="E944">
        <v>1</v>
      </c>
      <c r="F944">
        <v>1</v>
      </c>
      <c r="G944">
        <v>1</v>
      </c>
      <c r="H944">
        <v>2</v>
      </c>
      <c r="I944" t="s">
        <v>986</v>
      </c>
      <c r="J944" t="s">
        <v>987</v>
      </c>
      <c r="K944" t="s">
        <v>988</v>
      </c>
      <c r="L944">
        <v>1368</v>
      </c>
      <c r="N944">
        <v>1011</v>
      </c>
      <c r="O944" t="s">
        <v>902</v>
      </c>
      <c r="P944" t="s">
        <v>902</v>
      </c>
      <c r="Q944">
        <v>1</v>
      </c>
      <c r="W944">
        <v>0</v>
      </c>
      <c r="X944">
        <v>470295539</v>
      </c>
      <c r="Y944">
        <v>1.0395000000000001</v>
      </c>
      <c r="AA944">
        <v>0</v>
      </c>
      <c r="AB944">
        <v>750.52</v>
      </c>
      <c r="AC944">
        <v>11.6</v>
      </c>
      <c r="AD944">
        <v>0</v>
      </c>
      <c r="AE944">
        <v>0</v>
      </c>
      <c r="AF944">
        <v>110.86</v>
      </c>
      <c r="AG944">
        <v>11.6</v>
      </c>
      <c r="AH944">
        <v>0</v>
      </c>
      <c r="AI944">
        <v>1</v>
      </c>
      <c r="AJ944">
        <v>6.77</v>
      </c>
      <c r="AK944">
        <v>1</v>
      </c>
      <c r="AL944">
        <v>1</v>
      </c>
      <c r="AN944">
        <v>0</v>
      </c>
      <c r="AO944">
        <v>1</v>
      </c>
      <c r="AP944">
        <v>1</v>
      </c>
      <c r="AQ944">
        <v>0</v>
      </c>
      <c r="AR944">
        <v>0</v>
      </c>
      <c r="AS944" t="s">
        <v>3</v>
      </c>
      <c r="AT944">
        <v>0.77</v>
      </c>
      <c r="AU944" t="s">
        <v>19</v>
      </c>
      <c r="AV944">
        <v>0</v>
      </c>
      <c r="AW944">
        <v>2</v>
      </c>
      <c r="AX944">
        <v>39656403</v>
      </c>
      <c r="AY944">
        <v>1</v>
      </c>
      <c r="AZ944">
        <v>0</v>
      </c>
      <c r="BA944">
        <v>799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Y944*Source!I323</f>
        <v>6.2370000000000001</v>
      </c>
      <c r="CY944">
        <f>AB944</f>
        <v>750.52</v>
      </c>
      <c r="CZ944">
        <f>AF944</f>
        <v>110.86</v>
      </c>
      <c r="DA944">
        <f>AJ944</f>
        <v>6.77</v>
      </c>
      <c r="DB944">
        <f>ROUND((ROUND(AT944*CZ944,2)*1.35),6)</f>
        <v>115.236</v>
      </c>
      <c r="DC944">
        <f>ROUND((ROUND(AT944*AG944,2)*1.35),6)</f>
        <v>12.0555</v>
      </c>
    </row>
    <row r="945" spans="1:107" x14ac:dyDescent="0.2">
      <c r="A945">
        <f>ROW(Source!A323)</f>
        <v>323</v>
      </c>
      <c r="B945">
        <v>39650538</v>
      </c>
      <c r="C945">
        <v>39656395</v>
      </c>
      <c r="D945">
        <v>36872799</v>
      </c>
      <c r="E945">
        <v>1</v>
      </c>
      <c r="F945">
        <v>1</v>
      </c>
      <c r="G945">
        <v>1</v>
      </c>
      <c r="H945">
        <v>3</v>
      </c>
      <c r="I945" t="s">
        <v>143</v>
      </c>
      <c r="J945" t="s">
        <v>145</v>
      </c>
      <c r="K945" t="s">
        <v>144</v>
      </c>
      <c r="L945">
        <v>1354</v>
      </c>
      <c r="N945">
        <v>1010</v>
      </c>
      <c r="O945" t="s">
        <v>27</v>
      </c>
      <c r="P945" t="s">
        <v>27</v>
      </c>
      <c r="Q945">
        <v>1</v>
      </c>
      <c r="W945">
        <v>0</v>
      </c>
      <c r="X945">
        <v>-355802124</v>
      </c>
      <c r="Y945">
        <v>1</v>
      </c>
      <c r="AA945">
        <v>392.12</v>
      </c>
      <c r="AB945">
        <v>0</v>
      </c>
      <c r="AC945">
        <v>0</v>
      </c>
      <c r="AD945">
        <v>0</v>
      </c>
      <c r="AE945">
        <v>57.92</v>
      </c>
      <c r="AF945">
        <v>0</v>
      </c>
      <c r="AG945">
        <v>0</v>
      </c>
      <c r="AH945">
        <v>0</v>
      </c>
      <c r="AI945">
        <v>6.77</v>
      </c>
      <c r="AJ945">
        <v>1</v>
      </c>
      <c r="AK945">
        <v>1</v>
      </c>
      <c r="AL945">
        <v>1</v>
      </c>
      <c r="AN945">
        <v>0</v>
      </c>
      <c r="AO945">
        <v>0</v>
      </c>
      <c r="AP945">
        <v>0</v>
      </c>
      <c r="AQ945">
        <v>0</v>
      </c>
      <c r="AR945">
        <v>0</v>
      </c>
      <c r="AS945" t="s">
        <v>3</v>
      </c>
      <c r="AT945">
        <v>1</v>
      </c>
      <c r="AU945" t="s">
        <v>3</v>
      </c>
      <c r="AV945">
        <v>0</v>
      </c>
      <c r="AW945">
        <v>1</v>
      </c>
      <c r="AX945">
        <v>-1</v>
      </c>
      <c r="AY945">
        <v>0</v>
      </c>
      <c r="AZ945">
        <v>0</v>
      </c>
      <c r="BA945" t="s">
        <v>3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Y945*Source!I323</f>
        <v>6</v>
      </c>
      <c r="CY945">
        <f>AA945</f>
        <v>392.12</v>
      </c>
      <c r="CZ945">
        <f>AE945</f>
        <v>57.92</v>
      </c>
      <c r="DA945">
        <f>AI945</f>
        <v>6.77</v>
      </c>
      <c r="DB945">
        <f t="shared" ref="DB945:DB976" si="324">ROUND(ROUND(AT945*CZ945,2),6)</f>
        <v>57.92</v>
      </c>
      <c r="DC945">
        <f t="shared" ref="DC945:DC976" si="325">ROUND(ROUND(AT945*AG945,2),6)</f>
        <v>0</v>
      </c>
    </row>
    <row r="946" spans="1:107" x14ac:dyDescent="0.2">
      <c r="A946">
        <f>ROW(Source!A323)</f>
        <v>323</v>
      </c>
      <c r="B946">
        <v>39650538</v>
      </c>
      <c r="C946">
        <v>39656395</v>
      </c>
      <c r="D946">
        <v>36799065</v>
      </c>
      <c r="E946">
        <v>17</v>
      </c>
      <c r="F946">
        <v>1</v>
      </c>
      <c r="G946">
        <v>1</v>
      </c>
      <c r="H946">
        <v>3</v>
      </c>
      <c r="I946" t="s">
        <v>892</v>
      </c>
      <c r="J946" t="s">
        <v>3</v>
      </c>
      <c r="K946" t="s">
        <v>893</v>
      </c>
      <c r="L946">
        <v>1374</v>
      </c>
      <c r="N946">
        <v>1013</v>
      </c>
      <c r="O946" t="s">
        <v>894</v>
      </c>
      <c r="P946" t="s">
        <v>894</v>
      </c>
      <c r="Q946">
        <v>1</v>
      </c>
      <c r="W946">
        <v>0</v>
      </c>
      <c r="X946">
        <v>-1731369543</v>
      </c>
      <c r="Y946">
        <v>1.33</v>
      </c>
      <c r="AA946">
        <v>1</v>
      </c>
      <c r="AB946">
        <v>0</v>
      </c>
      <c r="AC946">
        <v>0</v>
      </c>
      <c r="AD946">
        <v>0</v>
      </c>
      <c r="AE946">
        <v>1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3</v>
      </c>
      <c r="AT946">
        <v>1.33</v>
      </c>
      <c r="AU946" t="s">
        <v>3</v>
      </c>
      <c r="AV946">
        <v>0</v>
      </c>
      <c r="AW946">
        <v>2</v>
      </c>
      <c r="AX946">
        <v>39656404</v>
      </c>
      <c r="AY946">
        <v>1</v>
      </c>
      <c r="AZ946">
        <v>0</v>
      </c>
      <c r="BA946">
        <v>800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Y946*Source!I323</f>
        <v>7.98</v>
      </c>
      <c r="CY946">
        <f>AA946</f>
        <v>1</v>
      </c>
      <c r="CZ946">
        <f>AE946</f>
        <v>1</v>
      </c>
      <c r="DA946">
        <f>AI946</f>
        <v>1</v>
      </c>
      <c r="DB946">
        <f t="shared" si="324"/>
        <v>1.33</v>
      </c>
      <c r="DC946">
        <f t="shared" si="325"/>
        <v>0</v>
      </c>
    </row>
    <row r="947" spans="1:107" x14ac:dyDescent="0.2">
      <c r="A947">
        <f>ROW(Source!A326)</f>
        <v>326</v>
      </c>
      <c r="B947">
        <v>39650536</v>
      </c>
      <c r="C947">
        <v>39656460</v>
      </c>
      <c r="D947">
        <v>37077359</v>
      </c>
      <c r="E947">
        <v>1</v>
      </c>
      <c r="F947">
        <v>1</v>
      </c>
      <c r="G947">
        <v>1</v>
      </c>
      <c r="H947">
        <v>1</v>
      </c>
      <c r="I947" t="s">
        <v>1180</v>
      </c>
      <c r="J947" t="s">
        <v>3</v>
      </c>
      <c r="K947" t="s">
        <v>1181</v>
      </c>
      <c r="L947">
        <v>1191</v>
      </c>
      <c r="N947">
        <v>1013</v>
      </c>
      <c r="O947" t="s">
        <v>878</v>
      </c>
      <c r="P947" t="s">
        <v>878</v>
      </c>
      <c r="Q947">
        <v>1</v>
      </c>
      <c r="W947">
        <v>0</v>
      </c>
      <c r="X947">
        <v>-362667798</v>
      </c>
      <c r="Y947">
        <v>0.9</v>
      </c>
      <c r="AA947">
        <v>0</v>
      </c>
      <c r="AB947">
        <v>0</v>
      </c>
      <c r="AC947">
        <v>0</v>
      </c>
      <c r="AD947">
        <v>10.5</v>
      </c>
      <c r="AE947">
        <v>0</v>
      </c>
      <c r="AF947">
        <v>0</v>
      </c>
      <c r="AG947">
        <v>0</v>
      </c>
      <c r="AH947">
        <v>10.5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0.9</v>
      </c>
      <c r="AU947" t="s">
        <v>3</v>
      </c>
      <c r="AV947">
        <v>1</v>
      </c>
      <c r="AW947">
        <v>2</v>
      </c>
      <c r="AX947">
        <v>39656461</v>
      </c>
      <c r="AY947">
        <v>1</v>
      </c>
      <c r="AZ947">
        <v>0</v>
      </c>
      <c r="BA947">
        <v>801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Y947*Source!I326</f>
        <v>0.9</v>
      </c>
      <c r="CY947">
        <f>AD947</f>
        <v>10.5</v>
      </c>
      <c r="CZ947">
        <f>AH947</f>
        <v>10.5</v>
      </c>
      <c r="DA947">
        <f>AL947</f>
        <v>1</v>
      </c>
      <c r="DB947">
        <f t="shared" si="324"/>
        <v>9.4499999999999993</v>
      </c>
      <c r="DC947">
        <f t="shared" si="325"/>
        <v>0</v>
      </c>
    </row>
    <row r="948" spans="1:107" x14ac:dyDescent="0.2">
      <c r="A948">
        <f>ROW(Source!A326)</f>
        <v>326</v>
      </c>
      <c r="B948">
        <v>39650536</v>
      </c>
      <c r="C948">
        <v>39656460</v>
      </c>
      <c r="D948">
        <v>37064876</v>
      </c>
      <c r="E948">
        <v>1</v>
      </c>
      <c r="F948">
        <v>1</v>
      </c>
      <c r="G948">
        <v>1</v>
      </c>
      <c r="H948">
        <v>1</v>
      </c>
      <c r="I948" t="s">
        <v>897</v>
      </c>
      <c r="J948" t="s">
        <v>3</v>
      </c>
      <c r="K948" t="s">
        <v>898</v>
      </c>
      <c r="L948">
        <v>1191</v>
      </c>
      <c r="N948">
        <v>1013</v>
      </c>
      <c r="O948" t="s">
        <v>878</v>
      </c>
      <c r="P948" t="s">
        <v>878</v>
      </c>
      <c r="Q948">
        <v>1</v>
      </c>
      <c r="W948">
        <v>0</v>
      </c>
      <c r="X948">
        <v>-1417349443</v>
      </c>
      <c r="Y948">
        <v>0.2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0.2</v>
      </c>
      <c r="AU948" t="s">
        <v>3</v>
      </c>
      <c r="AV948">
        <v>2</v>
      </c>
      <c r="AW948">
        <v>2</v>
      </c>
      <c r="AX948">
        <v>39656462</v>
      </c>
      <c r="AY948">
        <v>1</v>
      </c>
      <c r="AZ948">
        <v>0</v>
      </c>
      <c r="BA948">
        <v>802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Y948*Source!I326</f>
        <v>0.2</v>
      </c>
      <c r="CY948">
        <f>AD948</f>
        <v>0</v>
      </c>
      <c r="CZ948">
        <f>AH948</f>
        <v>0</v>
      </c>
      <c r="DA948">
        <f>AL948</f>
        <v>1</v>
      </c>
      <c r="DB948">
        <f t="shared" si="324"/>
        <v>0</v>
      </c>
      <c r="DC948">
        <f t="shared" si="325"/>
        <v>0</v>
      </c>
    </row>
    <row r="949" spans="1:107" x14ac:dyDescent="0.2">
      <c r="A949">
        <f>ROW(Source!A326)</f>
        <v>326</v>
      </c>
      <c r="B949">
        <v>39650536</v>
      </c>
      <c r="C949">
        <v>39656460</v>
      </c>
      <c r="D949">
        <v>36882159</v>
      </c>
      <c r="E949">
        <v>1</v>
      </c>
      <c r="F949">
        <v>1</v>
      </c>
      <c r="G949">
        <v>1</v>
      </c>
      <c r="H949">
        <v>2</v>
      </c>
      <c r="I949" t="s">
        <v>958</v>
      </c>
      <c r="J949" t="s">
        <v>959</v>
      </c>
      <c r="K949" t="s">
        <v>960</v>
      </c>
      <c r="L949">
        <v>1368</v>
      </c>
      <c r="N949">
        <v>1011</v>
      </c>
      <c r="O949" t="s">
        <v>902</v>
      </c>
      <c r="P949" t="s">
        <v>902</v>
      </c>
      <c r="Q949">
        <v>1</v>
      </c>
      <c r="W949">
        <v>0</v>
      </c>
      <c r="X949">
        <v>-1718674368</v>
      </c>
      <c r="Y949">
        <v>0.1</v>
      </c>
      <c r="AA949">
        <v>0</v>
      </c>
      <c r="AB949">
        <v>111.99</v>
      </c>
      <c r="AC949">
        <v>13.5</v>
      </c>
      <c r="AD949">
        <v>0</v>
      </c>
      <c r="AE949">
        <v>0</v>
      </c>
      <c r="AF949">
        <v>111.99</v>
      </c>
      <c r="AG949">
        <v>13.5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3</v>
      </c>
      <c r="AT949">
        <v>0.1</v>
      </c>
      <c r="AU949" t="s">
        <v>3</v>
      </c>
      <c r="AV949">
        <v>0</v>
      </c>
      <c r="AW949">
        <v>2</v>
      </c>
      <c r="AX949">
        <v>39656463</v>
      </c>
      <c r="AY949">
        <v>1</v>
      </c>
      <c r="AZ949">
        <v>0</v>
      </c>
      <c r="BA949">
        <v>803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Y949*Source!I326</f>
        <v>0.1</v>
      </c>
      <c r="CY949">
        <f>AB949</f>
        <v>111.99</v>
      </c>
      <c r="CZ949">
        <f>AF949</f>
        <v>111.99</v>
      </c>
      <c r="DA949">
        <f>AJ949</f>
        <v>1</v>
      </c>
      <c r="DB949">
        <f t="shared" si="324"/>
        <v>11.2</v>
      </c>
      <c r="DC949">
        <f t="shared" si="325"/>
        <v>1.35</v>
      </c>
    </row>
    <row r="950" spans="1:107" x14ac:dyDescent="0.2">
      <c r="A950">
        <f>ROW(Source!A326)</f>
        <v>326</v>
      </c>
      <c r="B950">
        <v>39650536</v>
      </c>
      <c r="C950">
        <v>39656460</v>
      </c>
      <c r="D950">
        <v>36883554</v>
      </c>
      <c r="E950">
        <v>1</v>
      </c>
      <c r="F950">
        <v>1</v>
      </c>
      <c r="G950">
        <v>1</v>
      </c>
      <c r="H950">
        <v>2</v>
      </c>
      <c r="I950" t="s">
        <v>961</v>
      </c>
      <c r="J950" t="s">
        <v>962</v>
      </c>
      <c r="K950" t="s">
        <v>963</v>
      </c>
      <c r="L950">
        <v>1368</v>
      </c>
      <c r="N950">
        <v>1011</v>
      </c>
      <c r="O950" t="s">
        <v>902</v>
      </c>
      <c r="P950" t="s">
        <v>902</v>
      </c>
      <c r="Q950">
        <v>1</v>
      </c>
      <c r="W950">
        <v>0</v>
      </c>
      <c r="X950">
        <v>1372534845</v>
      </c>
      <c r="Y950">
        <v>0.1</v>
      </c>
      <c r="AA950">
        <v>0</v>
      </c>
      <c r="AB950">
        <v>65.709999999999994</v>
      </c>
      <c r="AC950">
        <v>11.6</v>
      </c>
      <c r="AD950">
        <v>0</v>
      </c>
      <c r="AE950">
        <v>0</v>
      </c>
      <c r="AF950">
        <v>65.709999999999994</v>
      </c>
      <c r="AG950">
        <v>11.6</v>
      </c>
      <c r="AH950">
        <v>0</v>
      </c>
      <c r="AI950">
        <v>1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3</v>
      </c>
      <c r="AT950">
        <v>0.1</v>
      </c>
      <c r="AU950" t="s">
        <v>3</v>
      </c>
      <c r="AV950">
        <v>0</v>
      </c>
      <c r="AW950">
        <v>2</v>
      </c>
      <c r="AX950">
        <v>39656464</v>
      </c>
      <c r="AY950">
        <v>1</v>
      </c>
      <c r="AZ950">
        <v>0</v>
      </c>
      <c r="BA950">
        <v>804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Y950*Source!I326</f>
        <v>0.1</v>
      </c>
      <c r="CY950">
        <f>AB950</f>
        <v>65.709999999999994</v>
      </c>
      <c r="CZ950">
        <f>AF950</f>
        <v>65.709999999999994</v>
      </c>
      <c r="DA950">
        <f>AJ950</f>
        <v>1</v>
      </c>
      <c r="DB950">
        <f t="shared" si="324"/>
        <v>6.57</v>
      </c>
      <c r="DC950">
        <f t="shared" si="325"/>
        <v>1.1599999999999999</v>
      </c>
    </row>
    <row r="951" spans="1:107" x14ac:dyDescent="0.2">
      <c r="A951">
        <f>ROW(Source!A326)</f>
        <v>326</v>
      </c>
      <c r="B951">
        <v>39650536</v>
      </c>
      <c r="C951">
        <v>39656460</v>
      </c>
      <c r="D951">
        <v>36802094</v>
      </c>
      <c r="E951">
        <v>1</v>
      </c>
      <c r="F951">
        <v>1</v>
      </c>
      <c r="G951">
        <v>1</v>
      </c>
      <c r="H951">
        <v>3</v>
      </c>
      <c r="I951" t="s">
        <v>995</v>
      </c>
      <c r="J951" t="s">
        <v>996</v>
      </c>
      <c r="K951" t="s">
        <v>997</v>
      </c>
      <c r="L951">
        <v>1346</v>
      </c>
      <c r="N951">
        <v>1009</v>
      </c>
      <c r="O951" t="s">
        <v>186</v>
      </c>
      <c r="P951" t="s">
        <v>186</v>
      </c>
      <c r="Q951">
        <v>1</v>
      </c>
      <c r="W951">
        <v>0</v>
      </c>
      <c r="X951">
        <v>-1088866022</v>
      </c>
      <c r="Y951">
        <v>0.01</v>
      </c>
      <c r="AA951">
        <v>30.4</v>
      </c>
      <c r="AB951">
        <v>0</v>
      </c>
      <c r="AC951">
        <v>0</v>
      </c>
      <c r="AD951">
        <v>0</v>
      </c>
      <c r="AE951">
        <v>30.4</v>
      </c>
      <c r="AF951">
        <v>0</v>
      </c>
      <c r="AG951">
        <v>0</v>
      </c>
      <c r="AH951">
        <v>0</v>
      </c>
      <c r="AI951">
        <v>1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3</v>
      </c>
      <c r="AT951">
        <v>0.01</v>
      </c>
      <c r="AU951" t="s">
        <v>3</v>
      </c>
      <c r="AV951">
        <v>0</v>
      </c>
      <c r="AW951">
        <v>2</v>
      </c>
      <c r="AX951">
        <v>39656465</v>
      </c>
      <c r="AY951">
        <v>1</v>
      </c>
      <c r="AZ951">
        <v>0</v>
      </c>
      <c r="BA951">
        <v>805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Y951*Source!I326</f>
        <v>0.01</v>
      </c>
      <c r="CY951">
        <f>AA951</f>
        <v>30.4</v>
      </c>
      <c r="CZ951">
        <f>AE951</f>
        <v>30.4</v>
      </c>
      <c r="DA951">
        <f>AI951</f>
        <v>1</v>
      </c>
      <c r="DB951">
        <f t="shared" si="324"/>
        <v>0.3</v>
      </c>
      <c r="DC951">
        <f t="shared" si="325"/>
        <v>0</v>
      </c>
    </row>
    <row r="952" spans="1:107" x14ac:dyDescent="0.2">
      <c r="A952">
        <f>ROW(Source!A326)</f>
        <v>326</v>
      </c>
      <c r="B952">
        <v>39650536</v>
      </c>
      <c r="C952">
        <v>39656460</v>
      </c>
      <c r="D952">
        <v>36804448</v>
      </c>
      <c r="E952">
        <v>1</v>
      </c>
      <c r="F952">
        <v>1</v>
      </c>
      <c r="G952">
        <v>1</v>
      </c>
      <c r="H952">
        <v>3</v>
      </c>
      <c r="I952" t="s">
        <v>925</v>
      </c>
      <c r="J952" t="s">
        <v>926</v>
      </c>
      <c r="K952" t="s">
        <v>927</v>
      </c>
      <c r="L952">
        <v>1346</v>
      </c>
      <c r="N952">
        <v>1009</v>
      </c>
      <c r="O952" t="s">
        <v>186</v>
      </c>
      <c r="P952" t="s">
        <v>186</v>
      </c>
      <c r="Q952">
        <v>1</v>
      </c>
      <c r="W952">
        <v>0</v>
      </c>
      <c r="X952">
        <v>103900845</v>
      </c>
      <c r="Y952">
        <v>0.3</v>
      </c>
      <c r="AA952">
        <v>9.0399999999999991</v>
      </c>
      <c r="AB952">
        <v>0</v>
      </c>
      <c r="AC952">
        <v>0</v>
      </c>
      <c r="AD952">
        <v>0</v>
      </c>
      <c r="AE952">
        <v>9.0399999999999991</v>
      </c>
      <c r="AF952">
        <v>0</v>
      </c>
      <c r="AG952">
        <v>0</v>
      </c>
      <c r="AH952">
        <v>0</v>
      </c>
      <c r="AI952">
        <v>1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3</v>
      </c>
      <c r="AT952">
        <v>0.3</v>
      </c>
      <c r="AU952" t="s">
        <v>3</v>
      </c>
      <c r="AV952">
        <v>0</v>
      </c>
      <c r="AW952">
        <v>2</v>
      </c>
      <c r="AX952">
        <v>39656466</v>
      </c>
      <c r="AY952">
        <v>1</v>
      </c>
      <c r="AZ952">
        <v>0</v>
      </c>
      <c r="BA952">
        <v>806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Y952*Source!I326</f>
        <v>0.3</v>
      </c>
      <c r="CY952">
        <f>AA952</f>
        <v>9.0399999999999991</v>
      </c>
      <c r="CZ952">
        <f>AE952</f>
        <v>9.0399999999999991</v>
      </c>
      <c r="DA952">
        <f>AI952</f>
        <v>1</v>
      </c>
      <c r="DB952">
        <f t="shared" si="324"/>
        <v>2.71</v>
      </c>
      <c r="DC952">
        <f t="shared" si="325"/>
        <v>0</v>
      </c>
    </row>
    <row r="953" spans="1:107" x14ac:dyDescent="0.2">
      <c r="A953">
        <f>ROW(Source!A326)</f>
        <v>326</v>
      </c>
      <c r="B953">
        <v>39650536</v>
      </c>
      <c r="C953">
        <v>39656460</v>
      </c>
      <c r="D953">
        <v>36825981</v>
      </c>
      <c r="E953">
        <v>1</v>
      </c>
      <c r="F953">
        <v>1</v>
      </c>
      <c r="G953">
        <v>1</v>
      </c>
      <c r="H953">
        <v>3</v>
      </c>
      <c r="I953" t="s">
        <v>1182</v>
      </c>
      <c r="J953" t="s">
        <v>1183</v>
      </c>
      <c r="K953" t="s">
        <v>1184</v>
      </c>
      <c r="L953">
        <v>1348</v>
      </c>
      <c r="N953">
        <v>1009</v>
      </c>
      <c r="O953" t="s">
        <v>888</v>
      </c>
      <c r="P953" t="s">
        <v>888</v>
      </c>
      <c r="Q953">
        <v>1000</v>
      </c>
      <c r="W953">
        <v>0</v>
      </c>
      <c r="X953">
        <v>-1598896989</v>
      </c>
      <c r="Y953">
        <v>5.9999999999999995E-4</v>
      </c>
      <c r="AA953">
        <v>5000</v>
      </c>
      <c r="AB953">
        <v>0</v>
      </c>
      <c r="AC953">
        <v>0</v>
      </c>
      <c r="AD953">
        <v>0</v>
      </c>
      <c r="AE953">
        <v>5000</v>
      </c>
      <c r="AF953">
        <v>0</v>
      </c>
      <c r="AG953">
        <v>0</v>
      </c>
      <c r="AH953">
        <v>0</v>
      </c>
      <c r="AI953">
        <v>1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3</v>
      </c>
      <c r="AT953">
        <v>5.9999999999999995E-4</v>
      </c>
      <c r="AU953" t="s">
        <v>3</v>
      </c>
      <c r="AV953">
        <v>0</v>
      </c>
      <c r="AW953">
        <v>2</v>
      </c>
      <c r="AX953">
        <v>39656467</v>
      </c>
      <c r="AY953">
        <v>1</v>
      </c>
      <c r="AZ953">
        <v>0</v>
      </c>
      <c r="BA953">
        <v>807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Y953*Source!I326</f>
        <v>5.9999999999999995E-4</v>
      </c>
      <c r="CY953">
        <f>AA953</f>
        <v>5000</v>
      </c>
      <c r="CZ953">
        <f>AE953</f>
        <v>5000</v>
      </c>
      <c r="DA953">
        <f>AI953</f>
        <v>1</v>
      </c>
      <c r="DB953">
        <f t="shared" si="324"/>
        <v>3</v>
      </c>
      <c r="DC953">
        <f t="shared" si="325"/>
        <v>0</v>
      </c>
    </row>
    <row r="954" spans="1:107" x14ac:dyDescent="0.2">
      <c r="A954">
        <f>ROW(Source!A326)</f>
        <v>326</v>
      </c>
      <c r="B954">
        <v>39650536</v>
      </c>
      <c r="C954">
        <v>39656460</v>
      </c>
      <c r="D954">
        <v>36874485</v>
      </c>
      <c r="E954">
        <v>1</v>
      </c>
      <c r="F954">
        <v>1</v>
      </c>
      <c r="G954">
        <v>1</v>
      </c>
      <c r="H954">
        <v>3</v>
      </c>
      <c r="I954" t="s">
        <v>571</v>
      </c>
      <c r="J954" t="s">
        <v>573</v>
      </c>
      <c r="K954" t="s">
        <v>572</v>
      </c>
      <c r="L954">
        <v>1354</v>
      </c>
      <c r="N954">
        <v>1010</v>
      </c>
      <c r="O954" t="s">
        <v>27</v>
      </c>
      <c r="P954" t="s">
        <v>27</v>
      </c>
      <c r="Q954">
        <v>1</v>
      </c>
      <c r="W954">
        <v>0</v>
      </c>
      <c r="X954">
        <v>-1834774410</v>
      </c>
      <c r="Y954">
        <v>1</v>
      </c>
      <c r="AA954">
        <v>2528.2800000000002</v>
      </c>
      <c r="AB954">
        <v>0</v>
      </c>
      <c r="AC954">
        <v>0</v>
      </c>
      <c r="AD954">
        <v>0</v>
      </c>
      <c r="AE954">
        <v>2528.2800000000002</v>
      </c>
      <c r="AF954">
        <v>0</v>
      </c>
      <c r="AG954">
        <v>0</v>
      </c>
      <c r="AH954">
        <v>0</v>
      </c>
      <c r="AI954">
        <v>1</v>
      </c>
      <c r="AJ954">
        <v>1</v>
      </c>
      <c r="AK954">
        <v>1</v>
      </c>
      <c r="AL954">
        <v>1</v>
      </c>
      <c r="AN954">
        <v>0</v>
      </c>
      <c r="AO954">
        <v>0</v>
      </c>
      <c r="AP954">
        <v>0</v>
      </c>
      <c r="AQ954">
        <v>0</v>
      </c>
      <c r="AR954">
        <v>0</v>
      </c>
      <c r="AS954" t="s">
        <v>3</v>
      </c>
      <c r="AT954">
        <v>1</v>
      </c>
      <c r="AU954" t="s">
        <v>3</v>
      </c>
      <c r="AV954">
        <v>0</v>
      </c>
      <c r="AW954">
        <v>1</v>
      </c>
      <c r="AX954">
        <v>-1</v>
      </c>
      <c r="AY954">
        <v>0</v>
      </c>
      <c r="AZ954">
        <v>0</v>
      </c>
      <c r="BA954" t="s">
        <v>3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Y954*Source!I326</f>
        <v>1</v>
      </c>
      <c r="CY954">
        <f>AA954</f>
        <v>2528.2800000000002</v>
      </c>
      <c r="CZ954">
        <f>AE954</f>
        <v>2528.2800000000002</v>
      </c>
      <c r="DA954">
        <f>AI954</f>
        <v>1</v>
      </c>
      <c r="DB954">
        <f t="shared" si="324"/>
        <v>2528.2800000000002</v>
      </c>
      <c r="DC954">
        <f t="shared" si="325"/>
        <v>0</v>
      </c>
    </row>
    <row r="955" spans="1:107" x14ac:dyDescent="0.2">
      <c r="A955">
        <f>ROW(Source!A326)</f>
        <v>326</v>
      </c>
      <c r="B955">
        <v>39650536</v>
      </c>
      <c r="C955">
        <v>39656460</v>
      </c>
      <c r="D955">
        <v>36799065</v>
      </c>
      <c r="E955">
        <v>17</v>
      </c>
      <c r="F955">
        <v>1</v>
      </c>
      <c r="G955">
        <v>1</v>
      </c>
      <c r="H955">
        <v>3</v>
      </c>
      <c r="I955" t="s">
        <v>892</v>
      </c>
      <c r="J955" t="s">
        <v>3</v>
      </c>
      <c r="K955" t="s">
        <v>893</v>
      </c>
      <c r="L955">
        <v>1374</v>
      </c>
      <c r="N955">
        <v>1013</v>
      </c>
      <c r="O955" t="s">
        <v>894</v>
      </c>
      <c r="P955" t="s">
        <v>894</v>
      </c>
      <c r="Q955">
        <v>1</v>
      </c>
      <c r="W955">
        <v>0</v>
      </c>
      <c r="X955">
        <v>-1731369543</v>
      </c>
      <c r="Y955">
        <v>0.19</v>
      </c>
      <c r="AA955">
        <v>1</v>
      </c>
      <c r="AB955">
        <v>0</v>
      </c>
      <c r="AC955">
        <v>0</v>
      </c>
      <c r="AD955">
        <v>0</v>
      </c>
      <c r="AE955">
        <v>1</v>
      </c>
      <c r="AF955">
        <v>0</v>
      </c>
      <c r="AG955">
        <v>0</v>
      </c>
      <c r="AH955">
        <v>0</v>
      </c>
      <c r="AI955">
        <v>1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3</v>
      </c>
      <c r="AT955">
        <v>0.19</v>
      </c>
      <c r="AU955" t="s">
        <v>3</v>
      </c>
      <c r="AV955">
        <v>0</v>
      </c>
      <c r="AW955">
        <v>2</v>
      </c>
      <c r="AX955">
        <v>39656468</v>
      </c>
      <c r="AY955">
        <v>1</v>
      </c>
      <c r="AZ955">
        <v>0</v>
      </c>
      <c r="BA955">
        <v>808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Y955*Source!I326</f>
        <v>0.19</v>
      </c>
      <c r="CY955">
        <f>AA955</f>
        <v>1</v>
      </c>
      <c r="CZ955">
        <f>AE955</f>
        <v>1</v>
      </c>
      <c r="DA955">
        <f>AI955</f>
        <v>1</v>
      </c>
      <c r="DB955">
        <f t="shared" si="324"/>
        <v>0.19</v>
      </c>
      <c r="DC955">
        <f t="shared" si="325"/>
        <v>0</v>
      </c>
    </row>
    <row r="956" spans="1:107" x14ac:dyDescent="0.2">
      <c r="A956">
        <f>ROW(Source!A327)</f>
        <v>327</v>
      </c>
      <c r="B956">
        <v>39650538</v>
      </c>
      <c r="C956">
        <v>39656460</v>
      </c>
      <c r="D956">
        <v>37077359</v>
      </c>
      <c r="E956">
        <v>1</v>
      </c>
      <c r="F956">
        <v>1</v>
      </c>
      <c r="G956">
        <v>1</v>
      </c>
      <c r="H956">
        <v>1</v>
      </c>
      <c r="I956" t="s">
        <v>1180</v>
      </c>
      <c r="J956" t="s">
        <v>3</v>
      </c>
      <c r="K956" t="s">
        <v>1181</v>
      </c>
      <c r="L956">
        <v>1191</v>
      </c>
      <c r="N956">
        <v>1013</v>
      </c>
      <c r="O956" t="s">
        <v>878</v>
      </c>
      <c r="P956" t="s">
        <v>878</v>
      </c>
      <c r="Q956">
        <v>1</v>
      </c>
      <c r="W956">
        <v>0</v>
      </c>
      <c r="X956">
        <v>-362667798</v>
      </c>
      <c r="Y956">
        <v>0.9</v>
      </c>
      <c r="AA956">
        <v>0</v>
      </c>
      <c r="AB956">
        <v>0</v>
      </c>
      <c r="AC956">
        <v>0</v>
      </c>
      <c r="AD956">
        <v>71.09</v>
      </c>
      <c r="AE956">
        <v>0</v>
      </c>
      <c r="AF956">
        <v>0</v>
      </c>
      <c r="AG956">
        <v>0</v>
      </c>
      <c r="AH956">
        <v>10.5</v>
      </c>
      <c r="AI956">
        <v>1</v>
      </c>
      <c r="AJ956">
        <v>1</v>
      </c>
      <c r="AK956">
        <v>1</v>
      </c>
      <c r="AL956">
        <v>6.77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3</v>
      </c>
      <c r="AT956">
        <v>0.9</v>
      </c>
      <c r="AU956" t="s">
        <v>3</v>
      </c>
      <c r="AV956">
        <v>1</v>
      </c>
      <c r="AW956">
        <v>2</v>
      </c>
      <c r="AX956">
        <v>39656461</v>
      </c>
      <c r="AY956">
        <v>1</v>
      </c>
      <c r="AZ956">
        <v>0</v>
      </c>
      <c r="BA956">
        <v>809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Y956*Source!I327</f>
        <v>0.9</v>
      </c>
      <c r="CY956">
        <f>AD956</f>
        <v>71.09</v>
      </c>
      <c r="CZ956">
        <f>AH956</f>
        <v>10.5</v>
      </c>
      <c r="DA956">
        <f>AL956</f>
        <v>6.77</v>
      </c>
      <c r="DB956">
        <f t="shared" si="324"/>
        <v>9.4499999999999993</v>
      </c>
      <c r="DC956">
        <f t="shared" si="325"/>
        <v>0</v>
      </c>
    </row>
    <row r="957" spans="1:107" x14ac:dyDescent="0.2">
      <c r="A957">
        <f>ROW(Source!A327)</f>
        <v>327</v>
      </c>
      <c r="B957">
        <v>39650538</v>
      </c>
      <c r="C957">
        <v>39656460</v>
      </c>
      <c r="D957">
        <v>37064876</v>
      </c>
      <c r="E957">
        <v>1</v>
      </c>
      <c r="F957">
        <v>1</v>
      </c>
      <c r="G957">
        <v>1</v>
      </c>
      <c r="H957">
        <v>1</v>
      </c>
      <c r="I957" t="s">
        <v>897</v>
      </c>
      <c r="J957" t="s">
        <v>3</v>
      </c>
      <c r="K957" t="s">
        <v>898</v>
      </c>
      <c r="L957">
        <v>1191</v>
      </c>
      <c r="N957">
        <v>1013</v>
      </c>
      <c r="O957" t="s">
        <v>878</v>
      </c>
      <c r="P957" t="s">
        <v>878</v>
      </c>
      <c r="Q957">
        <v>1</v>
      </c>
      <c r="W957">
        <v>0</v>
      </c>
      <c r="X957">
        <v>-1417349443</v>
      </c>
      <c r="Y957">
        <v>0.2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1</v>
      </c>
      <c r="AJ957">
        <v>1</v>
      </c>
      <c r="AK957">
        <v>6.77</v>
      </c>
      <c r="AL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3</v>
      </c>
      <c r="AT957">
        <v>0.2</v>
      </c>
      <c r="AU957" t="s">
        <v>3</v>
      </c>
      <c r="AV957">
        <v>2</v>
      </c>
      <c r="AW957">
        <v>2</v>
      </c>
      <c r="AX957">
        <v>39656462</v>
      </c>
      <c r="AY957">
        <v>1</v>
      </c>
      <c r="AZ957">
        <v>0</v>
      </c>
      <c r="BA957">
        <v>810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Y957*Source!I327</f>
        <v>0.2</v>
      </c>
      <c r="CY957">
        <f>AD957</f>
        <v>0</v>
      </c>
      <c r="CZ957">
        <f>AH957</f>
        <v>0</v>
      </c>
      <c r="DA957">
        <f>AL957</f>
        <v>1</v>
      </c>
      <c r="DB957">
        <f t="shared" si="324"/>
        <v>0</v>
      </c>
      <c r="DC957">
        <f t="shared" si="325"/>
        <v>0</v>
      </c>
    </row>
    <row r="958" spans="1:107" x14ac:dyDescent="0.2">
      <c r="A958">
        <f>ROW(Source!A327)</f>
        <v>327</v>
      </c>
      <c r="B958">
        <v>39650538</v>
      </c>
      <c r="C958">
        <v>39656460</v>
      </c>
      <c r="D958">
        <v>36882159</v>
      </c>
      <c r="E958">
        <v>1</v>
      </c>
      <c r="F958">
        <v>1</v>
      </c>
      <c r="G958">
        <v>1</v>
      </c>
      <c r="H958">
        <v>2</v>
      </c>
      <c r="I958" t="s">
        <v>958</v>
      </c>
      <c r="J958" t="s">
        <v>959</v>
      </c>
      <c r="K958" t="s">
        <v>960</v>
      </c>
      <c r="L958">
        <v>1368</v>
      </c>
      <c r="N958">
        <v>1011</v>
      </c>
      <c r="O958" t="s">
        <v>902</v>
      </c>
      <c r="P958" t="s">
        <v>902</v>
      </c>
      <c r="Q958">
        <v>1</v>
      </c>
      <c r="W958">
        <v>0</v>
      </c>
      <c r="X958">
        <v>-1718674368</v>
      </c>
      <c r="Y958">
        <v>0.1</v>
      </c>
      <c r="AA958">
        <v>0</v>
      </c>
      <c r="AB958">
        <v>758.17</v>
      </c>
      <c r="AC958">
        <v>13.5</v>
      </c>
      <c r="AD958">
        <v>0</v>
      </c>
      <c r="AE958">
        <v>0</v>
      </c>
      <c r="AF958">
        <v>111.99</v>
      </c>
      <c r="AG958">
        <v>13.5</v>
      </c>
      <c r="AH958">
        <v>0</v>
      </c>
      <c r="AI958">
        <v>1</v>
      </c>
      <c r="AJ958">
        <v>6.77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3</v>
      </c>
      <c r="AT958">
        <v>0.1</v>
      </c>
      <c r="AU958" t="s">
        <v>3</v>
      </c>
      <c r="AV958">
        <v>0</v>
      </c>
      <c r="AW958">
        <v>2</v>
      </c>
      <c r="AX958">
        <v>39656463</v>
      </c>
      <c r="AY958">
        <v>1</v>
      </c>
      <c r="AZ958">
        <v>0</v>
      </c>
      <c r="BA958">
        <v>811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Y958*Source!I327</f>
        <v>0.1</v>
      </c>
      <c r="CY958">
        <f>AB958</f>
        <v>758.17</v>
      </c>
      <c r="CZ958">
        <f>AF958</f>
        <v>111.99</v>
      </c>
      <c r="DA958">
        <f>AJ958</f>
        <v>6.77</v>
      </c>
      <c r="DB958">
        <f t="shared" si="324"/>
        <v>11.2</v>
      </c>
      <c r="DC958">
        <f t="shared" si="325"/>
        <v>1.35</v>
      </c>
    </row>
    <row r="959" spans="1:107" x14ac:dyDescent="0.2">
      <c r="A959">
        <f>ROW(Source!A327)</f>
        <v>327</v>
      </c>
      <c r="B959">
        <v>39650538</v>
      </c>
      <c r="C959">
        <v>39656460</v>
      </c>
      <c r="D959">
        <v>36883554</v>
      </c>
      <c r="E959">
        <v>1</v>
      </c>
      <c r="F959">
        <v>1</v>
      </c>
      <c r="G959">
        <v>1</v>
      </c>
      <c r="H959">
        <v>2</v>
      </c>
      <c r="I959" t="s">
        <v>961</v>
      </c>
      <c r="J959" t="s">
        <v>962</v>
      </c>
      <c r="K959" t="s">
        <v>963</v>
      </c>
      <c r="L959">
        <v>1368</v>
      </c>
      <c r="N959">
        <v>1011</v>
      </c>
      <c r="O959" t="s">
        <v>902</v>
      </c>
      <c r="P959" t="s">
        <v>902</v>
      </c>
      <c r="Q959">
        <v>1</v>
      </c>
      <c r="W959">
        <v>0</v>
      </c>
      <c r="X959">
        <v>1372534845</v>
      </c>
      <c r="Y959">
        <v>0.1</v>
      </c>
      <c r="AA959">
        <v>0</v>
      </c>
      <c r="AB959">
        <v>444.86</v>
      </c>
      <c r="AC959">
        <v>11.6</v>
      </c>
      <c r="AD959">
        <v>0</v>
      </c>
      <c r="AE959">
        <v>0</v>
      </c>
      <c r="AF959">
        <v>65.709999999999994</v>
      </c>
      <c r="AG959">
        <v>11.6</v>
      </c>
      <c r="AH959">
        <v>0</v>
      </c>
      <c r="AI959">
        <v>1</v>
      </c>
      <c r="AJ959">
        <v>6.77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3</v>
      </c>
      <c r="AT959">
        <v>0.1</v>
      </c>
      <c r="AU959" t="s">
        <v>3</v>
      </c>
      <c r="AV959">
        <v>0</v>
      </c>
      <c r="AW959">
        <v>2</v>
      </c>
      <c r="AX959">
        <v>39656464</v>
      </c>
      <c r="AY959">
        <v>1</v>
      </c>
      <c r="AZ959">
        <v>0</v>
      </c>
      <c r="BA959">
        <v>812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Y959*Source!I327</f>
        <v>0.1</v>
      </c>
      <c r="CY959">
        <f>AB959</f>
        <v>444.86</v>
      </c>
      <c r="CZ959">
        <f>AF959</f>
        <v>65.709999999999994</v>
      </c>
      <c r="DA959">
        <f>AJ959</f>
        <v>6.77</v>
      </c>
      <c r="DB959">
        <f t="shared" si="324"/>
        <v>6.57</v>
      </c>
      <c r="DC959">
        <f t="shared" si="325"/>
        <v>1.1599999999999999</v>
      </c>
    </row>
    <row r="960" spans="1:107" x14ac:dyDescent="0.2">
      <c r="A960">
        <f>ROW(Source!A327)</f>
        <v>327</v>
      </c>
      <c r="B960">
        <v>39650538</v>
      </c>
      <c r="C960">
        <v>39656460</v>
      </c>
      <c r="D960">
        <v>36802094</v>
      </c>
      <c r="E960">
        <v>1</v>
      </c>
      <c r="F960">
        <v>1</v>
      </c>
      <c r="G960">
        <v>1</v>
      </c>
      <c r="H960">
        <v>3</v>
      </c>
      <c r="I960" t="s">
        <v>995</v>
      </c>
      <c r="J960" t="s">
        <v>996</v>
      </c>
      <c r="K960" t="s">
        <v>997</v>
      </c>
      <c r="L960">
        <v>1346</v>
      </c>
      <c r="N960">
        <v>1009</v>
      </c>
      <c r="O960" t="s">
        <v>186</v>
      </c>
      <c r="P960" t="s">
        <v>186</v>
      </c>
      <c r="Q960">
        <v>1</v>
      </c>
      <c r="W960">
        <v>0</v>
      </c>
      <c r="X960">
        <v>-1088866022</v>
      </c>
      <c r="Y960">
        <v>0.01</v>
      </c>
      <c r="AA960">
        <v>205.81</v>
      </c>
      <c r="AB960">
        <v>0</v>
      </c>
      <c r="AC960">
        <v>0</v>
      </c>
      <c r="AD960">
        <v>0</v>
      </c>
      <c r="AE960">
        <v>30.4</v>
      </c>
      <c r="AF960">
        <v>0</v>
      </c>
      <c r="AG960">
        <v>0</v>
      </c>
      <c r="AH960">
        <v>0</v>
      </c>
      <c r="AI960">
        <v>6.77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3</v>
      </c>
      <c r="AT960">
        <v>0.01</v>
      </c>
      <c r="AU960" t="s">
        <v>3</v>
      </c>
      <c r="AV960">
        <v>0</v>
      </c>
      <c r="AW960">
        <v>2</v>
      </c>
      <c r="AX960">
        <v>39656465</v>
      </c>
      <c r="AY960">
        <v>1</v>
      </c>
      <c r="AZ960">
        <v>0</v>
      </c>
      <c r="BA960">
        <v>813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Y960*Source!I327</f>
        <v>0.01</v>
      </c>
      <c r="CY960">
        <f>AA960</f>
        <v>205.81</v>
      </c>
      <c r="CZ960">
        <f>AE960</f>
        <v>30.4</v>
      </c>
      <c r="DA960">
        <f>AI960</f>
        <v>6.77</v>
      </c>
      <c r="DB960">
        <f t="shared" si="324"/>
        <v>0.3</v>
      </c>
      <c r="DC960">
        <f t="shared" si="325"/>
        <v>0</v>
      </c>
    </row>
    <row r="961" spans="1:107" x14ac:dyDescent="0.2">
      <c r="A961">
        <f>ROW(Source!A327)</f>
        <v>327</v>
      </c>
      <c r="B961">
        <v>39650538</v>
      </c>
      <c r="C961">
        <v>39656460</v>
      </c>
      <c r="D961">
        <v>36804448</v>
      </c>
      <c r="E961">
        <v>1</v>
      </c>
      <c r="F961">
        <v>1</v>
      </c>
      <c r="G961">
        <v>1</v>
      </c>
      <c r="H961">
        <v>3</v>
      </c>
      <c r="I961" t="s">
        <v>925</v>
      </c>
      <c r="J961" t="s">
        <v>926</v>
      </c>
      <c r="K961" t="s">
        <v>927</v>
      </c>
      <c r="L961">
        <v>1346</v>
      </c>
      <c r="N961">
        <v>1009</v>
      </c>
      <c r="O961" t="s">
        <v>186</v>
      </c>
      <c r="P961" t="s">
        <v>186</v>
      </c>
      <c r="Q961">
        <v>1</v>
      </c>
      <c r="W961">
        <v>0</v>
      </c>
      <c r="X961">
        <v>103900845</v>
      </c>
      <c r="Y961">
        <v>0.3</v>
      </c>
      <c r="AA961">
        <v>61.2</v>
      </c>
      <c r="AB961">
        <v>0</v>
      </c>
      <c r="AC961">
        <v>0</v>
      </c>
      <c r="AD961">
        <v>0</v>
      </c>
      <c r="AE961">
        <v>9.0399999999999991</v>
      </c>
      <c r="AF961">
        <v>0</v>
      </c>
      <c r="AG961">
        <v>0</v>
      </c>
      <c r="AH961">
        <v>0</v>
      </c>
      <c r="AI961">
        <v>6.77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3</v>
      </c>
      <c r="AT961">
        <v>0.3</v>
      </c>
      <c r="AU961" t="s">
        <v>3</v>
      </c>
      <c r="AV961">
        <v>0</v>
      </c>
      <c r="AW961">
        <v>2</v>
      </c>
      <c r="AX961">
        <v>39656466</v>
      </c>
      <c r="AY961">
        <v>1</v>
      </c>
      <c r="AZ961">
        <v>0</v>
      </c>
      <c r="BA961">
        <v>814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Y961*Source!I327</f>
        <v>0.3</v>
      </c>
      <c r="CY961">
        <f>AA961</f>
        <v>61.2</v>
      </c>
      <c r="CZ961">
        <f>AE961</f>
        <v>9.0399999999999991</v>
      </c>
      <c r="DA961">
        <f>AI961</f>
        <v>6.77</v>
      </c>
      <c r="DB961">
        <f t="shared" si="324"/>
        <v>2.71</v>
      </c>
      <c r="DC961">
        <f t="shared" si="325"/>
        <v>0</v>
      </c>
    </row>
    <row r="962" spans="1:107" x14ac:dyDescent="0.2">
      <c r="A962">
        <f>ROW(Source!A327)</f>
        <v>327</v>
      </c>
      <c r="B962">
        <v>39650538</v>
      </c>
      <c r="C962">
        <v>39656460</v>
      </c>
      <c r="D962">
        <v>36825981</v>
      </c>
      <c r="E962">
        <v>1</v>
      </c>
      <c r="F962">
        <v>1</v>
      </c>
      <c r="G962">
        <v>1</v>
      </c>
      <c r="H962">
        <v>3</v>
      </c>
      <c r="I962" t="s">
        <v>1182</v>
      </c>
      <c r="J962" t="s">
        <v>1183</v>
      </c>
      <c r="K962" t="s">
        <v>1184</v>
      </c>
      <c r="L962">
        <v>1348</v>
      </c>
      <c r="N962">
        <v>1009</v>
      </c>
      <c r="O962" t="s">
        <v>888</v>
      </c>
      <c r="P962" t="s">
        <v>888</v>
      </c>
      <c r="Q962">
        <v>1000</v>
      </c>
      <c r="W962">
        <v>0</v>
      </c>
      <c r="X962">
        <v>-1598896989</v>
      </c>
      <c r="Y962">
        <v>5.9999999999999995E-4</v>
      </c>
      <c r="AA962">
        <v>33850</v>
      </c>
      <c r="AB962">
        <v>0</v>
      </c>
      <c r="AC962">
        <v>0</v>
      </c>
      <c r="AD962">
        <v>0</v>
      </c>
      <c r="AE962">
        <v>5000</v>
      </c>
      <c r="AF962">
        <v>0</v>
      </c>
      <c r="AG962">
        <v>0</v>
      </c>
      <c r="AH962">
        <v>0</v>
      </c>
      <c r="AI962">
        <v>6.77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3</v>
      </c>
      <c r="AT962">
        <v>5.9999999999999995E-4</v>
      </c>
      <c r="AU962" t="s">
        <v>3</v>
      </c>
      <c r="AV962">
        <v>0</v>
      </c>
      <c r="AW962">
        <v>2</v>
      </c>
      <c r="AX962">
        <v>39656467</v>
      </c>
      <c r="AY962">
        <v>1</v>
      </c>
      <c r="AZ962">
        <v>0</v>
      </c>
      <c r="BA962">
        <v>815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Y962*Source!I327</f>
        <v>5.9999999999999995E-4</v>
      </c>
      <c r="CY962">
        <f>AA962</f>
        <v>33850</v>
      </c>
      <c r="CZ962">
        <f>AE962</f>
        <v>5000</v>
      </c>
      <c r="DA962">
        <f>AI962</f>
        <v>6.77</v>
      </c>
      <c r="DB962">
        <f t="shared" si="324"/>
        <v>3</v>
      </c>
      <c r="DC962">
        <f t="shared" si="325"/>
        <v>0</v>
      </c>
    </row>
    <row r="963" spans="1:107" x14ac:dyDescent="0.2">
      <c r="A963">
        <f>ROW(Source!A327)</f>
        <v>327</v>
      </c>
      <c r="B963">
        <v>39650538</v>
      </c>
      <c r="C963">
        <v>39656460</v>
      </c>
      <c r="D963">
        <v>36874485</v>
      </c>
      <c r="E963">
        <v>1</v>
      </c>
      <c r="F963">
        <v>1</v>
      </c>
      <c r="G963">
        <v>1</v>
      </c>
      <c r="H963">
        <v>3</v>
      </c>
      <c r="I963" t="s">
        <v>571</v>
      </c>
      <c r="J963" t="s">
        <v>573</v>
      </c>
      <c r="K963" t="s">
        <v>572</v>
      </c>
      <c r="L963">
        <v>1354</v>
      </c>
      <c r="N963">
        <v>1010</v>
      </c>
      <c r="O963" t="s">
        <v>27</v>
      </c>
      <c r="P963" t="s">
        <v>27</v>
      </c>
      <c r="Q963">
        <v>1</v>
      </c>
      <c r="W963">
        <v>0</v>
      </c>
      <c r="X963">
        <v>-1834774410</v>
      </c>
      <c r="Y963">
        <v>1</v>
      </c>
      <c r="AA963">
        <v>17116.46</v>
      </c>
      <c r="AB963">
        <v>0</v>
      </c>
      <c r="AC963">
        <v>0</v>
      </c>
      <c r="AD963">
        <v>0</v>
      </c>
      <c r="AE963">
        <v>2528.2800000000002</v>
      </c>
      <c r="AF963">
        <v>0</v>
      </c>
      <c r="AG963">
        <v>0</v>
      </c>
      <c r="AH963">
        <v>0</v>
      </c>
      <c r="AI963">
        <v>6.77</v>
      </c>
      <c r="AJ963">
        <v>1</v>
      </c>
      <c r="AK963">
        <v>1</v>
      </c>
      <c r="AL963">
        <v>1</v>
      </c>
      <c r="AN963">
        <v>0</v>
      </c>
      <c r="AO963">
        <v>0</v>
      </c>
      <c r="AP963">
        <v>0</v>
      </c>
      <c r="AQ963">
        <v>0</v>
      </c>
      <c r="AR963">
        <v>0</v>
      </c>
      <c r="AS963" t="s">
        <v>3</v>
      </c>
      <c r="AT963">
        <v>1</v>
      </c>
      <c r="AU963" t="s">
        <v>3</v>
      </c>
      <c r="AV963">
        <v>0</v>
      </c>
      <c r="AW963">
        <v>1</v>
      </c>
      <c r="AX963">
        <v>-1</v>
      </c>
      <c r="AY963">
        <v>0</v>
      </c>
      <c r="AZ963">
        <v>0</v>
      </c>
      <c r="BA963" t="s">
        <v>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Y963*Source!I327</f>
        <v>1</v>
      </c>
      <c r="CY963">
        <f>AA963</f>
        <v>17116.46</v>
      </c>
      <c r="CZ963">
        <f>AE963</f>
        <v>2528.2800000000002</v>
      </c>
      <c r="DA963">
        <f>AI963</f>
        <v>6.77</v>
      </c>
      <c r="DB963">
        <f t="shared" si="324"/>
        <v>2528.2800000000002</v>
      </c>
      <c r="DC963">
        <f t="shared" si="325"/>
        <v>0</v>
      </c>
    </row>
    <row r="964" spans="1:107" x14ac:dyDescent="0.2">
      <c r="A964">
        <f>ROW(Source!A327)</f>
        <v>327</v>
      </c>
      <c r="B964">
        <v>39650538</v>
      </c>
      <c r="C964">
        <v>39656460</v>
      </c>
      <c r="D964">
        <v>36799065</v>
      </c>
      <c r="E964">
        <v>17</v>
      </c>
      <c r="F964">
        <v>1</v>
      </c>
      <c r="G964">
        <v>1</v>
      </c>
      <c r="H964">
        <v>3</v>
      </c>
      <c r="I964" t="s">
        <v>892</v>
      </c>
      <c r="J964" t="s">
        <v>3</v>
      </c>
      <c r="K964" t="s">
        <v>893</v>
      </c>
      <c r="L964">
        <v>1374</v>
      </c>
      <c r="N964">
        <v>1013</v>
      </c>
      <c r="O964" t="s">
        <v>894</v>
      </c>
      <c r="P964" t="s">
        <v>894</v>
      </c>
      <c r="Q964">
        <v>1</v>
      </c>
      <c r="W964">
        <v>0</v>
      </c>
      <c r="X964">
        <v>-1731369543</v>
      </c>
      <c r="Y964">
        <v>0.19</v>
      </c>
      <c r="AA964">
        <v>1</v>
      </c>
      <c r="AB964">
        <v>0</v>
      </c>
      <c r="AC964">
        <v>0</v>
      </c>
      <c r="AD964">
        <v>0</v>
      </c>
      <c r="AE964">
        <v>1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3</v>
      </c>
      <c r="AT964">
        <v>0.19</v>
      </c>
      <c r="AU964" t="s">
        <v>3</v>
      </c>
      <c r="AV964">
        <v>0</v>
      </c>
      <c r="AW964">
        <v>2</v>
      </c>
      <c r="AX964">
        <v>39656468</v>
      </c>
      <c r="AY964">
        <v>1</v>
      </c>
      <c r="AZ964">
        <v>0</v>
      </c>
      <c r="BA964">
        <v>816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Y964*Source!I327</f>
        <v>0.19</v>
      </c>
      <c r="CY964">
        <f>AA964</f>
        <v>1</v>
      </c>
      <c r="CZ964">
        <f>AE964</f>
        <v>1</v>
      </c>
      <c r="DA964">
        <f>AI964</f>
        <v>1</v>
      </c>
      <c r="DB964">
        <f t="shared" si="324"/>
        <v>0.19</v>
      </c>
      <c r="DC964">
        <f t="shared" si="325"/>
        <v>0</v>
      </c>
    </row>
    <row r="965" spans="1:107" x14ac:dyDescent="0.2">
      <c r="A965">
        <f>ROW(Source!A330)</f>
        <v>330</v>
      </c>
      <c r="B965">
        <v>39650536</v>
      </c>
      <c r="C965">
        <v>39656469</v>
      </c>
      <c r="D965">
        <v>37070202</v>
      </c>
      <c r="E965">
        <v>1</v>
      </c>
      <c r="F965">
        <v>1</v>
      </c>
      <c r="G965">
        <v>1</v>
      </c>
      <c r="H965">
        <v>1</v>
      </c>
      <c r="I965" t="s">
        <v>1079</v>
      </c>
      <c r="J965" t="s">
        <v>3</v>
      </c>
      <c r="K965" t="s">
        <v>1080</v>
      </c>
      <c r="L965">
        <v>1191</v>
      </c>
      <c r="N965">
        <v>1013</v>
      </c>
      <c r="O965" t="s">
        <v>878</v>
      </c>
      <c r="P965" t="s">
        <v>878</v>
      </c>
      <c r="Q965">
        <v>1</v>
      </c>
      <c r="W965">
        <v>0</v>
      </c>
      <c r="X965">
        <v>1983201532</v>
      </c>
      <c r="Y965">
        <v>1.56</v>
      </c>
      <c r="AA965">
        <v>0</v>
      </c>
      <c r="AB965">
        <v>0</v>
      </c>
      <c r="AC965">
        <v>0</v>
      </c>
      <c r="AD965">
        <v>9.51</v>
      </c>
      <c r="AE965">
        <v>0</v>
      </c>
      <c r="AF965">
        <v>0</v>
      </c>
      <c r="AG965">
        <v>0</v>
      </c>
      <c r="AH965">
        <v>9.51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1</v>
      </c>
      <c r="AP965">
        <v>0</v>
      </c>
      <c r="AQ965">
        <v>0</v>
      </c>
      <c r="AR965">
        <v>0</v>
      </c>
      <c r="AS965" t="s">
        <v>3</v>
      </c>
      <c r="AT965">
        <v>1.56</v>
      </c>
      <c r="AU965" t="s">
        <v>3</v>
      </c>
      <c r="AV965">
        <v>1</v>
      </c>
      <c r="AW965">
        <v>2</v>
      </c>
      <c r="AX965">
        <v>39656470</v>
      </c>
      <c r="AY965">
        <v>1</v>
      </c>
      <c r="AZ965">
        <v>0</v>
      </c>
      <c r="BA965">
        <v>817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Y965*Source!I330</f>
        <v>1.56</v>
      </c>
      <c r="CY965">
        <f>AD965</f>
        <v>9.51</v>
      </c>
      <c r="CZ965">
        <f>AH965</f>
        <v>9.51</v>
      </c>
      <c r="DA965">
        <f>AL965</f>
        <v>1</v>
      </c>
      <c r="DB965">
        <f t="shared" si="324"/>
        <v>14.84</v>
      </c>
      <c r="DC965">
        <f t="shared" si="325"/>
        <v>0</v>
      </c>
    </row>
    <row r="966" spans="1:107" x14ac:dyDescent="0.2">
      <c r="A966">
        <f>ROW(Source!A330)</f>
        <v>330</v>
      </c>
      <c r="B966">
        <v>39650536</v>
      </c>
      <c r="C966">
        <v>39656469</v>
      </c>
      <c r="D966">
        <v>36883858</v>
      </c>
      <c r="E966">
        <v>1</v>
      </c>
      <c r="F966">
        <v>1</v>
      </c>
      <c r="G966">
        <v>1</v>
      </c>
      <c r="H966">
        <v>2</v>
      </c>
      <c r="I966" t="s">
        <v>1039</v>
      </c>
      <c r="J966" t="s">
        <v>1040</v>
      </c>
      <c r="K966" t="s">
        <v>1041</v>
      </c>
      <c r="L966">
        <v>1368</v>
      </c>
      <c r="N966">
        <v>1011</v>
      </c>
      <c r="O966" t="s">
        <v>902</v>
      </c>
      <c r="P966" t="s">
        <v>902</v>
      </c>
      <c r="Q966">
        <v>1</v>
      </c>
      <c r="W966">
        <v>0</v>
      </c>
      <c r="X966">
        <v>-353815937</v>
      </c>
      <c r="Y966">
        <v>0.13</v>
      </c>
      <c r="AA966">
        <v>0</v>
      </c>
      <c r="AB966">
        <v>8.1</v>
      </c>
      <c r="AC966">
        <v>0</v>
      </c>
      <c r="AD966">
        <v>0</v>
      </c>
      <c r="AE966">
        <v>0</v>
      </c>
      <c r="AF966">
        <v>8.1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3</v>
      </c>
      <c r="AT966">
        <v>0.13</v>
      </c>
      <c r="AU966" t="s">
        <v>3</v>
      </c>
      <c r="AV966">
        <v>0</v>
      </c>
      <c r="AW966">
        <v>2</v>
      </c>
      <c r="AX966">
        <v>39656471</v>
      </c>
      <c r="AY966">
        <v>1</v>
      </c>
      <c r="AZ966">
        <v>0</v>
      </c>
      <c r="BA966">
        <v>818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Y966*Source!I330</f>
        <v>0.13</v>
      </c>
      <c r="CY966">
        <f>AB966</f>
        <v>8.1</v>
      </c>
      <c r="CZ966">
        <f>AF966</f>
        <v>8.1</v>
      </c>
      <c r="DA966">
        <f>AJ966</f>
        <v>1</v>
      </c>
      <c r="DB966">
        <f t="shared" si="324"/>
        <v>1.05</v>
      </c>
      <c r="DC966">
        <f t="shared" si="325"/>
        <v>0</v>
      </c>
    </row>
    <row r="967" spans="1:107" x14ac:dyDescent="0.2">
      <c r="A967">
        <f>ROW(Source!A330)</f>
        <v>330</v>
      </c>
      <c r="B967">
        <v>39650536</v>
      </c>
      <c r="C967">
        <v>39656469</v>
      </c>
      <c r="D967">
        <v>36800043</v>
      </c>
      <c r="E967">
        <v>1</v>
      </c>
      <c r="F967">
        <v>1</v>
      </c>
      <c r="G967">
        <v>1</v>
      </c>
      <c r="H967">
        <v>3</v>
      </c>
      <c r="I967" t="s">
        <v>989</v>
      </c>
      <c r="J967" t="s">
        <v>990</v>
      </c>
      <c r="K967" t="s">
        <v>991</v>
      </c>
      <c r="L967">
        <v>1346</v>
      </c>
      <c r="N967">
        <v>1009</v>
      </c>
      <c r="O967" t="s">
        <v>186</v>
      </c>
      <c r="P967" t="s">
        <v>186</v>
      </c>
      <c r="Q967">
        <v>1</v>
      </c>
      <c r="W967">
        <v>0</v>
      </c>
      <c r="X967">
        <v>618806536</v>
      </c>
      <c r="Y967">
        <v>6.0000000000000001E-3</v>
      </c>
      <c r="AA967">
        <v>44.97</v>
      </c>
      <c r="AB967">
        <v>0</v>
      </c>
      <c r="AC967">
        <v>0</v>
      </c>
      <c r="AD967">
        <v>0</v>
      </c>
      <c r="AE967">
        <v>44.97</v>
      </c>
      <c r="AF967">
        <v>0</v>
      </c>
      <c r="AG967">
        <v>0</v>
      </c>
      <c r="AH967">
        <v>0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3</v>
      </c>
      <c r="AT967">
        <v>6.0000000000000001E-3</v>
      </c>
      <c r="AU967" t="s">
        <v>3</v>
      </c>
      <c r="AV967">
        <v>0</v>
      </c>
      <c r="AW967">
        <v>2</v>
      </c>
      <c r="AX967">
        <v>39656472</v>
      </c>
      <c r="AY967">
        <v>1</v>
      </c>
      <c r="AZ967">
        <v>0</v>
      </c>
      <c r="BA967">
        <v>819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Y967*Source!I330</f>
        <v>6.0000000000000001E-3</v>
      </c>
      <c r="CY967">
        <f t="shared" ref="CY967:CY979" si="326">AA967</f>
        <v>44.97</v>
      </c>
      <c r="CZ967">
        <f t="shared" ref="CZ967:CZ979" si="327">AE967</f>
        <v>44.97</v>
      </c>
      <c r="DA967">
        <f t="shared" ref="DA967:DA979" si="328">AI967</f>
        <v>1</v>
      </c>
      <c r="DB967">
        <f t="shared" si="324"/>
        <v>0.27</v>
      </c>
      <c r="DC967">
        <f t="shared" si="325"/>
        <v>0</v>
      </c>
    </row>
    <row r="968" spans="1:107" x14ac:dyDescent="0.2">
      <c r="A968">
        <f>ROW(Source!A330)</f>
        <v>330</v>
      </c>
      <c r="B968">
        <v>39650536</v>
      </c>
      <c r="C968">
        <v>39656469</v>
      </c>
      <c r="D968">
        <v>36801775</v>
      </c>
      <c r="E968">
        <v>1</v>
      </c>
      <c r="F968">
        <v>1</v>
      </c>
      <c r="G968">
        <v>1</v>
      </c>
      <c r="H968">
        <v>3</v>
      </c>
      <c r="I968" t="s">
        <v>992</v>
      </c>
      <c r="J968" t="s">
        <v>993</v>
      </c>
      <c r="K968" t="s">
        <v>994</v>
      </c>
      <c r="L968">
        <v>1346</v>
      </c>
      <c r="N968">
        <v>1009</v>
      </c>
      <c r="O968" t="s">
        <v>186</v>
      </c>
      <c r="P968" t="s">
        <v>186</v>
      </c>
      <c r="Q968">
        <v>1</v>
      </c>
      <c r="W968">
        <v>0</v>
      </c>
      <c r="X968">
        <v>56922527</v>
      </c>
      <c r="Y968">
        <v>1E-3</v>
      </c>
      <c r="AA968">
        <v>11.5</v>
      </c>
      <c r="AB968">
        <v>0</v>
      </c>
      <c r="AC968">
        <v>0</v>
      </c>
      <c r="AD968">
        <v>0</v>
      </c>
      <c r="AE968">
        <v>11.5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3</v>
      </c>
      <c r="AT968">
        <v>1E-3</v>
      </c>
      <c r="AU968" t="s">
        <v>3</v>
      </c>
      <c r="AV968">
        <v>0</v>
      </c>
      <c r="AW968">
        <v>2</v>
      </c>
      <c r="AX968">
        <v>39656473</v>
      </c>
      <c r="AY968">
        <v>1</v>
      </c>
      <c r="AZ968">
        <v>0</v>
      </c>
      <c r="BA968">
        <v>820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Y968*Source!I330</f>
        <v>1E-3</v>
      </c>
      <c r="CY968">
        <f t="shared" si="326"/>
        <v>11.5</v>
      </c>
      <c r="CZ968">
        <f t="shared" si="327"/>
        <v>11.5</v>
      </c>
      <c r="DA968">
        <f t="shared" si="328"/>
        <v>1</v>
      </c>
      <c r="DB968">
        <f t="shared" si="324"/>
        <v>0.01</v>
      </c>
      <c r="DC968">
        <f t="shared" si="325"/>
        <v>0</v>
      </c>
    </row>
    <row r="969" spans="1:107" x14ac:dyDescent="0.2">
      <c r="A969">
        <f>ROW(Source!A330)</f>
        <v>330</v>
      </c>
      <c r="B969">
        <v>39650536</v>
      </c>
      <c r="C969">
        <v>39656469</v>
      </c>
      <c r="D969">
        <v>36802094</v>
      </c>
      <c r="E969">
        <v>1</v>
      </c>
      <c r="F969">
        <v>1</v>
      </c>
      <c r="G969">
        <v>1</v>
      </c>
      <c r="H969">
        <v>3</v>
      </c>
      <c r="I969" t="s">
        <v>995</v>
      </c>
      <c r="J969" t="s">
        <v>996</v>
      </c>
      <c r="K969" t="s">
        <v>997</v>
      </c>
      <c r="L969">
        <v>1346</v>
      </c>
      <c r="N969">
        <v>1009</v>
      </c>
      <c r="O969" t="s">
        <v>186</v>
      </c>
      <c r="P969" t="s">
        <v>186</v>
      </c>
      <c r="Q969">
        <v>1</v>
      </c>
      <c r="W969">
        <v>0</v>
      </c>
      <c r="X969">
        <v>-1088866022</v>
      </c>
      <c r="Y969">
        <v>1.2E-2</v>
      </c>
      <c r="AA969">
        <v>30.4</v>
      </c>
      <c r="AB969">
        <v>0</v>
      </c>
      <c r="AC969">
        <v>0</v>
      </c>
      <c r="AD969">
        <v>0</v>
      </c>
      <c r="AE969">
        <v>30.4</v>
      </c>
      <c r="AF969">
        <v>0</v>
      </c>
      <c r="AG969">
        <v>0</v>
      </c>
      <c r="AH969">
        <v>0</v>
      </c>
      <c r="AI969">
        <v>1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3</v>
      </c>
      <c r="AT969">
        <v>1.2E-2</v>
      </c>
      <c r="AU969" t="s">
        <v>3</v>
      </c>
      <c r="AV969">
        <v>0</v>
      </c>
      <c r="AW969">
        <v>2</v>
      </c>
      <c r="AX969">
        <v>39656474</v>
      </c>
      <c r="AY969">
        <v>1</v>
      </c>
      <c r="AZ969">
        <v>0</v>
      </c>
      <c r="BA969">
        <v>821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Y969*Source!I330</f>
        <v>1.2E-2</v>
      </c>
      <c r="CY969">
        <f t="shared" si="326"/>
        <v>30.4</v>
      </c>
      <c r="CZ969">
        <f t="shared" si="327"/>
        <v>30.4</v>
      </c>
      <c r="DA969">
        <f t="shared" si="328"/>
        <v>1</v>
      </c>
      <c r="DB969">
        <f t="shared" si="324"/>
        <v>0.36</v>
      </c>
      <c r="DC969">
        <f t="shared" si="325"/>
        <v>0</v>
      </c>
    </row>
    <row r="970" spans="1:107" x14ac:dyDescent="0.2">
      <c r="A970">
        <f>ROW(Source!A330)</f>
        <v>330</v>
      </c>
      <c r="B970">
        <v>39650536</v>
      </c>
      <c r="C970">
        <v>39656469</v>
      </c>
      <c r="D970">
        <v>36803258</v>
      </c>
      <c r="E970">
        <v>1</v>
      </c>
      <c r="F970">
        <v>1</v>
      </c>
      <c r="G970">
        <v>1</v>
      </c>
      <c r="H970">
        <v>3</v>
      </c>
      <c r="I970" t="s">
        <v>1107</v>
      </c>
      <c r="J970" t="s">
        <v>1108</v>
      </c>
      <c r="K970" t="s">
        <v>1109</v>
      </c>
      <c r="L970">
        <v>1346</v>
      </c>
      <c r="N970">
        <v>1009</v>
      </c>
      <c r="O970" t="s">
        <v>186</v>
      </c>
      <c r="P970" t="s">
        <v>186</v>
      </c>
      <c r="Q970">
        <v>1</v>
      </c>
      <c r="W970">
        <v>0</v>
      </c>
      <c r="X970">
        <v>586013393</v>
      </c>
      <c r="Y970">
        <v>7.0000000000000007E-2</v>
      </c>
      <c r="AA970">
        <v>10.57</v>
      </c>
      <c r="AB970">
        <v>0</v>
      </c>
      <c r="AC970">
        <v>0</v>
      </c>
      <c r="AD970">
        <v>0</v>
      </c>
      <c r="AE970">
        <v>10.57</v>
      </c>
      <c r="AF970">
        <v>0</v>
      </c>
      <c r="AG970">
        <v>0</v>
      </c>
      <c r="AH970">
        <v>0</v>
      </c>
      <c r="AI970">
        <v>1</v>
      </c>
      <c r="AJ970">
        <v>1</v>
      </c>
      <c r="AK970">
        <v>1</v>
      </c>
      <c r="AL970">
        <v>1</v>
      </c>
      <c r="AN970">
        <v>0</v>
      </c>
      <c r="AO970">
        <v>1</v>
      </c>
      <c r="AP970">
        <v>0</v>
      </c>
      <c r="AQ970">
        <v>0</v>
      </c>
      <c r="AR970">
        <v>0</v>
      </c>
      <c r="AS970" t="s">
        <v>3</v>
      </c>
      <c r="AT970">
        <v>7.0000000000000007E-2</v>
      </c>
      <c r="AU970" t="s">
        <v>3</v>
      </c>
      <c r="AV970">
        <v>0</v>
      </c>
      <c r="AW970">
        <v>2</v>
      </c>
      <c r="AX970">
        <v>39656475</v>
      </c>
      <c r="AY970">
        <v>1</v>
      </c>
      <c r="AZ970">
        <v>0</v>
      </c>
      <c r="BA970">
        <v>822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Y970*Source!I330</f>
        <v>7.0000000000000007E-2</v>
      </c>
      <c r="CY970">
        <f t="shared" si="326"/>
        <v>10.57</v>
      </c>
      <c r="CZ970">
        <f t="shared" si="327"/>
        <v>10.57</v>
      </c>
      <c r="DA970">
        <f t="shared" si="328"/>
        <v>1</v>
      </c>
      <c r="DB970">
        <f t="shared" si="324"/>
        <v>0.74</v>
      </c>
      <c r="DC970">
        <f t="shared" si="325"/>
        <v>0</v>
      </c>
    </row>
    <row r="971" spans="1:107" x14ac:dyDescent="0.2">
      <c r="A971">
        <f>ROW(Source!A330)</f>
        <v>330</v>
      </c>
      <c r="B971">
        <v>39650536</v>
      </c>
      <c r="C971">
        <v>39656469</v>
      </c>
      <c r="D971">
        <v>36804448</v>
      </c>
      <c r="E971">
        <v>1</v>
      </c>
      <c r="F971">
        <v>1</v>
      </c>
      <c r="G971">
        <v>1</v>
      </c>
      <c r="H971">
        <v>3</v>
      </c>
      <c r="I971" t="s">
        <v>925</v>
      </c>
      <c r="J971" t="s">
        <v>926</v>
      </c>
      <c r="K971" t="s">
        <v>927</v>
      </c>
      <c r="L971">
        <v>1346</v>
      </c>
      <c r="N971">
        <v>1009</v>
      </c>
      <c r="O971" t="s">
        <v>186</v>
      </c>
      <c r="P971" t="s">
        <v>186</v>
      </c>
      <c r="Q971">
        <v>1</v>
      </c>
      <c r="W971">
        <v>0</v>
      </c>
      <c r="X971">
        <v>103900845</v>
      </c>
      <c r="Y971">
        <v>4.9000000000000002E-2</v>
      </c>
      <c r="AA971">
        <v>9.0399999999999991</v>
      </c>
      <c r="AB971">
        <v>0</v>
      </c>
      <c r="AC971">
        <v>0</v>
      </c>
      <c r="AD971">
        <v>0</v>
      </c>
      <c r="AE971">
        <v>9.0399999999999991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3</v>
      </c>
      <c r="AT971">
        <v>4.9000000000000002E-2</v>
      </c>
      <c r="AU971" t="s">
        <v>3</v>
      </c>
      <c r="AV971">
        <v>0</v>
      </c>
      <c r="AW971">
        <v>2</v>
      </c>
      <c r="AX971">
        <v>39656476</v>
      </c>
      <c r="AY971">
        <v>1</v>
      </c>
      <c r="AZ971">
        <v>0</v>
      </c>
      <c r="BA971">
        <v>823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Y971*Source!I330</f>
        <v>4.9000000000000002E-2</v>
      </c>
      <c r="CY971">
        <f t="shared" si="326"/>
        <v>9.0399999999999991</v>
      </c>
      <c r="CZ971">
        <f t="shared" si="327"/>
        <v>9.0399999999999991</v>
      </c>
      <c r="DA971">
        <f t="shared" si="328"/>
        <v>1</v>
      </c>
      <c r="DB971">
        <f t="shared" si="324"/>
        <v>0.44</v>
      </c>
      <c r="DC971">
        <f t="shared" si="325"/>
        <v>0</v>
      </c>
    </row>
    <row r="972" spans="1:107" x14ac:dyDescent="0.2">
      <c r="A972">
        <f>ROW(Source!A330)</f>
        <v>330</v>
      </c>
      <c r="B972">
        <v>39650536</v>
      </c>
      <c r="C972">
        <v>39656469</v>
      </c>
      <c r="D972">
        <v>36804580</v>
      </c>
      <c r="E972">
        <v>1</v>
      </c>
      <c r="F972">
        <v>1</v>
      </c>
      <c r="G972">
        <v>1</v>
      </c>
      <c r="H972">
        <v>3</v>
      </c>
      <c r="I972" t="s">
        <v>1110</v>
      </c>
      <c r="J972" t="s">
        <v>1111</v>
      </c>
      <c r="K972" t="s">
        <v>1112</v>
      </c>
      <c r="L972">
        <v>1355</v>
      </c>
      <c r="N972">
        <v>1010</v>
      </c>
      <c r="O972" t="s">
        <v>265</v>
      </c>
      <c r="P972" t="s">
        <v>265</v>
      </c>
      <c r="Q972">
        <v>100</v>
      </c>
      <c r="W972">
        <v>0</v>
      </c>
      <c r="X972">
        <v>1794244060</v>
      </c>
      <c r="Y972">
        <v>1.4E-2</v>
      </c>
      <c r="AA972">
        <v>86</v>
      </c>
      <c r="AB972">
        <v>0</v>
      </c>
      <c r="AC972">
        <v>0</v>
      </c>
      <c r="AD972">
        <v>0</v>
      </c>
      <c r="AE972">
        <v>86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3</v>
      </c>
      <c r="AT972">
        <v>1.4E-2</v>
      </c>
      <c r="AU972" t="s">
        <v>3</v>
      </c>
      <c r="AV972">
        <v>0</v>
      </c>
      <c r="AW972">
        <v>2</v>
      </c>
      <c r="AX972">
        <v>39656477</v>
      </c>
      <c r="AY972">
        <v>1</v>
      </c>
      <c r="AZ972">
        <v>0</v>
      </c>
      <c r="BA972">
        <v>824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Y972*Source!I330</f>
        <v>1.4E-2</v>
      </c>
      <c r="CY972">
        <f t="shared" si="326"/>
        <v>86</v>
      </c>
      <c r="CZ972">
        <f t="shared" si="327"/>
        <v>86</v>
      </c>
      <c r="DA972">
        <f t="shared" si="328"/>
        <v>1</v>
      </c>
      <c r="DB972">
        <f t="shared" si="324"/>
        <v>1.2</v>
      </c>
      <c r="DC972">
        <f t="shared" si="325"/>
        <v>0</v>
      </c>
    </row>
    <row r="973" spans="1:107" x14ac:dyDescent="0.2">
      <c r="A973">
        <f>ROW(Source!A330)</f>
        <v>330</v>
      </c>
      <c r="B973">
        <v>39650536</v>
      </c>
      <c r="C973">
        <v>39656469</v>
      </c>
      <c r="D973">
        <v>36805500</v>
      </c>
      <c r="E973">
        <v>1</v>
      </c>
      <c r="F973">
        <v>1</v>
      </c>
      <c r="G973">
        <v>1</v>
      </c>
      <c r="H973">
        <v>3</v>
      </c>
      <c r="I973" t="s">
        <v>1001</v>
      </c>
      <c r="J973" t="s">
        <v>1002</v>
      </c>
      <c r="K973" t="s">
        <v>1003</v>
      </c>
      <c r="L973">
        <v>1346</v>
      </c>
      <c r="N973">
        <v>1009</v>
      </c>
      <c r="O973" t="s">
        <v>186</v>
      </c>
      <c r="P973" t="s">
        <v>186</v>
      </c>
      <c r="Q973">
        <v>1</v>
      </c>
      <c r="W973">
        <v>0</v>
      </c>
      <c r="X973">
        <v>-856710481</v>
      </c>
      <c r="Y973">
        <v>1E-3</v>
      </c>
      <c r="AA973">
        <v>133.05000000000001</v>
      </c>
      <c r="AB973">
        <v>0</v>
      </c>
      <c r="AC973">
        <v>0</v>
      </c>
      <c r="AD973">
        <v>0</v>
      </c>
      <c r="AE973">
        <v>133.05000000000001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0</v>
      </c>
      <c r="AQ973">
        <v>0</v>
      </c>
      <c r="AR973">
        <v>0</v>
      </c>
      <c r="AS973" t="s">
        <v>3</v>
      </c>
      <c r="AT973">
        <v>1E-3</v>
      </c>
      <c r="AU973" t="s">
        <v>3</v>
      </c>
      <c r="AV973">
        <v>0</v>
      </c>
      <c r="AW973">
        <v>2</v>
      </c>
      <c r="AX973">
        <v>39656478</v>
      </c>
      <c r="AY973">
        <v>1</v>
      </c>
      <c r="AZ973">
        <v>0</v>
      </c>
      <c r="BA973">
        <v>825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Y973*Source!I330</f>
        <v>1E-3</v>
      </c>
      <c r="CY973">
        <f t="shared" si="326"/>
        <v>133.05000000000001</v>
      </c>
      <c r="CZ973">
        <f t="shared" si="327"/>
        <v>133.05000000000001</v>
      </c>
      <c r="DA973">
        <f t="shared" si="328"/>
        <v>1</v>
      </c>
      <c r="DB973">
        <f t="shared" si="324"/>
        <v>0.13</v>
      </c>
      <c r="DC973">
        <f t="shared" si="325"/>
        <v>0</v>
      </c>
    </row>
    <row r="974" spans="1:107" x14ac:dyDescent="0.2">
      <c r="A974">
        <f>ROW(Source!A330)</f>
        <v>330</v>
      </c>
      <c r="B974">
        <v>39650536</v>
      </c>
      <c r="C974">
        <v>39656469</v>
      </c>
      <c r="D974">
        <v>36823140</v>
      </c>
      <c r="E974">
        <v>1</v>
      </c>
      <c r="F974">
        <v>1</v>
      </c>
      <c r="G974">
        <v>1</v>
      </c>
      <c r="H974">
        <v>3</v>
      </c>
      <c r="I974" t="s">
        <v>1185</v>
      </c>
      <c r="J974" t="s">
        <v>1186</v>
      </c>
      <c r="K974" t="s">
        <v>1187</v>
      </c>
      <c r="L974">
        <v>1348</v>
      </c>
      <c r="N974">
        <v>1009</v>
      </c>
      <c r="O974" t="s">
        <v>888</v>
      </c>
      <c r="P974" t="s">
        <v>888</v>
      </c>
      <c r="Q974">
        <v>1000</v>
      </c>
      <c r="W974">
        <v>0</v>
      </c>
      <c r="X974">
        <v>426000481</v>
      </c>
      <c r="Y974">
        <v>1E-3</v>
      </c>
      <c r="AA974">
        <v>11500</v>
      </c>
      <c r="AB974">
        <v>0</v>
      </c>
      <c r="AC974">
        <v>0</v>
      </c>
      <c r="AD974">
        <v>0</v>
      </c>
      <c r="AE974">
        <v>11500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3</v>
      </c>
      <c r="AT974">
        <v>1E-3</v>
      </c>
      <c r="AU974" t="s">
        <v>3</v>
      </c>
      <c r="AV974">
        <v>0</v>
      </c>
      <c r="AW974">
        <v>2</v>
      </c>
      <c r="AX974">
        <v>39656479</v>
      </c>
      <c r="AY974">
        <v>1</v>
      </c>
      <c r="AZ974">
        <v>0</v>
      </c>
      <c r="BA974">
        <v>826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Y974*Source!I330</f>
        <v>1E-3</v>
      </c>
      <c r="CY974">
        <f t="shared" si="326"/>
        <v>11500</v>
      </c>
      <c r="CZ974">
        <f t="shared" si="327"/>
        <v>11500</v>
      </c>
      <c r="DA974">
        <f t="shared" si="328"/>
        <v>1</v>
      </c>
      <c r="DB974">
        <f t="shared" si="324"/>
        <v>11.5</v>
      </c>
      <c r="DC974">
        <f t="shared" si="325"/>
        <v>0</v>
      </c>
    </row>
    <row r="975" spans="1:107" x14ac:dyDescent="0.2">
      <c r="A975">
        <f>ROW(Source!A330)</f>
        <v>330</v>
      </c>
      <c r="B975">
        <v>39650536</v>
      </c>
      <c r="C975">
        <v>39656469</v>
      </c>
      <c r="D975">
        <v>36838317</v>
      </c>
      <c r="E975">
        <v>1</v>
      </c>
      <c r="F975">
        <v>1</v>
      </c>
      <c r="G975">
        <v>1</v>
      </c>
      <c r="H975">
        <v>3</v>
      </c>
      <c r="I975" t="s">
        <v>1188</v>
      </c>
      <c r="J975" t="s">
        <v>1189</v>
      </c>
      <c r="K975" t="s">
        <v>1190</v>
      </c>
      <c r="L975">
        <v>1346</v>
      </c>
      <c r="N975">
        <v>1009</v>
      </c>
      <c r="O975" t="s">
        <v>186</v>
      </c>
      <c r="P975" t="s">
        <v>186</v>
      </c>
      <c r="Q975">
        <v>1</v>
      </c>
      <c r="W975">
        <v>0</v>
      </c>
      <c r="X975">
        <v>210558753</v>
      </c>
      <c r="Y975">
        <v>3.5999999999999997E-2</v>
      </c>
      <c r="AA975">
        <v>28.6</v>
      </c>
      <c r="AB975">
        <v>0</v>
      </c>
      <c r="AC975">
        <v>0</v>
      </c>
      <c r="AD975">
        <v>0</v>
      </c>
      <c r="AE975">
        <v>28.6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3</v>
      </c>
      <c r="AT975">
        <v>3.5999999999999997E-2</v>
      </c>
      <c r="AU975" t="s">
        <v>3</v>
      </c>
      <c r="AV975">
        <v>0</v>
      </c>
      <c r="AW975">
        <v>2</v>
      </c>
      <c r="AX975">
        <v>39656480</v>
      </c>
      <c r="AY975">
        <v>1</v>
      </c>
      <c r="AZ975">
        <v>0</v>
      </c>
      <c r="BA975">
        <v>827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Y975*Source!I330</f>
        <v>3.5999999999999997E-2</v>
      </c>
      <c r="CY975">
        <f t="shared" si="326"/>
        <v>28.6</v>
      </c>
      <c r="CZ975">
        <f t="shared" si="327"/>
        <v>28.6</v>
      </c>
      <c r="DA975">
        <f t="shared" si="328"/>
        <v>1</v>
      </c>
      <c r="DB975">
        <f t="shared" si="324"/>
        <v>1.03</v>
      </c>
      <c r="DC975">
        <f t="shared" si="325"/>
        <v>0</v>
      </c>
    </row>
    <row r="976" spans="1:107" x14ac:dyDescent="0.2">
      <c r="A976">
        <f>ROW(Source!A330)</f>
        <v>330</v>
      </c>
      <c r="B976">
        <v>39650536</v>
      </c>
      <c r="C976">
        <v>39656469</v>
      </c>
      <c r="D976">
        <v>36838470</v>
      </c>
      <c r="E976">
        <v>1</v>
      </c>
      <c r="F976">
        <v>1</v>
      </c>
      <c r="G976">
        <v>1</v>
      </c>
      <c r="H976">
        <v>3</v>
      </c>
      <c r="I976" t="s">
        <v>934</v>
      </c>
      <c r="J976" t="s">
        <v>935</v>
      </c>
      <c r="K976" t="s">
        <v>936</v>
      </c>
      <c r="L976">
        <v>1346</v>
      </c>
      <c r="N976">
        <v>1009</v>
      </c>
      <c r="O976" t="s">
        <v>186</v>
      </c>
      <c r="P976" t="s">
        <v>186</v>
      </c>
      <c r="Q976">
        <v>1</v>
      </c>
      <c r="W976">
        <v>0</v>
      </c>
      <c r="X976">
        <v>-1274984028</v>
      </c>
      <c r="Y976">
        <v>6.0000000000000001E-3</v>
      </c>
      <c r="AA976">
        <v>35.630000000000003</v>
      </c>
      <c r="AB976">
        <v>0</v>
      </c>
      <c r="AC976">
        <v>0</v>
      </c>
      <c r="AD976">
        <v>0</v>
      </c>
      <c r="AE976">
        <v>35.630000000000003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3</v>
      </c>
      <c r="AT976">
        <v>6.0000000000000001E-3</v>
      </c>
      <c r="AU976" t="s">
        <v>3</v>
      </c>
      <c r="AV976">
        <v>0</v>
      </c>
      <c r="AW976">
        <v>2</v>
      </c>
      <c r="AX976">
        <v>39656481</v>
      </c>
      <c r="AY976">
        <v>1</v>
      </c>
      <c r="AZ976">
        <v>0</v>
      </c>
      <c r="BA976">
        <v>828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Y976*Source!I330</f>
        <v>6.0000000000000001E-3</v>
      </c>
      <c r="CY976">
        <f t="shared" si="326"/>
        <v>35.630000000000003</v>
      </c>
      <c r="CZ976">
        <f t="shared" si="327"/>
        <v>35.630000000000003</v>
      </c>
      <c r="DA976">
        <f t="shared" si="328"/>
        <v>1</v>
      </c>
      <c r="DB976">
        <f t="shared" si="324"/>
        <v>0.21</v>
      </c>
      <c r="DC976">
        <f t="shared" si="325"/>
        <v>0</v>
      </c>
    </row>
    <row r="977" spans="1:107" x14ac:dyDescent="0.2">
      <c r="A977">
        <f>ROW(Source!A330)</f>
        <v>330</v>
      </c>
      <c r="B977">
        <v>39650536</v>
      </c>
      <c r="C977">
        <v>39656469</v>
      </c>
      <c r="D977">
        <v>36851945</v>
      </c>
      <c r="E977">
        <v>1</v>
      </c>
      <c r="F977">
        <v>1</v>
      </c>
      <c r="G977">
        <v>1</v>
      </c>
      <c r="H977">
        <v>3</v>
      </c>
      <c r="I977" t="s">
        <v>1191</v>
      </c>
      <c r="J977" t="s">
        <v>1192</v>
      </c>
      <c r="K977" t="s">
        <v>1193</v>
      </c>
      <c r="L977">
        <v>1358</v>
      </c>
      <c r="N977">
        <v>1010</v>
      </c>
      <c r="O977" t="s">
        <v>95</v>
      </c>
      <c r="P977" t="s">
        <v>95</v>
      </c>
      <c r="Q977">
        <v>10</v>
      </c>
      <c r="W977">
        <v>0</v>
      </c>
      <c r="X977">
        <v>1386890308</v>
      </c>
      <c r="Y977">
        <v>0.1</v>
      </c>
      <c r="AA977">
        <v>39</v>
      </c>
      <c r="AB977">
        <v>0</v>
      </c>
      <c r="AC977">
        <v>0</v>
      </c>
      <c r="AD977">
        <v>0</v>
      </c>
      <c r="AE977">
        <v>39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3</v>
      </c>
      <c r="AT977">
        <v>0.1</v>
      </c>
      <c r="AU977" t="s">
        <v>3</v>
      </c>
      <c r="AV977">
        <v>0</v>
      </c>
      <c r="AW977">
        <v>2</v>
      </c>
      <c r="AX977">
        <v>39656482</v>
      </c>
      <c r="AY977">
        <v>1</v>
      </c>
      <c r="AZ977">
        <v>0</v>
      </c>
      <c r="BA977">
        <v>829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Y977*Source!I330</f>
        <v>0.1</v>
      </c>
      <c r="CY977">
        <f t="shared" si="326"/>
        <v>39</v>
      </c>
      <c r="CZ977">
        <f t="shared" si="327"/>
        <v>39</v>
      </c>
      <c r="DA977">
        <f t="shared" si="328"/>
        <v>1</v>
      </c>
      <c r="DB977">
        <f t="shared" ref="DB977:DB994" si="329">ROUND(ROUND(AT977*CZ977,2),6)</f>
        <v>3.9</v>
      </c>
      <c r="DC977">
        <f t="shared" ref="DC977:DC994" si="330">ROUND(ROUND(AT977*AG977,2),6)</f>
        <v>0</v>
      </c>
    </row>
    <row r="978" spans="1:107" x14ac:dyDescent="0.2">
      <c r="A978">
        <f>ROW(Source!A330)</f>
        <v>330</v>
      </c>
      <c r="B978">
        <v>39650536</v>
      </c>
      <c r="C978">
        <v>39656469</v>
      </c>
      <c r="D978">
        <v>36873430</v>
      </c>
      <c r="E978">
        <v>1</v>
      </c>
      <c r="F978">
        <v>1</v>
      </c>
      <c r="G978">
        <v>1</v>
      </c>
      <c r="H978">
        <v>3</v>
      </c>
      <c r="I978" t="s">
        <v>579</v>
      </c>
      <c r="J978" t="s">
        <v>581</v>
      </c>
      <c r="K978" t="s">
        <v>580</v>
      </c>
      <c r="L978">
        <v>1354</v>
      </c>
      <c r="N978">
        <v>1010</v>
      </c>
      <c r="O978" t="s">
        <v>27</v>
      </c>
      <c r="P978" t="s">
        <v>27</v>
      </c>
      <c r="Q978">
        <v>1</v>
      </c>
      <c r="W978">
        <v>0</v>
      </c>
      <c r="X978">
        <v>400367658</v>
      </c>
      <c r="Y978">
        <v>1</v>
      </c>
      <c r="AA978">
        <v>73.290000000000006</v>
      </c>
      <c r="AB978">
        <v>0</v>
      </c>
      <c r="AC978">
        <v>0</v>
      </c>
      <c r="AD978">
        <v>0</v>
      </c>
      <c r="AE978">
        <v>73.290000000000006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0</v>
      </c>
      <c r="AP978">
        <v>0</v>
      </c>
      <c r="AQ978">
        <v>0</v>
      </c>
      <c r="AR978">
        <v>0</v>
      </c>
      <c r="AS978" t="s">
        <v>3</v>
      </c>
      <c r="AT978">
        <v>1</v>
      </c>
      <c r="AU978" t="s">
        <v>3</v>
      </c>
      <c r="AV978">
        <v>0</v>
      </c>
      <c r="AW978">
        <v>1</v>
      </c>
      <c r="AX978">
        <v>-1</v>
      </c>
      <c r="AY978">
        <v>0</v>
      </c>
      <c r="AZ978">
        <v>0</v>
      </c>
      <c r="BA978" t="s">
        <v>3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Y978*Source!I330</f>
        <v>1</v>
      </c>
      <c r="CY978">
        <f t="shared" si="326"/>
        <v>73.290000000000006</v>
      </c>
      <c r="CZ978">
        <f t="shared" si="327"/>
        <v>73.290000000000006</v>
      </c>
      <c r="DA978">
        <f t="shared" si="328"/>
        <v>1</v>
      </c>
      <c r="DB978">
        <f t="shared" si="329"/>
        <v>73.290000000000006</v>
      </c>
      <c r="DC978">
        <f t="shared" si="330"/>
        <v>0</v>
      </c>
    </row>
    <row r="979" spans="1:107" x14ac:dyDescent="0.2">
      <c r="A979">
        <f>ROW(Source!A330)</f>
        <v>330</v>
      </c>
      <c r="B979">
        <v>39650536</v>
      </c>
      <c r="C979">
        <v>39656469</v>
      </c>
      <c r="D979">
        <v>36799065</v>
      </c>
      <c r="E979">
        <v>17</v>
      </c>
      <c r="F979">
        <v>1</v>
      </c>
      <c r="G979">
        <v>1</v>
      </c>
      <c r="H979">
        <v>3</v>
      </c>
      <c r="I979" t="s">
        <v>892</v>
      </c>
      <c r="J979" t="s">
        <v>3</v>
      </c>
      <c r="K979" t="s">
        <v>893</v>
      </c>
      <c r="L979">
        <v>1374</v>
      </c>
      <c r="N979">
        <v>1013</v>
      </c>
      <c r="O979" t="s">
        <v>894</v>
      </c>
      <c r="P979" t="s">
        <v>894</v>
      </c>
      <c r="Q979">
        <v>1</v>
      </c>
      <c r="W979">
        <v>0</v>
      </c>
      <c r="X979">
        <v>-1731369543</v>
      </c>
      <c r="Y979">
        <v>0.3</v>
      </c>
      <c r="AA979">
        <v>1</v>
      </c>
      <c r="AB979">
        <v>0</v>
      </c>
      <c r="AC979">
        <v>0</v>
      </c>
      <c r="AD979">
        <v>0</v>
      </c>
      <c r="AE979">
        <v>1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3</v>
      </c>
      <c r="AT979">
        <v>0.3</v>
      </c>
      <c r="AU979" t="s">
        <v>3</v>
      </c>
      <c r="AV979">
        <v>0</v>
      </c>
      <c r="AW979">
        <v>2</v>
      </c>
      <c r="AX979">
        <v>39656483</v>
      </c>
      <c r="AY979">
        <v>1</v>
      </c>
      <c r="AZ979">
        <v>0</v>
      </c>
      <c r="BA979">
        <v>830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Y979*Source!I330</f>
        <v>0.3</v>
      </c>
      <c r="CY979">
        <f t="shared" si="326"/>
        <v>1</v>
      </c>
      <c r="CZ979">
        <f t="shared" si="327"/>
        <v>1</v>
      </c>
      <c r="DA979">
        <f t="shared" si="328"/>
        <v>1</v>
      </c>
      <c r="DB979">
        <f t="shared" si="329"/>
        <v>0.3</v>
      </c>
      <c r="DC979">
        <f t="shared" si="330"/>
        <v>0</v>
      </c>
    </row>
    <row r="980" spans="1:107" x14ac:dyDescent="0.2">
      <c r="A980">
        <f>ROW(Source!A331)</f>
        <v>331</v>
      </c>
      <c r="B980">
        <v>39650538</v>
      </c>
      <c r="C980">
        <v>39656469</v>
      </c>
      <c r="D980">
        <v>37070202</v>
      </c>
      <c r="E980">
        <v>1</v>
      </c>
      <c r="F980">
        <v>1</v>
      </c>
      <c r="G980">
        <v>1</v>
      </c>
      <c r="H980">
        <v>1</v>
      </c>
      <c r="I980" t="s">
        <v>1079</v>
      </c>
      <c r="J980" t="s">
        <v>3</v>
      </c>
      <c r="K980" t="s">
        <v>1080</v>
      </c>
      <c r="L980">
        <v>1191</v>
      </c>
      <c r="N980">
        <v>1013</v>
      </c>
      <c r="O980" t="s">
        <v>878</v>
      </c>
      <c r="P980" t="s">
        <v>878</v>
      </c>
      <c r="Q980">
        <v>1</v>
      </c>
      <c r="W980">
        <v>0</v>
      </c>
      <c r="X980">
        <v>1983201532</v>
      </c>
      <c r="Y980">
        <v>1.56</v>
      </c>
      <c r="AA980">
        <v>0</v>
      </c>
      <c r="AB980">
        <v>0</v>
      </c>
      <c r="AC980">
        <v>0</v>
      </c>
      <c r="AD980">
        <v>64.38</v>
      </c>
      <c r="AE980">
        <v>0</v>
      </c>
      <c r="AF980">
        <v>0</v>
      </c>
      <c r="AG980">
        <v>0</v>
      </c>
      <c r="AH980">
        <v>9.51</v>
      </c>
      <c r="AI980">
        <v>1</v>
      </c>
      <c r="AJ980">
        <v>1</v>
      </c>
      <c r="AK980">
        <v>1</v>
      </c>
      <c r="AL980">
        <v>6.77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3</v>
      </c>
      <c r="AT980">
        <v>1.56</v>
      </c>
      <c r="AU980" t="s">
        <v>3</v>
      </c>
      <c r="AV980">
        <v>1</v>
      </c>
      <c r="AW980">
        <v>2</v>
      </c>
      <c r="AX980">
        <v>39656470</v>
      </c>
      <c r="AY980">
        <v>1</v>
      </c>
      <c r="AZ980">
        <v>0</v>
      </c>
      <c r="BA980">
        <v>831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Y980*Source!I331</f>
        <v>1.56</v>
      </c>
      <c r="CY980">
        <f>AD980</f>
        <v>64.38</v>
      </c>
      <c r="CZ980">
        <f>AH980</f>
        <v>9.51</v>
      </c>
      <c r="DA980">
        <f>AL980</f>
        <v>6.77</v>
      </c>
      <c r="DB980">
        <f t="shared" si="329"/>
        <v>14.84</v>
      </c>
      <c r="DC980">
        <f t="shared" si="330"/>
        <v>0</v>
      </c>
    </row>
    <row r="981" spans="1:107" x14ac:dyDescent="0.2">
      <c r="A981">
        <f>ROW(Source!A331)</f>
        <v>331</v>
      </c>
      <c r="B981">
        <v>39650538</v>
      </c>
      <c r="C981">
        <v>39656469</v>
      </c>
      <c r="D981">
        <v>36883858</v>
      </c>
      <c r="E981">
        <v>1</v>
      </c>
      <c r="F981">
        <v>1</v>
      </c>
      <c r="G981">
        <v>1</v>
      </c>
      <c r="H981">
        <v>2</v>
      </c>
      <c r="I981" t="s">
        <v>1039</v>
      </c>
      <c r="J981" t="s">
        <v>1040</v>
      </c>
      <c r="K981" t="s">
        <v>1041</v>
      </c>
      <c r="L981">
        <v>1368</v>
      </c>
      <c r="N981">
        <v>1011</v>
      </c>
      <c r="O981" t="s">
        <v>902</v>
      </c>
      <c r="P981" t="s">
        <v>902</v>
      </c>
      <c r="Q981">
        <v>1</v>
      </c>
      <c r="W981">
        <v>0</v>
      </c>
      <c r="X981">
        <v>-353815937</v>
      </c>
      <c r="Y981">
        <v>0.13</v>
      </c>
      <c r="AA981">
        <v>0</v>
      </c>
      <c r="AB981">
        <v>54.84</v>
      </c>
      <c r="AC981">
        <v>0</v>
      </c>
      <c r="AD981">
        <v>0</v>
      </c>
      <c r="AE981">
        <v>0</v>
      </c>
      <c r="AF981">
        <v>8.1</v>
      </c>
      <c r="AG981">
        <v>0</v>
      </c>
      <c r="AH981">
        <v>0</v>
      </c>
      <c r="AI981">
        <v>1</v>
      </c>
      <c r="AJ981">
        <v>6.77</v>
      </c>
      <c r="AK981">
        <v>1</v>
      </c>
      <c r="AL981">
        <v>1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3</v>
      </c>
      <c r="AT981">
        <v>0.13</v>
      </c>
      <c r="AU981" t="s">
        <v>3</v>
      </c>
      <c r="AV981">
        <v>0</v>
      </c>
      <c r="AW981">
        <v>2</v>
      </c>
      <c r="AX981">
        <v>39656471</v>
      </c>
      <c r="AY981">
        <v>1</v>
      </c>
      <c r="AZ981">
        <v>0</v>
      </c>
      <c r="BA981">
        <v>832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Y981*Source!I331</f>
        <v>0.13</v>
      </c>
      <c r="CY981">
        <f>AB981</f>
        <v>54.84</v>
      </c>
      <c r="CZ981">
        <f>AF981</f>
        <v>8.1</v>
      </c>
      <c r="DA981">
        <f>AJ981</f>
        <v>6.77</v>
      </c>
      <c r="DB981">
        <f t="shared" si="329"/>
        <v>1.05</v>
      </c>
      <c r="DC981">
        <f t="shared" si="330"/>
        <v>0</v>
      </c>
    </row>
    <row r="982" spans="1:107" x14ac:dyDescent="0.2">
      <c r="A982">
        <f>ROW(Source!A331)</f>
        <v>331</v>
      </c>
      <c r="B982">
        <v>39650538</v>
      </c>
      <c r="C982">
        <v>39656469</v>
      </c>
      <c r="D982">
        <v>36800043</v>
      </c>
      <c r="E982">
        <v>1</v>
      </c>
      <c r="F982">
        <v>1</v>
      </c>
      <c r="G982">
        <v>1</v>
      </c>
      <c r="H982">
        <v>3</v>
      </c>
      <c r="I982" t="s">
        <v>989</v>
      </c>
      <c r="J982" t="s">
        <v>990</v>
      </c>
      <c r="K982" t="s">
        <v>991</v>
      </c>
      <c r="L982">
        <v>1346</v>
      </c>
      <c r="N982">
        <v>1009</v>
      </c>
      <c r="O982" t="s">
        <v>186</v>
      </c>
      <c r="P982" t="s">
        <v>186</v>
      </c>
      <c r="Q982">
        <v>1</v>
      </c>
      <c r="W982">
        <v>0</v>
      </c>
      <c r="X982">
        <v>618806536</v>
      </c>
      <c r="Y982">
        <v>6.0000000000000001E-3</v>
      </c>
      <c r="AA982">
        <v>304.45</v>
      </c>
      <c r="AB982">
        <v>0</v>
      </c>
      <c r="AC982">
        <v>0</v>
      </c>
      <c r="AD982">
        <v>0</v>
      </c>
      <c r="AE982">
        <v>44.97</v>
      </c>
      <c r="AF982">
        <v>0</v>
      </c>
      <c r="AG982">
        <v>0</v>
      </c>
      <c r="AH982">
        <v>0</v>
      </c>
      <c r="AI982">
        <v>6.77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0</v>
      </c>
      <c r="AQ982">
        <v>0</v>
      </c>
      <c r="AR982">
        <v>0</v>
      </c>
      <c r="AS982" t="s">
        <v>3</v>
      </c>
      <c r="AT982">
        <v>6.0000000000000001E-3</v>
      </c>
      <c r="AU982" t="s">
        <v>3</v>
      </c>
      <c r="AV982">
        <v>0</v>
      </c>
      <c r="AW982">
        <v>2</v>
      </c>
      <c r="AX982">
        <v>39656472</v>
      </c>
      <c r="AY982">
        <v>1</v>
      </c>
      <c r="AZ982">
        <v>0</v>
      </c>
      <c r="BA982">
        <v>833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Y982*Source!I331</f>
        <v>6.0000000000000001E-3</v>
      </c>
      <c r="CY982">
        <f t="shared" ref="CY982:CY994" si="331">AA982</f>
        <v>304.45</v>
      </c>
      <c r="CZ982">
        <f t="shared" ref="CZ982:CZ994" si="332">AE982</f>
        <v>44.97</v>
      </c>
      <c r="DA982">
        <f t="shared" ref="DA982:DA994" si="333">AI982</f>
        <v>6.77</v>
      </c>
      <c r="DB982">
        <f t="shared" si="329"/>
        <v>0.27</v>
      </c>
      <c r="DC982">
        <f t="shared" si="330"/>
        <v>0</v>
      </c>
    </row>
    <row r="983" spans="1:107" x14ac:dyDescent="0.2">
      <c r="A983">
        <f>ROW(Source!A331)</f>
        <v>331</v>
      </c>
      <c r="B983">
        <v>39650538</v>
      </c>
      <c r="C983">
        <v>39656469</v>
      </c>
      <c r="D983">
        <v>36801775</v>
      </c>
      <c r="E983">
        <v>1</v>
      </c>
      <c r="F983">
        <v>1</v>
      </c>
      <c r="G983">
        <v>1</v>
      </c>
      <c r="H983">
        <v>3</v>
      </c>
      <c r="I983" t="s">
        <v>992</v>
      </c>
      <c r="J983" t="s">
        <v>993</v>
      </c>
      <c r="K983" t="s">
        <v>994</v>
      </c>
      <c r="L983">
        <v>1346</v>
      </c>
      <c r="N983">
        <v>1009</v>
      </c>
      <c r="O983" t="s">
        <v>186</v>
      </c>
      <c r="P983" t="s">
        <v>186</v>
      </c>
      <c r="Q983">
        <v>1</v>
      </c>
      <c r="W983">
        <v>0</v>
      </c>
      <c r="X983">
        <v>56922527</v>
      </c>
      <c r="Y983">
        <v>1E-3</v>
      </c>
      <c r="AA983">
        <v>77.86</v>
      </c>
      <c r="AB983">
        <v>0</v>
      </c>
      <c r="AC983">
        <v>0</v>
      </c>
      <c r="AD983">
        <v>0</v>
      </c>
      <c r="AE983">
        <v>11.5</v>
      </c>
      <c r="AF983">
        <v>0</v>
      </c>
      <c r="AG983">
        <v>0</v>
      </c>
      <c r="AH983">
        <v>0</v>
      </c>
      <c r="AI983">
        <v>6.77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0</v>
      </c>
      <c r="AQ983">
        <v>0</v>
      </c>
      <c r="AR983">
        <v>0</v>
      </c>
      <c r="AS983" t="s">
        <v>3</v>
      </c>
      <c r="AT983">
        <v>1E-3</v>
      </c>
      <c r="AU983" t="s">
        <v>3</v>
      </c>
      <c r="AV983">
        <v>0</v>
      </c>
      <c r="AW983">
        <v>2</v>
      </c>
      <c r="AX983">
        <v>39656473</v>
      </c>
      <c r="AY983">
        <v>1</v>
      </c>
      <c r="AZ983">
        <v>0</v>
      </c>
      <c r="BA983">
        <v>834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Y983*Source!I331</f>
        <v>1E-3</v>
      </c>
      <c r="CY983">
        <f t="shared" si="331"/>
        <v>77.86</v>
      </c>
      <c r="CZ983">
        <f t="shared" si="332"/>
        <v>11.5</v>
      </c>
      <c r="DA983">
        <f t="shared" si="333"/>
        <v>6.77</v>
      </c>
      <c r="DB983">
        <f t="shared" si="329"/>
        <v>0.01</v>
      </c>
      <c r="DC983">
        <f t="shared" si="330"/>
        <v>0</v>
      </c>
    </row>
    <row r="984" spans="1:107" x14ac:dyDescent="0.2">
      <c r="A984">
        <f>ROW(Source!A331)</f>
        <v>331</v>
      </c>
      <c r="B984">
        <v>39650538</v>
      </c>
      <c r="C984">
        <v>39656469</v>
      </c>
      <c r="D984">
        <v>36802094</v>
      </c>
      <c r="E984">
        <v>1</v>
      </c>
      <c r="F984">
        <v>1</v>
      </c>
      <c r="G984">
        <v>1</v>
      </c>
      <c r="H984">
        <v>3</v>
      </c>
      <c r="I984" t="s">
        <v>995</v>
      </c>
      <c r="J984" t="s">
        <v>996</v>
      </c>
      <c r="K984" t="s">
        <v>997</v>
      </c>
      <c r="L984">
        <v>1346</v>
      </c>
      <c r="N984">
        <v>1009</v>
      </c>
      <c r="O984" t="s">
        <v>186</v>
      </c>
      <c r="P984" t="s">
        <v>186</v>
      </c>
      <c r="Q984">
        <v>1</v>
      </c>
      <c r="W984">
        <v>0</v>
      </c>
      <c r="X984">
        <v>-1088866022</v>
      </c>
      <c r="Y984">
        <v>1.2E-2</v>
      </c>
      <c r="AA984">
        <v>205.81</v>
      </c>
      <c r="AB984">
        <v>0</v>
      </c>
      <c r="AC984">
        <v>0</v>
      </c>
      <c r="AD984">
        <v>0</v>
      </c>
      <c r="AE984">
        <v>30.4</v>
      </c>
      <c r="AF984">
        <v>0</v>
      </c>
      <c r="AG984">
        <v>0</v>
      </c>
      <c r="AH984">
        <v>0</v>
      </c>
      <c r="AI984">
        <v>6.77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0</v>
      </c>
      <c r="AQ984">
        <v>0</v>
      </c>
      <c r="AR984">
        <v>0</v>
      </c>
      <c r="AS984" t="s">
        <v>3</v>
      </c>
      <c r="AT984">
        <v>1.2E-2</v>
      </c>
      <c r="AU984" t="s">
        <v>3</v>
      </c>
      <c r="AV984">
        <v>0</v>
      </c>
      <c r="AW984">
        <v>2</v>
      </c>
      <c r="AX984">
        <v>39656474</v>
      </c>
      <c r="AY984">
        <v>1</v>
      </c>
      <c r="AZ984">
        <v>0</v>
      </c>
      <c r="BA984">
        <v>835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Y984*Source!I331</f>
        <v>1.2E-2</v>
      </c>
      <c r="CY984">
        <f t="shared" si="331"/>
        <v>205.81</v>
      </c>
      <c r="CZ984">
        <f t="shared" si="332"/>
        <v>30.4</v>
      </c>
      <c r="DA984">
        <f t="shared" si="333"/>
        <v>6.77</v>
      </c>
      <c r="DB984">
        <f t="shared" si="329"/>
        <v>0.36</v>
      </c>
      <c r="DC984">
        <f t="shared" si="330"/>
        <v>0</v>
      </c>
    </row>
    <row r="985" spans="1:107" x14ac:dyDescent="0.2">
      <c r="A985">
        <f>ROW(Source!A331)</f>
        <v>331</v>
      </c>
      <c r="B985">
        <v>39650538</v>
      </c>
      <c r="C985">
        <v>39656469</v>
      </c>
      <c r="D985">
        <v>36803258</v>
      </c>
      <c r="E985">
        <v>1</v>
      </c>
      <c r="F985">
        <v>1</v>
      </c>
      <c r="G985">
        <v>1</v>
      </c>
      <c r="H985">
        <v>3</v>
      </c>
      <c r="I985" t="s">
        <v>1107</v>
      </c>
      <c r="J985" t="s">
        <v>1108</v>
      </c>
      <c r="K985" t="s">
        <v>1109</v>
      </c>
      <c r="L985">
        <v>1346</v>
      </c>
      <c r="N985">
        <v>1009</v>
      </c>
      <c r="O985" t="s">
        <v>186</v>
      </c>
      <c r="P985" t="s">
        <v>186</v>
      </c>
      <c r="Q985">
        <v>1</v>
      </c>
      <c r="W985">
        <v>0</v>
      </c>
      <c r="X985">
        <v>586013393</v>
      </c>
      <c r="Y985">
        <v>7.0000000000000007E-2</v>
      </c>
      <c r="AA985">
        <v>71.56</v>
      </c>
      <c r="AB985">
        <v>0</v>
      </c>
      <c r="AC985">
        <v>0</v>
      </c>
      <c r="AD985">
        <v>0</v>
      </c>
      <c r="AE985">
        <v>10.57</v>
      </c>
      <c r="AF985">
        <v>0</v>
      </c>
      <c r="AG985">
        <v>0</v>
      </c>
      <c r="AH985">
        <v>0</v>
      </c>
      <c r="AI985">
        <v>6.77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0</v>
      </c>
      <c r="AQ985">
        <v>0</v>
      </c>
      <c r="AR985">
        <v>0</v>
      </c>
      <c r="AS985" t="s">
        <v>3</v>
      </c>
      <c r="AT985">
        <v>7.0000000000000007E-2</v>
      </c>
      <c r="AU985" t="s">
        <v>3</v>
      </c>
      <c r="AV985">
        <v>0</v>
      </c>
      <c r="AW985">
        <v>2</v>
      </c>
      <c r="AX985">
        <v>39656475</v>
      </c>
      <c r="AY985">
        <v>1</v>
      </c>
      <c r="AZ985">
        <v>0</v>
      </c>
      <c r="BA985">
        <v>836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Y985*Source!I331</f>
        <v>7.0000000000000007E-2</v>
      </c>
      <c r="CY985">
        <f t="shared" si="331"/>
        <v>71.56</v>
      </c>
      <c r="CZ985">
        <f t="shared" si="332"/>
        <v>10.57</v>
      </c>
      <c r="DA985">
        <f t="shared" si="333"/>
        <v>6.77</v>
      </c>
      <c r="DB985">
        <f t="shared" si="329"/>
        <v>0.74</v>
      </c>
      <c r="DC985">
        <f t="shared" si="330"/>
        <v>0</v>
      </c>
    </row>
    <row r="986" spans="1:107" x14ac:dyDescent="0.2">
      <c r="A986">
        <f>ROW(Source!A331)</f>
        <v>331</v>
      </c>
      <c r="B986">
        <v>39650538</v>
      </c>
      <c r="C986">
        <v>39656469</v>
      </c>
      <c r="D986">
        <v>36804448</v>
      </c>
      <c r="E986">
        <v>1</v>
      </c>
      <c r="F986">
        <v>1</v>
      </c>
      <c r="G986">
        <v>1</v>
      </c>
      <c r="H986">
        <v>3</v>
      </c>
      <c r="I986" t="s">
        <v>925</v>
      </c>
      <c r="J986" t="s">
        <v>926</v>
      </c>
      <c r="K986" t="s">
        <v>927</v>
      </c>
      <c r="L986">
        <v>1346</v>
      </c>
      <c r="N986">
        <v>1009</v>
      </c>
      <c r="O986" t="s">
        <v>186</v>
      </c>
      <c r="P986" t="s">
        <v>186</v>
      </c>
      <c r="Q986">
        <v>1</v>
      </c>
      <c r="W986">
        <v>0</v>
      </c>
      <c r="X986">
        <v>103900845</v>
      </c>
      <c r="Y986">
        <v>4.9000000000000002E-2</v>
      </c>
      <c r="AA986">
        <v>61.2</v>
      </c>
      <c r="AB986">
        <v>0</v>
      </c>
      <c r="AC986">
        <v>0</v>
      </c>
      <c r="AD986">
        <v>0</v>
      </c>
      <c r="AE986">
        <v>9.0399999999999991</v>
      </c>
      <c r="AF986">
        <v>0</v>
      </c>
      <c r="AG986">
        <v>0</v>
      </c>
      <c r="AH986">
        <v>0</v>
      </c>
      <c r="AI986">
        <v>6.77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3</v>
      </c>
      <c r="AT986">
        <v>4.9000000000000002E-2</v>
      </c>
      <c r="AU986" t="s">
        <v>3</v>
      </c>
      <c r="AV986">
        <v>0</v>
      </c>
      <c r="AW986">
        <v>2</v>
      </c>
      <c r="AX986">
        <v>39656476</v>
      </c>
      <c r="AY986">
        <v>1</v>
      </c>
      <c r="AZ986">
        <v>0</v>
      </c>
      <c r="BA986">
        <v>837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Y986*Source!I331</f>
        <v>4.9000000000000002E-2</v>
      </c>
      <c r="CY986">
        <f t="shared" si="331"/>
        <v>61.2</v>
      </c>
      <c r="CZ986">
        <f t="shared" si="332"/>
        <v>9.0399999999999991</v>
      </c>
      <c r="DA986">
        <f t="shared" si="333"/>
        <v>6.77</v>
      </c>
      <c r="DB986">
        <f t="shared" si="329"/>
        <v>0.44</v>
      </c>
      <c r="DC986">
        <f t="shared" si="330"/>
        <v>0</v>
      </c>
    </row>
    <row r="987" spans="1:107" x14ac:dyDescent="0.2">
      <c r="A987">
        <f>ROW(Source!A331)</f>
        <v>331</v>
      </c>
      <c r="B987">
        <v>39650538</v>
      </c>
      <c r="C987">
        <v>39656469</v>
      </c>
      <c r="D987">
        <v>36804580</v>
      </c>
      <c r="E987">
        <v>1</v>
      </c>
      <c r="F987">
        <v>1</v>
      </c>
      <c r="G987">
        <v>1</v>
      </c>
      <c r="H987">
        <v>3</v>
      </c>
      <c r="I987" t="s">
        <v>1110</v>
      </c>
      <c r="J987" t="s">
        <v>1111</v>
      </c>
      <c r="K987" t="s">
        <v>1112</v>
      </c>
      <c r="L987">
        <v>1355</v>
      </c>
      <c r="N987">
        <v>1010</v>
      </c>
      <c r="O987" t="s">
        <v>265</v>
      </c>
      <c r="P987" t="s">
        <v>265</v>
      </c>
      <c r="Q987">
        <v>100</v>
      </c>
      <c r="W987">
        <v>0</v>
      </c>
      <c r="X987">
        <v>1794244060</v>
      </c>
      <c r="Y987">
        <v>1.4E-2</v>
      </c>
      <c r="AA987">
        <v>582.22</v>
      </c>
      <c r="AB987">
        <v>0</v>
      </c>
      <c r="AC987">
        <v>0</v>
      </c>
      <c r="AD987">
        <v>0</v>
      </c>
      <c r="AE987">
        <v>86</v>
      </c>
      <c r="AF987">
        <v>0</v>
      </c>
      <c r="AG987">
        <v>0</v>
      </c>
      <c r="AH987">
        <v>0</v>
      </c>
      <c r="AI987">
        <v>6.77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3</v>
      </c>
      <c r="AT987">
        <v>1.4E-2</v>
      </c>
      <c r="AU987" t="s">
        <v>3</v>
      </c>
      <c r="AV987">
        <v>0</v>
      </c>
      <c r="AW987">
        <v>2</v>
      </c>
      <c r="AX987">
        <v>39656477</v>
      </c>
      <c r="AY987">
        <v>1</v>
      </c>
      <c r="AZ987">
        <v>0</v>
      </c>
      <c r="BA987">
        <v>838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Y987*Source!I331</f>
        <v>1.4E-2</v>
      </c>
      <c r="CY987">
        <f t="shared" si="331"/>
        <v>582.22</v>
      </c>
      <c r="CZ987">
        <f t="shared" si="332"/>
        <v>86</v>
      </c>
      <c r="DA987">
        <f t="shared" si="333"/>
        <v>6.77</v>
      </c>
      <c r="DB987">
        <f t="shared" si="329"/>
        <v>1.2</v>
      </c>
      <c r="DC987">
        <f t="shared" si="330"/>
        <v>0</v>
      </c>
    </row>
    <row r="988" spans="1:107" x14ac:dyDescent="0.2">
      <c r="A988">
        <f>ROW(Source!A331)</f>
        <v>331</v>
      </c>
      <c r="B988">
        <v>39650538</v>
      </c>
      <c r="C988">
        <v>39656469</v>
      </c>
      <c r="D988">
        <v>36805500</v>
      </c>
      <c r="E988">
        <v>1</v>
      </c>
      <c r="F988">
        <v>1</v>
      </c>
      <c r="G988">
        <v>1</v>
      </c>
      <c r="H988">
        <v>3</v>
      </c>
      <c r="I988" t="s">
        <v>1001</v>
      </c>
      <c r="J988" t="s">
        <v>1002</v>
      </c>
      <c r="K988" t="s">
        <v>1003</v>
      </c>
      <c r="L988">
        <v>1346</v>
      </c>
      <c r="N988">
        <v>1009</v>
      </c>
      <c r="O988" t="s">
        <v>186</v>
      </c>
      <c r="P988" t="s">
        <v>186</v>
      </c>
      <c r="Q988">
        <v>1</v>
      </c>
      <c r="W988">
        <v>0</v>
      </c>
      <c r="X988">
        <v>-856710481</v>
      </c>
      <c r="Y988">
        <v>1E-3</v>
      </c>
      <c r="AA988">
        <v>900.75</v>
      </c>
      <c r="AB988">
        <v>0</v>
      </c>
      <c r="AC988">
        <v>0</v>
      </c>
      <c r="AD988">
        <v>0</v>
      </c>
      <c r="AE988">
        <v>133.05000000000001</v>
      </c>
      <c r="AF988">
        <v>0</v>
      </c>
      <c r="AG988">
        <v>0</v>
      </c>
      <c r="AH988">
        <v>0</v>
      </c>
      <c r="AI988">
        <v>6.77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0</v>
      </c>
      <c r="AQ988">
        <v>0</v>
      </c>
      <c r="AR988">
        <v>0</v>
      </c>
      <c r="AS988" t="s">
        <v>3</v>
      </c>
      <c r="AT988">
        <v>1E-3</v>
      </c>
      <c r="AU988" t="s">
        <v>3</v>
      </c>
      <c r="AV988">
        <v>0</v>
      </c>
      <c r="AW988">
        <v>2</v>
      </c>
      <c r="AX988">
        <v>39656478</v>
      </c>
      <c r="AY988">
        <v>1</v>
      </c>
      <c r="AZ988">
        <v>0</v>
      </c>
      <c r="BA988">
        <v>839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Y988*Source!I331</f>
        <v>1E-3</v>
      </c>
      <c r="CY988">
        <f t="shared" si="331"/>
        <v>900.75</v>
      </c>
      <c r="CZ988">
        <f t="shared" si="332"/>
        <v>133.05000000000001</v>
      </c>
      <c r="DA988">
        <f t="shared" si="333"/>
        <v>6.77</v>
      </c>
      <c r="DB988">
        <f t="shared" si="329"/>
        <v>0.13</v>
      </c>
      <c r="DC988">
        <f t="shared" si="330"/>
        <v>0</v>
      </c>
    </row>
    <row r="989" spans="1:107" x14ac:dyDescent="0.2">
      <c r="A989">
        <f>ROW(Source!A331)</f>
        <v>331</v>
      </c>
      <c r="B989">
        <v>39650538</v>
      </c>
      <c r="C989">
        <v>39656469</v>
      </c>
      <c r="D989">
        <v>36823140</v>
      </c>
      <c r="E989">
        <v>1</v>
      </c>
      <c r="F989">
        <v>1</v>
      </c>
      <c r="G989">
        <v>1</v>
      </c>
      <c r="H989">
        <v>3</v>
      </c>
      <c r="I989" t="s">
        <v>1185</v>
      </c>
      <c r="J989" t="s">
        <v>1186</v>
      </c>
      <c r="K989" t="s">
        <v>1187</v>
      </c>
      <c r="L989">
        <v>1348</v>
      </c>
      <c r="N989">
        <v>1009</v>
      </c>
      <c r="O989" t="s">
        <v>888</v>
      </c>
      <c r="P989" t="s">
        <v>888</v>
      </c>
      <c r="Q989">
        <v>1000</v>
      </c>
      <c r="W989">
        <v>0</v>
      </c>
      <c r="X989">
        <v>426000481</v>
      </c>
      <c r="Y989">
        <v>1E-3</v>
      </c>
      <c r="AA989">
        <v>77855</v>
      </c>
      <c r="AB989">
        <v>0</v>
      </c>
      <c r="AC989">
        <v>0</v>
      </c>
      <c r="AD989">
        <v>0</v>
      </c>
      <c r="AE989">
        <v>11500</v>
      </c>
      <c r="AF989">
        <v>0</v>
      </c>
      <c r="AG989">
        <v>0</v>
      </c>
      <c r="AH989">
        <v>0</v>
      </c>
      <c r="AI989">
        <v>6.77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3</v>
      </c>
      <c r="AT989">
        <v>1E-3</v>
      </c>
      <c r="AU989" t="s">
        <v>3</v>
      </c>
      <c r="AV989">
        <v>0</v>
      </c>
      <c r="AW989">
        <v>2</v>
      </c>
      <c r="AX989">
        <v>39656479</v>
      </c>
      <c r="AY989">
        <v>1</v>
      </c>
      <c r="AZ989">
        <v>0</v>
      </c>
      <c r="BA989">
        <v>840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Y989*Source!I331</f>
        <v>1E-3</v>
      </c>
      <c r="CY989">
        <f t="shared" si="331"/>
        <v>77855</v>
      </c>
      <c r="CZ989">
        <f t="shared" si="332"/>
        <v>11500</v>
      </c>
      <c r="DA989">
        <f t="shared" si="333"/>
        <v>6.77</v>
      </c>
      <c r="DB989">
        <f t="shared" si="329"/>
        <v>11.5</v>
      </c>
      <c r="DC989">
        <f t="shared" si="330"/>
        <v>0</v>
      </c>
    </row>
    <row r="990" spans="1:107" x14ac:dyDescent="0.2">
      <c r="A990">
        <f>ROW(Source!A331)</f>
        <v>331</v>
      </c>
      <c r="B990">
        <v>39650538</v>
      </c>
      <c r="C990">
        <v>39656469</v>
      </c>
      <c r="D990">
        <v>36838317</v>
      </c>
      <c r="E990">
        <v>1</v>
      </c>
      <c r="F990">
        <v>1</v>
      </c>
      <c r="G990">
        <v>1</v>
      </c>
      <c r="H990">
        <v>3</v>
      </c>
      <c r="I990" t="s">
        <v>1188</v>
      </c>
      <c r="J990" t="s">
        <v>1189</v>
      </c>
      <c r="K990" t="s">
        <v>1190</v>
      </c>
      <c r="L990">
        <v>1346</v>
      </c>
      <c r="N990">
        <v>1009</v>
      </c>
      <c r="O990" t="s">
        <v>186</v>
      </c>
      <c r="P990" t="s">
        <v>186</v>
      </c>
      <c r="Q990">
        <v>1</v>
      </c>
      <c r="W990">
        <v>0</v>
      </c>
      <c r="X990">
        <v>210558753</v>
      </c>
      <c r="Y990">
        <v>3.5999999999999997E-2</v>
      </c>
      <c r="AA990">
        <v>193.62</v>
      </c>
      <c r="AB990">
        <v>0</v>
      </c>
      <c r="AC990">
        <v>0</v>
      </c>
      <c r="AD990">
        <v>0</v>
      </c>
      <c r="AE990">
        <v>28.6</v>
      </c>
      <c r="AF990">
        <v>0</v>
      </c>
      <c r="AG990">
        <v>0</v>
      </c>
      <c r="AH990">
        <v>0</v>
      </c>
      <c r="AI990">
        <v>6.77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0</v>
      </c>
      <c r="AQ990">
        <v>0</v>
      </c>
      <c r="AR990">
        <v>0</v>
      </c>
      <c r="AS990" t="s">
        <v>3</v>
      </c>
      <c r="AT990">
        <v>3.5999999999999997E-2</v>
      </c>
      <c r="AU990" t="s">
        <v>3</v>
      </c>
      <c r="AV990">
        <v>0</v>
      </c>
      <c r="AW990">
        <v>2</v>
      </c>
      <c r="AX990">
        <v>39656480</v>
      </c>
      <c r="AY990">
        <v>1</v>
      </c>
      <c r="AZ990">
        <v>0</v>
      </c>
      <c r="BA990">
        <v>841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Y990*Source!I331</f>
        <v>3.5999999999999997E-2</v>
      </c>
      <c r="CY990">
        <f t="shared" si="331"/>
        <v>193.62</v>
      </c>
      <c r="CZ990">
        <f t="shared" si="332"/>
        <v>28.6</v>
      </c>
      <c r="DA990">
        <f t="shared" si="333"/>
        <v>6.77</v>
      </c>
      <c r="DB990">
        <f t="shared" si="329"/>
        <v>1.03</v>
      </c>
      <c r="DC990">
        <f t="shared" si="330"/>
        <v>0</v>
      </c>
    </row>
    <row r="991" spans="1:107" x14ac:dyDescent="0.2">
      <c r="A991">
        <f>ROW(Source!A331)</f>
        <v>331</v>
      </c>
      <c r="B991">
        <v>39650538</v>
      </c>
      <c r="C991">
        <v>39656469</v>
      </c>
      <c r="D991">
        <v>36838470</v>
      </c>
      <c r="E991">
        <v>1</v>
      </c>
      <c r="F991">
        <v>1</v>
      </c>
      <c r="G991">
        <v>1</v>
      </c>
      <c r="H991">
        <v>3</v>
      </c>
      <c r="I991" t="s">
        <v>934</v>
      </c>
      <c r="J991" t="s">
        <v>935</v>
      </c>
      <c r="K991" t="s">
        <v>936</v>
      </c>
      <c r="L991">
        <v>1346</v>
      </c>
      <c r="N991">
        <v>1009</v>
      </c>
      <c r="O991" t="s">
        <v>186</v>
      </c>
      <c r="P991" t="s">
        <v>186</v>
      </c>
      <c r="Q991">
        <v>1</v>
      </c>
      <c r="W991">
        <v>0</v>
      </c>
      <c r="X991">
        <v>-1274984028</v>
      </c>
      <c r="Y991">
        <v>6.0000000000000001E-3</v>
      </c>
      <c r="AA991">
        <v>241.22</v>
      </c>
      <c r="AB991">
        <v>0</v>
      </c>
      <c r="AC991">
        <v>0</v>
      </c>
      <c r="AD991">
        <v>0</v>
      </c>
      <c r="AE991">
        <v>35.630000000000003</v>
      </c>
      <c r="AF991">
        <v>0</v>
      </c>
      <c r="AG991">
        <v>0</v>
      </c>
      <c r="AH991">
        <v>0</v>
      </c>
      <c r="AI991">
        <v>6.77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3</v>
      </c>
      <c r="AT991">
        <v>6.0000000000000001E-3</v>
      </c>
      <c r="AU991" t="s">
        <v>3</v>
      </c>
      <c r="AV991">
        <v>0</v>
      </c>
      <c r="AW991">
        <v>2</v>
      </c>
      <c r="AX991">
        <v>39656481</v>
      </c>
      <c r="AY991">
        <v>1</v>
      </c>
      <c r="AZ991">
        <v>0</v>
      </c>
      <c r="BA991">
        <v>842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Y991*Source!I331</f>
        <v>6.0000000000000001E-3</v>
      </c>
      <c r="CY991">
        <f t="shared" si="331"/>
        <v>241.22</v>
      </c>
      <c r="CZ991">
        <f t="shared" si="332"/>
        <v>35.630000000000003</v>
      </c>
      <c r="DA991">
        <f t="shared" si="333"/>
        <v>6.77</v>
      </c>
      <c r="DB991">
        <f t="shared" si="329"/>
        <v>0.21</v>
      </c>
      <c r="DC991">
        <f t="shared" si="330"/>
        <v>0</v>
      </c>
    </row>
    <row r="992" spans="1:107" x14ac:dyDescent="0.2">
      <c r="A992">
        <f>ROW(Source!A331)</f>
        <v>331</v>
      </c>
      <c r="B992">
        <v>39650538</v>
      </c>
      <c r="C992">
        <v>39656469</v>
      </c>
      <c r="D992">
        <v>36851945</v>
      </c>
      <c r="E992">
        <v>1</v>
      </c>
      <c r="F992">
        <v>1</v>
      </c>
      <c r="G992">
        <v>1</v>
      </c>
      <c r="H992">
        <v>3</v>
      </c>
      <c r="I992" t="s">
        <v>1191</v>
      </c>
      <c r="J992" t="s">
        <v>1192</v>
      </c>
      <c r="K992" t="s">
        <v>1193</v>
      </c>
      <c r="L992">
        <v>1358</v>
      </c>
      <c r="N992">
        <v>1010</v>
      </c>
      <c r="O992" t="s">
        <v>95</v>
      </c>
      <c r="P992" t="s">
        <v>95</v>
      </c>
      <c r="Q992">
        <v>10</v>
      </c>
      <c r="W992">
        <v>0</v>
      </c>
      <c r="X992">
        <v>1386890308</v>
      </c>
      <c r="Y992">
        <v>0.1</v>
      </c>
      <c r="AA992">
        <v>264.02999999999997</v>
      </c>
      <c r="AB992">
        <v>0</v>
      </c>
      <c r="AC992">
        <v>0</v>
      </c>
      <c r="AD992">
        <v>0</v>
      </c>
      <c r="AE992">
        <v>39</v>
      </c>
      <c r="AF992">
        <v>0</v>
      </c>
      <c r="AG992">
        <v>0</v>
      </c>
      <c r="AH992">
        <v>0</v>
      </c>
      <c r="AI992">
        <v>6.77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3</v>
      </c>
      <c r="AT992">
        <v>0.1</v>
      </c>
      <c r="AU992" t="s">
        <v>3</v>
      </c>
      <c r="AV992">
        <v>0</v>
      </c>
      <c r="AW992">
        <v>2</v>
      </c>
      <c r="AX992">
        <v>39656482</v>
      </c>
      <c r="AY992">
        <v>1</v>
      </c>
      <c r="AZ992">
        <v>0</v>
      </c>
      <c r="BA992">
        <v>843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Y992*Source!I331</f>
        <v>0.1</v>
      </c>
      <c r="CY992">
        <f t="shared" si="331"/>
        <v>264.02999999999997</v>
      </c>
      <c r="CZ992">
        <f t="shared" si="332"/>
        <v>39</v>
      </c>
      <c r="DA992">
        <f t="shared" si="333"/>
        <v>6.77</v>
      </c>
      <c r="DB992">
        <f t="shared" si="329"/>
        <v>3.9</v>
      </c>
      <c r="DC992">
        <f t="shared" si="330"/>
        <v>0</v>
      </c>
    </row>
    <row r="993" spans="1:107" x14ac:dyDescent="0.2">
      <c r="A993">
        <f>ROW(Source!A331)</f>
        <v>331</v>
      </c>
      <c r="B993">
        <v>39650538</v>
      </c>
      <c r="C993">
        <v>39656469</v>
      </c>
      <c r="D993">
        <v>36873430</v>
      </c>
      <c r="E993">
        <v>1</v>
      </c>
      <c r="F993">
        <v>1</v>
      </c>
      <c r="G993">
        <v>1</v>
      </c>
      <c r="H993">
        <v>3</v>
      </c>
      <c r="I993" t="s">
        <v>579</v>
      </c>
      <c r="J993" t="s">
        <v>581</v>
      </c>
      <c r="K993" t="s">
        <v>580</v>
      </c>
      <c r="L993">
        <v>1354</v>
      </c>
      <c r="N993">
        <v>1010</v>
      </c>
      <c r="O993" t="s">
        <v>27</v>
      </c>
      <c r="P993" t="s">
        <v>27</v>
      </c>
      <c r="Q993">
        <v>1</v>
      </c>
      <c r="W993">
        <v>0</v>
      </c>
      <c r="X993">
        <v>400367658</v>
      </c>
      <c r="Y993">
        <v>1</v>
      </c>
      <c r="AA993">
        <v>496.17</v>
      </c>
      <c r="AB993">
        <v>0</v>
      </c>
      <c r="AC993">
        <v>0</v>
      </c>
      <c r="AD993">
        <v>0</v>
      </c>
      <c r="AE993">
        <v>73.290000000000006</v>
      </c>
      <c r="AF993">
        <v>0</v>
      </c>
      <c r="AG993">
        <v>0</v>
      </c>
      <c r="AH993">
        <v>0</v>
      </c>
      <c r="AI993">
        <v>6.77</v>
      </c>
      <c r="AJ993">
        <v>1</v>
      </c>
      <c r="AK993">
        <v>1</v>
      </c>
      <c r="AL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 t="s">
        <v>3</v>
      </c>
      <c r="AT993">
        <v>1</v>
      </c>
      <c r="AU993" t="s">
        <v>3</v>
      </c>
      <c r="AV993">
        <v>0</v>
      </c>
      <c r="AW993">
        <v>1</v>
      </c>
      <c r="AX993">
        <v>-1</v>
      </c>
      <c r="AY993">
        <v>0</v>
      </c>
      <c r="AZ993">
        <v>0</v>
      </c>
      <c r="BA993" t="s">
        <v>3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Y993*Source!I331</f>
        <v>1</v>
      </c>
      <c r="CY993">
        <f t="shared" si="331"/>
        <v>496.17</v>
      </c>
      <c r="CZ993">
        <f t="shared" si="332"/>
        <v>73.290000000000006</v>
      </c>
      <c r="DA993">
        <f t="shared" si="333"/>
        <v>6.77</v>
      </c>
      <c r="DB993">
        <f t="shared" si="329"/>
        <v>73.290000000000006</v>
      </c>
      <c r="DC993">
        <f t="shared" si="330"/>
        <v>0</v>
      </c>
    </row>
    <row r="994" spans="1:107" x14ac:dyDescent="0.2">
      <c r="A994">
        <f>ROW(Source!A331)</f>
        <v>331</v>
      </c>
      <c r="B994">
        <v>39650538</v>
      </c>
      <c r="C994">
        <v>39656469</v>
      </c>
      <c r="D994">
        <v>36799065</v>
      </c>
      <c r="E994">
        <v>17</v>
      </c>
      <c r="F994">
        <v>1</v>
      </c>
      <c r="G994">
        <v>1</v>
      </c>
      <c r="H994">
        <v>3</v>
      </c>
      <c r="I994" t="s">
        <v>892</v>
      </c>
      <c r="J994" t="s">
        <v>3</v>
      </c>
      <c r="K994" t="s">
        <v>893</v>
      </c>
      <c r="L994">
        <v>1374</v>
      </c>
      <c r="N994">
        <v>1013</v>
      </c>
      <c r="O994" t="s">
        <v>894</v>
      </c>
      <c r="P994" t="s">
        <v>894</v>
      </c>
      <c r="Q994">
        <v>1</v>
      </c>
      <c r="W994">
        <v>0</v>
      </c>
      <c r="X994">
        <v>-1731369543</v>
      </c>
      <c r="Y994">
        <v>0.3</v>
      </c>
      <c r="AA994">
        <v>1</v>
      </c>
      <c r="AB994">
        <v>0</v>
      </c>
      <c r="AC994">
        <v>0</v>
      </c>
      <c r="AD994">
        <v>0</v>
      </c>
      <c r="AE994">
        <v>1</v>
      </c>
      <c r="AF994">
        <v>0</v>
      </c>
      <c r="AG994">
        <v>0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0</v>
      </c>
      <c r="AQ994">
        <v>0</v>
      </c>
      <c r="AR994">
        <v>0</v>
      </c>
      <c r="AS994" t="s">
        <v>3</v>
      </c>
      <c r="AT994">
        <v>0.3</v>
      </c>
      <c r="AU994" t="s">
        <v>3</v>
      </c>
      <c r="AV994">
        <v>0</v>
      </c>
      <c r="AW994">
        <v>2</v>
      </c>
      <c r="AX994">
        <v>39656483</v>
      </c>
      <c r="AY994">
        <v>1</v>
      </c>
      <c r="AZ994">
        <v>0</v>
      </c>
      <c r="BA994">
        <v>844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Y994*Source!I331</f>
        <v>0.3</v>
      </c>
      <c r="CY994">
        <f t="shared" si="331"/>
        <v>1</v>
      </c>
      <c r="CZ994">
        <f t="shared" si="332"/>
        <v>1</v>
      </c>
      <c r="DA994">
        <f t="shared" si="333"/>
        <v>1</v>
      </c>
      <c r="DB994">
        <f t="shared" si="329"/>
        <v>0.3</v>
      </c>
      <c r="DC994">
        <f t="shared" si="330"/>
        <v>0</v>
      </c>
    </row>
    <row r="995" spans="1:107" x14ac:dyDescent="0.2">
      <c r="A995">
        <f>ROW(Source!A334)</f>
        <v>334</v>
      </c>
      <c r="B995">
        <v>39650536</v>
      </c>
      <c r="C995">
        <v>39653033</v>
      </c>
      <c r="D995">
        <v>37072767</v>
      </c>
      <c r="E995">
        <v>1</v>
      </c>
      <c r="F995">
        <v>1</v>
      </c>
      <c r="G995">
        <v>1</v>
      </c>
      <c r="H995">
        <v>1</v>
      </c>
      <c r="I995" t="s">
        <v>1194</v>
      </c>
      <c r="J995" t="s">
        <v>3</v>
      </c>
      <c r="K995" t="s">
        <v>1195</v>
      </c>
      <c r="L995">
        <v>1191</v>
      </c>
      <c r="N995">
        <v>1013</v>
      </c>
      <c r="O995" t="s">
        <v>878</v>
      </c>
      <c r="P995" t="s">
        <v>878</v>
      </c>
      <c r="Q995">
        <v>1</v>
      </c>
      <c r="W995">
        <v>0</v>
      </c>
      <c r="X995">
        <v>-1027537862</v>
      </c>
      <c r="Y995">
        <v>20.52</v>
      </c>
      <c r="AA995">
        <v>0</v>
      </c>
      <c r="AB995">
        <v>0</v>
      </c>
      <c r="AC995">
        <v>0</v>
      </c>
      <c r="AD995">
        <v>9.18</v>
      </c>
      <c r="AE995">
        <v>0</v>
      </c>
      <c r="AF995">
        <v>0</v>
      </c>
      <c r="AG995">
        <v>0</v>
      </c>
      <c r="AH995">
        <v>9.18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15.2</v>
      </c>
      <c r="AU995" t="s">
        <v>19</v>
      </c>
      <c r="AV995">
        <v>1</v>
      </c>
      <c r="AW995">
        <v>2</v>
      </c>
      <c r="AX995">
        <v>39653034</v>
      </c>
      <c r="AY995">
        <v>1</v>
      </c>
      <c r="AZ995">
        <v>0</v>
      </c>
      <c r="BA995">
        <v>845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Y995*Source!I334</f>
        <v>68.536799999999999</v>
      </c>
      <c r="CY995">
        <f>AD995</f>
        <v>9.18</v>
      </c>
      <c r="CZ995">
        <f>AH995</f>
        <v>9.18</v>
      </c>
      <c r="DA995">
        <f>AL995</f>
        <v>1</v>
      </c>
      <c r="DB995">
        <f>ROUND((ROUND(AT995*CZ995,2)*1.35),6)</f>
        <v>188.37899999999999</v>
      </c>
      <c r="DC995">
        <f>ROUND((ROUND(AT995*AG995,2)*1.35),6)</f>
        <v>0</v>
      </c>
    </row>
    <row r="996" spans="1:107" x14ac:dyDescent="0.2">
      <c r="A996">
        <f>ROW(Source!A334)</f>
        <v>334</v>
      </c>
      <c r="B996">
        <v>39650536</v>
      </c>
      <c r="C996">
        <v>39653033</v>
      </c>
      <c r="D996">
        <v>36804661</v>
      </c>
      <c r="E996">
        <v>1</v>
      </c>
      <c r="F996">
        <v>1</v>
      </c>
      <c r="G996">
        <v>1</v>
      </c>
      <c r="H996">
        <v>3</v>
      </c>
      <c r="I996" t="s">
        <v>1196</v>
      </c>
      <c r="J996" t="s">
        <v>1197</v>
      </c>
      <c r="K996" t="s">
        <v>1198</v>
      </c>
      <c r="L996">
        <v>1355</v>
      </c>
      <c r="N996">
        <v>1010</v>
      </c>
      <c r="O996" t="s">
        <v>265</v>
      </c>
      <c r="P996" t="s">
        <v>265</v>
      </c>
      <c r="Q996">
        <v>100</v>
      </c>
      <c r="W996">
        <v>0</v>
      </c>
      <c r="X996">
        <v>1135215184</v>
      </c>
      <c r="Y996">
        <v>1.75</v>
      </c>
      <c r="AA996">
        <v>8</v>
      </c>
      <c r="AB996">
        <v>0</v>
      </c>
      <c r="AC996">
        <v>0</v>
      </c>
      <c r="AD996">
        <v>0</v>
      </c>
      <c r="AE996">
        <v>8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3</v>
      </c>
      <c r="AT996">
        <v>1.75</v>
      </c>
      <c r="AU996" t="s">
        <v>3</v>
      </c>
      <c r="AV996">
        <v>0</v>
      </c>
      <c r="AW996">
        <v>2</v>
      </c>
      <c r="AX996">
        <v>39653035</v>
      </c>
      <c r="AY996">
        <v>1</v>
      </c>
      <c r="AZ996">
        <v>0</v>
      </c>
      <c r="BA996">
        <v>846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Y996*Source!I334</f>
        <v>5.8449999999999998</v>
      </c>
      <c r="CY996">
        <f>AA996</f>
        <v>8</v>
      </c>
      <c r="CZ996">
        <f>AE996</f>
        <v>8</v>
      </c>
      <c r="DA996">
        <f>AI996</f>
        <v>1</v>
      </c>
      <c r="DB996">
        <f>ROUND(ROUND(AT996*CZ996,2),6)</f>
        <v>14</v>
      </c>
      <c r="DC996">
        <f>ROUND(ROUND(AT996*AG996,2),6)</f>
        <v>0</v>
      </c>
    </row>
    <row r="997" spans="1:107" x14ac:dyDescent="0.2">
      <c r="A997">
        <f>ROW(Source!A334)</f>
        <v>334</v>
      </c>
      <c r="B997">
        <v>39650536</v>
      </c>
      <c r="C997">
        <v>39653033</v>
      </c>
      <c r="D997">
        <v>36867813</v>
      </c>
      <c r="E997">
        <v>1</v>
      </c>
      <c r="F997">
        <v>1</v>
      </c>
      <c r="G997">
        <v>1</v>
      </c>
      <c r="H997">
        <v>3</v>
      </c>
      <c r="I997" t="s">
        <v>587</v>
      </c>
      <c r="J997" t="s">
        <v>589</v>
      </c>
      <c r="K997" t="s">
        <v>588</v>
      </c>
      <c r="L997">
        <v>1302</v>
      </c>
      <c r="N997">
        <v>1003</v>
      </c>
      <c r="O997" t="s">
        <v>219</v>
      </c>
      <c r="P997" t="s">
        <v>219</v>
      </c>
      <c r="Q997">
        <v>10</v>
      </c>
      <c r="W997">
        <v>0</v>
      </c>
      <c r="X997">
        <v>244832365</v>
      </c>
      <c r="Y997">
        <v>10</v>
      </c>
      <c r="AA997">
        <v>68.66</v>
      </c>
      <c r="AB997">
        <v>0</v>
      </c>
      <c r="AC997">
        <v>0</v>
      </c>
      <c r="AD997">
        <v>0</v>
      </c>
      <c r="AE997">
        <v>68.66</v>
      </c>
      <c r="AF997">
        <v>0</v>
      </c>
      <c r="AG997">
        <v>0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0</v>
      </c>
      <c r="AP997">
        <v>0</v>
      </c>
      <c r="AQ997">
        <v>0</v>
      </c>
      <c r="AR997">
        <v>0</v>
      </c>
      <c r="AS997" t="s">
        <v>3</v>
      </c>
      <c r="AT997">
        <v>10</v>
      </c>
      <c r="AU997" t="s">
        <v>3</v>
      </c>
      <c r="AV997">
        <v>0</v>
      </c>
      <c r="AW997">
        <v>1</v>
      </c>
      <c r="AX997">
        <v>-1</v>
      </c>
      <c r="AY997">
        <v>0</v>
      </c>
      <c r="AZ997">
        <v>0</v>
      </c>
      <c r="BA997" t="s">
        <v>3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Y997*Source!I334</f>
        <v>33.4</v>
      </c>
      <c r="CY997">
        <f>AA997</f>
        <v>68.66</v>
      </c>
      <c r="CZ997">
        <f>AE997</f>
        <v>68.66</v>
      </c>
      <c r="DA997">
        <f>AI997</f>
        <v>1</v>
      </c>
      <c r="DB997">
        <f>ROUND(ROUND(AT997*CZ997,2),6)</f>
        <v>686.6</v>
      </c>
      <c r="DC997">
        <f>ROUND(ROUND(AT997*AG997,2),6)</f>
        <v>0</v>
      </c>
    </row>
    <row r="998" spans="1:107" x14ac:dyDescent="0.2">
      <c r="A998">
        <f>ROW(Source!A334)</f>
        <v>334</v>
      </c>
      <c r="B998">
        <v>39650536</v>
      </c>
      <c r="C998">
        <v>39653033</v>
      </c>
      <c r="D998">
        <v>36799065</v>
      </c>
      <c r="E998">
        <v>17</v>
      </c>
      <c r="F998">
        <v>1</v>
      </c>
      <c r="G998">
        <v>1</v>
      </c>
      <c r="H998">
        <v>3</v>
      </c>
      <c r="I998" t="s">
        <v>892</v>
      </c>
      <c r="J998" t="s">
        <v>3</v>
      </c>
      <c r="K998" t="s">
        <v>893</v>
      </c>
      <c r="L998">
        <v>1374</v>
      </c>
      <c r="N998">
        <v>1013</v>
      </c>
      <c r="O998" t="s">
        <v>894</v>
      </c>
      <c r="P998" t="s">
        <v>894</v>
      </c>
      <c r="Q998">
        <v>1</v>
      </c>
      <c r="W998">
        <v>0</v>
      </c>
      <c r="X998">
        <v>-1731369543</v>
      </c>
      <c r="Y998">
        <v>2.79</v>
      </c>
      <c r="AA998">
        <v>1</v>
      </c>
      <c r="AB998">
        <v>0</v>
      </c>
      <c r="AC998">
        <v>0</v>
      </c>
      <c r="AD998">
        <v>0</v>
      </c>
      <c r="AE998">
        <v>1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3</v>
      </c>
      <c r="AT998">
        <v>2.79</v>
      </c>
      <c r="AU998" t="s">
        <v>3</v>
      </c>
      <c r="AV998">
        <v>0</v>
      </c>
      <c r="AW998">
        <v>2</v>
      </c>
      <c r="AX998">
        <v>39653036</v>
      </c>
      <c r="AY998">
        <v>1</v>
      </c>
      <c r="AZ998">
        <v>0</v>
      </c>
      <c r="BA998">
        <v>847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Y998*Source!I334</f>
        <v>9.3186</v>
      </c>
      <c r="CY998">
        <f>AA998</f>
        <v>1</v>
      </c>
      <c r="CZ998">
        <f>AE998</f>
        <v>1</v>
      </c>
      <c r="DA998">
        <f>AI998</f>
        <v>1</v>
      </c>
      <c r="DB998">
        <f>ROUND(ROUND(AT998*CZ998,2),6)</f>
        <v>2.79</v>
      </c>
      <c r="DC998">
        <f>ROUND(ROUND(AT998*AG998,2),6)</f>
        <v>0</v>
      </c>
    </row>
    <row r="999" spans="1:107" x14ac:dyDescent="0.2">
      <c r="A999">
        <f>ROW(Source!A335)</f>
        <v>335</v>
      </c>
      <c r="B999">
        <v>39650538</v>
      </c>
      <c r="C999">
        <v>39653033</v>
      </c>
      <c r="D999">
        <v>37072767</v>
      </c>
      <c r="E999">
        <v>1</v>
      </c>
      <c r="F999">
        <v>1</v>
      </c>
      <c r="G999">
        <v>1</v>
      </c>
      <c r="H999">
        <v>1</v>
      </c>
      <c r="I999" t="s">
        <v>1194</v>
      </c>
      <c r="J999" t="s">
        <v>3</v>
      </c>
      <c r="K999" t="s">
        <v>1195</v>
      </c>
      <c r="L999">
        <v>1191</v>
      </c>
      <c r="N999">
        <v>1013</v>
      </c>
      <c r="O999" t="s">
        <v>878</v>
      </c>
      <c r="P999" t="s">
        <v>878</v>
      </c>
      <c r="Q999">
        <v>1</v>
      </c>
      <c r="W999">
        <v>0</v>
      </c>
      <c r="X999">
        <v>-1027537862</v>
      </c>
      <c r="Y999">
        <v>20.52</v>
      </c>
      <c r="AA999">
        <v>0</v>
      </c>
      <c r="AB999">
        <v>0</v>
      </c>
      <c r="AC999">
        <v>0</v>
      </c>
      <c r="AD999">
        <v>62.15</v>
      </c>
      <c r="AE999">
        <v>0</v>
      </c>
      <c r="AF999">
        <v>0</v>
      </c>
      <c r="AG999">
        <v>0</v>
      </c>
      <c r="AH999">
        <v>9.18</v>
      </c>
      <c r="AI999">
        <v>1</v>
      </c>
      <c r="AJ999">
        <v>1</v>
      </c>
      <c r="AK999">
        <v>1</v>
      </c>
      <c r="AL999">
        <v>6.77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15.2</v>
      </c>
      <c r="AU999" t="s">
        <v>19</v>
      </c>
      <c r="AV999">
        <v>1</v>
      </c>
      <c r="AW999">
        <v>2</v>
      </c>
      <c r="AX999">
        <v>39653034</v>
      </c>
      <c r="AY999">
        <v>1</v>
      </c>
      <c r="AZ999">
        <v>0</v>
      </c>
      <c r="BA999">
        <v>848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Y999*Source!I335</f>
        <v>68.536799999999999</v>
      </c>
      <c r="CY999">
        <f>AD999</f>
        <v>62.15</v>
      </c>
      <c r="CZ999">
        <f>AH999</f>
        <v>9.18</v>
      </c>
      <c r="DA999">
        <f>AL999</f>
        <v>6.77</v>
      </c>
      <c r="DB999">
        <f>ROUND((ROUND(AT999*CZ999,2)*1.35),6)</f>
        <v>188.37899999999999</v>
      </c>
      <c r="DC999">
        <f>ROUND((ROUND(AT999*AG999,2)*1.35),6)</f>
        <v>0</v>
      </c>
    </row>
    <row r="1000" spans="1:107" x14ac:dyDescent="0.2">
      <c r="A1000">
        <f>ROW(Source!A335)</f>
        <v>335</v>
      </c>
      <c r="B1000">
        <v>39650538</v>
      </c>
      <c r="C1000">
        <v>39653033</v>
      </c>
      <c r="D1000">
        <v>36804661</v>
      </c>
      <c r="E1000">
        <v>1</v>
      </c>
      <c r="F1000">
        <v>1</v>
      </c>
      <c r="G1000">
        <v>1</v>
      </c>
      <c r="H1000">
        <v>3</v>
      </c>
      <c r="I1000" t="s">
        <v>1196</v>
      </c>
      <c r="J1000" t="s">
        <v>1197</v>
      </c>
      <c r="K1000" t="s">
        <v>1198</v>
      </c>
      <c r="L1000">
        <v>1355</v>
      </c>
      <c r="N1000">
        <v>1010</v>
      </c>
      <c r="O1000" t="s">
        <v>265</v>
      </c>
      <c r="P1000" t="s">
        <v>265</v>
      </c>
      <c r="Q1000">
        <v>100</v>
      </c>
      <c r="W1000">
        <v>0</v>
      </c>
      <c r="X1000">
        <v>1135215184</v>
      </c>
      <c r="Y1000">
        <v>1.75</v>
      </c>
      <c r="AA1000">
        <v>54.16</v>
      </c>
      <c r="AB1000">
        <v>0</v>
      </c>
      <c r="AC1000">
        <v>0</v>
      </c>
      <c r="AD1000">
        <v>0</v>
      </c>
      <c r="AE1000">
        <v>8</v>
      </c>
      <c r="AF1000">
        <v>0</v>
      </c>
      <c r="AG1000">
        <v>0</v>
      </c>
      <c r="AH1000">
        <v>0</v>
      </c>
      <c r="AI1000">
        <v>6.77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3</v>
      </c>
      <c r="AT1000">
        <v>1.75</v>
      </c>
      <c r="AU1000" t="s">
        <v>3</v>
      </c>
      <c r="AV1000">
        <v>0</v>
      </c>
      <c r="AW1000">
        <v>2</v>
      </c>
      <c r="AX1000">
        <v>39653035</v>
      </c>
      <c r="AY1000">
        <v>1</v>
      </c>
      <c r="AZ1000">
        <v>0</v>
      </c>
      <c r="BA1000">
        <v>849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Y1000*Source!I335</f>
        <v>5.8449999999999998</v>
      </c>
      <c r="CY1000">
        <f>AA1000</f>
        <v>54.16</v>
      </c>
      <c r="CZ1000">
        <f>AE1000</f>
        <v>8</v>
      </c>
      <c r="DA1000">
        <f>AI1000</f>
        <v>6.77</v>
      </c>
      <c r="DB1000">
        <f>ROUND(ROUND(AT1000*CZ1000,2),6)</f>
        <v>14</v>
      </c>
      <c r="DC1000">
        <f>ROUND(ROUND(AT1000*AG1000,2),6)</f>
        <v>0</v>
      </c>
    </row>
    <row r="1001" spans="1:107" x14ac:dyDescent="0.2">
      <c r="A1001">
        <f>ROW(Source!A335)</f>
        <v>335</v>
      </c>
      <c r="B1001">
        <v>39650538</v>
      </c>
      <c r="C1001">
        <v>39653033</v>
      </c>
      <c r="D1001">
        <v>36867813</v>
      </c>
      <c r="E1001">
        <v>1</v>
      </c>
      <c r="F1001">
        <v>1</v>
      </c>
      <c r="G1001">
        <v>1</v>
      </c>
      <c r="H1001">
        <v>3</v>
      </c>
      <c r="I1001" t="s">
        <v>587</v>
      </c>
      <c r="J1001" t="s">
        <v>589</v>
      </c>
      <c r="K1001" t="s">
        <v>588</v>
      </c>
      <c r="L1001">
        <v>1302</v>
      </c>
      <c r="N1001">
        <v>1003</v>
      </c>
      <c r="O1001" t="s">
        <v>219</v>
      </c>
      <c r="P1001" t="s">
        <v>219</v>
      </c>
      <c r="Q1001">
        <v>10</v>
      </c>
      <c r="W1001">
        <v>0</v>
      </c>
      <c r="X1001">
        <v>244832365</v>
      </c>
      <c r="Y1001">
        <v>10</v>
      </c>
      <c r="AA1001">
        <v>464.83</v>
      </c>
      <c r="AB1001">
        <v>0</v>
      </c>
      <c r="AC1001">
        <v>0</v>
      </c>
      <c r="AD1001">
        <v>0</v>
      </c>
      <c r="AE1001">
        <v>68.66</v>
      </c>
      <c r="AF1001">
        <v>0</v>
      </c>
      <c r="AG1001">
        <v>0</v>
      </c>
      <c r="AH1001">
        <v>0</v>
      </c>
      <c r="AI1001">
        <v>6.77</v>
      </c>
      <c r="AJ1001">
        <v>1</v>
      </c>
      <c r="AK1001">
        <v>1</v>
      </c>
      <c r="AL1001">
        <v>1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 t="s">
        <v>3</v>
      </c>
      <c r="AT1001">
        <v>10</v>
      </c>
      <c r="AU1001" t="s">
        <v>3</v>
      </c>
      <c r="AV1001">
        <v>0</v>
      </c>
      <c r="AW1001">
        <v>1</v>
      </c>
      <c r="AX1001">
        <v>-1</v>
      </c>
      <c r="AY1001">
        <v>0</v>
      </c>
      <c r="AZ1001">
        <v>0</v>
      </c>
      <c r="BA1001" t="s">
        <v>3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Y1001*Source!I335</f>
        <v>33.4</v>
      </c>
      <c r="CY1001">
        <f>AA1001</f>
        <v>464.83</v>
      </c>
      <c r="CZ1001">
        <f>AE1001</f>
        <v>68.66</v>
      </c>
      <c r="DA1001">
        <f>AI1001</f>
        <v>6.77</v>
      </c>
      <c r="DB1001">
        <f>ROUND(ROUND(AT1001*CZ1001,2),6)</f>
        <v>686.6</v>
      </c>
      <c r="DC1001">
        <f>ROUND(ROUND(AT1001*AG1001,2),6)</f>
        <v>0</v>
      </c>
    </row>
    <row r="1002" spans="1:107" x14ac:dyDescent="0.2">
      <c r="A1002">
        <f>ROW(Source!A335)</f>
        <v>335</v>
      </c>
      <c r="B1002">
        <v>39650538</v>
      </c>
      <c r="C1002">
        <v>39653033</v>
      </c>
      <c r="D1002">
        <v>36799065</v>
      </c>
      <c r="E1002">
        <v>17</v>
      </c>
      <c r="F1002">
        <v>1</v>
      </c>
      <c r="G1002">
        <v>1</v>
      </c>
      <c r="H1002">
        <v>3</v>
      </c>
      <c r="I1002" t="s">
        <v>892</v>
      </c>
      <c r="J1002" t="s">
        <v>3</v>
      </c>
      <c r="K1002" t="s">
        <v>893</v>
      </c>
      <c r="L1002">
        <v>1374</v>
      </c>
      <c r="N1002">
        <v>1013</v>
      </c>
      <c r="O1002" t="s">
        <v>894</v>
      </c>
      <c r="P1002" t="s">
        <v>894</v>
      </c>
      <c r="Q1002">
        <v>1</v>
      </c>
      <c r="W1002">
        <v>0</v>
      </c>
      <c r="X1002">
        <v>-1731369543</v>
      </c>
      <c r="Y1002">
        <v>2.79</v>
      </c>
      <c r="AA1002">
        <v>1</v>
      </c>
      <c r="AB1002">
        <v>0</v>
      </c>
      <c r="AC1002">
        <v>0</v>
      </c>
      <c r="AD1002">
        <v>0</v>
      </c>
      <c r="AE1002">
        <v>1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3</v>
      </c>
      <c r="AT1002">
        <v>2.79</v>
      </c>
      <c r="AU1002" t="s">
        <v>3</v>
      </c>
      <c r="AV1002">
        <v>0</v>
      </c>
      <c r="AW1002">
        <v>2</v>
      </c>
      <c r="AX1002">
        <v>39653036</v>
      </c>
      <c r="AY1002">
        <v>1</v>
      </c>
      <c r="AZ1002">
        <v>0</v>
      </c>
      <c r="BA1002">
        <v>850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Y1002*Source!I335</f>
        <v>9.3186</v>
      </c>
      <c r="CY1002">
        <f>AA1002</f>
        <v>1</v>
      </c>
      <c r="CZ1002">
        <f>AE1002</f>
        <v>1</v>
      </c>
      <c r="DA1002">
        <f>AI1002</f>
        <v>1</v>
      </c>
      <c r="DB1002">
        <f>ROUND(ROUND(AT1002*CZ1002,2),6)</f>
        <v>2.79</v>
      </c>
      <c r="DC1002">
        <f>ROUND(ROUND(AT1002*AG1002,2),6)</f>
        <v>0</v>
      </c>
    </row>
    <row r="1003" spans="1:107" x14ac:dyDescent="0.2">
      <c r="A1003">
        <f>ROW(Source!A338)</f>
        <v>338</v>
      </c>
      <c r="B1003">
        <v>39650536</v>
      </c>
      <c r="C1003">
        <v>39651738</v>
      </c>
      <c r="D1003">
        <v>37064878</v>
      </c>
      <c r="E1003">
        <v>1</v>
      </c>
      <c r="F1003">
        <v>1</v>
      </c>
      <c r="G1003">
        <v>1</v>
      </c>
      <c r="H1003">
        <v>1</v>
      </c>
      <c r="I1003" t="s">
        <v>1010</v>
      </c>
      <c r="J1003" t="s">
        <v>3</v>
      </c>
      <c r="K1003" t="s">
        <v>1011</v>
      </c>
      <c r="L1003">
        <v>1191</v>
      </c>
      <c r="N1003">
        <v>1013</v>
      </c>
      <c r="O1003" t="s">
        <v>878</v>
      </c>
      <c r="P1003" t="s">
        <v>878</v>
      </c>
      <c r="Q1003">
        <v>1</v>
      </c>
      <c r="W1003">
        <v>0</v>
      </c>
      <c r="X1003">
        <v>-1081351934</v>
      </c>
      <c r="Y1003">
        <v>7.2765000000000004</v>
      </c>
      <c r="AA1003">
        <v>0</v>
      </c>
      <c r="AB1003">
        <v>0</v>
      </c>
      <c r="AC1003">
        <v>0</v>
      </c>
      <c r="AD1003">
        <v>9.4</v>
      </c>
      <c r="AE1003">
        <v>0</v>
      </c>
      <c r="AF1003">
        <v>0</v>
      </c>
      <c r="AG1003">
        <v>0</v>
      </c>
      <c r="AH1003">
        <v>9.4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5.39</v>
      </c>
      <c r="AU1003" t="s">
        <v>19</v>
      </c>
      <c r="AV1003">
        <v>1</v>
      </c>
      <c r="AW1003">
        <v>2</v>
      </c>
      <c r="AX1003">
        <v>39651750</v>
      </c>
      <c r="AY1003">
        <v>1</v>
      </c>
      <c r="AZ1003">
        <v>0</v>
      </c>
      <c r="BA1003">
        <v>851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Y1003*Source!I338</f>
        <v>74.147535000000005</v>
      </c>
      <c r="CY1003">
        <f>AD1003</f>
        <v>9.4</v>
      </c>
      <c r="CZ1003">
        <f>AH1003</f>
        <v>9.4</v>
      </c>
      <c r="DA1003">
        <f>AL1003</f>
        <v>1</v>
      </c>
      <c r="DB1003">
        <f>ROUND((ROUND(AT1003*CZ1003,2)*1.35),6)</f>
        <v>68.404499999999999</v>
      </c>
      <c r="DC1003">
        <f>ROUND((ROUND(AT1003*AG1003,2)*1.35),6)</f>
        <v>0</v>
      </c>
    </row>
    <row r="1004" spans="1:107" x14ac:dyDescent="0.2">
      <c r="A1004">
        <f>ROW(Source!A338)</f>
        <v>338</v>
      </c>
      <c r="B1004">
        <v>39650536</v>
      </c>
      <c r="C1004">
        <v>39651738</v>
      </c>
      <c r="D1004">
        <v>37064876</v>
      </c>
      <c r="E1004">
        <v>1</v>
      </c>
      <c r="F1004">
        <v>1</v>
      </c>
      <c r="G1004">
        <v>1</v>
      </c>
      <c r="H1004">
        <v>1</v>
      </c>
      <c r="I1004" t="s">
        <v>897</v>
      </c>
      <c r="J1004" t="s">
        <v>3</v>
      </c>
      <c r="K1004" t="s">
        <v>898</v>
      </c>
      <c r="L1004">
        <v>1191</v>
      </c>
      <c r="N1004">
        <v>1013</v>
      </c>
      <c r="O1004" t="s">
        <v>878</v>
      </c>
      <c r="P1004" t="s">
        <v>878</v>
      </c>
      <c r="Q1004">
        <v>1</v>
      </c>
      <c r="W1004">
        <v>0</v>
      </c>
      <c r="X1004">
        <v>-1417349443</v>
      </c>
      <c r="Y1004">
        <v>0.04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3</v>
      </c>
      <c r="AT1004">
        <v>0.04</v>
      </c>
      <c r="AU1004" t="s">
        <v>3</v>
      </c>
      <c r="AV1004">
        <v>2</v>
      </c>
      <c r="AW1004">
        <v>2</v>
      </c>
      <c r="AX1004">
        <v>39651751</v>
      </c>
      <c r="AY1004">
        <v>1</v>
      </c>
      <c r="AZ1004">
        <v>2048</v>
      </c>
      <c r="BA1004">
        <v>852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Y1004*Source!I338</f>
        <v>0.40759999999999996</v>
      </c>
      <c r="CY1004">
        <f>AD1004</f>
        <v>0</v>
      </c>
      <c r="CZ1004">
        <f>AH1004</f>
        <v>0</v>
      </c>
      <c r="DA1004">
        <f>AL1004</f>
        <v>1</v>
      </c>
      <c r="DB1004">
        <f>ROUND(ROUND(AT1004*CZ1004,2),6)</f>
        <v>0</v>
      </c>
      <c r="DC1004">
        <f>ROUND(ROUND(AT1004*AG1004,2),6)</f>
        <v>0</v>
      </c>
    </row>
    <row r="1005" spans="1:107" x14ac:dyDescent="0.2">
      <c r="A1005">
        <f>ROW(Source!A338)</f>
        <v>338</v>
      </c>
      <c r="B1005">
        <v>39650536</v>
      </c>
      <c r="C1005">
        <v>39651738</v>
      </c>
      <c r="D1005">
        <v>36882159</v>
      </c>
      <c r="E1005">
        <v>1</v>
      </c>
      <c r="F1005">
        <v>1</v>
      </c>
      <c r="G1005">
        <v>1</v>
      </c>
      <c r="H1005">
        <v>2</v>
      </c>
      <c r="I1005" t="s">
        <v>958</v>
      </c>
      <c r="J1005" t="s">
        <v>959</v>
      </c>
      <c r="K1005" t="s">
        <v>960</v>
      </c>
      <c r="L1005">
        <v>1368</v>
      </c>
      <c r="N1005">
        <v>1011</v>
      </c>
      <c r="O1005" t="s">
        <v>902</v>
      </c>
      <c r="P1005" t="s">
        <v>902</v>
      </c>
      <c r="Q1005">
        <v>1</v>
      </c>
      <c r="W1005">
        <v>0</v>
      </c>
      <c r="X1005">
        <v>-1718674368</v>
      </c>
      <c r="Y1005">
        <v>2.7000000000000003E-2</v>
      </c>
      <c r="AA1005">
        <v>0</v>
      </c>
      <c r="AB1005">
        <v>111.99</v>
      </c>
      <c r="AC1005">
        <v>13.5</v>
      </c>
      <c r="AD1005">
        <v>0</v>
      </c>
      <c r="AE1005">
        <v>0</v>
      </c>
      <c r="AF1005">
        <v>111.99</v>
      </c>
      <c r="AG1005">
        <v>13.5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0.02</v>
      </c>
      <c r="AU1005" t="s">
        <v>19</v>
      </c>
      <c r="AV1005">
        <v>0</v>
      </c>
      <c r="AW1005">
        <v>2</v>
      </c>
      <c r="AX1005">
        <v>39651752</v>
      </c>
      <c r="AY1005">
        <v>1</v>
      </c>
      <c r="AZ1005">
        <v>0</v>
      </c>
      <c r="BA1005">
        <v>853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Y1005*Source!I338</f>
        <v>0.27513000000000004</v>
      </c>
      <c r="CY1005">
        <f>AB1005</f>
        <v>111.99</v>
      </c>
      <c r="CZ1005">
        <f>AF1005</f>
        <v>111.99</v>
      </c>
      <c r="DA1005">
        <f>AJ1005</f>
        <v>1</v>
      </c>
      <c r="DB1005">
        <f>ROUND((ROUND(AT1005*CZ1005,2)*1.35),6)</f>
        <v>3.024</v>
      </c>
      <c r="DC1005">
        <f>ROUND((ROUND(AT1005*AG1005,2)*1.35),6)</f>
        <v>0.36449999999999999</v>
      </c>
    </row>
    <row r="1006" spans="1:107" x14ac:dyDescent="0.2">
      <c r="A1006">
        <f>ROW(Source!A338)</f>
        <v>338</v>
      </c>
      <c r="B1006">
        <v>39650536</v>
      </c>
      <c r="C1006">
        <v>39651738</v>
      </c>
      <c r="D1006">
        <v>36883554</v>
      </c>
      <c r="E1006">
        <v>1</v>
      </c>
      <c r="F1006">
        <v>1</v>
      </c>
      <c r="G1006">
        <v>1</v>
      </c>
      <c r="H1006">
        <v>2</v>
      </c>
      <c r="I1006" t="s">
        <v>961</v>
      </c>
      <c r="J1006" t="s">
        <v>962</v>
      </c>
      <c r="K1006" t="s">
        <v>963</v>
      </c>
      <c r="L1006">
        <v>1368</v>
      </c>
      <c r="N1006">
        <v>1011</v>
      </c>
      <c r="O1006" t="s">
        <v>902</v>
      </c>
      <c r="P1006" t="s">
        <v>902</v>
      </c>
      <c r="Q1006">
        <v>1</v>
      </c>
      <c r="W1006">
        <v>0</v>
      </c>
      <c r="X1006">
        <v>1372534845</v>
      </c>
      <c r="Y1006">
        <v>2.7000000000000003E-2</v>
      </c>
      <c r="AA1006">
        <v>0</v>
      </c>
      <c r="AB1006">
        <v>65.709999999999994</v>
      </c>
      <c r="AC1006">
        <v>11.6</v>
      </c>
      <c r="AD1006">
        <v>0</v>
      </c>
      <c r="AE1006">
        <v>0</v>
      </c>
      <c r="AF1006">
        <v>65.709999999999994</v>
      </c>
      <c r="AG1006">
        <v>11.6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0.02</v>
      </c>
      <c r="AU1006" t="s">
        <v>19</v>
      </c>
      <c r="AV1006">
        <v>0</v>
      </c>
      <c r="AW1006">
        <v>2</v>
      </c>
      <c r="AX1006">
        <v>39651753</v>
      </c>
      <c r="AY1006">
        <v>1</v>
      </c>
      <c r="AZ1006">
        <v>0</v>
      </c>
      <c r="BA1006">
        <v>854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Y1006*Source!I338</f>
        <v>0.27513000000000004</v>
      </c>
      <c r="CY1006">
        <f>AB1006</f>
        <v>65.709999999999994</v>
      </c>
      <c r="CZ1006">
        <f>AF1006</f>
        <v>65.709999999999994</v>
      </c>
      <c r="DA1006">
        <f>AJ1006</f>
        <v>1</v>
      </c>
      <c r="DB1006">
        <f>ROUND((ROUND(AT1006*CZ1006,2)*1.35),6)</f>
        <v>1.7685</v>
      </c>
      <c r="DC1006">
        <f>ROUND((ROUND(AT1006*AG1006,2)*1.35),6)</f>
        <v>0.3105</v>
      </c>
    </row>
    <row r="1007" spans="1:107" x14ac:dyDescent="0.2">
      <c r="A1007">
        <f>ROW(Source!A338)</f>
        <v>338</v>
      </c>
      <c r="B1007">
        <v>39650536</v>
      </c>
      <c r="C1007">
        <v>39651738</v>
      </c>
      <c r="D1007">
        <v>36802094</v>
      </c>
      <c r="E1007">
        <v>1</v>
      </c>
      <c r="F1007">
        <v>1</v>
      </c>
      <c r="G1007">
        <v>1</v>
      </c>
      <c r="H1007">
        <v>3</v>
      </c>
      <c r="I1007" t="s">
        <v>995</v>
      </c>
      <c r="J1007" t="s">
        <v>996</v>
      </c>
      <c r="K1007" t="s">
        <v>997</v>
      </c>
      <c r="L1007">
        <v>1346</v>
      </c>
      <c r="N1007">
        <v>1009</v>
      </c>
      <c r="O1007" t="s">
        <v>186</v>
      </c>
      <c r="P1007" t="s">
        <v>186</v>
      </c>
      <c r="Q1007">
        <v>1</v>
      </c>
      <c r="W1007">
        <v>0</v>
      </c>
      <c r="X1007">
        <v>-1088866022</v>
      </c>
      <c r="Y1007">
        <v>0.16</v>
      </c>
      <c r="AA1007">
        <v>30.4</v>
      </c>
      <c r="AB1007">
        <v>0</v>
      </c>
      <c r="AC1007">
        <v>0</v>
      </c>
      <c r="AD1007">
        <v>0</v>
      </c>
      <c r="AE1007">
        <v>30.4</v>
      </c>
      <c r="AF1007">
        <v>0</v>
      </c>
      <c r="AG1007">
        <v>0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0</v>
      </c>
      <c r="AQ1007">
        <v>0</v>
      </c>
      <c r="AR1007">
        <v>0</v>
      </c>
      <c r="AS1007" t="s">
        <v>3</v>
      </c>
      <c r="AT1007">
        <v>0.16</v>
      </c>
      <c r="AU1007" t="s">
        <v>3</v>
      </c>
      <c r="AV1007">
        <v>0</v>
      </c>
      <c r="AW1007">
        <v>2</v>
      </c>
      <c r="AX1007">
        <v>39651754</v>
      </c>
      <c r="AY1007">
        <v>1</v>
      </c>
      <c r="AZ1007">
        <v>0</v>
      </c>
      <c r="BA1007">
        <v>855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Y1007*Source!I338</f>
        <v>1.6303999999999998</v>
      </c>
      <c r="CY1007">
        <f t="shared" ref="CY1007:CY1019" si="334">AA1007</f>
        <v>30.4</v>
      </c>
      <c r="CZ1007">
        <f t="shared" ref="CZ1007:CZ1019" si="335">AE1007</f>
        <v>30.4</v>
      </c>
      <c r="DA1007">
        <f t="shared" ref="DA1007:DA1019" si="336">AI1007</f>
        <v>1</v>
      </c>
      <c r="DB1007">
        <f t="shared" ref="DB1007:DB1019" si="337">ROUND(ROUND(AT1007*CZ1007,2),6)</f>
        <v>4.8600000000000003</v>
      </c>
      <c r="DC1007">
        <f t="shared" ref="DC1007:DC1019" si="338">ROUND(ROUND(AT1007*AG1007,2),6)</f>
        <v>0</v>
      </c>
    </row>
    <row r="1008" spans="1:107" x14ac:dyDescent="0.2">
      <c r="A1008">
        <f>ROW(Source!A338)</f>
        <v>338</v>
      </c>
      <c r="B1008">
        <v>39650536</v>
      </c>
      <c r="C1008">
        <v>39651738</v>
      </c>
      <c r="D1008">
        <v>36802373</v>
      </c>
      <c r="E1008">
        <v>1</v>
      </c>
      <c r="F1008">
        <v>1</v>
      </c>
      <c r="G1008">
        <v>1</v>
      </c>
      <c r="H1008">
        <v>3</v>
      </c>
      <c r="I1008" t="s">
        <v>1199</v>
      </c>
      <c r="J1008" t="s">
        <v>1200</v>
      </c>
      <c r="K1008" t="s">
        <v>1201</v>
      </c>
      <c r="L1008">
        <v>1348</v>
      </c>
      <c r="N1008">
        <v>1009</v>
      </c>
      <c r="O1008" t="s">
        <v>888</v>
      </c>
      <c r="P1008" t="s">
        <v>888</v>
      </c>
      <c r="Q1008">
        <v>1000</v>
      </c>
      <c r="W1008">
        <v>0</v>
      </c>
      <c r="X1008">
        <v>1012095217</v>
      </c>
      <c r="Y1008">
        <v>5.9999999999999995E-4</v>
      </c>
      <c r="AA1008">
        <v>1820</v>
      </c>
      <c r="AB1008">
        <v>0</v>
      </c>
      <c r="AC1008">
        <v>0</v>
      </c>
      <c r="AD1008">
        <v>0</v>
      </c>
      <c r="AE1008">
        <v>1820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3</v>
      </c>
      <c r="AT1008">
        <v>5.9999999999999995E-4</v>
      </c>
      <c r="AU1008" t="s">
        <v>3</v>
      </c>
      <c r="AV1008">
        <v>0</v>
      </c>
      <c r="AW1008">
        <v>2</v>
      </c>
      <c r="AX1008">
        <v>39651755</v>
      </c>
      <c r="AY1008">
        <v>1</v>
      </c>
      <c r="AZ1008">
        <v>0</v>
      </c>
      <c r="BA1008">
        <v>856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Y1008*Source!I338</f>
        <v>6.1139999999999988E-3</v>
      </c>
      <c r="CY1008">
        <f t="shared" si="334"/>
        <v>1820</v>
      </c>
      <c r="CZ1008">
        <f t="shared" si="335"/>
        <v>1820</v>
      </c>
      <c r="DA1008">
        <f t="shared" si="336"/>
        <v>1</v>
      </c>
      <c r="DB1008">
        <f t="shared" si="337"/>
        <v>1.0900000000000001</v>
      </c>
      <c r="DC1008">
        <f t="shared" si="338"/>
        <v>0</v>
      </c>
    </row>
    <row r="1009" spans="1:107" x14ac:dyDescent="0.2">
      <c r="A1009">
        <f>ROW(Source!A338)</f>
        <v>338</v>
      </c>
      <c r="B1009">
        <v>39650536</v>
      </c>
      <c r="C1009">
        <v>39651738</v>
      </c>
      <c r="D1009">
        <v>36838317</v>
      </c>
      <c r="E1009">
        <v>1</v>
      </c>
      <c r="F1009">
        <v>1</v>
      </c>
      <c r="G1009">
        <v>1</v>
      </c>
      <c r="H1009">
        <v>3</v>
      </c>
      <c r="I1009" t="s">
        <v>1188</v>
      </c>
      <c r="J1009" t="s">
        <v>1189</v>
      </c>
      <c r="K1009" t="s">
        <v>1190</v>
      </c>
      <c r="L1009">
        <v>1346</v>
      </c>
      <c r="N1009">
        <v>1009</v>
      </c>
      <c r="O1009" t="s">
        <v>186</v>
      </c>
      <c r="P1009" t="s">
        <v>186</v>
      </c>
      <c r="Q1009">
        <v>1</v>
      </c>
      <c r="W1009">
        <v>0</v>
      </c>
      <c r="X1009">
        <v>210558753</v>
      </c>
      <c r="Y1009">
        <v>0.02</v>
      </c>
      <c r="AA1009">
        <v>28.6</v>
      </c>
      <c r="AB1009">
        <v>0</v>
      </c>
      <c r="AC1009">
        <v>0</v>
      </c>
      <c r="AD1009">
        <v>0</v>
      </c>
      <c r="AE1009">
        <v>28.6</v>
      </c>
      <c r="AF1009">
        <v>0</v>
      </c>
      <c r="AG1009">
        <v>0</v>
      </c>
      <c r="AH1009">
        <v>0</v>
      </c>
      <c r="AI1009">
        <v>1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3</v>
      </c>
      <c r="AT1009">
        <v>0.02</v>
      </c>
      <c r="AU1009" t="s">
        <v>3</v>
      </c>
      <c r="AV1009">
        <v>0</v>
      </c>
      <c r="AW1009">
        <v>2</v>
      </c>
      <c r="AX1009">
        <v>39651756</v>
      </c>
      <c r="AY1009">
        <v>1</v>
      </c>
      <c r="AZ1009">
        <v>0</v>
      </c>
      <c r="BA1009">
        <v>857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Y1009*Source!I338</f>
        <v>0.20379999999999998</v>
      </c>
      <c r="CY1009">
        <f t="shared" si="334"/>
        <v>28.6</v>
      </c>
      <c r="CZ1009">
        <f t="shared" si="335"/>
        <v>28.6</v>
      </c>
      <c r="DA1009">
        <f t="shared" si="336"/>
        <v>1</v>
      </c>
      <c r="DB1009">
        <f t="shared" si="337"/>
        <v>0.56999999999999995</v>
      </c>
      <c r="DC1009">
        <f t="shared" si="338"/>
        <v>0</v>
      </c>
    </row>
    <row r="1010" spans="1:107" x14ac:dyDescent="0.2">
      <c r="A1010">
        <f>ROW(Source!A338)</f>
        <v>338</v>
      </c>
      <c r="B1010">
        <v>39650536</v>
      </c>
      <c r="C1010">
        <v>39651738</v>
      </c>
      <c r="D1010">
        <v>36852009</v>
      </c>
      <c r="E1010">
        <v>1</v>
      </c>
      <c r="F1010">
        <v>1</v>
      </c>
      <c r="G1010">
        <v>1</v>
      </c>
      <c r="H1010">
        <v>3</v>
      </c>
      <c r="I1010" t="s">
        <v>1202</v>
      </c>
      <c r="J1010" t="s">
        <v>1203</v>
      </c>
      <c r="K1010" t="s">
        <v>1204</v>
      </c>
      <c r="L1010">
        <v>1355</v>
      </c>
      <c r="N1010">
        <v>1010</v>
      </c>
      <c r="O1010" t="s">
        <v>265</v>
      </c>
      <c r="P1010" t="s">
        <v>265</v>
      </c>
      <c r="Q1010">
        <v>100</v>
      </c>
      <c r="W1010">
        <v>0</v>
      </c>
      <c r="X1010">
        <v>-423136440</v>
      </c>
      <c r="Y1010">
        <v>0.05</v>
      </c>
      <c r="AA1010">
        <v>110</v>
      </c>
      <c r="AB1010">
        <v>0</v>
      </c>
      <c r="AC1010">
        <v>0</v>
      </c>
      <c r="AD1010">
        <v>0</v>
      </c>
      <c r="AE1010">
        <v>110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3</v>
      </c>
      <c r="AT1010">
        <v>0.05</v>
      </c>
      <c r="AU1010" t="s">
        <v>3</v>
      </c>
      <c r="AV1010">
        <v>0</v>
      </c>
      <c r="AW1010">
        <v>2</v>
      </c>
      <c r="AX1010">
        <v>39651757</v>
      </c>
      <c r="AY1010">
        <v>1</v>
      </c>
      <c r="AZ1010">
        <v>0</v>
      </c>
      <c r="BA1010">
        <v>858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Y1010*Source!I338</f>
        <v>0.50949999999999995</v>
      </c>
      <c r="CY1010">
        <f t="shared" si="334"/>
        <v>110</v>
      </c>
      <c r="CZ1010">
        <f t="shared" si="335"/>
        <v>110</v>
      </c>
      <c r="DA1010">
        <f t="shared" si="336"/>
        <v>1</v>
      </c>
      <c r="DB1010">
        <f t="shared" si="337"/>
        <v>5.5</v>
      </c>
      <c r="DC1010">
        <f t="shared" si="338"/>
        <v>0</v>
      </c>
    </row>
    <row r="1011" spans="1:107" x14ac:dyDescent="0.2">
      <c r="A1011">
        <f>ROW(Source!A338)</f>
        <v>338</v>
      </c>
      <c r="B1011">
        <v>39650536</v>
      </c>
      <c r="C1011">
        <v>39651738</v>
      </c>
      <c r="D1011">
        <v>36852060</v>
      </c>
      <c r="E1011">
        <v>1</v>
      </c>
      <c r="F1011">
        <v>1</v>
      </c>
      <c r="G1011">
        <v>1</v>
      </c>
      <c r="H1011">
        <v>3</v>
      </c>
      <c r="I1011" t="s">
        <v>1205</v>
      </c>
      <c r="J1011" t="s">
        <v>1206</v>
      </c>
      <c r="K1011" t="s">
        <v>1207</v>
      </c>
      <c r="L1011">
        <v>1356</v>
      </c>
      <c r="N1011">
        <v>1010</v>
      </c>
      <c r="O1011" t="s">
        <v>1051</v>
      </c>
      <c r="P1011" t="s">
        <v>1051</v>
      </c>
      <c r="Q1011">
        <v>1000</v>
      </c>
      <c r="W1011">
        <v>0</v>
      </c>
      <c r="X1011">
        <v>537827188</v>
      </c>
      <c r="Y1011">
        <v>1.2200000000000001E-2</v>
      </c>
      <c r="AA1011">
        <v>119</v>
      </c>
      <c r="AB1011">
        <v>0</v>
      </c>
      <c r="AC1011">
        <v>0</v>
      </c>
      <c r="AD1011">
        <v>0</v>
      </c>
      <c r="AE1011">
        <v>119</v>
      </c>
      <c r="AF1011">
        <v>0</v>
      </c>
      <c r="AG1011">
        <v>0</v>
      </c>
      <c r="AH1011">
        <v>0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3</v>
      </c>
      <c r="AT1011">
        <v>1.2200000000000001E-2</v>
      </c>
      <c r="AU1011" t="s">
        <v>3</v>
      </c>
      <c r="AV1011">
        <v>0</v>
      </c>
      <c r="AW1011">
        <v>2</v>
      </c>
      <c r="AX1011">
        <v>39651758</v>
      </c>
      <c r="AY1011">
        <v>1</v>
      </c>
      <c r="AZ1011">
        <v>0</v>
      </c>
      <c r="BA1011">
        <v>859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Y1011*Source!I338</f>
        <v>0.124318</v>
      </c>
      <c r="CY1011">
        <f t="shared" si="334"/>
        <v>119</v>
      </c>
      <c r="CZ1011">
        <f t="shared" si="335"/>
        <v>119</v>
      </c>
      <c r="DA1011">
        <f t="shared" si="336"/>
        <v>1</v>
      </c>
      <c r="DB1011">
        <f t="shared" si="337"/>
        <v>1.45</v>
      </c>
      <c r="DC1011">
        <f t="shared" si="338"/>
        <v>0</v>
      </c>
    </row>
    <row r="1012" spans="1:107" x14ac:dyDescent="0.2">
      <c r="A1012">
        <f>ROW(Source!A338)</f>
        <v>338</v>
      </c>
      <c r="B1012">
        <v>39650536</v>
      </c>
      <c r="C1012">
        <v>39651738</v>
      </c>
      <c r="D1012">
        <v>36857913</v>
      </c>
      <c r="E1012">
        <v>1</v>
      </c>
      <c r="F1012">
        <v>1</v>
      </c>
      <c r="G1012">
        <v>1</v>
      </c>
      <c r="H1012">
        <v>3</v>
      </c>
      <c r="I1012" t="s">
        <v>601</v>
      </c>
      <c r="J1012" t="s">
        <v>603</v>
      </c>
      <c r="K1012" t="s">
        <v>602</v>
      </c>
      <c r="L1012">
        <v>1477</v>
      </c>
      <c r="N1012">
        <v>1013</v>
      </c>
      <c r="O1012" t="s">
        <v>209</v>
      </c>
      <c r="P1012" t="s">
        <v>211</v>
      </c>
      <c r="Q1012">
        <v>1</v>
      </c>
      <c r="W1012">
        <v>0</v>
      </c>
      <c r="X1012">
        <v>547352494</v>
      </c>
      <c r="Y1012">
        <v>6.084E-3</v>
      </c>
      <c r="AA1012">
        <v>14498.24</v>
      </c>
      <c r="AB1012">
        <v>0</v>
      </c>
      <c r="AC1012">
        <v>0</v>
      </c>
      <c r="AD1012">
        <v>0</v>
      </c>
      <c r="AE1012">
        <v>14498.24</v>
      </c>
      <c r="AF1012">
        <v>0</v>
      </c>
      <c r="AG1012">
        <v>0</v>
      </c>
      <c r="AH1012">
        <v>0</v>
      </c>
      <c r="AI1012">
        <v>1</v>
      </c>
      <c r="AJ1012">
        <v>1</v>
      </c>
      <c r="AK1012">
        <v>1</v>
      </c>
      <c r="AL1012">
        <v>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 t="s">
        <v>3</v>
      </c>
      <c r="AT1012">
        <v>6.084E-3</v>
      </c>
      <c r="AU1012" t="s">
        <v>3</v>
      </c>
      <c r="AV1012">
        <v>0</v>
      </c>
      <c r="AW1012">
        <v>1</v>
      </c>
      <c r="AX1012">
        <v>-1</v>
      </c>
      <c r="AY1012">
        <v>0</v>
      </c>
      <c r="AZ1012">
        <v>0</v>
      </c>
      <c r="BA1012" t="s">
        <v>3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Y1012*Source!I338</f>
        <v>6.1995959999999996E-2</v>
      </c>
      <c r="CY1012">
        <f t="shared" si="334"/>
        <v>14498.24</v>
      </c>
      <c r="CZ1012">
        <f t="shared" si="335"/>
        <v>14498.24</v>
      </c>
      <c r="DA1012">
        <f t="shared" si="336"/>
        <v>1</v>
      </c>
      <c r="DB1012">
        <f t="shared" si="337"/>
        <v>88.21</v>
      </c>
      <c r="DC1012">
        <f t="shared" si="338"/>
        <v>0</v>
      </c>
    </row>
    <row r="1013" spans="1:107" x14ac:dyDescent="0.2">
      <c r="A1013">
        <f>ROW(Source!A338)</f>
        <v>338</v>
      </c>
      <c r="B1013">
        <v>39650536</v>
      </c>
      <c r="C1013">
        <v>39651738</v>
      </c>
      <c r="D1013">
        <v>36858707</v>
      </c>
      <c r="E1013">
        <v>1</v>
      </c>
      <c r="F1013">
        <v>1</v>
      </c>
      <c r="G1013">
        <v>1</v>
      </c>
      <c r="H1013">
        <v>3</v>
      </c>
      <c r="I1013" t="s">
        <v>611</v>
      </c>
      <c r="J1013" t="s">
        <v>612</v>
      </c>
      <c r="K1013" t="s">
        <v>1298</v>
      </c>
      <c r="L1013">
        <v>1477</v>
      </c>
      <c r="N1013">
        <v>1013</v>
      </c>
      <c r="O1013" t="s">
        <v>209</v>
      </c>
      <c r="P1013" t="s">
        <v>211</v>
      </c>
      <c r="Q1013">
        <v>1</v>
      </c>
      <c r="W1013">
        <v>0</v>
      </c>
      <c r="X1013">
        <v>-789823219</v>
      </c>
      <c r="Y1013">
        <v>6.87E-4</v>
      </c>
      <c r="AA1013">
        <v>10596.78</v>
      </c>
      <c r="AB1013">
        <v>0</v>
      </c>
      <c r="AC1013">
        <v>0</v>
      </c>
      <c r="AD1013">
        <v>0</v>
      </c>
      <c r="AE1013">
        <v>10596.78</v>
      </c>
      <c r="AF1013">
        <v>0</v>
      </c>
      <c r="AG1013">
        <v>0</v>
      </c>
      <c r="AH1013">
        <v>0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 t="s">
        <v>3</v>
      </c>
      <c r="AT1013">
        <v>6.87E-4</v>
      </c>
      <c r="AU1013" t="s">
        <v>3</v>
      </c>
      <c r="AV1013">
        <v>0</v>
      </c>
      <c r="AW1013">
        <v>1</v>
      </c>
      <c r="AX1013">
        <v>-1</v>
      </c>
      <c r="AY1013">
        <v>0</v>
      </c>
      <c r="AZ1013">
        <v>0</v>
      </c>
      <c r="BA1013" t="s">
        <v>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Y1013*Source!I338</f>
        <v>7.0005299999999996E-3</v>
      </c>
      <c r="CY1013">
        <f t="shared" si="334"/>
        <v>10596.78</v>
      </c>
      <c r="CZ1013">
        <f t="shared" si="335"/>
        <v>10596.78</v>
      </c>
      <c r="DA1013">
        <f t="shared" si="336"/>
        <v>1</v>
      </c>
      <c r="DB1013">
        <f t="shared" si="337"/>
        <v>7.28</v>
      </c>
      <c r="DC1013">
        <f t="shared" si="338"/>
        <v>0</v>
      </c>
    </row>
    <row r="1014" spans="1:107" x14ac:dyDescent="0.2">
      <c r="A1014">
        <f>ROW(Source!A338)</f>
        <v>338</v>
      </c>
      <c r="B1014">
        <v>39650536</v>
      </c>
      <c r="C1014">
        <v>39651738</v>
      </c>
      <c r="D1014">
        <v>36858710</v>
      </c>
      <c r="E1014">
        <v>1</v>
      </c>
      <c r="F1014">
        <v>1</v>
      </c>
      <c r="G1014">
        <v>1</v>
      </c>
      <c r="H1014">
        <v>3</v>
      </c>
      <c r="I1014" t="s">
        <v>608</v>
      </c>
      <c r="J1014" t="s">
        <v>609</v>
      </c>
      <c r="K1014" t="s">
        <v>1299</v>
      </c>
      <c r="L1014">
        <v>1477</v>
      </c>
      <c r="N1014">
        <v>1013</v>
      </c>
      <c r="O1014" t="s">
        <v>209</v>
      </c>
      <c r="P1014" t="s">
        <v>211</v>
      </c>
      <c r="Q1014">
        <v>1</v>
      </c>
      <c r="W1014">
        <v>0</v>
      </c>
      <c r="X1014">
        <v>477079592</v>
      </c>
      <c r="Y1014">
        <v>3.042E-3</v>
      </c>
      <c r="AA1014">
        <v>20279.939999999999</v>
      </c>
      <c r="AB1014">
        <v>0</v>
      </c>
      <c r="AC1014">
        <v>0</v>
      </c>
      <c r="AD1014">
        <v>0</v>
      </c>
      <c r="AE1014">
        <v>20279.939999999999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 t="s">
        <v>3</v>
      </c>
      <c r="AT1014">
        <v>3.042E-3</v>
      </c>
      <c r="AU1014" t="s">
        <v>3</v>
      </c>
      <c r="AV1014">
        <v>0</v>
      </c>
      <c r="AW1014">
        <v>1</v>
      </c>
      <c r="AX1014">
        <v>-1</v>
      </c>
      <c r="AY1014">
        <v>0</v>
      </c>
      <c r="AZ1014">
        <v>0</v>
      </c>
      <c r="BA1014" t="s">
        <v>3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Y1014*Source!I338</f>
        <v>3.0997979999999998E-2</v>
      </c>
      <c r="CY1014">
        <f t="shared" si="334"/>
        <v>20279.939999999999</v>
      </c>
      <c r="CZ1014">
        <f t="shared" si="335"/>
        <v>20279.939999999999</v>
      </c>
      <c r="DA1014">
        <f t="shared" si="336"/>
        <v>1</v>
      </c>
      <c r="DB1014">
        <f t="shared" si="337"/>
        <v>61.69</v>
      </c>
      <c r="DC1014">
        <f t="shared" si="338"/>
        <v>0</v>
      </c>
    </row>
    <row r="1015" spans="1:107" x14ac:dyDescent="0.2">
      <c r="A1015">
        <f>ROW(Source!A338)</f>
        <v>338</v>
      </c>
      <c r="B1015">
        <v>39650536</v>
      </c>
      <c r="C1015">
        <v>39651738</v>
      </c>
      <c r="D1015">
        <v>36858712</v>
      </c>
      <c r="E1015">
        <v>1</v>
      </c>
      <c r="F1015">
        <v>1</v>
      </c>
      <c r="G1015">
        <v>1</v>
      </c>
      <c r="H1015">
        <v>3</v>
      </c>
      <c r="I1015" t="s">
        <v>598</v>
      </c>
      <c r="J1015" t="s">
        <v>599</v>
      </c>
      <c r="K1015" t="s">
        <v>1300</v>
      </c>
      <c r="L1015">
        <v>1477</v>
      </c>
      <c r="N1015">
        <v>1013</v>
      </c>
      <c r="O1015" t="s">
        <v>209</v>
      </c>
      <c r="P1015" t="s">
        <v>211</v>
      </c>
      <c r="Q1015">
        <v>1</v>
      </c>
      <c r="W1015">
        <v>0</v>
      </c>
      <c r="X1015">
        <v>-2019245998</v>
      </c>
      <c r="Y1015">
        <v>2.5514999999999999E-2</v>
      </c>
      <c r="AA1015">
        <v>5167.54</v>
      </c>
      <c r="AB1015">
        <v>0</v>
      </c>
      <c r="AC1015">
        <v>0</v>
      </c>
      <c r="AD1015">
        <v>0</v>
      </c>
      <c r="AE1015">
        <v>5167.54</v>
      </c>
      <c r="AF1015">
        <v>0</v>
      </c>
      <c r="AG1015">
        <v>0</v>
      </c>
      <c r="AH1015">
        <v>0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 t="s">
        <v>3</v>
      </c>
      <c r="AT1015">
        <v>2.5514999999999999E-2</v>
      </c>
      <c r="AU1015" t="s">
        <v>3</v>
      </c>
      <c r="AV1015">
        <v>0</v>
      </c>
      <c r="AW1015">
        <v>1</v>
      </c>
      <c r="AX1015">
        <v>-1</v>
      </c>
      <c r="AY1015">
        <v>0</v>
      </c>
      <c r="AZ1015">
        <v>0</v>
      </c>
      <c r="BA1015" t="s">
        <v>3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Y1015*Source!I338</f>
        <v>0.25999784999999997</v>
      </c>
      <c r="CY1015">
        <f t="shared" si="334"/>
        <v>5167.54</v>
      </c>
      <c r="CZ1015">
        <f t="shared" si="335"/>
        <v>5167.54</v>
      </c>
      <c r="DA1015">
        <f t="shared" si="336"/>
        <v>1</v>
      </c>
      <c r="DB1015">
        <f t="shared" si="337"/>
        <v>131.85</v>
      </c>
      <c r="DC1015">
        <f t="shared" si="338"/>
        <v>0</v>
      </c>
    </row>
    <row r="1016" spans="1:107" x14ac:dyDescent="0.2">
      <c r="A1016">
        <f>ROW(Source!A338)</f>
        <v>338</v>
      </c>
      <c r="B1016">
        <v>39650536</v>
      </c>
      <c r="C1016">
        <v>39651738</v>
      </c>
      <c r="D1016">
        <v>36858715</v>
      </c>
      <c r="E1016">
        <v>1</v>
      </c>
      <c r="F1016">
        <v>1</v>
      </c>
      <c r="G1016">
        <v>1</v>
      </c>
      <c r="H1016">
        <v>3</v>
      </c>
      <c r="I1016" t="s">
        <v>595</v>
      </c>
      <c r="J1016" t="s">
        <v>596</v>
      </c>
      <c r="K1016" t="s">
        <v>1301</v>
      </c>
      <c r="L1016">
        <v>1477</v>
      </c>
      <c r="N1016">
        <v>1013</v>
      </c>
      <c r="O1016" t="s">
        <v>209</v>
      </c>
      <c r="P1016" t="s">
        <v>211</v>
      </c>
      <c r="Q1016">
        <v>1</v>
      </c>
      <c r="W1016">
        <v>0</v>
      </c>
      <c r="X1016">
        <v>-1421075856</v>
      </c>
      <c r="Y1016">
        <v>4.3964999999999997E-2</v>
      </c>
      <c r="AA1016">
        <v>8108.11</v>
      </c>
      <c r="AB1016">
        <v>0</v>
      </c>
      <c r="AC1016">
        <v>0</v>
      </c>
      <c r="AD1016">
        <v>0</v>
      </c>
      <c r="AE1016">
        <v>8108.11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 t="s">
        <v>3</v>
      </c>
      <c r="AT1016">
        <v>4.3964999999999997E-2</v>
      </c>
      <c r="AU1016" t="s">
        <v>3</v>
      </c>
      <c r="AV1016">
        <v>0</v>
      </c>
      <c r="AW1016">
        <v>1</v>
      </c>
      <c r="AX1016">
        <v>-1</v>
      </c>
      <c r="AY1016">
        <v>0</v>
      </c>
      <c r="AZ1016">
        <v>0</v>
      </c>
      <c r="BA1016" t="s">
        <v>3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Y1016*Source!I338</f>
        <v>0.44800334999999997</v>
      </c>
      <c r="CY1016">
        <f t="shared" si="334"/>
        <v>8108.11</v>
      </c>
      <c r="CZ1016">
        <f t="shared" si="335"/>
        <v>8108.11</v>
      </c>
      <c r="DA1016">
        <f t="shared" si="336"/>
        <v>1</v>
      </c>
      <c r="DB1016">
        <f t="shared" si="337"/>
        <v>356.47</v>
      </c>
      <c r="DC1016">
        <f t="shared" si="338"/>
        <v>0</v>
      </c>
    </row>
    <row r="1017" spans="1:107" x14ac:dyDescent="0.2">
      <c r="A1017">
        <f>ROW(Source!A338)</f>
        <v>338</v>
      </c>
      <c r="B1017">
        <v>39650536</v>
      </c>
      <c r="C1017">
        <v>39651738</v>
      </c>
      <c r="D1017">
        <v>36858740</v>
      </c>
      <c r="E1017">
        <v>1</v>
      </c>
      <c r="F1017">
        <v>1</v>
      </c>
      <c r="G1017">
        <v>1</v>
      </c>
      <c r="H1017">
        <v>3</v>
      </c>
      <c r="I1017" t="s">
        <v>605</v>
      </c>
      <c r="J1017" t="s">
        <v>606</v>
      </c>
      <c r="K1017" t="s">
        <v>1302</v>
      </c>
      <c r="L1017">
        <v>1477</v>
      </c>
      <c r="N1017">
        <v>1013</v>
      </c>
      <c r="O1017" t="s">
        <v>209</v>
      </c>
      <c r="P1017" t="s">
        <v>211</v>
      </c>
      <c r="Q1017">
        <v>1</v>
      </c>
      <c r="W1017">
        <v>0</v>
      </c>
      <c r="X1017">
        <v>-1287574486</v>
      </c>
      <c r="Y1017">
        <v>2.0707E-2</v>
      </c>
      <c r="AA1017">
        <v>45597.04</v>
      </c>
      <c r="AB1017">
        <v>0</v>
      </c>
      <c r="AC1017">
        <v>0</v>
      </c>
      <c r="AD1017">
        <v>0</v>
      </c>
      <c r="AE1017">
        <v>45597.04</v>
      </c>
      <c r="AF1017">
        <v>0</v>
      </c>
      <c r="AG1017">
        <v>0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 t="s">
        <v>3</v>
      </c>
      <c r="AT1017">
        <v>2.0707E-2</v>
      </c>
      <c r="AU1017" t="s">
        <v>3</v>
      </c>
      <c r="AV1017">
        <v>0</v>
      </c>
      <c r="AW1017">
        <v>1</v>
      </c>
      <c r="AX1017">
        <v>-1</v>
      </c>
      <c r="AY1017">
        <v>0</v>
      </c>
      <c r="AZ1017">
        <v>0</v>
      </c>
      <c r="BA1017" t="s">
        <v>3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Y1017*Source!I338</f>
        <v>0.21100432999999999</v>
      </c>
      <c r="CY1017">
        <f t="shared" si="334"/>
        <v>45597.04</v>
      </c>
      <c r="CZ1017">
        <f t="shared" si="335"/>
        <v>45597.04</v>
      </c>
      <c r="DA1017">
        <f t="shared" si="336"/>
        <v>1</v>
      </c>
      <c r="DB1017">
        <f t="shared" si="337"/>
        <v>944.18</v>
      </c>
      <c r="DC1017">
        <f t="shared" si="338"/>
        <v>0</v>
      </c>
    </row>
    <row r="1018" spans="1:107" x14ac:dyDescent="0.2">
      <c r="A1018">
        <f>ROW(Source!A338)</f>
        <v>338</v>
      </c>
      <c r="B1018">
        <v>39650536</v>
      </c>
      <c r="C1018">
        <v>39651738</v>
      </c>
      <c r="D1018">
        <v>36859966</v>
      </c>
      <c r="E1018">
        <v>1</v>
      </c>
      <c r="F1018">
        <v>1</v>
      </c>
      <c r="G1018">
        <v>1</v>
      </c>
      <c r="H1018">
        <v>3</v>
      </c>
      <c r="I1018" t="s">
        <v>614</v>
      </c>
      <c r="J1018" t="s">
        <v>616</v>
      </c>
      <c r="K1018" t="s">
        <v>615</v>
      </c>
      <c r="L1018">
        <v>1477</v>
      </c>
      <c r="N1018">
        <v>1013</v>
      </c>
      <c r="O1018" t="s">
        <v>209</v>
      </c>
      <c r="P1018" t="s">
        <v>211</v>
      </c>
      <c r="Q1018">
        <v>1</v>
      </c>
      <c r="W1018">
        <v>0</v>
      </c>
      <c r="X1018">
        <v>-320380605</v>
      </c>
      <c r="Y1018">
        <v>1.9629999999999999E-3</v>
      </c>
      <c r="AA1018">
        <v>4645.43</v>
      </c>
      <c r="AB1018">
        <v>0</v>
      </c>
      <c r="AC1018">
        <v>0</v>
      </c>
      <c r="AD1018">
        <v>0</v>
      </c>
      <c r="AE1018">
        <v>4645.43</v>
      </c>
      <c r="AF1018">
        <v>0</v>
      </c>
      <c r="AG1018">
        <v>0</v>
      </c>
      <c r="AH1018">
        <v>0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 t="s">
        <v>3</v>
      </c>
      <c r="AT1018">
        <v>1.9629999999999999E-3</v>
      </c>
      <c r="AU1018" t="s">
        <v>3</v>
      </c>
      <c r="AV1018">
        <v>0</v>
      </c>
      <c r="AW1018">
        <v>1</v>
      </c>
      <c r="AX1018">
        <v>-1</v>
      </c>
      <c r="AY1018">
        <v>0</v>
      </c>
      <c r="AZ1018">
        <v>0</v>
      </c>
      <c r="BA1018" t="s">
        <v>3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Y1018*Source!I338</f>
        <v>2.0002969999999998E-2</v>
      </c>
      <c r="CY1018">
        <f t="shared" si="334"/>
        <v>4645.43</v>
      </c>
      <c r="CZ1018">
        <f t="shared" si="335"/>
        <v>4645.43</v>
      </c>
      <c r="DA1018">
        <f t="shared" si="336"/>
        <v>1</v>
      </c>
      <c r="DB1018">
        <f t="shared" si="337"/>
        <v>9.1199999999999992</v>
      </c>
      <c r="DC1018">
        <f t="shared" si="338"/>
        <v>0</v>
      </c>
    </row>
    <row r="1019" spans="1:107" x14ac:dyDescent="0.2">
      <c r="A1019">
        <f>ROW(Source!A338)</f>
        <v>338</v>
      </c>
      <c r="B1019">
        <v>39650536</v>
      </c>
      <c r="C1019">
        <v>39651738</v>
      </c>
      <c r="D1019">
        <v>36799065</v>
      </c>
      <c r="E1019">
        <v>17</v>
      </c>
      <c r="F1019">
        <v>1</v>
      </c>
      <c r="G1019">
        <v>1</v>
      </c>
      <c r="H1019">
        <v>3</v>
      </c>
      <c r="I1019" t="s">
        <v>892</v>
      </c>
      <c r="J1019" t="s">
        <v>3</v>
      </c>
      <c r="K1019" t="s">
        <v>893</v>
      </c>
      <c r="L1019">
        <v>1374</v>
      </c>
      <c r="N1019">
        <v>1013</v>
      </c>
      <c r="O1019" t="s">
        <v>894</v>
      </c>
      <c r="P1019" t="s">
        <v>894</v>
      </c>
      <c r="Q1019">
        <v>1</v>
      </c>
      <c r="W1019">
        <v>0</v>
      </c>
      <c r="X1019">
        <v>-1731369543</v>
      </c>
      <c r="Y1019">
        <v>1.01</v>
      </c>
      <c r="AA1019">
        <v>1</v>
      </c>
      <c r="AB1019">
        <v>0</v>
      </c>
      <c r="AC1019">
        <v>0</v>
      </c>
      <c r="AD1019">
        <v>0</v>
      </c>
      <c r="AE1019">
        <v>1</v>
      </c>
      <c r="AF1019">
        <v>0</v>
      </c>
      <c r="AG1019">
        <v>0</v>
      </c>
      <c r="AH1019">
        <v>0</v>
      </c>
      <c r="AI1019">
        <v>1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3</v>
      </c>
      <c r="AT1019">
        <v>1.01</v>
      </c>
      <c r="AU1019" t="s">
        <v>3</v>
      </c>
      <c r="AV1019">
        <v>0</v>
      </c>
      <c r="AW1019">
        <v>2</v>
      </c>
      <c r="AX1019">
        <v>39651759</v>
      </c>
      <c r="AY1019">
        <v>1</v>
      </c>
      <c r="AZ1019">
        <v>0</v>
      </c>
      <c r="BA1019">
        <v>860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Y1019*Source!I338</f>
        <v>10.2919</v>
      </c>
      <c r="CY1019">
        <f t="shared" si="334"/>
        <v>1</v>
      </c>
      <c r="CZ1019">
        <f t="shared" si="335"/>
        <v>1</v>
      </c>
      <c r="DA1019">
        <f t="shared" si="336"/>
        <v>1</v>
      </c>
      <c r="DB1019">
        <f t="shared" si="337"/>
        <v>1.01</v>
      </c>
      <c r="DC1019">
        <f t="shared" si="338"/>
        <v>0</v>
      </c>
    </row>
    <row r="1020" spans="1:107" x14ac:dyDescent="0.2">
      <c r="A1020">
        <f>ROW(Source!A339)</f>
        <v>339</v>
      </c>
      <c r="B1020">
        <v>39650538</v>
      </c>
      <c r="C1020">
        <v>39651738</v>
      </c>
      <c r="D1020">
        <v>37064878</v>
      </c>
      <c r="E1020">
        <v>1</v>
      </c>
      <c r="F1020">
        <v>1</v>
      </c>
      <c r="G1020">
        <v>1</v>
      </c>
      <c r="H1020">
        <v>1</v>
      </c>
      <c r="I1020" t="s">
        <v>1010</v>
      </c>
      <c r="J1020" t="s">
        <v>3</v>
      </c>
      <c r="K1020" t="s">
        <v>1011</v>
      </c>
      <c r="L1020">
        <v>1191</v>
      </c>
      <c r="N1020">
        <v>1013</v>
      </c>
      <c r="O1020" t="s">
        <v>878</v>
      </c>
      <c r="P1020" t="s">
        <v>878</v>
      </c>
      <c r="Q1020">
        <v>1</v>
      </c>
      <c r="W1020">
        <v>0</v>
      </c>
      <c r="X1020">
        <v>-1081351934</v>
      </c>
      <c r="Y1020">
        <v>7.2765000000000004</v>
      </c>
      <c r="AA1020">
        <v>0</v>
      </c>
      <c r="AB1020">
        <v>0</v>
      </c>
      <c r="AC1020">
        <v>0</v>
      </c>
      <c r="AD1020">
        <v>63.64</v>
      </c>
      <c r="AE1020">
        <v>0</v>
      </c>
      <c r="AF1020">
        <v>0</v>
      </c>
      <c r="AG1020">
        <v>0</v>
      </c>
      <c r="AH1020">
        <v>9.4</v>
      </c>
      <c r="AI1020">
        <v>1</v>
      </c>
      <c r="AJ1020">
        <v>1</v>
      </c>
      <c r="AK1020">
        <v>1</v>
      </c>
      <c r="AL1020">
        <v>6.77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5.39</v>
      </c>
      <c r="AU1020" t="s">
        <v>19</v>
      </c>
      <c r="AV1020">
        <v>1</v>
      </c>
      <c r="AW1020">
        <v>2</v>
      </c>
      <c r="AX1020">
        <v>39651750</v>
      </c>
      <c r="AY1020">
        <v>1</v>
      </c>
      <c r="AZ1020">
        <v>0</v>
      </c>
      <c r="BA1020">
        <v>861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Y1020*Source!I339</f>
        <v>74.147535000000005</v>
      </c>
      <c r="CY1020">
        <f>AD1020</f>
        <v>63.64</v>
      </c>
      <c r="CZ1020">
        <f>AH1020</f>
        <v>9.4</v>
      </c>
      <c r="DA1020">
        <f>AL1020</f>
        <v>6.77</v>
      </c>
      <c r="DB1020">
        <f>ROUND((ROUND(AT1020*CZ1020,2)*1.35),6)</f>
        <v>68.404499999999999</v>
      </c>
      <c r="DC1020">
        <f>ROUND((ROUND(AT1020*AG1020,2)*1.35),6)</f>
        <v>0</v>
      </c>
    </row>
    <row r="1021" spans="1:107" x14ac:dyDescent="0.2">
      <c r="A1021">
        <f>ROW(Source!A339)</f>
        <v>339</v>
      </c>
      <c r="B1021">
        <v>39650538</v>
      </c>
      <c r="C1021">
        <v>39651738</v>
      </c>
      <c r="D1021">
        <v>37064876</v>
      </c>
      <c r="E1021">
        <v>1</v>
      </c>
      <c r="F1021">
        <v>1</v>
      </c>
      <c r="G1021">
        <v>1</v>
      </c>
      <c r="H1021">
        <v>1</v>
      </c>
      <c r="I1021" t="s">
        <v>897</v>
      </c>
      <c r="J1021" t="s">
        <v>3</v>
      </c>
      <c r="K1021" t="s">
        <v>898</v>
      </c>
      <c r="L1021">
        <v>1191</v>
      </c>
      <c r="N1021">
        <v>1013</v>
      </c>
      <c r="O1021" t="s">
        <v>878</v>
      </c>
      <c r="P1021" t="s">
        <v>878</v>
      </c>
      <c r="Q1021">
        <v>1</v>
      </c>
      <c r="W1021">
        <v>0</v>
      </c>
      <c r="X1021">
        <v>-1417349443</v>
      </c>
      <c r="Y1021">
        <v>0.04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1</v>
      </c>
      <c r="AJ1021">
        <v>1</v>
      </c>
      <c r="AK1021">
        <v>6.77</v>
      </c>
      <c r="AL1021">
        <v>1</v>
      </c>
      <c r="AN1021">
        <v>0</v>
      </c>
      <c r="AO1021">
        <v>1</v>
      </c>
      <c r="AP1021">
        <v>0</v>
      </c>
      <c r="AQ1021">
        <v>0</v>
      </c>
      <c r="AR1021">
        <v>0</v>
      </c>
      <c r="AS1021" t="s">
        <v>3</v>
      </c>
      <c r="AT1021">
        <v>0.04</v>
      </c>
      <c r="AU1021" t="s">
        <v>3</v>
      </c>
      <c r="AV1021">
        <v>2</v>
      </c>
      <c r="AW1021">
        <v>2</v>
      </c>
      <c r="AX1021">
        <v>39651751</v>
      </c>
      <c r="AY1021">
        <v>1</v>
      </c>
      <c r="AZ1021">
        <v>2048</v>
      </c>
      <c r="BA1021">
        <v>862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Y1021*Source!I339</f>
        <v>0.40759999999999996</v>
      </c>
      <c r="CY1021">
        <f>AD1021</f>
        <v>0</v>
      </c>
      <c r="CZ1021">
        <f>AH1021</f>
        <v>0</v>
      </c>
      <c r="DA1021">
        <f>AL1021</f>
        <v>1</v>
      </c>
      <c r="DB1021">
        <f>ROUND(ROUND(AT1021*CZ1021,2),6)</f>
        <v>0</v>
      </c>
      <c r="DC1021">
        <f>ROUND(ROUND(AT1021*AG1021,2),6)</f>
        <v>0</v>
      </c>
    </row>
    <row r="1022" spans="1:107" x14ac:dyDescent="0.2">
      <c r="A1022">
        <f>ROW(Source!A339)</f>
        <v>339</v>
      </c>
      <c r="B1022">
        <v>39650538</v>
      </c>
      <c r="C1022">
        <v>39651738</v>
      </c>
      <c r="D1022">
        <v>36882159</v>
      </c>
      <c r="E1022">
        <v>1</v>
      </c>
      <c r="F1022">
        <v>1</v>
      </c>
      <c r="G1022">
        <v>1</v>
      </c>
      <c r="H1022">
        <v>2</v>
      </c>
      <c r="I1022" t="s">
        <v>958</v>
      </c>
      <c r="J1022" t="s">
        <v>959</v>
      </c>
      <c r="K1022" t="s">
        <v>960</v>
      </c>
      <c r="L1022">
        <v>1368</v>
      </c>
      <c r="N1022">
        <v>1011</v>
      </c>
      <c r="O1022" t="s">
        <v>902</v>
      </c>
      <c r="P1022" t="s">
        <v>902</v>
      </c>
      <c r="Q1022">
        <v>1</v>
      </c>
      <c r="W1022">
        <v>0</v>
      </c>
      <c r="X1022">
        <v>-1718674368</v>
      </c>
      <c r="Y1022">
        <v>2.7000000000000003E-2</v>
      </c>
      <c r="AA1022">
        <v>0</v>
      </c>
      <c r="AB1022">
        <v>758.17</v>
      </c>
      <c r="AC1022">
        <v>13.5</v>
      </c>
      <c r="AD1022">
        <v>0</v>
      </c>
      <c r="AE1022">
        <v>0</v>
      </c>
      <c r="AF1022">
        <v>111.99</v>
      </c>
      <c r="AG1022">
        <v>13.5</v>
      </c>
      <c r="AH1022">
        <v>0</v>
      </c>
      <c r="AI1022">
        <v>1</v>
      </c>
      <c r="AJ1022">
        <v>6.77</v>
      </c>
      <c r="AK1022">
        <v>1</v>
      </c>
      <c r="AL1022">
        <v>1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0.02</v>
      </c>
      <c r="AU1022" t="s">
        <v>19</v>
      </c>
      <c r="AV1022">
        <v>0</v>
      </c>
      <c r="AW1022">
        <v>2</v>
      </c>
      <c r="AX1022">
        <v>39651752</v>
      </c>
      <c r="AY1022">
        <v>1</v>
      </c>
      <c r="AZ1022">
        <v>0</v>
      </c>
      <c r="BA1022">
        <v>863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Y1022*Source!I339</f>
        <v>0.27513000000000004</v>
      </c>
      <c r="CY1022">
        <f>AB1022</f>
        <v>758.17</v>
      </c>
      <c r="CZ1022">
        <f>AF1022</f>
        <v>111.99</v>
      </c>
      <c r="DA1022">
        <f>AJ1022</f>
        <v>6.77</v>
      </c>
      <c r="DB1022">
        <f>ROUND((ROUND(AT1022*CZ1022,2)*1.35),6)</f>
        <v>3.024</v>
      </c>
      <c r="DC1022">
        <f>ROUND((ROUND(AT1022*AG1022,2)*1.35),6)</f>
        <v>0.36449999999999999</v>
      </c>
    </row>
    <row r="1023" spans="1:107" x14ac:dyDescent="0.2">
      <c r="A1023">
        <f>ROW(Source!A339)</f>
        <v>339</v>
      </c>
      <c r="B1023">
        <v>39650538</v>
      </c>
      <c r="C1023">
        <v>39651738</v>
      </c>
      <c r="D1023">
        <v>36883554</v>
      </c>
      <c r="E1023">
        <v>1</v>
      </c>
      <c r="F1023">
        <v>1</v>
      </c>
      <c r="G1023">
        <v>1</v>
      </c>
      <c r="H1023">
        <v>2</v>
      </c>
      <c r="I1023" t="s">
        <v>961</v>
      </c>
      <c r="J1023" t="s">
        <v>962</v>
      </c>
      <c r="K1023" t="s">
        <v>963</v>
      </c>
      <c r="L1023">
        <v>1368</v>
      </c>
      <c r="N1023">
        <v>1011</v>
      </c>
      <c r="O1023" t="s">
        <v>902</v>
      </c>
      <c r="P1023" t="s">
        <v>902</v>
      </c>
      <c r="Q1023">
        <v>1</v>
      </c>
      <c r="W1023">
        <v>0</v>
      </c>
      <c r="X1023">
        <v>1372534845</v>
      </c>
      <c r="Y1023">
        <v>2.7000000000000003E-2</v>
      </c>
      <c r="AA1023">
        <v>0</v>
      </c>
      <c r="AB1023">
        <v>444.86</v>
      </c>
      <c r="AC1023">
        <v>11.6</v>
      </c>
      <c r="AD1023">
        <v>0</v>
      </c>
      <c r="AE1023">
        <v>0</v>
      </c>
      <c r="AF1023">
        <v>65.709999999999994</v>
      </c>
      <c r="AG1023">
        <v>11.6</v>
      </c>
      <c r="AH1023">
        <v>0</v>
      </c>
      <c r="AI1023">
        <v>1</v>
      </c>
      <c r="AJ1023">
        <v>6.77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0.02</v>
      </c>
      <c r="AU1023" t="s">
        <v>19</v>
      </c>
      <c r="AV1023">
        <v>0</v>
      </c>
      <c r="AW1023">
        <v>2</v>
      </c>
      <c r="AX1023">
        <v>39651753</v>
      </c>
      <c r="AY1023">
        <v>1</v>
      </c>
      <c r="AZ1023">
        <v>0</v>
      </c>
      <c r="BA1023">
        <v>864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Y1023*Source!I339</f>
        <v>0.27513000000000004</v>
      </c>
      <c r="CY1023">
        <f>AB1023</f>
        <v>444.86</v>
      </c>
      <c r="CZ1023">
        <f>AF1023</f>
        <v>65.709999999999994</v>
      </c>
      <c r="DA1023">
        <f>AJ1023</f>
        <v>6.77</v>
      </c>
      <c r="DB1023">
        <f>ROUND((ROUND(AT1023*CZ1023,2)*1.35),6)</f>
        <v>1.7685</v>
      </c>
      <c r="DC1023">
        <f>ROUND((ROUND(AT1023*AG1023,2)*1.35),6)</f>
        <v>0.3105</v>
      </c>
    </row>
    <row r="1024" spans="1:107" x14ac:dyDescent="0.2">
      <c r="A1024">
        <f>ROW(Source!A339)</f>
        <v>339</v>
      </c>
      <c r="B1024">
        <v>39650538</v>
      </c>
      <c r="C1024">
        <v>39651738</v>
      </c>
      <c r="D1024">
        <v>36802094</v>
      </c>
      <c r="E1024">
        <v>1</v>
      </c>
      <c r="F1024">
        <v>1</v>
      </c>
      <c r="G1024">
        <v>1</v>
      </c>
      <c r="H1024">
        <v>3</v>
      </c>
      <c r="I1024" t="s">
        <v>995</v>
      </c>
      <c r="J1024" t="s">
        <v>996</v>
      </c>
      <c r="K1024" t="s">
        <v>997</v>
      </c>
      <c r="L1024">
        <v>1346</v>
      </c>
      <c r="N1024">
        <v>1009</v>
      </c>
      <c r="O1024" t="s">
        <v>186</v>
      </c>
      <c r="P1024" t="s">
        <v>186</v>
      </c>
      <c r="Q1024">
        <v>1</v>
      </c>
      <c r="W1024">
        <v>0</v>
      </c>
      <c r="X1024">
        <v>-1088866022</v>
      </c>
      <c r="Y1024">
        <v>0.16</v>
      </c>
      <c r="AA1024">
        <v>205.81</v>
      </c>
      <c r="AB1024">
        <v>0</v>
      </c>
      <c r="AC1024">
        <v>0</v>
      </c>
      <c r="AD1024">
        <v>0</v>
      </c>
      <c r="AE1024">
        <v>30.4</v>
      </c>
      <c r="AF1024">
        <v>0</v>
      </c>
      <c r="AG1024">
        <v>0</v>
      </c>
      <c r="AH1024">
        <v>0</v>
      </c>
      <c r="AI1024">
        <v>6.77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0</v>
      </c>
      <c r="AQ1024">
        <v>0</v>
      </c>
      <c r="AR1024">
        <v>0</v>
      </c>
      <c r="AS1024" t="s">
        <v>3</v>
      </c>
      <c r="AT1024">
        <v>0.16</v>
      </c>
      <c r="AU1024" t="s">
        <v>3</v>
      </c>
      <c r="AV1024">
        <v>0</v>
      </c>
      <c r="AW1024">
        <v>2</v>
      </c>
      <c r="AX1024">
        <v>39651754</v>
      </c>
      <c r="AY1024">
        <v>1</v>
      </c>
      <c r="AZ1024">
        <v>0</v>
      </c>
      <c r="BA1024">
        <v>865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Y1024*Source!I339</f>
        <v>1.6303999999999998</v>
      </c>
      <c r="CY1024">
        <f t="shared" ref="CY1024:CY1036" si="339">AA1024</f>
        <v>205.81</v>
      </c>
      <c r="CZ1024">
        <f t="shared" ref="CZ1024:CZ1036" si="340">AE1024</f>
        <v>30.4</v>
      </c>
      <c r="DA1024">
        <f t="shared" ref="DA1024:DA1036" si="341">AI1024</f>
        <v>6.77</v>
      </c>
      <c r="DB1024">
        <f t="shared" ref="DB1024:DB1036" si="342">ROUND(ROUND(AT1024*CZ1024,2),6)</f>
        <v>4.8600000000000003</v>
      </c>
      <c r="DC1024">
        <f t="shared" ref="DC1024:DC1036" si="343">ROUND(ROUND(AT1024*AG1024,2),6)</f>
        <v>0</v>
      </c>
    </row>
    <row r="1025" spans="1:107" x14ac:dyDescent="0.2">
      <c r="A1025">
        <f>ROW(Source!A339)</f>
        <v>339</v>
      </c>
      <c r="B1025">
        <v>39650538</v>
      </c>
      <c r="C1025">
        <v>39651738</v>
      </c>
      <c r="D1025">
        <v>36802373</v>
      </c>
      <c r="E1025">
        <v>1</v>
      </c>
      <c r="F1025">
        <v>1</v>
      </c>
      <c r="G1025">
        <v>1</v>
      </c>
      <c r="H1025">
        <v>3</v>
      </c>
      <c r="I1025" t="s">
        <v>1199</v>
      </c>
      <c r="J1025" t="s">
        <v>1200</v>
      </c>
      <c r="K1025" t="s">
        <v>1201</v>
      </c>
      <c r="L1025">
        <v>1348</v>
      </c>
      <c r="N1025">
        <v>1009</v>
      </c>
      <c r="O1025" t="s">
        <v>888</v>
      </c>
      <c r="P1025" t="s">
        <v>888</v>
      </c>
      <c r="Q1025">
        <v>1000</v>
      </c>
      <c r="W1025">
        <v>0</v>
      </c>
      <c r="X1025">
        <v>1012095217</v>
      </c>
      <c r="Y1025">
        <v>5.9999999999999995E-4</v>
      </c>
      <c r="AA1025">
        <v>12321.4</v>
      </c>
      <c r="AB1025">
        <v>0</v>
      </c>
      <c r="AC1025">
        <v>0</v>
      </c>
      <c r="AD1025">
        <v>0</v>
      </c>
      <c r="AE1025">
        <v>1820</v>
      </c>
      <c r="AF1025">
        <v>0</v>
      </c>
      <c r="AG1025">
        <v>0</v>
      </c>
      <c r="AH1025">
        <v>0</v>
      </c>
      <c r="AI1025">
        <v>6.77</v>
      </c>
      <c r="AJ1025">
        <v>1</v>
      </c>
      <c r="AK1025">
        <v>1</v>
      </c>
      <c r="AL1025">
        <v>1</v>
      </c>
      <c r="AN1025">
        <v>0</v>
      </c>
      <c r="AO1025">
        <v>1</v>
      </c>
      <c r="AP1025">
        <v>0</v>
      </c>
      <c r="AQ1025">
        <v>0</v>
      </c>
      <c r="AR1025">
        <v>0</v>
      </c>
      <c r="AS1025" t="s">
        <v>3</v>
      </c>
      <c r="AT1025">
        <v>5.9999999999999995E-4</v>
      </c>
      <c r="AU1025" t="s">
        <v>3</v>
      </c>
      <c r="AV1025">
        <v>0</v>
      </c>
      <c r="AW1025">
        <v>2</v>
      </c>
      <c r="AX1025">
        <v>39651755</v>
      </c>
      <c r="AY1025">
        <v>1</v>
      </c>
      <c r="AZ1025">
        <v>0</v>
      </c>
      <c r="BA1025">
        <v>866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Y1025*Source!I339</f>
        <v>6.1139999999999988E-3</v>
      </c>
      <c r="CY1025">
        <f t="shared" si="339"/>
        <v>12321.4</v>
      </c>
      <c r="CZ1025">
        <f t="shared" si="340"/>
        <v>1820</v>
      </c>
      <c r="DA1025">
        <f t="shared" si="341"/>
        <v>6.77</v>
      </c>
      <c r="DB1025">
        <f t="shared" si="342"/>
        <v>1.0900000000000001</v>
      </c>
      <c r="DC1025">
        <f t="shared" si="343"/>
        <v>0</v>
      </c>
    </row>
    <row r="1026" spans="1:107" x14ac:dyDescent="0.2">
      <c r="A1026">
        <f>ROW(Source!A339)</f>
        <v>339</v>
      </c>
      <c r="B1026">
        <v>39650538</v>
      </c>
      <c r="C1026">
        <v>39651738</v>
      </c>
      <c r="D1026">
        <v>36838317</v>
      </c>
      <c r="E1026">
        <v>1</v>
      </c>
      <c r="F1026">
        <v>1</v>
      </c>
      <c r="G1026">
        <v>1</v>
      </c>
      <c r="H1026">
        <v>3</v>
      </c>
      <c r="I1026" t="s">
        <v>1188</v>
      </c>
      <c r="J1026" t="s">
        <v>1189</v>
      </c>
      <c r="K1026" t="s">
        <v>1190</v>
      </c>
      <c r="L1026">
        <v>1346</v>
      </c>
      <c r="N1026">
        <v>1009</v>
      </c>
      <c r="O1026" t="s">
        <v>186</v>
      </c>
      <c r="P1026" t="s">
        <v>186</v>
      </c>
      <c r="Q1026">
        <v>1</v>
      </c>
      <c r="W1026">
        <v>0</v>
      </c>
      <c r="X1026">
        <v>210558753</v>
      </c>
      <c r="Y1026">
        <v>0.02</v>
      </c>
      <c r="AA1026">
        <v>193.62</v>
      </c>
      <c r="AB1026">
        <v>0</v>
      </c>
      <c r="AC1026">
        <v>0</v>
      </c>
      <c r="AD1026">
        <v>0</v>
      </c>
      <c r="AE1026">
        <v>28.6</v>
      </c>
      <c r="AF1026">
        <v>0</v>
      </c>
      <c r="AG1026">
        <v>0</v>
      </c>
      <c r="AH1026">
        <v>0</v>
      </c>
      <c r="AI1026">
        <v>6.77</v>
      </c>
      <c r="AJ1026">
        <v>1</v>
      </c>
      <c r="AK1026">
        <v>1</v>
      </c>
      <c r="AL1026">
        <v>1</v>
      </c>
      <c r="AN1026">
        <v>0</v>
      </c>
      <c r="AO1026">
        <v>1</v>
      </c>
      <c r="AP1026">
        <v>0</v>
      </c>
      <c r="AQ1026">
        <v>0</v>
      </c>
      <c r="AR1026">
        <v>0</v>
      </c>
      <c r="AS1026" t="s">
        <v>3</v>
      </c>
      <c r="AT1026">
        <v>0.02</v>
      </c>
      <c r="AU1026" t="s">
        <v>3</v>
      </c>
      <c r="AV1026">
        <v>0</v>
      </c>
      <c r="AW1026">
        <v>2</v>
      </c>
      <c r="AX1026">
        <v>39651756</v>
      </c>
      <c r="AY1026">
        <v>1</v>
      </c>
      <c r="AZ1026">
        <v>0</v>
      </c>
      <c r="BA1026">
        <v>867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Y1026*Source!I339</f>
        <v>0.20379999999999998</v>
      </c>
      <c r="CY1026">
        <f t="shared" si="339"/>
        <v>193.62</v>
      </c>
      <c r="CZ1026">
        <f t="shared" si="340"/>
        <v>28.6</v>
      </c>
      <c r="DA1026">
        <f t="shared" si="341"/>
        <v>6.77</v>
      </c>
      <c r="DB1026">
        <f t="shared" si="342"/>
        <v>0.56999999999999995</v>
      </c>
      <c r="DC1026">
        <f t="shared" si="343"/>
        <v>0</v>
      </c>
    </row>
    <row r="1027" spans="1:107" x14ac:dyDescent="0.2">
      <c r="A1027">
        <f>ROW(Source!A339)</f>
        <v>339</v>
      </c>
      <c r="B1027">
        <v>39650538</v>
      </c>
      <c r="C1027">
        <v>39651738</v>
      </c>
      <c r="D1027">
        <v>36852009</v>
      </c>
      <c r="E1027">
        <v>1</v>
      </c>
      <c r="F1027">
        <v>1</v>
      </c>
      <c r="G1027">
        <v>1</v>
      </c>
      <c r="H1027">
        <v>3</v>
      </c>
      <c r="I1027" t="s">
        <v>1202</v>
      </c>
      <c r="J1027" t="s">
        <v>1203</v>
      </c>
      <c r="K1027" t="s">
        <v>1204</v>
      </c>
      <c r="L1027">
        <v>1355</v>
      </c>
      <c r="N1027">
        <v>1010</v>
      </c>
      <c r="O1027" t="s">
        <v>265</v>
      </c>
      <c r="P1027" t="s">
        <v>265</v>
      </c>
      <c r="Q1027">
        <v>100</v>
      </c>
      <c r="W1027">
        <v>0</v>
      </c>
      <c r="X1027">
        <v>-423136440</v>
      </c>
      <c r="Y1027">
        <v>0.05</v>
      </c>
      <c r="AA1027">
        <v>744.7</v>
      </c>
      <c r="AB1027">
        <v>0</v>
      </c>
      <c r="AC1027">
        <v>0</v>
      </c>
      <c r="AD1027">
        <v>0</v>
      </c>
      <c r="AE1027">
        <v>110</v>
      </c>
      <c r="AF1027">
        <v>0</v>
      </c>
      <c r="AG1027">
        <v>0</v>
      </c>
      <c r="AH1027">
        <v>0</v>
      </c>
      <c r="AI1027">
        <v>6.77</v>
      </c>
      <c r="AJ1027">
        <v>1</v>
      </c>
      <c r="AK1027">
        <v>1</v>
      </c>
      <c r="AL1027">
        <v>1</v>
      </c>
      <c r="AN1027">
        <v>0</v>
      </c>
      <c r="AO1027">
        <v>1</v>
      </c>
      <c r="AP1027">
        <v>0</v>
      </c>
      <c r="AQ1027">
        <v>0</v>
      </c>
      <c r="AR1027">
        <v>0</v>
      </c>
      <c r="AS1027" t="s">
        <v>3</v>
      </c>
      <c r="AT1027">
        <v>0.05</v>
      </c>
      <c r="AU1027" t="s">
        <v>3</v>
      </c>
      <c r="AV1027">
        <v>0</v>
      </c>
      <c r="AW1027">
        <v>2</v>
      </c>
      <c r="AX1027">
        <v>39651757</v>
      </c>
      <c r="AY1027">
        <v>1</v>
      </c>
      <c r="AZ1027">
        <v>0</v>
      </c>
      <c r="BA1027">
        <v>868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Y1027*Source!I339</f>
        <v>0.50949999999999995</v>
      </c>
      <c r="CY1027">
        <f t="shared" si="339"/>
        <v>744.7</v>
      </c>
      <c r="CZ1027">
        <f t="shared" si="340"/>
        <v>110</v>
      </c>
      <c r="DA1027">
        <f t="shared" si="341"/>
        <v>6.77</v>
      </c>
      <c r="DB1027">
        <f t="shared" si="342"/>
        <v>5.5</v>
      </c>
      <c r="DC1027">
        <f t="shared" si="343"/>
        <v>0</v>
      </c>
    </row>
    <row r="1028" spans="1:107" x14ac:dyDescent="0.2">
      <c r="A1028">
        <f>ROW(Source!A339)</f>
        <v>339</v>
      </c>
      <c r="B1028">
        <v>39650538</v>
      </c>
      <c r="C1028">
        <v>39651738</v>
      </c>
      <c r="D1028">
        <v>36852060</v>
      </c>
      <c r="E1028">
        <v>1</v>
      </c>
      <c r="F1028">
        <v>1</v>
      </c>
      <c r="G1028">
        <v>1</v>
      </c>
      <c r="H1028">
        <v>3</v>
      </c>
      <c r="I1028" t="s">
        <v>1205</v>
      </c>
      <c r="J1028" t="s">
        <v>1206</v>
      </c>
      <c r="K1028" t="s">
        <v>1207</v>
      </c>
      <c r="L1028">
        <v>1356</v>
      </c>
      <c r="N1028">
        <v>1010</v>
      </c>
      <c r="O1028" t="s">
        <v>1051</v>
      </c>
      <c r="P1028" t="s">
        <v>1051</v>
      </c>
      <c r="Q1028">
        <v>1000</v>
      </c>
      <c r="W1028">
        <v>0</v>
      </c>
      <c r="X1028">
        <v>537827188</v>
      </c>
      <c r="Y1028">
        <v>1.2200000000000001E-2</v>
      </c>
      <c r="AA1028">
        <v>805.63</v>
      </c>
      <c r="AB1028">
        <v>0</v>
      </c>
      <c r="AC1028">
        <v>0</v>
      </c>
      <c r="AD1028">
        <v>0</v>
      </c>
      <c r="AE1028">
        <v>119</v>
      </c>
      <c r="AF1028">
        <v>0</v>
      </c>
      <c r="AG1028">
        <v>0</v>
      </c>
      <c r="AH1028">
        <v>0</v>
      </c>
      <c r="AI1028">
        <v>6.77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0</v>
      </c>
      <c r="AQ1028">
        <v>0</v>
      </c>
      <c r="AR1028">
        <v>0</v>
      </c>
      <c r="AS1028" t="s">
        <v>3</v>
      </c>
      <c r="AT1028">
        <v>1.2200000000000001E-2</v>
      </c>
      <c r="AU1028" t="s">
        <v>3</v>
      </c>
      <c r="AV1028">
        <v>0</v>
      </c>
      <c r="AW1028">
        <v>2</v>
      </c>
      <c r="AX1028">
        <v>39651758</v>
      </c>
      <c r="AY1028">
        <v>1</v>
      </c>
      <c r="AZ1028">
        <v>0</v>
      </c>
      <c r="BA1028">
        <v>869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Y1028*Source!I339</f>
        <v>0.124318</v>
      </c>
      <c r="CY1028">
        <f t="shared" si="339"/>
        <v>805.63</v>
      </c>
      <c r="CZ1028">
        <f t="shared" si="340"/>
        <v>119</v>
      </c>
      <c r="DA1028">
        <f t="shared" si="341"/>
        <v>6.77</v>
      </c>
      <c r="DB1028">
        <f t="shared" si="342"/>
        <v>1.45</v>
      </c>
      <c r="DC1028">
        <f t="shared" si="343"/>
        <v>0</v>
      </c>
    </row>
    <row r="1029" spans="1:107" x14ac:dyDescent="0.2">
      <c r="A1029">
        <f>ROW(Source!A339)</f>
        <v>339</v>
      </c>
      <c r="B1029">
        <v>39650538</v>
      </c>
      <c r="C1029">
        <v>39651738</v>
      </c>
      <c r="D1029">
        <v>36857913</v>
      </c>
      <c r="E1029">
        <v>1</v>
      </c>
      <c r="F1029">
        <v>1</v>
      </c>
      <c r="G1029">
        <v>1</v>
      </c>
      <c r="H1029">
        <v>3</v>
      </c>
      <c r="I1029" t="s">
        <v>601</v>
      </c>
      <c r="J1029" t="s">
        <v>603</v>
      </c>
      <c r="K1029" t="s">
        <v>602</v>
      </c>
      <c r="L1029">
        <v>1477</v>
      </c>
      <c r="N1029">
        <v>1013</v>
      </c>
      <c r="O1029" t="s">
        <v>209</v>
      </c>
      <c r="P1029" t="s">
        <v>211</v>
      </c>
      <c r="Q1029">
        <v>1</v>
      </c>
      <c r="W1029">
        <v>0</v>
      </c>
      <c r="X1029">
        <v>547352494</v>
      </c>
      <c r="Y1029">
        <v>6.084E-3</v>
      </c>
      <c r="AA1029">
        <v>98153.08</v>
      </c>
      <c r="AB1029">
        <v>0</v>
      </c>
      <c r="AC1029">
        <v>0</v>
      </c>
      <c r="AD1029">
        <v>0</v>
      </c>
      <c r="AE1029">
        <v>14498.24</v>
      </c>
      <c r="AF1029">
        <v>0</v>
      </c>
      <c r="AG1029">
        <v>0</v>
      </c>
      <c r="AH1029">
        <v>0</v>
      </c>
      <c r="AI1029">
        <v>6.77</v>
      </c>
      <c r="AJ1029">
        <v>1</v>
      </c>
      <c r="AK1029">
        <v>1</v>
      </c>
      <c r="AL1029">
        <v>1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 t="s">
        <v>3</v>
      </c>
      <c r="AT1029">
        <v>6.084E-3</v>
      </c>
      <c r="AU1029" t="s">
        <v>3</v>
      </c>
      <c r="AV1029">
        <v>0</v>
      </c>
      <c r="AW1029">
        <v>1</v>
      </c>
      <c r="AX1029">
        <v>-1</v>
      </c>
      <c r="AY1029">
        <v>0</v>
      </c>
      <c r="AZ1029">
        <v>0</v>
      </c>
      <c r="BA1029" t="s">
        <v>3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Y1029*Source!I339</f>
        <v>6.1995959999999996E-2</v>
      </c>
      <c r="CY1029">
        <f t="shared" si="339"/>
        <v>98153.08</v>
      </c>
      <c r="CZ1029">
        <f t="shared" si="340"/>
        <v>14498.24</v>
      </c>
      <c r="DA1029">
        <f t="shared" si="341"/>
        <v>6.77</v>
      </c>
      <c r="DB1029">
        <f t="shared" si="342"/>
        <v>88.21</v>
      </c>
      <c r="DC1029">
        <f t="shared" si="343"/>
        <v>0</v>
      </c>
    </row>
    <row r="1030" spans="1:107" x14ac:dyDescent="0.2">
      <c r="A1030">
        <f>ROW(Source!A339)</f>
        <v>339</v>
      </c>
      <c r="B1030">
        <v>39650538</v>
      </c>
      <c r="C1030">
        <v>39651738</v>
      </c>
      <c r="D1030">
        <v>36858707</v>
      </c>
      <c r="E1030">
        <v>1</v>
      </c>
      <c r="F1030">
        <v>1</v>
      </c>
      <c r="G1030">
        <v>1</v>
      </c>
      <c r="H1030">
        <v>3</v>
      </c>
      <c r="I1030" t="s">
        <v>611</v>
      </c>
      <c r="J1030" t="s">
        <v>612</v>
      </c>
      <c r="K1030" t="s">
        <v>1298</v>
      </c>
      <c r="L1030">
        <v>1477</v>
      </c>
      <c r="N1030">
        <v>1013</v>
      </c>
      <c r="O1030" t="s">
        <v>209</v>
      </c>
      <c r="P1030" t="s">
        <v>211</v>
      </c>
      <c r="Q1030">
        <v>1</v>
      </c>
      <c r="W1030">
        <v>0</v>
      </c>
      <c r="X1030">
        <v>-789823219</v>
      </c>
      <c r="Y1030">
        <v>6.87E-4</v>
      </c>
      <c r="AA1030">
        <v>71740.2</v>
      </c>
      <c r="AB1030">
        <v>0</v>
      </c>
      <c r="AC1030">
        <v>0</v>
      </c>
      <c r="AD1030">
        <v>0</v>
      </c>
      <c r="AE1030">
        <v>10596.78</v>
      </c>
      <c r="AF1030">
        <v>0</v>
      </c>
      <c r="AG1030">
        <v>0</v>
      </c>
      <c r="AH1030">
        <v>0</v>
      </c>
      <c r="AI1030">
        <v>6.77</v>
      </c>
      <c r="AJ1030">
        <v>1</v>
      </c>
      <c r="AK1030">
        <v>1</v>
      </c>
      <c r="AL1030">
        <v>1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 t="s">
        <v>3</v>
      </c>
      <c r="AT1030">
        <v>6.87E-4</v>
      </c>
      <c r="AU1030" t="s">
        <v>3</v>
      </c>
      <c r="AV1030">
        <v>0</v>
      </c>
      <c r="AW1030">
        <v>1</v>
      </c>
      <c r="AX1030">
        <v>-1</v>
      </c>
      <c r="AY1030">
        <v>0</v>
      </c>
      <c r="AZ1030">
        <v>0</v>
      </c>
      <c r="BA1030" t="s">
        <v>3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Y1030*Source!I339</f>
        <v>7.0005299999999996E-3</v>
      </c>
      <c r="CY1030">
        <f t="shared" si="339"/>
        <v>71740.2</v>
      </c>
      <c r="CZ1030">
        <f t="shared" si="340"/>
        <v>10596.78</v>
      </c>
      <c r="DA1030">
        <f t="shared" si="341"/>
        <v>6.77</v>
      </c>
      <c r="DB1030">
        <f t="shared" si="342"/>
        <v>7.28</v>
      </c>
      <c r="DC1030">
        <f t="shared" si="343"/>
        <v>0</v>
      </c>
    </row>
    <row r="1031" spans="1:107" x14ac:dyDescent="0.2">
      <c r="A1031">
        <f>ROW(Source!A339)</f>
        <v>339</v>
      </c>
      <c r="B1031">
        <v>39650538</v>
      </c>
      <c r="C1031">
        <v>39651738</v>
      </c>
      <c r="D1031">
        <v>36858710</v>
      </c>
      <c r="E1031">
        <v>1</v>
      </c>
      <c r="F1031">
        <v>1</v>
      </c>
      <c r="G1031">
        <v>1</v>
      </c>
      <c r="H1031">
        <v>3</v>
      </c>
      <c r="I1031" t="s">
        <v>608</v>
      </c>
      <c r="J1031" t="s">
        <v>609</v>
      </c>
      <c r="K1031" t="s">
        <v>1299</v>
      </c>
      <c r="L1031">
        <v>1477</v>
      </c>
      <c r="N1031">
        <v>1013</v>
      </c>
      <c r="O1031" t="s">
        <v>209</v>
      </c>
      <c r="P1031" t="s">
        <v>211</v>
      </c>
      <c r="Q1031">
        <v>1</v>
      </c>
      <c r="W1031">
        <v>0</v>
      </c>
      <c r="X1031">
        <v>477079592</v>
      </c>
      <c r="Y1031">
        <v>3.042E-3</v>
      </c>
      <c r="AA1031">
        <v>137295.19</v>
      </c>
      <c r="AB1031">
        <v>0</v>
      </c>
      <c r="AC1031">
        <v>0</v>
      </c>
      <c r="AD1031">
        <v>0</v>
      </c>
      <c r="AE1031">
        <v>20279.939999999999</v>
      </c>
      <c r="AF1031">
        <v>0</v>
      </c>
      <c r="AG1031">
        <v>0</v>
      </c>
      <c r="AH1031">
        <v>0</v>
      </c>
      <c r="AI1031">
        <v>6.77</v>
      </c>
      <c r="AJ1031">
        <v>1</v>
      </c>
      <c r="AK1031">
        <v>1</v>
      </c>
      <c r="AL1031">
        <v>1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 t="s">
        <v>3</v>
      </c>
      <c r="AT1031">
        <v>3.042E-3</v>
      </c>
      <c r="AU1031" t="s">
        <v>3</v>
      </c>
      <c r="AV1031">
        <v>0</v>
      </c>
      <c r="AW1031">
        <v>1</v>
      </c>
      <c r="AX1031">
        <v>-1</v>
      </c>
      <c r="AY1031">
        <v>0</v>
      </c>
      <c r="AZ1031">
        <v>0</v>
      </c>
      <c r="BA1031" t="s">
        <v>3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Y1031*Source!I339</f>
        <v>3.0997979999999998E-2</v>
      </c>
      <c r="CY1031">
        <f t="shared" si="339"/>
        <v>137295.19</v>
      </c>
      <c r="CZ1031">
        <f t="shared" si="340"/>
        <v>20279.939999999999</v>
      </c>
      <c r="DA1031">
        <f t="shared" si="341"/>
        <v>6.77</v>
      </c>
      <c r="DB1031">
        <f t="shared" si="342"/>
        <v>61.69</v>
      </c>
      <c r="DC1031">
        <f t="shared" si="343"/>
        <v>0</v>
      </c>
    </row>
    <row r="1032" spans="1:107" x14ac:dyDescent="0.2">
      <c r="A1032">
        <f>ROW(Source!A339)</f>
        <v>339</v>
      </c>
      <c r="B1032">
        <v>39650538</v>
      </c>
      <c r="C1032">
        <v>39651738</v>
      </c>
      <c r="D1032">
        <v>36858712</v>
      </c>
      <c r="E1032">
        <v>1</v>
      </c>
      <c r="F1032">
        <v>1</v>
      </c>
      <c r="G1032">
        <v>1</v>
      </c>
      <c r="H1032">
        <v>3</v>
      </c>
      <c r="I1032" t="s">
        <v>598</v>
      </c>
      <c r="J1032" t="s">
        <v>599</v>
      </c>
      <c r="K1032" t="s">
        <v>1300</v>
      </c>
      <c r="L1032">
        <v>1477</v>
      </c>
      <c r="N1032">
        <v>1013</v>
      </c>
      <c r="O1032" t="s">
        <v>209</v>
      </c>
      <c r="P1032" t="s">
        <v>211</v>
      </c>
      <c r="Q1032">
        <v>1</v>
      </c>
      <c r="W1032">
        <v>0</v>
      </c>
      <c r="X1032">
        <v>-2019245998</v>
      </c>
      <c r="Y1032">
        <v>2.5514999999999999E-2</v>
      </c>
      <c r="AA1032">
        <v>34984.25</v>
      </c>
      <c r="AB1032">
        <v>0</v>
      </c>
      <c r="AC1032">
        <v>0</v>
      </c>
      <c r="AD1032">
        <v>0</v>
      </c>
      <c r="AE1032">
        <v>5167.54</v>
      </c>
      <c r="AF1032">
        <v>0</v>
      </c>
      <c r="AG1032">
        <v>0</v>
      </c>
      <c r="AH1032">
        <v>0</v>
      </c>
      <c r="AI1032">
        <v>6.77</v>
      </c>
      <c r="AJ1032">
        <v>1</v>
      </c>
      <c r="AK1032">
        <v>1</v>
      </c>
      <c r="AL1032">
        <v>1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 t="s">
        <v>3</v>
      </c>
      <c r="AT1032">
        <v>2.5514999999999999E-2</v>
      </c>
      <c r="AU1032" t="s">
        <v>3</v>
      </c>
      <c r="AV1032">
        <v>0</v>
      </c>
      <c r="AW1032">
        <v>1</v>
      </c>
      <c r="AX1032">
        <v>-1</v>
      </c>
      <c r="AY1032">
        <v>0</v>
      </c>
      <c r="AZ1032">
        <v>0</v>
      </c>
      <c r="BA1032" t="s">
        <v>3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Y1032*Source!I339</f>
        <v>0.25999784999999997</v>
      </c>
      <c r="CY1032">
        <f t="shared" si="339"/>
        <v>34984.25</v>
      </c>
      <c r="CZ1032">
        <f t="shared" si="340"/>
        <v>5167.54</v>
      </c>
      <c r="DA1032">
        <f t="shared" si="341"/>
        <v>6.77</v>
      </c>
      <c r="DB1032">
        <f t="shared" si="342"/>
        <v>131.85</v>
      </c>
      <c r="DC1032">
        <f t="shared" si="343"/>
        <v>0</v>
      </c>
    </row>
    <row r="1033" spans="1:107" x14ac:dyDescent="0.2">
      <c r="A1033">
        <f>ROW(Source!A339)</f>
        <v>339</v>
      </c>
      <c r="B1033">
        <v>39650538</v>
      </c>
      <c r="C1033">
        <v>39651738</v>
      </c>
      <c r="D1033">
        <v>36858715</v>
      </c>
      <c r="E1033">
        <v>1</v>
      </c>
      <c r="F1033">
        <v>1</v>
      </c>
      <c r="G1033">
        <v>1</v>
      </c>
      <c r="H1033">
        <v>3</v>
      </c>
      <c r="I1033" t="s">
        <v>595</v>
      </c>
      <c r="J1033" t="s">
        <v>596</v>
      </c>
      <c r="K1033" t="s">
        <v>1301</v>
      </c>
      <c r="L1033">
        <v>1477</v>
      </c>
      <c r="N1033">
        <v>1013</v>
      </c>
      <c r="O1033" t="s">
        <v>209</v>
      </c>
      <c r="P1033" t="s">
        <v>211</v>
      </c>
      <c r="Q1033">
        <v>1</v>
      </c>
      <c r="W1033">
        <v>0</v>
      </c>
      <c r="X1033">
        <v>-1421075856</v>
      </c>
      <c r="Y1033">
        <v>4.3964999999999997E-2</v>
      </c>
      <c r="AA1033">
        <v>54891.9</v>
      </c>
      <c r="AB1033">
        <v>0</v>
      </c>
      <c r="AC1033">
        <v>0</v>
      </c>
      <c r="AD1033">
        <v>0</v>
      </c>
      <c r="AE1033">
        <v>8108.11</v>
      </c>
      <c r="AF1033">
        <v>0</v>
      </c>
      <c r="AG1033">
        <v>0</v>
      </c>
      <c r="AH1033">
        <v>0</v>
      </c>
      <c r="AI1033">
        <v>6.77</v>
      </c>
      <c r="AJ1033">
        <v>1</v>
      </c>
      <c r="AK1033">
        <v>1</v>
      </c>
      <c r="AL1033">
        <v>1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 t="s">
        <v>3</v>
      </c>
      <c r="AT1033">
        <v>4.3964999999999997E-2</v>
      </c>
      <c r="AU1033" t="s">
        <v>3</v>
      </c>
      <c r="AV1033">
        <v>0</v>
      </c>
      <c r="AW1033">
        <v>1</v>
      </c>
      <c r="AX1033">
        <v>-1</v>
      </c>
      <c r="AY1033">
        <v>0</v>
      </c>
      <c r="AZ1033">
        <v>0</v>
      </c>
      <c r="BA1033" t="s">
        <v>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Y1033*Source!I339</f>
        <v>0.44800334999999997</v>
      </c>
      <c r="CY1033">
        <f t="shared" si="339"/>
        <v>54891.9</v>
      </c>
      <c r="CZ1033">
        <f t="shared" si="340"/>
        <v>8108.11</v>
      </c>
      <c r="DA1033">
        <f t="shared" si="341"/>
        <v>6.77</v>
      </c>
      <c r="DB1033">
        <f t="shared" si="342"/>
        <v>356.47</v>
      </c>
      <c r="DC1033">
        <f t="shared" si="343"/>
        <v>0</v>
      </c>
    </row>
    <row r="1034" spans="1:107" x14ac:dyDescent="0.2">
      <c r="A1034">
        <f>ROW(Source!A339)</f>
        <v>339</v>
      </c>
      <c r="B1034">
        <v>39650538</v>
      </c>
      <c r="C1034">
        <v>39651738</v>
      </c>
      <c r="D1034">
        <v>36858740</v>
      </c>
      <c r="E1034">
        <v>1</v>
      </c>
      <c r="F1034">
        <v>1</v>
      </c>
      <c r="G1034">
        <v>1</v>
      </c>
      <c r="H1034">
        <v>3</v>
      </c>
      <c r="I1034" t="s">
        <v>605</v>
      </c>
      <c r="J1034" t="s">
        <v>606</v>
      </c>
      <c r="K1034" t="s">
        <v>1302</v>
      </c>
      <c r="L1034">
        <v>1477</v>
      </c>
      <c r="N1034">
        <v>1013</v>
      </c>
      <c r="O1034" t="s">
        <v>209</v>
      </c>
      <c r="P1034" t="s">
        <v>211</v>
      </c>
      <c r="Q1034">
        <v>1</v>
      </c>
      <c r="W1034">
        <v>0</v>
      </c>
      <c r="X1034">
        <v>-1287574486</v>
      </c>
      <c r="Y1034">
        <v>2.0707E-2</v>
      </c>
      <c r="AA1034">
        <v>308691.96000000002</v>
      </c>
      <c r="AB1034">
        <v>0</v>
      </c>
      <c r="AC1034">
        <v>0</v>
      </c>
      <c r="AD1034">
        <v>0</v>
      </c>
      <c r="AE1034">
        <v>45597.04</v>
      </c>
      <c r="AF1034">
        <v>0</v>
      </c>
      <c r="AG1034">
        <v>0</v>
      </c>
      <c r="AH1034">
        <v>0</v>
      </c>
      <c r="AI1034">
        <v>6.77</v>
      </c>
      <c r="AJ1034">
        <v>1</v>
      </c>
      <c r="AK1034">
        <v>1</v>
      </c>
      <c r="AL1034">
        <v>1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 t="s">
        <v>3</v>
      </c>
      <c r="AT1034">
        <v>2.0707E-2</v>
      </c>
      <c r="AU1034" t="s">
        <v>3</v>
      </c>
      <c r="AV1034">
        <v>0</v>
      </c>
      <c r="AW1034">
        <v>1</v>
      </c>
      <c r="AX1034">
        <v>-1</v>
      </c>
      <c r="AY1034">
        <v>0</v>
      </c>
      <c r="AZ1034">
        <v>0</v>
      </c>
      <c r="BA1034" t="s">
        <v>3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Y1034*Source!I339</f>
        <v>0.21100432999999999</v>
      </c>
      <c r="CY1034">
        <f t="shared" si="339"/>
        <v>308691.96000000002</v>
      </c>
      <c r="CZ1034">
        <f t="shared" si="340"/>
        <v>45597.04</v>
      </c>
      <c r="DA1034">
        <f t="shared" si="341"/>
        <v>6.77</v>
      </c>
      <c r="DB1034">
        <f t="shared" si="342"/>
        <v>944.18</v>
      </c>
      <c r="DC1034">
        <f t="shared" si="343"/>
        <v>0</v>
      </c>
    </row>
    <row r="1035" spans="1:107" x14ac:dyDescent="0.2">
      <c r="A1035">
        <f>ROW(Source!A339)</f>
        <v>339</v>
      </c>
      <c r="B1035">
        <v>39650538</v>
      </c>
      <c r="C1035">
        <v>39651738</v>
      </c>
      <c r="D1035">
        <v>36859966</v>
      </c>
      <c r="E1035">
        <v>1</v>
      </c>
      <c r="F1035">
        <v>1</v>
      </c>
      <c r="G1035">
        <v>1</v>
      </c>
      <c r="H1035">
        <v>3</v>
      </c>
      <c r="I1035" t="s">
        <v>614</v>
      </c>
      <c r="J1035" t="s">
        <v>616</v>
      </c>
      <c r="K1035" t="s">
        <v>615</v>
      </c>
      <c r="L1035">
        <v>1477</v>
      </c>
      <c r="N1035">
        <v>1013</v>
      </c>
      <c r="O1035" t="s">
        <v>209</v>
      </c>
      <c r="P1035" t="s">
        <v>211</v>
      </c>
      <c r="Q1035">
        <v>1</v>
      </c>
      <c r="W1035">
        <v>0</v>
      </c>
      <c r="X1035">
        <v>-320380605</v>
      </c>
      <c r="Y1035">
        <v>1.9629999999999999E-3</v>
      </c>
      <c r="AA1035">
        <v>31449.56</v>
      </c>
      <c r="AB1035">
        <v>0</v>
      </c>
      <c r="AC1035">
        <v>0</v>
      </c>
      <c r="AD1035">
        <v>0</v>
      </c>
      <c r="AE1035">
        <v>4645.43</v>
      </c>
      <c r="AF1035">
        <v>0</v>
      </c>
      <c r="AG1035">
        <v>0</v>
      </c>
      <c r="AH1035">
        <v>0</v>
      </c>
      <c r="AI1035">
        <v>6.77</v>
      </c>
      <c r="AJ1035">
        <v>1</v>
      </c>
      <c r="AK1035">
        <v>1</v>
      </c>
      <c r="AL1035">
        <v>1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 t="s">
        <v>3</v>
      </c>
      <c r="AT1035">
        <v>1.9629999999999999E-3</v>
      </c>
      <c r="AU1035" t="s">
        <v>3</v>
      </c>
      <c r="AV1035">
        <v>0</v>
      </c>
      <c r="AW1035">
        <v>1</v>
      </c>
      <c r="AX1035">
        <v>-1</v>
      </c>
      <c r="AY1035">
        <v>0</v>
      </c>
      <c r="AZ1035">
        <v>0</v>
      </c>
      <c r="BA1035" t="s">
        <v>3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Y1035*Source!I339</f>
        <v>2.0002969999999998E-2</v>
      </c>
      <c r="CY1035">
        <f t="shared" si="339"/>
        <v>31449.56</v>
      </c>
      <c r="CZ1035">
        <f t="shared" si="340"/>
        <v>4645.43</v>
      </c>
      <c r="DA1035">
        <f t="shared" si="341"/>
        <v>6.77</v>
      </c>
      <c r="DB1035">
        <f t="shared" si="342"/>
        <v>9.1199999999999992</v>
      </c>
      <c r="DC1035">
        <f t="shared" si="343"/>
        <v>0</v>
      </c>
    </row>
    <row r="1036" spans="1:107" x14ac:dyDescent="0.2">
      <c r="A1036">
        <f>ROW(Source!A339)</f>
        <v>339</v>
      </c>
      <c r="B1036">
        <v>39650538</v>
      </c>
      <c r="C1036">
        <v>39651738</v>
      </c>
      <c r="D1036">
        <v>36799065</v>
      </c>
      <c r="E1036">
        <v>17</v>
      </c>
      <c r="F1036">
        <v>1</v>
      </c>
      <c r="G1036">
        <v>1</v>
      </c>
      <c r="H1036">
        <v>3</v>
      </c>
      <c r="I1036" t="s">
        <v>892</v>
      </c>
      <c r="J1036" t="s">
        <v>3</v>
      </c>
      <c r="K1036" t="s">
        <v>893</v>
      </c>
      <c r="L1036">
        <v>1374</v>
      </c>
      <c r="N1036">
        <v>1013</v>
      </c>
      <c r="O1036" t="s">
        <v>894</v>
      </c>
      <c r="P1036" t="s">
        <v>894</v>
      </c>
      <c r="Q1036">
        <v>1</v>
      </c>
      <c r="W1036">
        <v>0</v>
      </c>
      <c r="X1036">
        <v>-1731369543</v>
      </c>
      <c r="Y1036">
        <v>1.01</v>
      </c>
      <c r="AA1036">
        <v>1</v>
      </c>
      <c r="AB1036">
        <v>0</v>
      </c>
      <c r="AC1036">
        <v>0</v>
      </c>
      <c r="AD1036">
        <v>0</v>
      </c>
      <c r="AE1036">
        <v>1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0</v>
      </c>
      <c r="AQ1036">
        <v>0</v>
      </c>
      <c r="AR1036">
        <v>0</v>
      </c>
      <c r="AS1036" t="s">
        <v>3</v>
      </c>
      <c r="AT1036">
        <v>1.01</v>
      </c>
      <c r="AU1036" t="s">
        <v>3</v>
      </c>
      <c r="AV1036">
        <v>0</v>
      </c>
      <c r="AW1036">
        <v>2</v>
      </c>
      <c r="AX1036">
        <v>39651759</v>
      </c>
      <c r="AY1036">
        <v>1</v>
      </c>
      <c r="AZ1036">
        <v>0</v>
      </c>
      <c r="BA1036">
        <v>870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Y1036*Source!I339</f>
        <v>10.2919</v>
      </c>
      <c r="CY1036">
        <f t="shared" si="339"/>
        <v>1</v>
      </c>
      <c r="CZ1036">
        <f t="shared" si="340"/>
        <v>1</v>
      </c>
      <c r="DA1036">
        <f t="shared" si="341"/>
        <v>1</v>
      </c>
      <c r="DB1036">
        <f t="shared" si="342"/>
        <v>1.01</v>
      </c>
      <c r="DC1036">
        <f t="shared" si="343"/>
        <v>0</v>
      </c>
    </row>
    <row r="1037" spans="1:107" x14ac:dyDescent="0.2">
      <c r="A1037">
        <f>ROW(Source!A354)</f>
        <v>354</v>
      </c>
      <c r="B1037">
        <v>39650536</v>
      </c>
      <c r="C1037">
        <v>39651793</v>
      </c>
      <c r="D1037">
        <v>37071037</v>
      </c>
      <c r="E1037">
        <v>1</v>
      </c>
      <c r="F1037">
        <v>1</v>
      </c>
      <c r="G1037">
        <v>1</v>
      </c>
      <c r="H1037">
        <v>1</v>
      </c>
      <c r="I1037" t="s">
        <v>895</v>
      </c>
      <c r="J1037" t="s">
        <v>3</v>
      </c>
      <c r="K1037" t="s">
        <v>896</v>
      </c>
      <c r="L1037">
        <v>1191</v>
      </c>
      <c r="N1037">
        <v>1013</v>
      </c>
      <c r="O1037" t="s">
        <v>878</v>
      </c>
      <c r="P1037" t="s">
        <v>878</v>
      </c>
      <c r="Q1037">
        <v>1</v>
      </c>
      <c r="W1037">
        <v>0</v>
      </c>
      <c r="X1037">
        <v>1069510174</v>
      </c>
      <c r="Y1037">
        <v>17.55</v>
      </c>
      <c r="AA1037">
        <v>0</v>
      </c>
      <c r="AB1037">
        <v>0</v>
      </c>
      <c r="AC1037">
        <v>0</v>
      </c>
      <c r="AD1037">
        <v>9.6199999999999992</v>
      </c>
      <c r="AE1037">
        <v>0</v>
      </c>
      <c r="AF1037">
        <v>0</v>
      </c>
      <c r="AG1037">
        <v>0</v>
      </c>
      <c r="AH1037">
        <v>9.6199999999999992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3</v>
      </c>
      <c r="AT1037">
        <v>13</v>
      </c>
      <c r="AU1037" t="s">
        <v>19</v>
      </c>
      <c r="AV1037">
        <v>1</v>
      </c>
      <c r="AW1037">
        <v>2</v>
      </c>
      <c r="AX1037">
        <v>39651798</v>
      </c>
      <c r="AY1037">
        <v>1</v>
      </c>
      <c r="AZ1037">
        <v>0</v>
      </c>
      <c r="BA1037">
        <v>871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Y1037*Source!I354</f>
        <v>13.864500000000001</v>
      </c>
      <c r="CY1037">
        <f>AD1037</f>
        <v>9.6199999999999992</v>
      </c>
      <c r="CZ1037">
        <f>AH1037</f>
        <v>9.6199999999999992</v>
      </c>
      <c r="DA1037">
        <f>AL1037</f>
        <v>1</v>
      </c>
      <c r="DB1037">
        <f>ROUND((ROUND(AT1037*CZ1037,2)*1.35),6)</f>
        <v>168.83099999999999</v>
      </c>
      <c r="DC1037">
        <f>ROUND((ROUND(AT1037*AG1037,2)*1.35),6)</f>
        <v>0</v>
      </c>
    </row>
    <row r="1038" spans="1:107" x14ac:dyDescent="0.2">
      <c r="A1038">
        <f>ROW(Source!A354)</f>
        <v>354</v>
      </c>
      <c r="B1038">
        <v>39650536</v>
      </c>
      <c r="C1038">
        <v>39651793</v>
      </c>
      <c r="D1038">
        <v>36800030</v>
      </c>
      <c r="E1038">
        <v>1</v>
      </c>
      <c r="F1038">
        <v>1</v>
      </c>
      <c r="G1038">
        <v>1</v>
      </c>
      <c r="H1038">
        <v>3</v>
      </c>
      <c r="I1038" t="s">
        <v>1208</v>
      </c>
      <c r="J1038" t="s">
        <v>1209</v>
      </c>
      <c r="K1038" t="s">
        <v>1210</v>
      </c>
      <c r="L1038">
        <v>1348</v>
      </c>
      <c r="N1038">
        <v>1009</v>
      </c>
      <c r="O1038" t="s">
        <v>888</v>
      </c>
      <c r="P1038" t="s">
        <v>888</v>
      </c>
      <c r="Q1038">
        <v>1000</v>
      </c>
      <c r="W1038">
        <v>0</v>
      </c>
      <c r="X1038">
        <v>-168273048</v>
      </c>
      <c r="Y1038">
        <v>3.6000000000000002E-4</v>
      </c>
      <c r="AA1038">
        <v>4488.3999999999996</v>
      </c>
      <c r="AB1038">
        <v>0</v>
      </c>
      <c r="AC1038">
        <v>0</v>
      </c>
      <c r="AD1038">
        <v>0</v>
      </c>
      <c r="AE1038">
        <v>4488.3999999999996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3</v>
      </c>
      <c r="AT1038">
        <v>3.6000000000000002E-4</v>
      </c>
      <c r="AU1038" t="s">
        <v>3</v>
      </c>
      <c r="AV1038">
        <v>0</v>
      </c>
      <c r="AW1038">
        <v>2</v>
      </c>
      <c r="AX1038">
        <v>39651799</v>
      </c>
      <c r="AY1038">
        <v>1</v>
      </c>
      <c r="AZ1038">
        <v>0</v>
      </c>
      <c r="BA1038">
        <v>872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Y1038*Source!I354</f>
        <v>2.8440000000000003E-4</v>
      </c>
      <c r="CY1038">
        <f>AA1038</f>
        <v>4488.3999999999996</v>
      </c>
      <c r="CZ1038">
        <f>AE1038</f>
        <v>4488.3999999999996</v>
      </c>
      <c r="DA1038">
        <f>AI1038</f>
        <v>1</v>
      </c>
      <c r="DB1038">
        <f>ROUND(ROUND(AT1038*CZ1038,2),6)</f>
        <v>1.62</v>
      </c>
      <c r="DC1038">
        <f>ROUND(ROUND(AT1038*AG1038,2),6)</f>
        <v>0</v>
      </c>
    </row>
    <row r="1039" spans="1:107" x14ac:dyDescent="0.2">
      <c r="A1039">
        <f>ROW(Source!A354)</f>
        <v>354</v>
      </c>
      <c r="B1039">
        <v>39650536</v>
      </c>
      <c r="C1039">
        <v>39651793</v>
      </c>
      <c r="D1039">
        <v>36829552</v>
      </c>
      <c r="E1039">
        <v>1</v>
      </c>
      <c r="F1039">
        <v>1</v>
      </c>
      <c r="G1039">
        <v>1</v>
      </c>
      <c r="H1039">
        <v>3</v>
      </c>
      <c r="I1039" t="s">
        <v>1211</v>
      </c>
      <c r="J1039" t="s">
        <v>1212</v>
      </c>
      <c r="K1039" t="s">
        <v>1213</v>
      </c>
      <c r="L1039">
        <v>1346</v>
      </c>
      <c r="N1039">
        <v>1009</v>
      </c>
      <c r="O1039" t="s">
        <v>186</v>
      </c>
      <c r="P1039" t="s">
        <v>186</v>
      </c>
      <c r="Q1039">
        <v>1</v>
      </c>
      <c r="W1039">
        <v>0</v>
      </c>
      <c r="X1039">
        <v>-354082635</v>
      </c>
      <c r="Y1039">
        <v>0.05</v>
      </c>
      <c r="AA1039">
        <v>63.6</v>
      </c>
      <c r="AB1039">
        <v>0</v>
      </c>
      <c r="AC1039">
        <v>0</v>
      </c>
      <c r="AD1039">
        <v>0</v>
      </c>
      <c r="AE1039">
        <v>63.6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0</v>
      </c>
      <c r="AQ1039">
        <v>0</v>
      </c>
      <c r="AR1039">
        <v>0</v>
      </c>
      <c r="AS1039" t="s">
        <v>3</v>
      </c>
      <c r="AT1039">
        <v>0.05</v>
      </c>
      <c r="AU1039" t="s">
        <v>3</v>
      </c>
      <c r="AV1039">
        <v>0</v>
      </c>
      <c r="AW1039">
        <v>2</v>
      </c>
      <c r="AX1039">
        <v>39651800</v>
      </c>
      <c r="AY1039">
        <v>1</v>
      </c>
      <c r="AZ1039">
        <v>0</v>
      </c>
      <c r="BA1039">
        <v>873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Y1039*Source!I354</f>
        <v>3.9500000000000007E-2</v>
      </c>
      <c r="CY1039">
        <f>AA1039</f>
        <v>63.6</v>
      </c>
      <c r="CZ1039">
        <f>AE1039</f>
        <v>63.6</v>
      </c>
      <c r="DA1039">
        <f>AI1039</f>
        <v>1</v>
      </c>
      <c r="DB1039">
        <f>ROUND(ROUND(AT1039*CZ1039,2),6)</f>
        <v>3.18</v>
      </c>
      <c r="DC1039">
        <f>ROUND(ROUND(AT1039*AG1039,2),6)</f>
        <v>0</v>
      </c>
    </row>
    <row r="1040" spans="1:107" x14ac:dyDescent="0.2">
      <c r="A1040">
        <f>ROW(Source!A354)</f>
        <v>354</v>
      </c>
      <c r="B1040">
        <v>39650536</v>
      </c>
      <c r="C1040">
        <v>39651793</v>
      </c>
      <c r="D1040">
        <v>36799065</v>
      </c>
      <c r="E1040">
        <v>17</v>
      </c>
      <c r="F1040">
        <v>1</v>
      </c>
      <c r="G1040">
        <v>1</v>
      </c>
      <c r="H1040">
        <v>3</v>
      </c>
      <c r="I1040" t="s">
        <v>892</v>
      </c>
      <c r="J1040" t="s">
        <v>3</v>
      </c>
      <c r="K1040" t="s">
        <v>893</v>
      </c>
      <c r="L1040">
        <v>1374</v>
      </c>
      <c r="N1040">
        <v>1013</v>
      </c>
      <c r="O1040" t="s">
        <v>894</v>
      </c>
      <c r="P1040" t="s">
        <v>894</v>
      </c>
      <c r="Q1040">
        <v>1</v>
      </c>
      <c r="W1040">
        <v>0</v>
      </c>
      <c r="X1040">
        <v>-1731369543</v>
      </c>
      <c r="Y1040">
        <v>2.5</v>
      </c>
      <c r="AA1040">
        <v>1</v>
      </c>
      <c r="AB1040">
        <v>0</v>
      </c>
      <c r="AC1040">
        <v>0</v>
      </c>
      <c r="AD1040">
        <v>0</v>
      </c>
      <c r="AE1040">
        <v>1</v>
      </c>
      <c r="AF1040">
        <v>0</v>
      </c>
      <c r="AG1040">
        <v>0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1</v>
      </c>
      <c r="AP1040">
        <v>0</v>
      </c>
      <c r="AQ1040">
        <v>0</v>
      </c>
      <c r="AR1040">
        <v>0</v>
      </c>
      <c r="AS1040" t="s">
        <v>3</v>
      </c>
      <c r="AT1040">
        <v>2.5</v>
      </c>
      <c r="AU1040" t="s">
        <v>3</v>
      </c>
      <c r="AV1040">
        <v>0</v>
      </c>
      <c r="AW1040">
        <v>2</v>
      </c>
      <c r="AX1040">
        <v>39651801</v>
      </c>
      <c r="AY1040">
        <v>1</v>
      </c>
      <c r="AZ1040">
        <v>0</v>
      </c>
      <c r="BA1040">
        <v>874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Y1040*Source!I354</f>
        <v>1.9750000000000001</v>
      </c>
      <c r="CY1040">
        <f>AA1040</f>
        <v>1</v>
      </c>
      <c r="CZ1040">
        <f>AE1040</f>
        <v>1</v>
      </c>
      <c r="DA1040">
        <f>AI1040</f>
        <v>1</v>
      </c>
      <c r="DB1040">
        <f>ROUND(ROUND(AT1040*CZ1040,2),6)</f>
        <v>2.5</v>
      </c>
      <c r="DC1040">
        <f>ROUND(ROUND(AT1040*AG1040,2),6)</f>
        <v>0</v>
      </c>
    </row>
    <row r="1041" spans="1:107" x14ac:dyDescent="0.2">
      <c r="A1041">
        <f>ROW(Source!A355)</f>
        <v>355</v>
      </c>
      <c r="B1041">
        <v>39650538</v>
      </c>
      <c r="C1041">
        <v>39651793</v>
      </c>
      <c r="D1041">
        <v>37071037</v>
      </c>
      <c r="E1041">
        <v>1</v>
      </c>
      <c r="F1041">
        <v>1</v>
      </c>
      <c r="G1041">
        <v>1</v>
      </c>
      <c r="H1041">
        <v>1</v>
      </c>
      <c r="I1041" t="s">
        <v>895</v>
      </c>
      <c r="J1041" t="s">
        <v>3</v>
      </c>
      <c r="K1041" t="s">
        <v>896</v>
      </c>
      <c r="L1041">
        <v>1191</v>
      </c>
      <c r="N1041">
        <v>1013</v>
      </c>
      <c r="O1041" t="s">
        <v>878</v>
      </c>
      <c r="P1041" t="s">
        <v>878</v>
      </c>
      <c r="Q1041">
        <v>1</v>
      </c>
      <c r="W1041">
        <v>0</v>
      </c>
      <c r="X1041">
        <v>1069510174</v>
      </c>
      <c r="Y1041">
        <v>17.55</v>
      </c>
      <c r="AA1041">
        <v>0</v>
      </c>
      <c r="AB1041">
        <v>0</v>
      </c>
      <c r="AC1041">
        <v>0</v>
      </c>
      <c r="AD1041">
        <v>65.13</v>
      </c>
      <c r="AE1041">
        <v>0</v>
      </c>
      <c r="AF1041">
        <v>0</v>
      </c>
      <c r="AG1041">
        <v>0</v>
      </c>
      <c r="AH1041">
        <v>9.6199999999999992</v>
      </c>
      <c r="AI1041">
        <v>1</v>
      </c>
      <c r="AJ1041">
        <v>1</v>
      </c>
      <c r="AK1041">
        <v>1</v>
      </c>
      <c r="AL1041">
        <v>6.77</v>
      </c>
      <c r="AN1041">
        <v>0</v>
      </c>
      <c r="AO1041">
        <v>1</v>
      </c>
      <c r="AP1041">
        <v>1</v>
      </c>
      <c r="AQ1041">
        <v>0</v>
      </c>
      <c r="AR1041">
        <v>0</v>
      </c>
      <c r="AS1041" t="s">
        <v>3</v>
      </c>
      <c r="AT1041">
        <v>13</v>
      </c>
      <c r="AU1041" t="s">
        <v>19</v>
      </c>
      <c r="AV1041">
        <v>1</v>
      </c>
      <c r="AW1041">
        <v>2</v>
      </c>
      <c r="AX1041">
        <v>39651798</v>
      </c>
      <c r="AY1041">
        <v>1</v>
      </c>
      <c r="AZ1041">
        <v>0</v>
      </c>
      <c r="BA1041">
        <v>875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Y1041*Source!I355</f>
        <v>13.864500000000001</v>
      </c>
      <c r="CY1041">
        <f>AD1041</f>
        <v>65.13</v>
      </c>
      <c r="CZ1041">
        <f>AH1041</f>
        <v>9.6199999999999992</v>
      </c>
      <c r="DA1041">
        <f>AL1041</f>
        <v>6.77</v>
      </c>
      <c r="DB1041">
        <f>ROUND((ROUND(AT1041*CZ1041,2)*1.35),6)</f>
        <v>168.83099999999999</v>
      </c>
      <c r="DC1041">
        <f>ROUND((ROUND(AT1041*AG1041,2)*1.35),6)</f>
        <v>0</v>
      </c>
    </row>
    <row r="1042" spans="1:107" x14ac:dyDescent="0.2">
      <c r="A1042">
        <f>ROW(Source!A355)</f>
        <v>355</v>
      </c>
      <c r="B1042">
        <v>39650538</v>
      </c>
      <c r="C1042">
        <v>39651793</v>
      </c>
      <c r="D1042">
        <v>36800030</v>
      </c>
      <c r="E1042">
        <v>1</v>
      </c>
      <c r="F1042">
        <v>1</v>
      </c>
      <c r="G1042">
        <v>1</v>
      </c>
      <c r="H1042">
        <v>3</v>
      </c>
      <c r="I1042" t="s">
        <v>1208</v>
      </c>
      <c r="J1042" t="s">
        <v>1209</v>
      </c>
      <c r="K1042" t="s">
        <v>1210</v>
      </c>
      <c r="L1042">
        <v>1348</v>
      </c>
      <c r="N1042">
        <v>1009</v>
      </c>
      <c r="O1042" t="s">
        <v>888</v>
      </c>
      <c r="P1042" t="s">
        <v>888</v>
      </c>
      <c r="Q1042">
        <v>1000</v>
      </c>
      <c r="W1042">
        <v>0</v>
      </c>
      <c r="X1042">
        <v>-168273048</v>
      </c>
      <c r="Y1042">
        <v>3.6000000000000002E-4</v>
      </c>
      <c r="AA1042">
        <v>30386.47</v>
      </c>
      <c r="AB1042">
        <v>0</v>
      </c>
      <c r="AC1042">
        <v>0</v>
      </c>
      <c r="AD1042">
        <v>0</v>
      </c>
      <c r="AE1042">
        <v>4488.3999999999996</v>
      </c>
      <c r="AF1042">
        <v>0</v>
      </c>
      <c r="AG1042">
        <v>0</v>
      </c>
      <c r="AH1042">
        <v>0</v>
      </c>
      <c r="AI1042">
        <v>6.77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0</v>
      </c>
      <c r="AQ1042">
        <v>0</v>
      </c>
      <c r="AR1042">
        <v>0</v>
      </c>
      <c r="AS1042" t="s">
        <v>3</v>
      </c>
      <c r="AT1042">
        <v>3.6000000000000002E-4</v>
      </c>
      <c r="AU1042" t="s">
        <v>3</v>
      </c>
      <c r="AV1042">
        <v>0</v>
      </c>
      <c r="AW1042">
        <v>2</v>
      </c>
      <c r="AX1042">
        <v>39651799</v>
      </c>
      <c r="AY1042">
        <v>1</v>
      </c>
      <c r="AZ1042">
        <v>0</v>
      </c>
      <c r="BA1042">
        <v>876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Y1042*Source!I355</f>
        <v>2.8440000000000003E-4</v>
      </c>
      <c r="CY1042">
        <f>AA1042</f>
        <v>30386.47</v>
      </c>
      <c r="CZ1042">
        <f>AE1042</f>
        <v>4488.3999999999996</v>
      </c>
      <c r="DA1042">
        <f>AI1042</f>
        <v>6.77</v>
      </c>
      <c r="DB1042">
        <f>ROUND(ROUND(AT1042*CZ1042,2),6)</f>
        <v>1.62</v>
      </c>
      <c r="DC1042">
        <f>ROUND(ROUND(AT1042*AG1042,2),6)</f>
        <v>0</v>
      </c>
    </row>
    <row r="1043" spans="1:107" x14ac:dyDescent="0.2">
      <c r="A1043">
        <f>ROW(Source!A355)</f>
        <v>355</v>
      </c>
      <c r="B1043">
        <v>39650538</v>
      </c>
      <c r="C1043">
        <v>39651793</v>
      </c>
      <c r="D1043">
        <v>36829552</v>
      </c>
      <c r="E1043">
        <v>1</v>
      </c>
      <c r="F1043">
        <v>1</v>
      </c>
      <c r="G1043">
        <v>1</v>
      </c>
      <c r="H1043">
        <v>3</v>
      </c>
      <c r="I1043" t="s">
        <v>1211</v>
      </c>
      <c r="J1043" t="s">
        <v>1212</v>
      </c>
      <c r="K1043" t="s">
        <v>1213</v>
      </c>
      <c r="L1043">
        <v>1346</v>
      </c>
      <c r="N1043">
        <v>1009</v>
      </c>
      <c r="O1043" t="s">
        <v>186</v>
      </c>
      <c r="P1043" t="s">
        <v>186</v>
      </c>
      <c r="Q1043">
        <v>1</v>
      </c>
      <c r="W1043">
        <v>0</v>
      </c>
      <c r="X1043">
        <v>-354082635</v>
      </c>
      <c r="Y1043">
        <v>0.05</v>
      </c>
      <c r="AA1043">
        <v>430.57</v>
      </c>
      <c r="AB1043">
        <v>0</v>
      </c>
      <c r="AC1043">
        <v>0</v>
      </c>
      <c r="AD1043">
        <v>0</v>
      </c>
      <c r="AE1043">
        <v>63.6</v>
      </c>
      <c r="AF1043">
        <v>0</v>
      </c>
      <c r="AG1043">
        <v>0</v>
      </c>
      <c r="AH1043">
        <v>0</v>
      </c>
      <c r="AI1043">
        <v>6.77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0</v>
      </c>
      <c r="AQ1043">
        <v>0</v>
      </c>
      <c r="AR1043">
        <v>0</v>
      </c>
      <c r="AS1043" t="s">
        <v>3</v>
      </c>
      <c r="AT1043">
        <v>0.05</v>
      </c>
      <c r="AU1043" t="s">
        <v>3</v>
      </c>
      <c r="AV1043">
        <v>0</v>
      </c>
      <c r="AW1043">
        <v>2</v>
      </c>
      <c r="AX1043">
        <v>39651800</v>
      </c>
      <c r="AY1043">
        <v>1</v>
      </c>
      <c r="AZ1043">
        <v>0</v>
      </c>
      <c r="BA1043">
        <v>877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Y1043*Source!I355</f>
        <v>3.9500000000000007E-2</v>
      </c>
      <c r="CY1043">
        <f>AA1043</f>
        <v>430.57</v>
      </c>
      <c r="CZ1043">
        <f>AE1043</f>
        <v>63.6</v>
      </c>
      <c r="DA1043">
        <f>AI1043</f>
        <v>6.77</v>
      </c>
      <c r="DB1043">
        <f>ROUND(ROUND(AT1043*CZ1043,2),6)</f>
        <v>3.18</v>
      </c>
      <c r="DC1043">
        <f>ROUND(ROUND(AT1043*AG1043,2),6)</f>
        <v>0</v>
      </c>
    </row>
    <row r="1044" spans="1:107" x14ac:dyDescent="0.2">
      <c r="A1044">
        <f>ROW(Source!A355)</f>
        <v>355</v>
      </c>
      <c r="B1044">
        <v>39650538</v>
      </c>
      <c r="C1044">
        <v>39651793</v>
      </c>
      <c r="D1044">
        <v>36799065</v>
      </c>
      <c r="E1044">
        <v>17</v>
      </c>
      <c r="F1044">
        <v>1</v>
      </c>
      <c r="G1044">
        <v>1</v>
      </c>
      <c r="H1044">
        <v>3</v>
      </c>
      <c r="I1044" t="s">
        <v>892</v>
      </c>
      <c r="J1044" t="s">
        <v>3</v>
      </c>
      <c r="K1044" t="s">
        <v>893</v>
      </c>
      <c r="L1044">
        <v>1374</v>
      </c>
      <c r="N1044">
        <v>1013</v>
      </c>
      <c r="O1044" t="s">
        <v>894</v>
      </c>
      <c r="P1044" t="s">
        <v>894</v>
      </c>
      <c r="Q1044">
        <v>1</v>
      </c>
      <c r="W1044">
        <v>0</v>
      </c>
      <c r="X1044">
        <v>-1731369543</v>
      </c>
      <c r="Y1044">
        <v>2.5</v>
      </c>
      <c r="AA1044">
        <v>1</v>
      </c>
      <c r="AB1044">
        <v>0</v>
      </c>
      <c r="AC1044">
        <v>0</v>
      </c>
      <c r="AD1044">
        <v>0</v>
      </c>
      <c r="AE1044">
        <v>1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1</v>
      </c>
      <c r="AL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 t="s">
        <v>3</v>
      </c>
      <c r="AT1044">
        <v>2.5</v>
      </c>
      <c r="AU1044" t="s">
        <v>3</v>
      </c>
      <c r="AV1044">
        <v>0</v>
      </c>
      <c r="AW1044">
        <v>2</v>
      </c>
      <c r="AX1044">
        <v>39651801</v>
      </c>
      <c r="AY1044">
        <v>1</v>
      </c>
      <c r="AZ1044">
        <v>0</v>
      </c>
      <c r="BA1044">
        <v>878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Y1044*Source!I355</f>
        <v>1.9750000000000001</v>
      </c>
      <c r="CY1044">
        <f>AA1044</f>
        <v>1</v>
      </c>
      <c r="CZ1044">
        <f>AE1044</f>
        <v>1</v>
      </c>
      <c r="DA1044">
        <f>AI1044</f>
        <v>1</v>
      </c>
      <c r="DB1044">
        <f>ROUND(ROUND(AT1044*CZ1044,2),6)</f>
        <v>2.5</v>
      </c>
      <c r="DC1044">
        <f>ROUND(ROUND(AT1044*AG1044,2),6)</f>
        <v>0</v>
      </c>
    </row>
    <row r="1045" spans="1:107" x14ac:dyDescent="0.2">
      <c r="A1045">
        <f>ROW(Source!A356)</f>
        <v>356</v>
      </c>
      <c r="B1045">
        <v>39650536</v>
      </c>
      <c r="C1045">
        <v>39651802</v>
      </c>
      <c r="D1045">
        <v>37080781</v>
      </c>
      <c r="E1045">
        <v>1</v>
      </c>
      <c r="F1045">
        <v>1</v>
      </c>
      <c r="G1045">
        <v>1</v>
      </c>
      <c r="H1045">
        <v>1</v>
      </c>
      <c r="I1045" t="s">
        <v>876</v>
      </c>
      <c r="J1045" t="s">
        <v>3</v>
      </c>
      <c r="K1045" t="s">
        <v>877</v>
      </c>
      <c r="L1045">
        <v>1191</v>
      </c>
      <c r="N1045">
        <v>1013</v>
      </c>
      <c r="O1045" t="s">
        <v>878</v>
      </c>
      <c r="P1045" t="s">
        <v>878</v>
      </c>
      <c r="Q1045">
        <v>1</v>
      </c>
      <c r="W1045">
        <v>0</v>
      </c>
      <c r="X1045">
        <v>912892513</v>
      </c>
      <c r="Y1045">
        <v>22.680000000000003</v>
      </c>
      <c r="AA1045">
        <v>0</v>
      </c>
      <c r="AB1045">
        <v>0</v>
      </c>
      <c r="AC1045">
        <v>0</v>
      </c>
      <c r="AD1045">
        <v>9.92</v>
      </c>
      <c r="AE1045">
        <v>0</v>
      </c>
      <c r="AF1045">
        <v>0</v>
      </c>
      <c r="AG1045">
        <v>0</v>
      </c>
      <c r="AH1045">
        <v>9.92</v>
      </c>
      <c r="AI1045">
        <v>1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3</v>
      </c>
      <c r="AT1045">
        <v>16.8</v>
      </c>
      <c r="AU1045" t="s">
        <v>19</v>
      </c>
      <c r="AV1045">
        <v>1</v>
      </c>
      <c r="AW1045">
        <v>2</v>
      </c>
      <c r="AX1045">
        <v>39651816</v>
      </c>
      <c r="AY1045">
        <v>1</v>
      </c>
      <c r="AZ1045">
        <v>0</v>
      </c>
      <c r="BA1045">
        <v>879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Y1045*Source!I356</f>
        <v>41.277600000000007</v>
      </c>
      <c r="CY1045">
        <f>AD1045</f>
        <v>9.92</v>
      </c>
      <c r="CZ1045">
        <f>AH1045</f>
        <v>9.92</v>
      </c>
      <c r="DA1045">
        <f>AL1045</f>
        <v>1</v>
      </c>
      <c r="DB1045">
        <f>ROUND((ROUND(AT1045*CZ1045,2)*1.35),6)</f>
        <v>224.99100000000001</v>
      </c>
      <c r="DC1045">
        <f>ROUND((ROUND(AT1045*AG1045,2)*1.35),6)</f>
        <v>0</v>
      </c>
    </row>
    <row r="1046" spans="1:107" x14ac:dyDescent="0.2">
      <c r="A1046">
        <f>ROW(Source!A356)</f>
        <v>356</v>
      </c>
      <c r="B1046">
        <v>39650536</v>
      </c>
      <c r="C1046">
        <v>39651802</v>
      </c>
      <c r="D1046">
        <v>37064876</v>
      </c>
      <c r="E1046">
        <v>1</v>
      </c>
      <c r="F1046">
        <v>1</v>
      </c>
      <c r="G1046">
        <v>1</v>
      </c>
      <c r="H1046">
        <v>1</v>
      </c>
      <c r="I1046" t="s">
        <v>897</v>
      </c>
      <c r="J1046" t="s">
        <v>3</v>
      </c>
      <c r="K1046" t="s">
        <v>898</v>
      </c>
      <c r="L1046">
        <v>1191</v>
      </c>
      <c r="N1046">
        <v>1013</v>
      </c>
      <c r="O1046" t="s">
        <v>878</v>
      </c>
      <c r="P1046" t="s">
        <v>878</v>
      </c>
      <c r="Q1046">
        <v>1</v>
      </c>
      <c r="W1046">
        <v>0</v>
      </c>
      <c r="X1046">
        <v>-1417349443</v>
      </c>
      <c r="Y1046">
        <v>0.02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1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0</v>
      </c>
      <c r="AQ1046">
        <v>0</v>
      </c>
      <c r="AR1046">
        <v>0</v>
      </c>
      <c r="AS1046" t="s">
        <v>3</v>
      </c>
      <c r="AT1046">
        <v>0.02</v>
      </c>
      <c r="AU1046" t="s">
        <v>3</v>
      </c>
      <c r="AV1046">
        <v>2</v>
      </c>
      <c r="AW1046">
        <v>2</v>
      </c>
      <c r="AX1046">
        <v>39651817</v>
      </c>
      <c r="AY1046">
        <v>1</v>
      </c>
      <c r="AZ1046">
        <v>2048</v>
      </c>
      <c r="BA1046">
        <v>880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Y1046*Source!I356</f>
        <v>3.6400000000000002E-2</v>
      </c>
      <c r="CY1046">
        <f>AD1046</f>
        <v>0</v>
      </c>
      <c r="CZ1046">
        <f>AH1046</f>
        <v>0</v>
      </c>
      <c r="DA1046">
        <f>AL1046</f>
        <v>1</v>
      </c>
      <c r="DB1046">
        <f>ROUND(ROUND(AT1046*CZ1046,2),6)</f>
        <v>0</v>
      </c>
      <c r="DC1046">
        <f>ROUND(ROUND(AT1046*AG1046,2),6)</f>
        <v>0</v>
      </c>
    </row>
    <row r="1047" spans="1:107" x14ac:dyDescent="0.2">
      <c r="A1047">
        <f>ROW(Source!A356)</f>
        <v>356</v>
      </c>
      <c r="B1047">
        <v>39650536</v>
      </c>
      <c r="C1047">
        <v>39651802</v>
      </c>
      <c r="D1047">
        <v>36882159</v>
      </c>
      <c r="E1047">
        <v>1</v>
      </c>
      <c r="F1047">
        <v>1</v>
      </c>
      <c r="G1047">
        <v>1</v>
      </c>
      <c r="H1047">
        <v>2</v>
      </c>
      <c r="I1047" t="s">
        <v>958</v>
      </c>
      <c r="J1047" t="s">
        <v>959</v>
      </c>
      <c r="K1047" t="s">
        <v>960</v>
      </c>
      <c r="L1047">
        <v>1368</v>
      </c>
      <c r="N1047">
        <v>1011</v>
      </c>
      <c r="O1047" t="s">
        <v>902</v>
      </c>
      <c r="P1047" t="s">
        <v>902</v>
      </c>
      <c r="Q1047">
        <v>1</v>
      </c>
      <c r="W1047">
        <v>0</v>
      </c>
      <c r="X1047">
        <v>-1718674368</v>
      </c>
      <c r="Y1047">
        <v>1.3500000000000002E-2</v>
      </c>
      <c r="AA1047">
        <v>0</v>
      </c>
      <c r="AB1047">
        <v>111.99</v>
      </c>
      <c r="AC1047">
        <v>13.5</v>
      </c>
      <c r="AD1047">
        <v>0</v>
      </c>
      <c r="AE1047">
        <v>0</v>
      </c>
      <c r="AF1047">
        <v>111.99</v>
      </c>
      <c r="AG1047">
        <v>13.5</v>
      </c>
      <c r="AH1047">
        <v>0</v>
      </c>
      <c r="AI1047">
        <v>1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3</v>
      </c>
      <c r="AT1047">
        <v>0.01</v>
      </c>
      <c r="AU1047" t="s">
        <v>19</v>
      </c>
      <c r="AV1047">
        <v>0</v>
      </c>
      <c r="AW1047">
        <v>2</v>
      </c>
      <c r="AX1047">
        <v>39651818</v>
      </c>
      <c r="AY1047">
        <v>1</v>
      </c>
      <c r="AZ1047">
        <v>0</v>
      </c>
      <c r="BA1047">
        <v>881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Y1047*Source!I356</f>
        <v>2.4570000000000005E-2</v>
      </c>
      <c r="CY1047">
        <f>AB1047</f>
        <v>111.99</v>
      </c>
      <c r="CZ1047">
        <f>AF1047</f>
        <v>111.99</v>
      </c>
      <c r="DA1047">
        <f>AJ1047</f>
        <v>1</v>
      </c>
      <c r="DB1047">
        <f>ROUND((ROUND(AT1047*CZ1047,2)*1.35),6)</f>
        <v>1.512</v>
      </c>
      <c r="DC1047">
        <f>ROUND((ROUND(AT1047*AG1047,2)*1.35),6)</f>
        <v>0.189</v>
      </c>
    </row>
    <row r="1048" spans="1:107" x14ac:dyDescent="0.2">
      <c r="A1048">
        <f>ROW(Source!A356)</f>
        <v>356</v>
      </c>
      <c r="B1048">
        <v>39650536</v>
      </c>
      <c r="C1048">
        <v>39651802</v>
      </c>
      <c r="D1048">
        <v>36883554</v>
      </c>
      <c r="E1048">
        <v>1</v>
      </c>
      <c r="F1048">
        <v>1</v>
      </c>
      <c r="G1048">
        <v>1</v>
      </c>
      <c r="H1048">
        <v>2</v>
      </c>
      <c r="I1048" t="s">
        <v>961</v>
      </c>
      <c r="J1048" t="s">
        <v>962</v>
      </c>
      <c r="K1048" t="s">
        <v>963</v>
      </c>
      <c r="L1048">
        <v>1368</v>
      </c>
      <c r="N1048">
        <v>1011</v>
      </c>
      <c r="O1048" t="s">
        <v>902</v>
      </c>
      <c r="P1048" t="s">
        <v>902</v>
      </c>
      <c r="Q1048">
        <v>1</v>
      </c>
      <c r="W1048">
        <v>0</v>
      </c>
      <c r="X1048">
        <v>1372534845</v>
      </c>
      <c r="Y1048">
        <v>1.3500000000000002E-2</v>
      </c>
      <c r="AA1048">
        <v>0</v>
      </c>
      <c r="AB1048">
        <v>65.709999999999994</v>
      </c>
      <c r="AC1048">
        <v>11.6</v>
      </c>
      <c r="AD1048">
        <v>0</v>
      </c>
      <c r="AE1048">
        <v>0</v>
      </c>
      <c r="AF1048">
        <v>65.709999999999994</v>
      </c>
      <c r="AG1048">
        <v>11.6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1</v>
      </c>
      <c r="AP1048">
        <v>1</v>
      </c>
      <c r="AQ1048">
        <v>0</v>
      </c>
      <c r="AR1048">
        <v>0</v>
      </c>
      <c r="AS1048" t="s">
        <v>3</v>
      </c>
      <c r="AT1048">
        <v>0.01</v>
      </c>
      <c r="AU1048" t="s">
        <v>19</v>
      </c>
      <c r="AV1048">
        <v>0</v>
      </c>
      <c r="AW1048">
        <v>2</v>
      </c>
      <c r="AX1048">
        <v>39651819</v>
      </c>
      <c r="AY1048">
        <v>1</v>
      </c>
      <c r="AZ1048">
        <v>0</v>
      </c>
      <c r="BA1048">
        <v>882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Y1048*Source!I356</f>
        <v>2.4570000000000005E-2</v>
      </c>
      <c r="CY1048">
        <f>AB1048</f>
        <v>65.709999999999994</v>
      </c>
      <c r="CZ1048">
        <f>AF1048</f>
        <v>65.709999999999994</v>
      </c>
      <c r="DA1048">
        <f>AJ1048</f>
        <v>1</v>
      </c>
      <c r="DB1048">
        <f>ROUND((ROUND(AT1048*CZ1048,2)*1.35),6)</f>
        <v>0.89100000000000001</v>
      </c>
      <c r="DC1048">
        <f>ROUND((ROUND(AT1048*AG1048,2)*1.35),6)</f>
        <v>0.16200000000000001</v>
      </c>
    </row>
    <row r="1049" spans="1:107" x14ac:dyDescent="0.2">
      <c r="A1049">
        <f>ROW(Source!A356)</f>
        <v>356</v>
      </c>
      <c r="B1049">
        <v>39650536</v>
      </c>
      <c r="C1049">
        <v>39651802</v>
      </c>
      <c r="D1049">
        <v>36800043</v>
      </c>
      <c r="E1049">
        <v>1</v>
      </c>
      <c r="F1049">
        <v>1</v>
      </c>
      <c r="G1049">
        <v>1</v>
      </c>
      <c r="H1049">
        <v>3</v>
      </c>
      <c r="I1049" t="s">
        <v>989</v>
      </c>
      <c r="J1049" t="s">
        <v>990</v>
      </c>
      <c r="K1049" t="s">
        <v>991</v>
      </c>
      <c r="L1049">
        <v>1346</v>
      </c>
      <c r="N1049">
        <v>1009</v>
      </c>
      <c r="O1049" t="s">
        <v>186</v>
      </c>
      <c r="P1049" t="s">
        <v>186</v>
      </c>
      <c r="Q1049">
        <v>1</v>
      </c>
      <c r="W1049">
        <v>0</v>
      </c>
      <c r="X1049">
        <v>618806536</v>
      </c>
      <c r="Y1049">
        <v>0.1</v>
      </c>
      <c r="AA1049">
        <v>44.97</v>
      </c>
      <c r="AB1049">
        <v>0</v>
      </c>
      <c r="AC1049">
        <v>0</v>
      </c>
      <c r="AD1049">
        <v>0</v>
      </c>
      <c r="AE1049">
        <v>44.97</v>
      </c>
      <c r="AF1049">
        <v>0</v>
      </c>
      <c r="AG1049">
        <v>0</v>
      </c>
      <c r="AH1049">
        <v>0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3</v>
      </c>
      <c r="AT1049">
        <v>0.1</v>
      </c>
      <c r="AU1049" t="s">
        <v>3</v>
      </c>
      <c r="AV1049">
        <v>0</v>
      </c>
      <c r="AW1049">
        <v>2</v>
      </c>
      <c r="AX1049">
        <v>39651820</v>
      </c>
      <c r="AY1049">
        <v>1</v>
      </c>
      <c r="AZ1049">
        <v>0</v>
      </c>
      <c r="BA1049">
        <v>883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Y1049*Source!I356</f>
        <v>0.18200000000000002</v>
      </c>
      <c r="CY1049">
        <f t="shared" ref="CY1049:CY1057" si="344">AA1049</f>
        <v>44.97</v>
      </c>
      <c r="CZ1049">
        <f t="shared" ref="CZ1049:CZ1057" si="345">AE1049</f>
        <v>44.97</v>
      </c>
      <c r="DA1049">
        <f t="shared" ref="DA1049:DA1057" si="346">AI1049</f>
        <v>1</v>
      </c>
      <c r="DB1049">
        <f t="shared" ref="DB1049:DB1057" si="347">ROUND(ROUND(AT1049*CZ1049,2),6)</f>
        <v>4.5</v>
      </c>
      <c r="DC1049">
        <f t="shared" ref="DC1049:DC1057" si="348">ROUND(ROUND(AT1049*AG1049,2),6)</f>
        <v>0</v>
      </c>
    </row>
    <row r="1050" spans="1:107" x14ac:dyDescent="0.2">
      <c r="A1050">
        <f>ROW(Source!A356)</f>
        <v>356</v>
      </c>
      <c r="B1050">
        <v>39650536</v>
      </c>
      <c r="C1050">
        <v>39651802</v>
      </c>
      <c r="D1050">
        <v>36801775</v>
      </c>
      <c r="E1050">
        <v>1</v>
      </c>
      <c r="F1050">
        <v>1</v>
      </c>
      <c r="G1050">
        <v>1</v>
      </c>
      <c r="H1050">
        <v>3</v>
      </c>
      <c r="I1050" t="s">
        <v>992</v>
      </c>
      <c r="J1050" t="s">
        <v>993</v>
      </c>
      <c r="K1050" t="s">
        <v>994</v>
      </c>
      <c r="L1050">
        <v>1346</v>
      </c>
      <c r="N1050">
        <v>1009</v>
      </c>
      <c r="O1050" t="s">
        <v>186</v>
      </c>
      <c r="P1050" t="s">
        <v>186</v>
      </c>
      <c r="Q1050">
        <v>1</v>
      </c>
      <c r="W1050">
        <v>0</v>
      </c>
      <c r="X1050">
        <v>56922527</v>
      </c>
      <c r="Y1050">
        <v>0.02</v>
      </c>
      <c r="AA1050">
        <v>11.5</v>
      </c>
      <c r="AB1050">
        <v>0</v>
      </c>
      <c r="AC1050">
        <v>0</v>
      </c>
      <c r="AD1050">
        <v>0</v>
      </c>
      <c r="AE1050">
        <v>11.5</v>
      </c>
      <c r="AF1050">
        <v>0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0</v>
      </c>
      <c r="AQ1050">
        <v>0</v>
      </c>
      <c r="AR1050">
        <v>0</v>
      </c>
      <c r="AS1050" t="s">
        <v>3</v>
      </c>
      <c r="AT1050">
        <v>0.02</v>
      </c>
      <c r="AU1050" t="s">
        <v>3</v>
      </c>
      <c r="AV1050">
        <v>0</v>
      </c>
      <c r="AW1050">
        <v>2</v>
      </c>
      <c r="AX1050">
        <v>39651821</v>
      </c>
      <c r="AY1050">
        <v>1</v>
      </c>
      <c r="AZ1050">
        <v>0</v>
      </c>
      <c r="BA1050">
        <v>884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Y1050*Source!I356</f>
        <v>3.6400000000000002E-2</v>
      </c>
      <c r="CY1050">
        <f t="shared" si="344"/>
        <v>11.5</v>
      </c>
      <c r="CZ1050">
        <f t="shared" si="345"/>
        <v>11.5</v>
      </c>
      <c r="DA1050">
        <f t="shared" si="346"/>
        <v>1</v>
      </c>
      <c r="DB1050">
        <f t="shared" si="347"/>
        <v>0.23</v>
      </c>
      <c r="DC1050">
        <f t="shared" si="348"/>
        <v>0</v>
      </c>
    </row>
    <row r="1051" spans="1:107" x14ac:dyDescent="0.2">
      <c r="A1051">
        <f>ROW(Source!A356)</f>
        <v>356</v>
      </c>
      <c r="B1051">
        <v>39650536</v>
      </c>
      <c r="C1051">
        <v>39651802</v>
      </c>
      <c r="D1051">
        <v>36802094</v>
      </c>
      <c r="E1051">
        <v>1</v>
      </c>
      <c r="F1051">
        <v>1</v>
      </c>
      <c r="G1051">
        <v>1</v>
      </c>
      <c r="H1051">
        <v>3</v>
      </c>
      <c r="I1051" t="s">
        <v>995</v>
      </c>
      <c r="J1051" t="s">
        <v>996</v>
      </c>
      <c r="K1051" t="s">
        <v>997</v>
      </c>
      <c r="L1051">
        <v>1346</v>
      </c>
      <c r="N1051">
        <v>1009</v>
      </c>
      <c r="O1051" t="s">
        <v>186</v>
      </c>
      <c r="P1051" t="s">
        <v>186</v>
      </c>
      <c r="Q1051">
        <v>1</v>
      </c>
      <c r="W1051">
        <v>0</v>
      </c>
      <c r="X1051">
        <v>-1088866022</v>
      </c>
      <c r="Y1051">
        <v>0.2</v>
      </c>
      <c r="AA1051">
        <v>30.4</v>
      </c>
      <c r="AB1051">
        <v>0</v>
      </c>
      <c r="AC1051">
        <v>0</v>
      </c>
      <c r="AD1051">
        <v>0</v>
      </c>
      <c r="AE1051">
        <v>30.4</v>
      </c>
      <c r="AF1051">
        <v>0</v>
      </c>
      <c r="AG1051">
        <v>0</v>
      </c>
      <c r="AH1051">
        <v>0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3</v>
      </c>
      <c r="AT1051">
        <v>0.2</v>
      </c>
      <c r="AU1051" t="s">
        <v>3</v>
      </c>
      <c r="AV1051">
        <v>0</v>
      </c>
      <c r="AW1051">
        <v>2</v>
      </c>
      <c r="AX1051">
        <v>39651822</v>
      </c>
      <c r="AY1051">
        <v>1</v>
      </c>
      <c r="AZ1051">
        <v>0</v>
      </c>
      <c r="BA1051">
        <v>885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Y1051*Source!I356</f>
        <v>0.36400000000000005</v>
      </c>
      <c r="CY1051">
        <f t="shared" si="344"/>
        <v>30.4</v>
      </c>
      <c r="CZ1051">
        <f t="shared" si="345"/>
        <v>30.4</v>
      </c>
      <c r="DA1051">
        <f t="shared" si="346"/>
        <v>1</v>
      </c>
      <c r="DB1051">
        <f t="shared" si="347"/>
        <v>6.08</v>
      </c>
      <c r="DC1051">
        <f t="shared" si="348"/>
        <v>0</v>
      </c>
    </row>
    <row r="1052" spans="1:107" x14ac:dyDescent="0.2">
      <c r="A1052">
        <f>ROW(Source!A356)</f>
        <v>356</v>
      </c>
      <c r="B1052">
        <v>39650536</v>
      </c>
      <c r="C1052">
        <v>39651802</v>
      </c>
      <c r="D1052">
        <v>36802106</v>
      </c>
      <c r="E1052">
        <v>1</v>
      </c>
      <c r="F1052">
        <v>1</v>
      </c>
      <c r="G1052">
        <v>1</v>
      </c>
      <c r="H1052">
        <v>3</v>
      </c>
      <c r="I1052" t="s">
        <v>998</v>
      </c>
      <c r="J1052" t="s">
        <v>999</v>
      </c>
      <c r="K1052" t="s">
        <v>1000</v>
      </c>
      <c r="L1052">
        <v>1308</v>
      </c>
      <c r="N1052">
        <v>1003</v>
      </c>
      <c r="O1052" t="s">
        <v>256</v>
      </c>
      <c r="P1052" t="s">
        <v>256</v>
      </c>
      <c r="Q1052">
        <v>100</v>
      </c>
      <c r="W1052">
        <v>0</v>
      </c>
      <c r="X1052">
        <v>568244124</v>
      </c>
      <c r="Y1052">
        <v>0.1</v>
      </c>
      <c r="AA1052">
        <v>120</v>
      </c>
      <c r="AB1052">
        <v>0</v>
      </c>
      <c r="AC1052">
        <v>0</v>
      </c>
      <c r="AD1052">
        <v>0</v>
      </c>
      <c r="AE1052">
        <v>120</v>
      </c>
      <c r="AF1052">
        <v>0</v>
      </c>
      <c r="AG1052">
        <v>0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3</v>
      </c>
      <c r="AT1052">
        <v>0.1</v>
      </c>
      <c r="AU1052" t="s">
        <v>3</v>
      </c>
      <c r="AV1052">
        <v>0</v>
      </c>
      <c r="AW1052">
        <v>2</v>
      </c>
      <c r="AX1052">
        <v>39651823</v>
      </c>
      <c r="AY1052">
        <v>1</v>
      </c>
      <c r="AZ1052">
        <v>0</v>
      </c>
      <c r="BA1052">
        <v>886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Y1052*Source!I356</f>
        <v>0.18200000000000002</v>
      </c>
      <c r="CY1052">
        <f t="shared" si="344"/>
        <v>120</v>
      </c>
      <c r="CZ1052">
        <f t="shared" si="345"/>
        <v>120</v>
      </c>
      <c r="DA1052">
        <f t="shared" si="346"/>
        <v>1</v>
      </c>
      <c r="DB1052">
        <f t="shared" si="347"/>
        <v>12</v>
      </c>
      <c r="DC1052">
        <f t="shared" si="348"/>
        <v>0</v>
      </c>
    </row>
    <row r="1053" spans="1:107" x14ac:dyDescent="0.2">
      <c r="A1053">
        <f>ROW(Source!A356)</f>
        <v>356</v>
      </c>
      <c r="B1053">
        <v>39650536</v>
      </c>
      <c r="C1053">
        <v>39651802</v>
      </c>
      <c r="D1053">
        <v>36805500</v>
      </c>
      <c r="E1053">
        <v>1</v>
      </c>
      <c r="F1053">
        <v>1</v>
      </c>
      <c r="G1053">
        <v>1</v>
      </c>
      <c r="H1053">
        <v>3</v>
      </c>
      <c r="I1053" t="s">
        <v>1001</v>
      </c>
      <c r="J1053" t="s">
        <v>1002</v>
      </c>
      <c r="K1053" t="s">
        <v>1003</v>
      </c>
      <c r="L1053">
        <v>1346</v>
      </c>
      <c r="N1053">
        <v>1009</v>
      </c>
      <c r="O1053" t="s">
        <v>186</v>
      </c>
      <c r="P1053" t="s">
        <v>186</v>
      </c>
      <c r="Q1053">
        <v>1</v>
      </c>
      <c r="W1053">
        <v>0</v>
      </c>
      <c r="X1053">
        <v>-856710481</v>
      </c>
      <c r="Y1053">
        <v>0.01</v>
      </c>
      <c r="AA1053">
        <v>133.05000000000001</v>
      </c>
      <c r="AB1053">
        <v>0</v>
      </c>
      <c r="AC1053">
        <v>0</v>
      </c>
      <c r="AD1053">
        <v>0</v>
      </c>
      <c r="AE1053">
        <v>133.05000000000001</v>
      </c>
      <c r="AF1053">
        <v>0</v>
      </c>
      <c r="AG1053">
        <v>0</v>
      </c>
      <c r="AH1053">
        <v>0</v>
      </c>
      <c r="AI1053">
        <v>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 t="s">
        <v>3</v>
      </c>
      <c r="AT1053">
        <v>0.01</v>
      </c>
      <c r="AU1053" t="s">
        <v>3</v>
      </c>
      <c r="AV1053">
        <v>0</v>
      </c>
      <c r="AW1053">
        <v>2</v>
      </c>
      <c r="AX1053">
        <v>39651824</v>
      </c>
      <c r="AY1053">
        <v>1</v>
      </c>
      <c r="AZ1053">
        <v>0</v>
      </c>
      <c r="BA1053">
        <v>887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Y1053*Source!I356</f>
        <v>1.8200000000000001E-2</v>
      </c>
      <c r="CY1053">
        <f t="shared" si="344"/>
        <v>133.05000000000001</v>
      </c>
      <c r="CZ1053">
        <f t="shared" si="345"/>
        <v>133.05000000000001</v>
      </c>
      <c r="DA1053">
        <f t="shared" si="346"/>
        <v>1</v>
      </c>
      <c r="DB1053">
        <f t="shared" si="347"/>
        <v>1.33</v>
      </c>
      <c r="DC1053">
        <f t="shared" si="348"/>
        <v>0</v>
      </c>
    </row>
    <row r="1054" spans="1:107" x14ac:dyDescent="0.2">
      <c r="A1054">
        <f>ROW(Source!A356)</f>
        <v>356</v>
      </c>
      <c r="B1054">
        <v>39650536</v>
      </c>
      <c r="C1054">
        <v>39651802</v>
      </c>
      <c r="D1054">
        <v>36829535</v>
      </c>
      <c r="E1054">
        <v>1</v>
      </c>
      <c r="F1054">
        <v>1</v>
      </c>
      <c r="G1054">
        <v>1</v>
      </c>
      <c r="H1054">
        <v>3</v>
      </c>
      <c r="I1054" t="s">
        <v>909</v>
      </c>
      <c r="J1054" t="s">
        <v>910</v>
      </c>
      <c r="K1054" t="s">
        <v>911</v>
      </c>
      <c r="L1054">
        <v>1346</v>
      </c>
      <c r="N1054">
        <v>1009</v>
      </c>
      <c r="O1054" t="s">
        <v>186</v>
      </c>
      <c r="P1054" t="s">
        <v>186</v>
      </c>
      <c r="Q1054">
        <v>1</v>
      </c>
      <c r="W1054">
        <v>0</v>
      </c>
      <c r="X1054">
        <v>1391681712</v>
      </c>
      <c r="Y1054">
        <v>0.08</v>
      </c>
      <c r="AA1054">
        <v>68.05</v>
      </c>
      <c r="AB1054">
        <v>0</v>
      </c>
      <c r="AC1054">
        <v>0</v>
      </c>
      <c r="AD1054">
        <v>0</v>
      </c>
      <c r="AE1054">
        <v>68.05</v>
      </c>
      <c r="AF1054">
        <v>0</v>
      </c>
      <c r="AG1054">
        <v>0</v>
      </c>
      <c r="AH1054">
        <v>0</v>
      </c>
      <c r="AI1054">
        <v>1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0</v>
      </c>
      <c r="AQ1054">
        <v>0</v>
      </c>
      <c r="AR1054">
        <v>0</v>
      </c>
      <c r="AS1054" t="s">
        <v>3</v>
      </c>
      <c r="AT1054">
        <v>0.08</v>
      </c>
      <c r="AU1054" t="s">
        <v>3</v>
      </c>
      <c r="AV1054">
        <v>0</v>
      </c>
      <c r="AW1054">
        <v>2</v>
      </c>
      <c r="AX1054">
        <v>39651825</v>
      </c>
      <c r="AY1054">
        <v>1</v>
      </c>
      <c r="AZ1054">
        <v>0</v>
      </c>
      <c r="BA1054">
        <v>888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Y1054*Source!I356</f>
        <v>0.14560000000000001</v>
      </c>
      <c r="CY1054">
        <f t="shared" si="344"/>
        <v>68.05</v>
      </c>
      <c r="CZ1054">
        <f t="shared" si="345"/>
        <v>68.05</v>
      </c>
      <c r="DA1054">
        <f t="shared" si="346"/>
        <v>1</v>
      </c>
      <c r="DB1054">
        <f t="shared" si="347"/>
        <v>5.44</v>
      </c>
      <c r="DC1054">
        <f t="shared" si="348"/>
        <v>0</v>
      </c>
    </row>
    <row r="1055" spans="1:107" x14ac:dyDescent="0.2">
      <c r="A1055">
        <f>ROW(Source!A356)</f>
        <v>356</v>
      </c>
      <c r="B1055">
        <v>39650536</v>
      </c>
      <c r="C1055">
        <v>39651802</v>
      </c>
      <c r="D1055">
        <v>36838473</v>
      </c>
      <c r="E1055">
        <v>1</v>
      </c>
      <c r="F1055">
        <v>1</v>
      </c>
      <c r="G1055">
        <v>1</v>
      </c>
      <c r="H1055">
        <v>3</v>
      </c>
      <c r="I1055" t="s">
        <v>1004</v>
      </c>
      <c r="J1055" t="s">
        <v>1005</v>
      </c>
      <c r="K1055" t="s">
        <v>1006</v>
      </c>
      <c r="L1055">
        <v>1348</v>
      </c>
      <c r="N1055">
        <v>1009</v>
      </c>
      <c r="O1055" t="s">
        <v>888</v>
      </c>
      <c r="P1055" t="s">
        <v>888</v>
      </c>
      <c r="Q1055">
        <v>1000</v>
      </c>
      <c r="W1055">
        <v>0</v>
      </c>
      <c r="X1055">
        <v>-738198144</v>
      </c>
      <c r="Y1055">
        <v>1E-4</v>
      </c>
      <c r="AA1055">
        <v>70200</v>
      </c>
      <c r="AB1055">
        <v>0</v>
      </c>
      <c r="AC1055">
        <v>0</v>
      </c>
      <c r="AD1055">
        <v>0</v>
      </c>
      <c r="AE1055">
        <v>70200</v>
      </c>
      <c r="AF1055">
        <v>0</v>
      </c>
      <c r="AG1055">
        <v>0</v>
      </c>
      <c r="AH1055">
        <v>0</v>
      </c>
      <c r="AI1055">
        <v>1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3</v>
      </c>
      <c r="AT1055">
        <v>1E-4</v>
      </c>
      <c r="AU1055" t="s">
        <v>3</v>
      </c>
      <c r="AV1055">
        <v>0</v>
      </c>
      <c r="AW1055">
        <v>2</v>
      </c>
      <c r="AX1055">
        <v>39651826</v>
      </c>
      <c r="AY1055">
        <v>1</v>
      </c>
      <c r="AZ1055">
        <v>0</v>
      </c>
      <c r="BA1055">
        <v>889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Y1055*Source!I356</f>
        <v>1.8200000000000001E-4</v>
      </c>
      <c r="CY1055">
        <f t="shared" si="344"/>
        <v>70200</v>
      </c>
      <c r="CZ1055">
        <f t="shared" si="345"/>
        <v>70200</v>
      </c>
      <c r="DA1055">
        <f t="shared" si="346"/>
        <v>1</v>
      </c>
      <c r="DB1055">
        <f t="shared" si="347"/>
        <v>7.02</v>
      </c>
      <c r="DC1055">
        <f t="shared" si="348"/>
        <v>0</v>
      </c>
    </row>
    <row r="1056" spans="1:107" x14ac:dyDescent="0.2">
      <c r="A1056">
        <f>ROW(Source!A356)</f>
        <v>356</v>
      </c>
      <c r="B1056">
        <v>39650536</v>
      </c>
      <c r="C1056">
        <v>39651802</v>
      </c>
      <c r="D1056">
        <v>36870813</v>
      </c>
      <c r="E1056">
        <v>1</v>
      </c>
      <c r="F1056">
        <v>1</v>
      </c>
      <c r="G1056">
        <v>1</v>
      </c>
      <c r="H1056">
        <v>3</v>
      </c>
      <c r="I1056" t="s">
        <v>1007</v>
      </c>
      <c r="J1056" t="s">
        <v>1008</v>
      </c>
      <c r="K1056" t="s">
        <v>1009</v>
      </c>
      <c r="L1056">
        <v>1355</v>
      </c>
      <c r="N1056">
        <v>1010</v>
      </c>
      <c r="O1056" t="s">
        <v>265</v>
      </c>
      <c r="P1056" t="s">
        <v>265</v>
      </c>
      <c r="Q1056">
        <v>100</v>
      </c>
      <c r="W1056">
        <v>0</v>
      </c>
      <c r="X1056">
        <v>877733957</v>
      </c>
      <c r="Y1056">
        <v>1.02</v>
      </c>
      <c r="AA1056">
        <v>63</v>
      </c>
      <c r="AB1056">
        <v>0</v>
      </c>
      <c r="AC1056">
        <v>0</v>
      </c>
      <c r="AD1056">
        <v>0</v>
      </c>
      <c r="AE1056">
        <v>63</v>
      </c>
      <c r="AF1056">
        <v>0</v>
      </c>
      <c r="AG1056">
        <v>0</v>
      </c>
      <c r="AH1056">
        <v>0</v>
      </c>
      <c r="AI1056">
        <v>1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3</v>
      </c>
      <c r="AT1056">
        <v>1.02</v>
      </c>
      <c r="AU1056" t="s">
        <v>3</v>
      </c>
      <c r="AV1056">
        <v>0</v>
      </c>
      <c r="AW1056">
        <v>2</v>
      </c>
      <c r="AX1056">
        <v>39651827</v>
      </c>
      <c r="AY1056">
        <v>1</v>
      </c>
      <c r="AZ1056">
        <v>0</v>
      </c>
      <c r="BA1056">
        <v>890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Y1056*Source!I356</f>
        <v>1.8564000000000001</v>
      </c>
      <c r="CY1056">
        <f t="shared" si="344"/>
        <v>63</v>
      </c>
      <c r="CZ1056">
        <f t="shared" si="345"/>
        <v>63</v>
      </c>
      <c r="DA1056">
        <f t="shared" si="346"/>
        <v>1</v>
      </c>
      <c r="DB1056">
        <f t="shared" si="347"/>
        <v>64.260000000000005</v>
      </c>
      <c r="DC1056">
        <f t="shared" si="348"/>
        <v>0</v>
      </c>
    </row>
    <row r="1057" spans="1:107" x14ac:dyDescent="0.2">
      <c r="A1057">
        <f>ROW(Source!A356)</f>
        <v>356</v>
      </c>
      <c r="B1057">
        <v>39650536</v>
      </c>
      <c r="C1057">
        <v>39651802</v>
      </c>
      <c r="D1057">
        <v>36799065</v>
      </c>
      <c r="E1057">
        <v>17</v>
      </c>
      <c r="F1057">
        <v>1</v>
      </c>
      <c r="G1057">
        <v>1</v>
      </c>
      <c r="H1057">
        <v>3</v>
      </c>
      <c r="I1057" t="s">
        <v>892</v>
      </c>
      <c r="J1057" t="s">
        <v>3</v>
      </c>
      <c r="K1057" t="s">
        <v>893</v>
      </c>
      <c r="L1057">
        <v>1374</v>
      </c>
      <c r="N1057">
        <v>1013</v>
      </c>
      <c r="O1057" t="s">
        <v>894</v>
      </c>
      <c r="P1057" t="s">
        <v>894</v>
      </c>
      <c r="Q1057">
        <v>1</v>
      </c>
      <c r="W1057">
        <v>0</v>
      </c>
      <c r="X1057">
        <v>-1731369543</v>
      </c>
      <c r="Y1057">
        <v>3.33</v>
      </c>
      <c r="AA1057">
        <v>1</v>
      </c>
      <c r="AB1057">
        <v>0</v>
      </c>
      <c r="AC1057">
        <v>0</v>
      </c>
      <c r="AD1057">
        <v>0</v>
      </c>
      <c r="AE1057">
        <v>1</v>
      </c>
      <c r="AF1057">
        <v>0</v>
      </c>
      <c r="AG1057">
        <v>0</v>
      </c>
      <c r="AH1057">
        <v>0</v>
      </c>
      <c r="AI1057">
        <v>1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3</v>
      </c>
      <c r="AT1057">
        <v>3.33</v>
      </c>
      <c r="AU1057" t="s">
        <v>3</v>
      </c>
      <c r="AV1057">
        <v>0</v>
      </c>
      <c r="AW1057">
        <v>2</v>
      </c>
      <c r="AX1057">
        <v>39651828</v>
      </c>
      <c r="AY1057">
        <v>1</v>
      </c>
      <c r="AZ1057">
        <v>0</v>
      </c>
      <c r="BA1057">
        <v>891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Y1057*Source!I356</f>
        <v>6.0606</v>
      </c>
      <c r="CY1057">
        <f t="shared" si="344"/>
        <v>1</v>
      </c>
      <c r="CZ1057">
        <f t="shared" si="345"/>
        <v>1</v>
      </c>
      <c r="DA1057">
        <f t="shared" si="346"/>
        <v>1</v>
      </c>
      <c r="DB1057">
        <f t="shared" si="347"/>
        <v>3.33</v>
      </c>
      <c r="DC1057">
        <f t="shared" si="348"/>
        <v>0</v>
      </c>
    </row>
    <row r="1058" spans="1:107" x14ac:dyDescent="0.2">
      <c r="A1058">
        <f>ROW(Source!A357)</f>
        <v>357</v>
      </c>
      <c r="B1058">
        <v>39650538</v>
      </c>
      <c r="C1058">
        <v>39651802</v>
      </c>
      <c r="D1058">
        <v>37080781</v>
      </c>
      <c r="E1058">
        <v>1</v>
      </c>
      <c r="F1058">
        <v>1</v>
      </c>
      <c r="G1058">
        <v>1</v>
      </c>
      <c r="H1058">
        <v>1</v>
      </c>
      <c r="I1058" t="s">
        <v>876</v>
      </c>
      <c r="J1058" t="s">
        <v>3</v>
      </c>
      <c r="K1058" t="s">
        <v>877</v>
      </c>
      <c r="L1058">
        <v>1191</v>
      </c>
      <c r="N1058">
        <v>1013</v>
      </c>
      <c r="O1058" t="s">
        <v>878</v>
      </c>
      <c r="P1058" t="s">
        <v>878</v>
      </c>
      <c r="Q1058">
        <v>1</v>
      </c>
      <c r="W1058">
        <v>0</v>
      </c>
      <c r="X1058">
        <v>912892513</v>
      </c>
      <c r="Y1058">
        <v>22.680000000000003</v>
      </c>
      <c r="AA1058">
        <v>0</v>
      </c>
      <c r="AB1058">
        <v>0</v>
      </c>
      <c r="AC1058">
        <v>0</v>
      </c>
      <c r="AD1058">
        <v>67.16</v>
      </c>
      <c r="AE1058">
        <v>0</v>
      </c>
      <c r="AF1058">
        <v>0</v>
      </c>
      <c r="AG1058">
        <v>0</v>
      </c>
      <c r="AH1058">
        <v>9.92</v>
      </c>
      <c r="AI1058">
        <v>1</v>
      </c>
      <c r="AJ1058">
        <v>1</v>
      </c>
      <c r="AK1058">
        <v>1</v>
      </c>
      <c r="AL1058">
        <v>6.77</v>
      </c>
      <c r="AN1058">
        <v>0</v>
      </c>
      <c r="AO1058">
        <v>1</v>
      </c>
      <c r="AP1058">
        <v>1</v>
      </c>
      <c r="AQ1058">
        <v>0</v>
      </c>
      <c r="AR1058">
        <v>0</v>
      </c>
      <c r="AS1058" t="s">
        <v>3</v>
      </c>
      <c r="AT1058">
        <v>16.8</v>
      </c>
      <c r="AU1058" t="s">
        <v>19</v>
      </c>
      <c r="AV1058">
        <v>1</v>
      </c>
      <c r="AW1058">
        <v>2</v>
      </c>
      <c r="AX1058">
        <v>39651816</v>
      </c>
      <c r="AY1058">
        <v>1</v>
      </c>
      <c r="AZ1058">
        <v>0</v>
      </c>
      <c r="BA1058">
        <v>892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Y1058*Source!I357</f>
        <v>41.277600000000007</v>
      </c>
      <c r="CY1058">
        <f>AD1058</f>
        <v>67.16</v>
      </c>
      <c r="CZ1058">
        <f>AH1058</f>
        <v>9.92</v>
      </c>
      <c r="DA1058">
        <f>AL1058</f>
        <v>6.77</v>
      </c>
      <c r="DB1058">
        <f>ROUND((ROUND(AT1058*CZ1058,2)*1.35),6)</f>
        <v>224.99100000000001</v>
      </c>
      <c r="DC1058">
        <f>ROUND((ROUND(AT1058*AG1058,2)*1.35),6)</f>
        <v>0</v>
      </c>
    </row>
    <row r="1059" spans="1:107" x14ac:dyDescent="0.2">
      <c r="A1059">
        <f>ROW(Source!A357)</f>
        <v>357</v>
      </c>
      <c r="B1059">
        <v>39650538</v>
      </c>
      <c r="C1059">
        <v>39651802</v>
      </c>
      <c r="D1059">
        <v>37064876</v>
      </c>
      <c r="E1059">
        <v>1</v>
      </c>
      <c r="F1059">
        <v>1</v>
      </c>
      <c r="G1059">
        <v>1</v>
      </c>
      <c r="H1059">
        <v>1</v>
      </c>
      <c r="I1059" t="s">
        <v>897</v>
      </c>
      <c r="J1059" t="s">
        <v>3</v>
      </c>
      <c r="K1059" t="s">
        <v>898</v>
      </c>
      <c r="L1059">
        <v>1191</v>
      </c>
      <c r="N1059">
        <v>1013</v>
      </c>
      <c r="O1059" t="s">
        <v>878</v>
      </c>
      <c r="P1059" t="s">
        <v>878</v>
      </c>
      <c r="Q1059">
        <v>1</v>
      </c>
      <c r="W1059">
        <v>0</v>
      </c>
      <c r="X1059">
        <v>-1417349443</v>
      </c>
      <c r="Y1059">
        <v>0.02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1</v>
      </c>
      <c r="AJ1059">
        <v>1</v>
      </c>
      <c r="AK1059">
        <v>6.77</v>
      </c>
      <c r="AL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 t="s">
        <v>3</v>
      </c>
      <c r="AT1059">
        <v>0.02</v>
      </c>
      <c r="AU1059" t="s">
        <v>3</v>
      </c>
      <c r="AV1059">
        <v>2</v>
      </c>
      <c r="AW1059">
        <v>2</v>
      </c>
      <c r="AX1059">
        <v>39651817</v>
      </c>
      <c r="AY1059">
        <v>1</v>
      </c>
      <c r="AZ1059">
        <v>2048</v>
      </c>
      <c r="BA1059">
        <v>893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Y1059*Source!I357</f>
        <v>3.6400000000000002E-2</v>
      </c>
      <c r="CY1059">
        <f>AD1059</f>
        <v>0</v>
      </c>
      <c r="CZ1059">
        <f>AH1059</f>
        <v>0</v>
      </c>
      <c r="DA1059">
        <f>AL1059</f>
        <v>1</v>
      </c>
      <c r="DB1059">
        <f>ROUND(ROUND(AT1059*CZ1059,2),6)</f>
        <v>0</v>
      </c>
      <c r="DC1059">
        <f>ROUND(ROUND(AT1059*AG1059,2),6)</f>
        <v>0</v>
      </c>
    </row>
    <row r="1060" spans="1:107" x14ac:dyDescent="0.2">
      <c r="A1060">
        <f>ROW(Source!A357)</f>
        <v>357</v>
      </c>
      <c r="B1060">
        <v>39650538</v>
      </c>
      <c r="C1060">
        <v>39651802</v>
      </c>
      <c r="D1060">
        <v>36882159</v>
      </c>
      <c r="E1060">
        <v>1</v>
      </c>
      <c r="F1060">
        <v>1</v>
      </c>
      <c r="G1060">
        <v>1</v>
      </c>
      <c r="H1060">
        <v>2</v>
      </c>
      <c r="I1060" t="s">
        <v>958</v>
      </c>
      <c r="J1060" t="s">
        <v>959</v>
      </c>
      <c r="K1060" t="s">
        <v>960</v>
      </c>
      <c r="L1060">
        <v>1368</v>
      </c>
      <c r="N1060">
        <v>1011</v>
      </c>
      <c r="O1060" t="s">
        <v>902</v>
      </c>
      <c r="P1060" t="s">
        <v>902</v>
      </c>
      <c r="Q1060">
        <v>1</v>
      </c>
      <c r="W1060">
        <v>0</v>
      </c>
      <c r="X1060">
        <v>-1718674368</v>
      </c>
      <c r="Y1060">
        <v>1.3500000000000002E-2</v>
      </c>
      <c r="AA1060">
        <v>0</v>
      </c>
      <c r="AB1060">
        <v>758.17</v>
      </c>
      <c r="AC1060">
        <v>13.5</v>
      </c>
      <c r="AD1060">
        <v>0</v>
      </c>
      <c r="AE1060">
        <v>0</v>
      </c>
      <c r="AF1060">
        <v>111.99</v>
      </c>
      <c r="AG1060">
        <v>13.5</v>
      </c>
      <c r="AH1060">
        <v>0</v>
      </c>
      <c r="AI1060">
        <v>1</v>
      </c>
      <c r="AJ1060">
        <v>6.77</v>
      </c>
      <c r="AK1060">
        <v>1</v>
      </c>
      <c r="AL1060">
        <v>1</v>
      </c>
      <c r="AN1060">
        <v>0</v>
      </c>
      <c r="AO1060">
        <v>1</v>
      </c>
      <c r="AP1060">
        <v>1</v>
      </c>
      <c r="AQ1060">
        <v>0</v>
      </c>
      <c r="AR1060">
        <v>0</v>
      </c>
      <c r="AS1060" t="s">
        <v>3</v>
      </c>
      <c r="AT1060">
        <v>0.01</v>
      </c>
      <c r="AU1060" t="s">
        <v>19</v>
      </c>
      <c r="AV1060">
        <v>0</v>
      </c>
      <c r="AW1060">
        <v>2</v>
      </c>
      <c r="AX1060">
        <v>39651818</v>
      </c>
      <c r="AY1060">
        <v>1</v>
      </c>
      <c r="AZ1060">
        <v>0</v>
      </c>
      <c r="BA1060">
        <v>894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Y1060*Source!I357</f>
        <v>2.4570000000000005E-2</v>
      </c>
      <c r="CY1060">
        <f>AB1060</f>
        <v>758.17</v>
      </c>
      <c r="CZ1060">
        <f>AF1060</f>
        <v>111.99</v>
      </c>
      <c r="DA1060">
        <f>AJ1060</f>
        <v>6.77</v>
      </c>
      <c r="DB1060">
        <f>ROUND((ROUND(AT1060*CZ1060,2)*1.35),6)</f>
        <v>1.512</v>
      </c>
      <c r="DC1060">
        <f>ROUND((ROUND(AT1060*AG1060,2)*1.35),6)</f>
        <v>0.189</v>
      </c>
    </row>
    <row r="1061" spans="1:107" x14ac:dyDescent="0.2">
      <c r="A1061">
        <f>ROW(Source!A357)</f>
        <v>357</v>
      </c>
      <c r="B1061">
        <v>39650538</v>
      </c>
      <c r="C1061">
        <v>39651802</v>
      </c>
      <c r="D1061">
        <v>36883554</v>
      </c>
      <c r="E1061">
        <v>1</v>
      </c>
      <c r="F1061">
        <v>1</v>
      </c>
      <c r="G1061">
        <v>1</v>
      </c>
      <c r="H1061">
        <v>2</v>
      </c>
      <c r="I1061" t="s">
        <v>961</v>
      </c>
      <c r="J1061" t="s">
        <v>962</v>
      </c>
      <c r="K1061" t="s">
        <v>963</v>
      </c>
      <c r="L1061">
        <v>1368</v>
      </c>
      <c r="N1061">
        <v>1011</v>
      </c>
      <c r="O1061" t="s">
        <v>902</v>
      </c>
      <c r="P1061" t="s">
        <v>902</v>
      </c>
      <c r="Q1061">
        <v>1</v>
      </c>
      <c r="W1061">
        <v>0</v>
      </c>
      <c r="X1061">
        <v>1372534845</v>
      </c>
      <c r="Y1061">
        <v>1.3500000000000002E-2</v>
      </c>
      <c r="AA1061">
        <v>0</v>
      </c>
      <c r="AB1061">
        <v>444.86</v>
      </c>
      <c r="AC1061">
        <v>11.6</v>
      </c>
      <c r="AD1061">
        <v>0</v>
      </c>
      <c r="AE1061">
        <v>0</v>
      </c>
      <c r="AF1061">
        <v>65.709999999999994</v>
      </c>
      <c r="AG1061">
        <v>11.6</v>
      </c>
      <c r="AH1061">
        <v>0</v>
      </c>
      <c r="AI1061">
        <v>1</v>
      </c>
      <c r="AJ1061">
        <v>6.77</v>
      </c>
      <c r="AK1061">
        <v>1</v>
      </c>
      <c r="AL1061">
        <v>1</v>
      </c>
      <c r="AN1061">
        <v>0</v>
      </c>
      <c r="AO1061">
        <v>1</v>
      </c>
      <c r="AP1061">
        <v>1</v>
      </c>
      <c r="AQ1061">
        <v>0</v>
      </c>
      <c r="AR1061">
        <v>0</v>
      </c>
      <c r="AS1061" t="s">
        <v>3</v>
      </c>
      <c r="AT1061">
        <v>0.01</v>
      </c>
      <c r="AU1061" t="s">
        <v>19</v>
      </c>
      <c r="AV1061">
        <v>0</v>
      </c>
      <c r="AW1061">
        <v>2</v>
      </c>
      <c r="AX1061">
        <v>39651819</v>
      </c>
      <c r="AY1061">
        <v>1</v>
      </c>
      <c r="AZ1061">
        <v>0</v>
      </c>
      <c r="BA1061">
        <v>895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Y1061*Source!I357</f>
        <v>2.4570000000000005E-2</v>
      </c>
      <c r="CY1061">
        <f>AB1061</f>
        <v>444.86</v>
      </c>
      <c r="CZ1061">
        <f>AF1061</f>
        <v>65.709999999999994</v>
      </c>
      <c r="DA1061">
        <f>AJ1061</f>
        <v>6.77</v>
      </c>
      <c r="DB1061">
        <f>ROUND((ROUND(AT1061*CZ1061,2)*1.35),6)</f>
        <v>0.89100000000000001</v>
      </c>
      <c r="DC1061">
        <f>ROUND((ROUND(AT1061*AG1061,2)*1.35),6)</f>
        <v>0.16200000000000001</v>
      </c>
    </row>
    <row r="1062" spans="1:107" x14ac:dyDescent="0.2">
      <c r="A1062">
        <f>ROW(Source!A357)</f>
        <v>357</v>
      </c>
      <c r="B1062">
        <v>39650538</v>
      </c>
      <c r="C1062">
        <v>39651802</v>
      </c>
      <c r="D1062">
        <v>36800043</v>
      </c>
      <c r="E1062">
        <v>1</v>
      </c>
      <c r="F1062">
        <v>1</v>
      </c>
      <c r="G1062">
        <v>1</v>
      </c>
      <c r="H1062">
        <v>3</v>
      </c>
      <c r="I1062" t="s">
        <v>989</v>
      </c>
      <c r="J1062" t="s">
        <v>990</v>
      </c>
      <c r="K1062" t="s">
        <v>991</v>
      </c>
      <c r="L1062">
        <v>1346</v>
      </c>
      <c r="N1062">
        <v>1009</v>
      </c>
      <c r="O1062" t="s">
        <v>186</v>
      </c>
      <c r="P1062" t="s">
        <v>186</v>
      </c>
      <c r="Q1062">
        <v>1</v>
      </c>
      <c r="W1062">
        <v>0</v>
      </c>
      <c r="X1062">
        <v>618806536</v>
      </c>
      <c r="Y1062">
        <v>0.1</v>
      </c>
      <c r="AA1062">
        <v>304.45</v>
      </c>
      <c r="AB1062">
        <v>0</v>
      </c>
      <c r="AC1062">
        <v>0</v>
      </c>
      <c r="AD1062">
        <v>0</v>
      </c>
      <c r="AE1062">
        <v>44.97</v>
      </c>
      <c r="AF1062">
        <v>0</v>
      </c>
      <c r="AG1062">
        <v>0</v>
      </c>
      <c r="AH1062">
        <v>0</v>
      </c>
      <c r="AI1062">
        <v>6.77</v>
      </c>
      <c r="AJ1062">
        <v>1</v>
      </c>
      <c r="AK1062">
        <v>1</v>
      </c>
      <c r="AL1062">
        <v>1</v>
      </c>
      <c r="AN1062">
        <v>0</v>
      </c>
      <c r="AO1062">
        <v>1</v>
      </c>
      <c r="AP1062">
        <v>0</v>
      </c>
      <c r="AQ1062">
        <v>0</v>
      </c>
      <c r="AR1062">
        <v>0</v>
      </c>
      <c r="AS1062" t="s">
        <v>3</v>
      </c>
      <c r="AT1062">
        <v>0.1</v>
      </c>
      <c r="AU1062" t="s">
        <v>3</v>
      </c>
      <c r="AV1062">
        <v>0</v>
      </c>
      <c r="AW1062">
        <v>2</v>
      </c>
      <c r="AX1062">
        <v>39651820</v>
      </c>
      <c r="AY1062">
        <v>1</v>
      </c>
      <c r="AZ1062">
        <v>0</v>
      </c>
      <c r="BA1062">
        <v>896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Y1062*Source!I357</f>
        <v>0.18200000000000002</v>
      </c>
      <c r="CY1062">
        <f t="shared" ref="CY1062:CY1070" si="349">AA1062</f>
        <v>304.45</v>
      </c>
      <c r="CZ1062">
        <f t="shared" ref="CZ1062:CZ1070" si="350">AE1062</f>
        <v>44.97</v>
      </c>
      <c r="DA1062">
        <f t="shared" ref="DA1062:DA1070" si="351">AI1062</f>
        <v>6.77</v>
      </c>
      <c r="DB1062">
        <f t="shared" ref="DB1062:DB1078" si="352">ROUND(ROUND(AT1062*CZ1062,2),6)</f>
        <v>4.5</v>
      </c>
      <c r="DC1062">
        <f t="shared" ref="DC1062:DC1078" si="353">ROUND(ROUND(AT1062*AG1062,2),6)</f>
        <v>0</v>
      </c>
    </row>
    <row r="1063" spans="1:107" x14ac:dyDescent="0.2">
      <c r="A1063">
        <f>ROW(Source!A357)</f>
        <v>357</v>
      </c>
      <c r="B1063">
        <v>39650538</v>
      </c>
      <c r="C1063">
        <v>39651802</v>
      </c>
      <c r="D1063">
        <v>36801775</v>
      </c>
      <c r="E1063">
        <v>1</v>
      </c>
      <c r="F1063">
        <v>1</v>
      </c>
      <c r="G1063">
        <v>1</v>
      </c>
      <c r="H1063">
        <v>3</v>
      </c>
      <c r="I1063" t="s">
        <v>992</v>
      </c>
      <c r="J1063" t="s">
        <v>993</v>
      </c>
      <c r="K1063" t="s">
        <v>994</v>
      </c>
      <c r="L1063">
        <v>1346</v>
      </c>
      <c r="N1063">
        <v>1009</v>
      </c>
      <c r="O1063" t="s">
        <v>186</v>
      </c>
      <c r="P1063" t="s">
        <v>186</v>
      </c>
      <c r="Q1063">
        <v>1</v>
      </c>
      <c r="W1063">
        <v>0</v>
      </c>
      <c r="X1063">
        <v>56922527</v>
      </c>
      <c r="Y1063">
        <v>0.02</v>
      </c>
      <c r="AA1063">
        <v>77.86</v>
      </c>
      <c r="AB1063">
        <v>0</v>
      </c>
      <c r="AC1063">
        <v>0</v>
      </c>
      <c r="AD1063">
        <v>0</v>
      </c>
      <c r="AE1063">
        <v>11.5</v>
      </c>
      <c r="AF1063">
        <v>0</v>
      </c>
      <c r="AG1063">
        <v>0</v>
      </c>
      <c r="AH1063">
        <v>0</v>
      </c>
      <c r="AI1063">
        <v>6.77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3</v>
      </c>
      <c r="AT1063">
        <v>0.02</v>
      </c>
      <c r="AU1063" t="s">
        <v>3</v>
      </c>
      <c r="AV1063">
        <v>0</v>
      </c>
      <c r="AW1063">
        <v>2</v>
      </c>
      <c r="AX1063">
        <v>39651821</v>
      </c>
      <c r="AY1063">
        <v>1</v>
      </c>
      <c r="AZ1063">
        <v>0</v>
      </c>
      <c r="BA1063">
        <v>897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Y1063*Source!I357</f>
        <v>3.6400000000000002E-2</v>
      </c>
      <c r="CY1063">
        <f t="shared" si="349"/>
        <v>77.86</v>
      </c>
      <c r="CZ1063">
        <f t="shared" si="350"/>
        <v>11.5</v>
      </c>
      <c r="DA1063">
        <f t="shared" si="351"/>
        <v>6.77</v>
      </c>
      <c r="DB1063">
        <f t="shared" si="352"/>
        <v>0.23</v>
      </c>
      <c r="DC1063">
        <f t="shared" si="353"/>
        <v>0</v>
      </c>
    </row>
    <row r="1064" spans="1:107" x14ac:dyDescent="0.2">
      <c r="A1064">
        <f>ROW(Source!A357)</f>
        <v>357</v>
      </c>
      <c r="B1064">
        <v>39650538</v>
      </c>
      <c r="C1064">
        <v>39651802</v>
      </c>
      <c r="D1064">
        <v>36802094</v>
      </c>
      <c r="E1064">
        <v>1</v>
      </c>
      <c r="F1064">
        <v>1</v>
      </c>
      <c r="G1064">
        <v>1</v>
      </c>
      <c r="H1064">
        <v>3</v>
      </c>
      <c r="I1064" t="s">
        <v>995</v>
      </c>
      <c r="J1064" t="s">
        <v>996</v>
      </c>
      <c r="K1064" t="s">
        <v>997</v>
      </c>
      <c r="L1064">
        <v>1346</v>
      </c>
      <c r="N1064">
        <v>1009</v>
      </c>
      <c r="O1064" t="s">
        <v>186</v>
      </c>
      <c r="P1064" t="s">
        <v>186</v>
      </c>
      <c r="Q1064">
        <v>1</v>
      </c>
      <c r="W1064">
        <v>0</v>
      </c>
      <c r="X1064">
        <v>-1088866022</v>
      </c>
      <c r="Y1064">
        <v>0.2</v>
      </c>
      <c r="AA1064">
        <v>205.81</v>
      </c>
      <c r="AB1064">
        <v>0</v>
      </c>
      <c r="AC1064">
        <v>0</v>
      </c>
      <c r="AD1064">
        <v>0</v>
      </c>
      <c r="AE1064">
        <v>30.4</v>
      </c>
      <c r="AF1064">
        <v>0</v>
      </c>
      <c r="AG1064">
        <v>0</v>
      </c>
      <c r="AH1064">
        <v>0</v>
      </c>
      <c r="AI1064">
        <v>6.77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3</v>
      </c>
      <c r="AT1064">
        <v>0.2</v>
      </c>
      <c r="AU1064" t="s">
        <v>3</v>
      </c>
      <c r="AV1064">
        <v>0</v>
      </c>
      <c r="AW1064">
        <v>2</v>
      </c>
      <c r="AX1064">
        <v>39651822</v>
      </c>
      <c r="AY1064">
        <v>1</v>
      </c>
      <c r="AZ1064">
        <v>0</v>
      </c>
      <c r="BA1064">
        <v>898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Y1064*Source!I357</f>
        <v>0.36400000000000005</v>
      </c>
      <c r="CY1064">
        <f t="shared" si="349"/>
        <v>205.81</v>
      </c>
      <c r="CZ1064">
        <f t="shared" si="350"/>
        <v>30.4</v>
      </c>
      <c r="DA1064">
        <f t="shared" si="351"/>
        <v>6.77</v>
      </c>
      <c r="DB1064">
        <f t="shared" si="352"/>
        <v>6.08</v>
      </c>
      <c r="DC1064">
        <f t="shared" si="353"/>
        <v>0</v>
      </c>
    </row>
    <row r="1065" spans="1:107" x14ac:dyDescent="0.2">
      <c r="A1065">
        <f>ROW(Source!A357)</f>
        <v>357</v>
      </c>
      <c r="B1065">
        <v>39650538</v>
      </c>
      <c r="C1065">
        <v>39651802</v>
      </c>
      <c r="D1065">
        <v>36802106</v>
      </c>
      <c r="E1065">
        <v>1</v>
      </c>
      <c r="F1065">
        <v>1</v>
      </c>
      <c r="G1065">
        <v>1</v>
      </c>
      <c r="H1065">
        <v>3</v>
      </c>
      <c r="I1065" t="s">
        <v>998</v>
      </c>
      <c r="J1065" t="s">
        <v>999</v>
      </c>
      <c r="K1065" t="s">
        <v>1000</v>
      </c>
      <c r="L1065">
        <v>1308</v>
      </c>
      <c r="N1065">
        <v>1003</v>
      </c>
      <c r="O1065" t="s">
        <v>256</v>
      </c>
      <c r="P1065" t="s">
        <v>256</v>
      </c>
      <c r="Q1065">
        <v>100</v>
      </c>
      <c r="W1065">
        <v>0</v>
      </c>
      <c r="X1065">
        <v>568244124</v>
      </c>
      <c r="Y1065">
        <v>0.1</v>
      </c>
      <c r="AA1065">
        <v>812.4</v>
      </c>
      <c r="AB1065">
        <v>0</v>
      </c>
      <c r="AC1065">
        <v>0</v>
      </c>
      <c r="AD1065">
        <v>0</v>
      </c>
      <c r="AE1065">
        <v>120</v>
      </c>
      <c r="AF1065">
        <v>0</v>
      </c>
      <c r="AG1065">
        <v>0</v>
      </c>
      <c r="AH1065">
        <v>0</v>
      </c>
      <c r="AI1065">
        <v>6.77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0</v>
      </c>
      <c r="AQ1065">
        <v>0</v>
      </c>
      <c r="AR1065">
        <v>0</v>
      </c>
      <c r="AS1065" t="s">
        <v>3</v>
      </c>
      <c r="AT1065">
        <v>0.1</v>
      </c>
      <c r="AU1065" t="s">
        <v>3</v>
      </c>
      <c r="AV1065">
        <v>0</v>
      </c>
      <c r="AW1065">
        <v>2</v>
      </c>
      <c r="AX1065">
        <v>39651823</v>
      </c>
      <c r="AY1065">
        <v>1</v>
      </c>
      <c r="AZ1065">
        <v>0</v>
      </c>
      <c r="BA1065">
        <v>899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Y1065*Source!I357</f>
        <v>0.18200000000000002</v>
      </c>
      <c r="CY1065">
        <f t="shared" si="349"/>
        <v>812.4</v>
      </c>
      <c r="CZ1065">
        <f t="shared" si="350"/>
        <v>120</v>
      </c>
      <c r="DA1065">
        <f t="shared" si="351"/>
        <v>6.77</v>
      </c>
      <c r="DB1065">
        <f t="shared" si="352"/>
        <v>12</v>
      </c>
      <c r="DC1065">
        <f t="shared" si="353"/>
        <v>0</v>
      </c>
    </row>
    <row r="1066" spans="1:107" x14ac:dyDescent="0.2">
      <c r="A1066">
        <f>ROW(Source!A357)</f>
        <v>357</v>
      </c>
      <c r="B1066">
        <v>39650538</v>
      </c>
      <c r="C1066">
        <v>39651802</v>
      </c>
      <c r="D1066">
        <v>36805500</v>
      </c>
      <c r="E1066">
        <v>1</v>
      </c>
      <c r="F1066">
        <v>1</v>
      </c>
      <c r="G1066">
        <v>1</v>
      </c>
      <c r="H1066">
        <v>3</v>
      </c>
      <c r="I1066" t="s">
        <v>1001</v>
      </c>
      <c r="J1066" t="s">
        <v>1002</v>
      </c>
      <c r="K1066" t="s">
        <v>1003</v>
      </c>
      <c r="L1066">
        <v>1346</v>
      </c>
      <c r="N1066">
        <v>1009</v>
      </c>
      <c r="O1066" t="s">
        <v>186</v>
      </c>
      <c r="P1066" t="s">
        <v>186</v>
      </c>
      <c r="Q1066">
        <v>1</v>
      </c>
      <c r="W1066">
        <v>0</v>
      </c>
      <c r="X1066">
        <v>-856710481</v>
      </c>
      <c r="Y1066">
        <v>0.01</v>
      </c>
      <c r="AA1066">
        <v>900.75</v>
      </c>
      <c r="AB1066">
        <v>0</v>
      </c>
      <c r="AC1066">
        <v>0</v>
      </c>
      <c r="AD1066">
        <v>0</v>
      </c>
      <c r="AE1066">
        <v>133.05000000000001</v>
      </c>
      <c r="AF1066">
        <v>0</v>
      </c>
      <c r="AG1066">
        <v>0</v>
      </c>
      <c r="AH1066">
        <v>0</v>
      </c>
      <c r="AI1066">
        <v>6.77</v>
      </c>
      <c r="AJ1066">
        <v>1</v>
      </c>
      <c r="AK1066">
        <v>1</v>
      </c>
      <c r="AL1066">
        <v>1</v>
      </c>
      <c r="AN1066">
        <v>0</v>
      </c>
      <c r="AO1066">
        <v>1</v>
      </c>
      <c r="AP1066">
        <v>0</v>
      </c>
      <c r="AQ1066">
        <v>0</v>
      </c>
      <c r="AR1066">
        <v>0</v>
      </c>
      <c r="AS1066" t="s">
        <v>3</v>
      </c>
      <c r="AT1066">
        <v>0.01</v>
      </c>
      <c r="AU1066" t="s">
        <v>3</v>
      </c>
      <c r="AV1066">
        <v>0</v>
      </c>
      <c r="AW1066">
        <v>2</v>
      </c>
      <c r="AX1066">
        <v>39651824</v>
      </c>
      <c r="AY1066">
        <v>1</v>
      </c>
      <c r="AZ1066">
        <v>0</v>
      </c>
      <c r="BA1066">
        <v>900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Y1066*Source!I357</f>
        <v>1.8200000000000001E-2</v>
      </c>
      <c r="CY1066">
        <f t="shared" si="349"/>
        <v>900.75</v>
      </c>
      <c r="CZ1066">
        <f t="shared" si="350"/>
        <v>133.05000000000001</v>
      </c>
      <c r="DA1066">
        <f t="shared" si="351"/>
        <v>6.77</v>
      </c>
      <c r="DB1066">
        <f t="shared" si="352"/>
        <v>1.33</v>
      </c>
      <c r="DC1066">
        <f t="shared" si="353"/>
        <v>0</v>
      </c>
    </row>
    <row r="1067" spans="1:107" x14ac:dyDescent="0.2">
      <c r="A1067">
        <f>ROW(Source!A357)</f>
        <v>357</v>
      </c>
      <c r="B1067">
        <v>39650538</v>
      </c>
      <c r="C1067">
        <v>39651802</v>
      </c>
      <c r="D1067">
        <v>36829535</v>
      </c>
      <c r="E1067">
        <v>1</v>
      </c>
      <c r="F1067">
        <v>1</v>
      </c>
      <c r="G1067">
        <v>1</v>
      </c>
      <c r="H1067">
        <v>3</v>
      </c>
      <c r="I1067" t="s">
        <v>909</v>
      </c>
      <c r="J1067" t="s">
        <v>910</v>
      </c>
      <c r="K1067" t="s">
        <v>911</v>
      </c>
      <c r="L1067">
        <v>1346</v>
      </c>
      <c r="N1067">
        <v>1009</v>
      </c>
      <c r="O1067" t="s">
        <v>186</v>
      </c>
      <c r="P1067" t="s">
        <v>186</v>
      </c>
      <c r="Q1067">
        <v>1</v>
      </c>
      <c r="W1067">
        <v>0</v>
      </c>
      <c r="X1067">
        <v>1391681712</v>
      </c>
      <c r="Y1067">
        <v>0.08</v>
      </c>
      <c r="AA1067">
        <v>460.7</v>
      </c>
      <c r="AB1067">
        <v>0</v>
      </c>
      <c r="AC1067">
        <v>0</v>
      </c>
      <c r="AD1067">
        <v>0</v>
      </c>
      <c r="AE1067">
        <v>68.05</v>
      </c>
      <c r="AF1067">
        <v>0</v>
      </c>
      <c r="AG1067">
        <v>0</v>
      </c>
      <c r="AH1067">
        <v>0</v>
      </c>
      <c r="AI1067">
        <v>6.77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3</v>
      </c>
      <c r="AT1067">
        <v>0.08</v>
      </c>
      <c r="AU1067" t="s">
        <v>3</v>
      </c>
      <c r="AV1067">
        <v>0</v>
      </c>
      <c r="AW1067">
        <v>2</v>
      </c>
      <c r="AX1067">
        <v>39651825</v>
      </c>
      <c r="AY1067">
        <v>1</v>
      </c>
      <c r="AZ1067">
        <v>0</v>
      </c>
      <c r="BA1067">
        <v>901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Y1067*Source!I357</f>
        <v>0.14560000000000001</v>
      </c>
      <c r="CY1067">
        <f t="shared" si="349"/>
        <v>460.7</v>
      </c>
      <c r="CZ1067">
        <f t="shared" si="350"/>
        <v>68.05</v>
      </c>
      <c r="DA1067">
        <f t="shared" si="351"/>
        <v>6.77</v>
      </c>
      <c r="DB1067">
        <f t="shared" si="352"/>
        <v>5.44</v>
      </c>
      <c r="DC1067">
        <f t="shared" si="353"/>
        <v>0</v>
      </c>
    </row>
    <row r="1068" spans="1:107" x14ac:dyDescent="0.2">
      <c r="A1068">
        <f>ROW(Source!A357)</f>
        <v>357</v>
      </c>
      <c r="B1068">
        <v>39650538</v>
      </c>
      <c r="C1068">
        <v>39651802</v>
      </c>
      <c r="D1068">
        <v>36838473</v>
      </c>
      <c r="E1068">
        <v>1</v>
      </c>
      <c r="F1068">
        <v>1</v>
      </c>
      <c r="G1068">
        <v>1</v>
      </c>
      <c r="H1068">
        <v>3</v>
      </c>
      <c r="I1068" t="s">
        <v>1004</v>
      </c>
      <c r="J1068" t="s">
        <v>1005</v>
      </c>
      <c r="K1068" t="s">
        <v>1006</v>
      </c>
      <c r="L1068">
        <v>1348</v>
      </c>
      <c r="N1068">
        <v>1009</v>
      </c>
      <c r="O1068" t="s">
        <v>888</v>
      </c>
      <c r="P1068" t="s">
        <v>888</v>
      </c>
      <c r="Q1068">
        <v>1000</v>
      </c>
      <c r="W1068">
        <v>0</v>
      </c>
      <c r="X1068">
        <v>-738198144</v>
      </c>
      <c r="Y1068">
        <v>1E-4</v>
      </c>
      <c r="AA1068">
        <v>475254</v>
      </c>
      <c r="AB1068">
        <v>0</v>
      </c>
      <c r="AC1068">
        <v>0</v>
      </c>
      <c r="AD1068">
        <v>0</v>
      </c>
      <c r="AE1068">
        <v>70200</v>
      </c>
      <c r="AF1068">
        <v>0</v>
      </c>
      <c r="AG1068">
        <v>0</v>
      </c>
      <c r="AH1068">
        <v>0</v>
      </c>
      <c r="AI1068">
        <v>6.77</v>
      </c>
      <c r="AJ1068">
        <v>1</v>
      </c>
      <c r="AK1068">
        <v>1</v>
      </c>
      <c r="AL1068">
        <v>1</v>
      </c>
      <c r="AN1068">
        <v>0</v>
      </c>
      <c r="AO1068">
        <v>1</v>
      </c>
      <c r="AP1068">
        <v>0</v>
      </c>
      <c r="AQ1068">
        <v>0</v>
      </c>
      <c r="AR1068">
        <v>0</v>
      </c>
      <c r="AS1068" t="s">
        <v>3</v>
      </c>
      <c r="AT1068">
        <v>1E-4</v>
      </c>
      <c r="AU1068" t="s">
        <v>3</v>
      </c>
      <c r="AV1068">
        <v>0</v>
      </c>
      <c r="AW1068">
        <v>2</v>
      </c>
      <c r="AX1068">
        <v>39651826</v>
      </c>
      <c r="AY1068">
        <v>1</v>
      </c>
      <c r="AZ1068">
        <v>0</v>
      </c>
      <c r="BA1068">
        <v>902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Y1068*Source!I357</f>
        <v>1.8200000000000001E-4</v>
      </c>
      <c r="CY1068">
        <f t="shared" si="349"/>
        <v>475254</v>
      </c>
      <c r="CZ1068">
        <f t="shared" si="350"/>
        <v>70200</v>
      </c>
      <c r="DA1068">
        <f t="shared" si="351"/>
        <v>6.77</v>
      </c>
      <c r="DB1068">
        <f t="shared" si="352"/>
        <v>7.02</v>
      </c>
      <c r="DC1068">
        <f t="shared" si="353"/>
        <v>0</v>
      </c>
    </row>
    <row r="1069" spans="1:107" x14ac:dyDescent="0.2">
      <c r="A1069">
        <f>ROW(Source!A357)</f>
        <v>357</v>
      </c>
      <c r="B1069">
        <v>39650538</v>
      </c>
      <c r="C1069">
        <v>39651802</v>
      </c>
      <c r="D1069">
        <v>36870813</v>
      </c>
      <c r="E1069">
        <v>1</v>
      </c>
      <c r="F1069">
        <v>1</v>
      </c>
      <c r="G1069">
        <v>1</v>
      </c>
      <c r="H1069">
        <v>3</v>
      </c>
      <c r="I1069" t="s">
        <v>1007</v>
      </c>
      <c r="J1069" t="s">
        <v>1008</v>
      </c>
      <c r="K1069" t="s">
        <v>1009</v>
      </c>
      <c r="L1069">
        <v>1355</v>
      </c>
      <c r="N1069">
        <v>1010</v>
      </c>
      <c r="O1069" t="s">
        <v>265</v>
      </c>
      <c r="P1069" t="s">
        <v>265</v>
      </c>
      <c r="Q1069">
        <v>100</v>
      </c>
      <c r="W1069">
        <v>0</v>
      </c>
      <c r="X1069">
        <v>877733957</v>
      </c>
      <c r="Y1069">
        <v>1.02</v>
      </c>
      <c r="AA1069">
        <v>426.51</v>
      </c>
      <c r="AB1069">
        <v>0</v>
      </c>
      <c r="AC1069">
        <v>0</v>
      </c>
      <c r="AD1069">
        <v>0</v>
      </c>
      <c r="AE1069">
        <v>63</v>
      </c>
      <c r="AF1069">
        <v>0</v>
      </c>
      <c r="AG1069">
        <v>0</v>
      </c>
      <c r="AH1069">
        <v>0</v>
      </c>
      <c r="AI1069">
        <v>6.77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3</v>
      </c>
      <c r="AT1069">
        <v>1.02</v>
      </c>
      <c r="AU1069" t="s">
        <v>3</v>
      </c>
      <c r="AV1069">
        <v>0</v>
      </c>
      <c r="AW1069">
        <v>2</v>
      </c>
      <c r="AX1069">
        <v>39651827</v>
      </c>
      <c r="AY1069">
        <v>1</v>
      </c>
      <c r="AZ1069">
        <v>0</v>
      </c>
      <c r="BA1069">
        <v>903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Y1069*Source!I357</f>
        <v>1.8564000000000001</v>
      </c>
      <c r="CY1069">
        <f t="shared" si="349"/>
        <v>426.51</v>
      </c>
      <c r="CZ1069">
        <f t="shared" si="350"/>
        <v>63</v>
      </c>
      <c r="DA1069">
        <f t="shared" si="351"/>
        <v>6.77</v>
      </c>
      <c r="DB1069">
        <f t="shared" si="352"/>
        <v>64.260000000000005</v>
      </c>
      <c r="DC1069">
        <f t="shared" si="353"/>
        <v>0</v>
      </c>
    </row>
    <row r="1070" spans="1:107" x14ac:dyDescent="0.2">
      <c r="A1070">
        <f>ROW(Source!A357)</f>
        <v>357</v>
      </c>
      <c r="B1070">
        <v>39650538</v>
      </c>
      <c r="C1070">
        <v>39651802</v>
      </c>
      <c r="D1070">
        <v>36799065</v>
      </c>
      <c r="E1070">
        <v>17</v>
      </c>
      <c r="F1070">
        <v>1</v>
      </c>
      <c r="G1070">
        <v>1</v>
      </c>
      <c r="H1070">
        <v>3</v>
      </c>
      <c r="I1070" t="s">
        <v>892</v>
      </c>
      <c r="J1070" t="s">
        <v>3</v>
      </c>
      <c r="K1070" t="s">
        <v>893</v>
      </c>
      <c r="L1070">
        <v>1374</v>
      </c>
      <c r="N1070">
        <v>1013</v>
      </c>
      <c r="O1070" t="s">
        <v>894</v>
      </c>
      <c r="P1070" t="s">
        <v>894</v>
      </c>
      <c r="Q1070">
        <v>1</v>
      </c>
      <c r="W1070">
        <v>0</v>
      </c>
      <c r="X1070">
        <v>-1731369543</v>
      </c>
      <c r="Y1070">
        <v>3.33</v>
      </c>
      <c r="AA1070">
        <v>1</v>
      </c>
      <c r="AB1070">
        <v>0</v>
      </c>
      <c r="AC1070">
        <v>0</v>
      </c>
      <c r="AD1070">
        <v>0</v>
      </c>
      <c r="AE1070">
        <v>1</v>
      </c>
      <c r="AF1070">
        <v>0</v>
      </c>
      <c r="AG1070">
        <v>0</v>
      </c>
      <c r="AH1070">
        <v>0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3</v>
      </c>
      <c r="AT1070">
        <v>3.33</v>
      </c>
      <c r="AU1070" t="s">
        <v>3</v>
      </c>
      <c r="AV1070">
        <v>0</v>
      </c>
      <c r="AW1070">
        <v>2</v>
      </c>
      <c r="AX1070">
        <v>39651828</v>
      </c>
      <c r="AY1070">
        <v>1</v>
      </c>
      <c r="AZ1070">
        <v>0</v>
      </c>
      <c r="BA1070">
        <v>904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Y1070*Source!I357</f>
        <v>6.0606</v>
      </c>
      <c r="CY1070">
        <f t="shared" si="349"/>
        <v>1</v>
      </c>
      <c r="CZ1070">
        <f t="shared" si="350"/>
        <v>1</v>
      </c>
      <c r="DA1070">
        <f t="shared" si="351"/>
        <v>1</v>
      </c>
      <c r="DB1070">
        <f t="shared" si="352"/>
        <v>3.33</v>
      </c>
      <c r="DC1070">
        <f t="shared" si="353"/>
        <v>0</v>
      </c>
    </row>
    <row r="1071" spans="1:107" x14ac:dyDescent="0.2">
      <c r="A1071">
        <f>ROW(Source!A358)</f>
        <v>358</v>
      </c>
      <c r="B1071">
        <v>39650536</v>
      </c>
      <c r="C1071">
        <v>39654094</v>
      </c>
      <c r="D1071">
        <v>37355677</v>
      </c>
      <c r="E1071">
        <v>1</v>
      </c>
      <c r="F1071">
        <v>1</v>
      </c>
      <c r="G1071">
        <v>1</v>
      </c>
      <c r="H1071">
        <v>1</v>
      </c>
      <c r="I1071" t="s">
        <v>1167</v>
      </c>
      <c r="J1071" t="s">
        <v>3</v>
      </c>
      <c r="K1071" t="s">
        <v>1168</v>
      </c>
      <c r="L1071">
        <v>1191</v>
      </c>
      <c r="N1071">
        <v>1013</v>
      </c>
      <c r="O1071" t="s">
        <v>878</v>
      </c>
      <c r="P1071" t="s">
        <v>878</v>
      </c>
      <c r="Q1071">
        <v>1</v>
      </c>
      <c r="W1071">
        <v>0</v>
      </c>
      <c r="X1071">
        <v>-2011479763</v>
      </c>
      <c r="Y1071">
        <v>289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3</v>
      </c>
      <c r="AT1071">
        <v>289</v>
      </c>
      <c r="AU1071" t="s">
        <v>3</v>
      </c>
      <c r="AV1071">
        <v>1</v>
      </c>
      <c r="AW1071">
        <v>2</v>
      </c>
      <c r="AX1071">
        <v>39674001</v>
      </c>
      <c r="AY1071">
        <v>1</v>
      </c>
      <c r="AZ1071">
        <v>0</v>
      </c>
      <c r="BA1071">
        <v>905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Y1071*Source!I358</f>
        <v>289</v>
      </c>
      <c r="CY1071">
        <f>AD1071</f>
        <v>0</v>
      </c>
      <c r="CZ1071">
        <f>AH1071</f>
        <v>0</v>
      </c>
      <c r="DA1071">
        <f>AL1071</f>
        <v>1</v>
      </c>
      <c r="DB1071">
        <f t="shared" si="352"/>
        <v>0</v>
      </c>
      <c r="DC1071">
        <f t="shared" si="353"/>
        <v>0</v>
      </c>
    </row>
    <row r="1072" spans="1:107" x14ac:dyDescent="0.2">
      <c r="A1072">
        <f>ROW(Source!A358)</f>
        <v>358</v>
      </c>
      <c r="B1072">
        <v>39650536</v>
      </c>
      <c r="C1072">
        <v>39654094</v>
      </c>
      <c r="D1072">
        <v>37064876</v>
      </c>
      <c r="E1072">
        <v>1</v>
      </c>
      <c r="F1072">
        <v>1</v>
      </c>
      <c r="G1072">
        <v>1</v>
      </c>
      <c r="H1072">
        <v>1</v>
      </c>
      <c r="I1072" t="s">
        <v>897</v>
      </c>
      <c r="J1072" t="s">
        <v>3</v>
      </c>
      <c r="K1072" t="s">
        <v>898</v>
      </c>
      <c r="L1072">
        <v>1191</v>
      </c>
      <c r="N1072">
        <v>1013</v>
      </c>
      <c r="O1072" t="s">
        <v>878</v>
      </c>
      <c r="P1072" t="s">
        <v>878</v>
      </c>
      <c r="Q1072">
        <v>1</v>
      </c>
      <c r="W1072">
        <v>0</v>
      </c>
      <c r="X1072">
        <v>-1417349443</v>
      </c>
      <c r="Y1072">
        <v>48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1</v>
      </c>
      <c r="AJ1072">
        <v>1</v>
      </c>
      <c r="AK1072">
        <v>1</v>
      </c>
      <c r="AL1072">
        <v>1</v>
      </c>
      <c r="AN1072">
        <v>0</v>
      </c>
      <c r="AO1072">
        <v>1</v>
      </c>
      <c r="AP1072">
        <v>0</v>
      </c>
      <c r="AQ1072">
        <v>0</v>
      </c>
      <c r="AR1072">
        <v>0</v>
      </c>
      <c r="AS1072" t="s">
        <v>3</v>
      </c>
      <c r="AT1072">
        <v>48</v>
      </c>
      <c r="AU1072" t="s">
        <v>3</v>
      </c>
      <c r="AV1072">
        <v>2</v>
      </c>
      <c r="AW1072">
        <v>2</v>
      </c>
      <c r="AX1072">
        <v>39674002</v>
      </c>
      <c r="AY1072">
        <v>1</v>
      </c>
      <c r="AZ1072">
        <v>0</v>
      </c>
      <c r="BA1072">
        <v>906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Y1072*Source!I358</f>
        <v>48</v>
      </c>
      <c r="CY1072">
        <f>AD1072</f>
        <v>0</v>
      </c>
      <c r="CZ1072">
        <f>AH1072</f>
        <v>0</v>
      </c>
      <c r="DA1072">
        <f>AL1072</f>
        <v>1</v>
      </c>
      <c r="DB1072">
        <f t="shared" si="352"/>
        <v>0</v>
      </c>
      <c r="DC1072">
        <f t="shared" si="353"/>
        <v>0</v>
      </c>
    </row>
    <row r="1073" spans="1:107" x14ac:dyDescent="0.2">
      <c r="A1073">
        <f>ROW(Source!A358)</f>
        <v>358</v>
      </c>
      <c r="B1073">
        <v>39650536</v>
      </c>
      <c r="C1073">
        <v>39654094</v>
      </c>
      <c r="D1073">
        <v>36883320</v>
      </c>
      <c r="E1073">
        <v>1</v>
      </c>
      <c r="F1073">
        <v>1</v>
      </c>
      <c r="G1073">
        <v>1</v>
      </c>
      <c r="H1073">
        <v>2</v>
      </c>
      <c r="I1073" t="s">
        <v>986</v>
      </c>
      <c r="J1073" t="s">
        <v>987</v>
      </c>
      <c r="K1073" t="s">
        <v>988</v>
      </c>
      <c r="L1073">
        <v>1368</v>
      </c>
      <c r="N1073">
        <v>1011</v>
      </c>
      <c r="O1073" t="s">
        <v>902</v>
      </c>
      <c r="P1073" t="s">
        <v>902</v>
      </c>
      <c r="Q1073">
        <v>1</v>
      </c>
      <c r="W1073">
        <v>0</v>
      </c>
      <c r="X1073">
        <v>1528191926</v>
      </c>
      <c r="Y1073">
        <v>48</v>
      </c>
      <c r="AA1073">
        <v>0</v>
      </c>
      <c r="AB1073">
        <v>110.86</v>
      </c>
      <c r="AC1073">
        <v>11.6</v>
      </c>
      <c r="AD1073">
        <v>0</v>
      </c>
      <c r="AE1073">
        <v>0</v>
      </c>
      <c r="AF1073">
        <v>110.86</v>
      </c>
      <c r="AG1073">
        <v>11.6</v>
      </c>
      <c r="AH1073">
        <v>0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 t="s">
        <v>3</v>
      </c>
      <c r="AT1073">
        <v>48</v>
      </c>
      <c r="AU1073" t="s">
        <v>3</v>
      </c>
      <c r="AV1073">
        <v>0</v>
      </c>
      <c r="AW1073">
        <v>2</v>
      </c>
      <c r="AX1073">
        <v>39674003</v>
      </c>
      <c r="AY1073">
        <v>1</v>
      </c>
      <c r="AZ1073">
        <v>0</v>
      </c>
      <c r="BA1073">
        <v>907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Y1073*Source!I358</f>
        <v>48</v>
      </c>
      <c r="CY1073">
        <f>AB1073</f>
        <v>110.86</v>
      </c>
      <c r="CZ1073">
        <f>AF1073</f>
        <v>110.86</v>
      </c>
      <c r="DA1073">
        <f>AJ1073</f>
        <v>1</v>
      </c>
      <c r="DB1073">
        <f t="shared" si="352"/>
        <v>5321.28</v>
      </c>
      <c r="DC1073">
        <f t="shared" si="353"/>
        <v>556.79999999999995</v>
      </c>
    </row>
    <row r="1074" spans="1:107" x14ac:dyDescent="0.2">
      <c r="A1074">
        <f>ROW(Source!A358)</f>
        <v>358</v>
      </c>
      <c r="B1074">
        <v>39650536</v>
      </c>
      <c r="C1074">
        <v>39654094</v>
      </c>
      <c r="D1074">
        <v>36799065</v>
      </c>
      <c r="E1074">
        <v>17</v>
      </c>
      <c r="F1074">
        <v>1</v>
      </c>
      <c r="G1074">
        <v>1</v>
      </c>
      <c r="H1074">
        <v>3</v>
      </c>
      <c r="I1074" t="s">
        <v>892</v>
      </c>
      <c r="J1074" t="s">
        <v>3</v>
      </c>
      <c r="K1074" t="s">
        <v>893</v>
      </c>
      <c r="L1074">
        <v>1374</v>
      </c>
      <c r="N1074">
        <v>1013</v>
      </c>
      <c r="O1074" t="s">
        <v>894</v>
      </c>
      <c r="P1074" t="s">
        <v>894</v>
      </c>
      <c r="Q1074">
        <v>1</v>
      </c>
      <c r="W1074">
        <v>0</v>
      </c>
      <c r="X1074">
        <v>-1731369543</v>
      </c>
      <c r="Y1074">
        <v>85.49</v>
      </c>
      <c r="AA1074">
        <v>1</v>
      </c>
      <c r="AB1074">
        <v>0</v>
      </c>
      <c r="AC1074">
        <v>0</v>
      </c>
      <c r="AD1074">
        <v>0</v>
      </c>
      <c r="AE1074">
        <v>1</v>
      </c>
      <c r="AF1074">
        <v>0</v>
      </c>
      <c r="AG1074">
        <v>0</v>
      </c>
      <c r="AH1074">
        <v>0</v>
      </c>
      <c r="AI1074">
        <v>1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3</v>
      </c>
      <c r="AT1074">
        <v>85.49</v>
      </c>
      <c r="AU1074" t="s">
        <v>3</v>
      </c>
      <c r="AV1074">
        <v>0</v>
      </c>
      <c r="AW1074">
        <v>2</v>
      </c>
      <c r="AX1074">
        <v>39674004</v>
      </c>
      <c r="AY1074">
        <v>1</v>
      </c>
      <c r="AZ1074">
        <v>0</v>
      </c>
      <c r="BA1074">
        <v>908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Y1074*Source!I358</f>
        <v>85.49</v>
      </c>
      <c r="CY1074">
        <f>AA1074</f>
        <v>1</v>
      </c>
      <c r="CZ1074">
        <f>AE1074</f>
        <v>1</v>
      </c>
      <c r="DA1074">
        <f>AI1074</f>
        <v>1</v>
      </c>
      <c r="DB1074">
        <f t="shared" si="352"/>
        <v>85.49</v>
      </c>
      <c r="DC1074">
        <f t="shared" si="353"/>
        <v>0</v>
      </c>
    </row>
    <row r="1075" spans="1:107" x14ac:dyDescent="0.2">
      <c r="A1075">
        <f>ROW(Source!A359)</f>
        <v>359</v>
      </c>
      <c r="B1075">
        <v>39650538</v>
      </c>
      <c r="C1075">
        <v>39654094</v>
      </c>
      <c r="D1075">
        <v>37355677</v>
      </c>
      <c r="E1075">
        <v>1</v>
      </c>
      <c r="F1075">
        <v>1</v>
      </c>
      <c r="G1075">
        <v>1</v>
      </c>
      <c r="H1075">
        <v>1</v>
      </c>
      <c r="I1075" t="s">
        <v>1167</v>
      </c>
      <c r="J1075" t="s">
        <v>3</v>
      </c>
      <c r="K1075" t="s">
        <v>1168</v>
      </c>
      <c r="L1075">
        <v>1191</v>
      </c>
      <c r="N1075">
        <v>1013</v>
      </c>
      <c r="O1075" t="s">
        <v>878</v>
      </c>
      <c r="P1075" t="s">
        <v>878</v>
      </c>
      <c r="Q1075">
        <v>1</v>
      </c>
      <c r="W1075">
        <v>0</v>
      </c>
      <c r="X1075">
        <v>-2011479763</v>
      </c>
      <c r="Y1075">
        <v>289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1</v>
      </c>
      <c r="AJ1075">
        <v>1</v>
      </c>
      <c r="AK1075">
        <v>1</v>
      </c>
      <c r="AL1075">
        <v>6.77</v>
      </c>
      <c r="AN1075">
        <v>0</v>
      </c>
      <c r="AO1075">
        <v>1</v>
      </c>
      <c r="AP1075">
        <v>0</v>
      </c>
      <c r="AQ1075">
        <v>0</v>
      </c>
      <c r="AR1075">
        <v>0</v>
      </c>
      <c r="AS1075" t="s">
        <v>3</v>
      </c>
      <c r="AT1075">
        <v>289</v>
      </c>
      <c r="AU1075" t="s">
        <v>3</v>
      </c>
      <c r="AV1075">
        <v>1</v>
      </c>
      <c r="AW1075">
        <v>2</v>
      </c>
      <c r="AX1075">
        <v>39674001</v>
      </c>
      <c r="AY1075">
        <v>1</v>
      </c>
      <c r="AZ1075">
        <v>0</v>
      </c>
      <c r="BA1075">
        <v>909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Y1075*Source!I359</f>
        <v>289</v>
      </c>
      <c r="CY1075">
        <f>AD1075</f>
        <v>0</v>
      </c>
      <c r="CZ1075">
        <f>AH1075</f>
        <v>0</v>
      </c>
      <c r="DA1075">
        <f>AL1075</f>
        <v>6.77</v>
      </c>
      <c r="DB1075">
        <f t="shared" si="352"/>
        <v>0</v>
      </c>
      <c r="DC1075">
        <f t="shared" si="353"/>
        <v>0</v>
      </c>
    </row>
    <row r="1076" spans="1:107" x14ac:dyDescent="0.2">
      <c r="A1076">
        <f>ROW(Source!A359)</f>
        <v>359</v>
      </c>
      <c r="B1076">
        <v>39650538</v>
      </c>
      <c r="C1076">
        <v>39654094</v>
      </c>
      <c r="D1076">
        <v>37064876</v>
      </c>
      <c r="E1076">
        <v>1</v>
      </c>
      <c r="F1076">
        <v>1</v>
      </c>
      <c r="G1076">
        <v>1</v>
      </c>
      <c r="H1076">
        <v>1</v>
      </c>
      <c r="I1076" t="s">
        <v>897</v>
      </c>
      <c r="J1076" t="s">
        <v>3</v>
      </c>
      <c r="K1076" t="s">
        <v>898</v>
      </c>
      <c r="L1076">
        <v>1191</v>
      </c>
      <c r="N1076">
        <v>1013</v>
      </c>
      <c r="O1076" t="s">
        <v>878</v>
      </c>
      <c r="P1076" t="s">
        <v>878</v>
      </c>
      <c r="Q1076">
        <v>1</v>
      </c>
      <c r="W1076">
        <v>0</v>
      </c>
      <c r="X1076">
        <v>-1417349443</v>
      </c>
      <c r="Y1076">
        <v>48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1</v>
      </c>
      <c r="AJ1076">
        <v>1</v>
      </c>
      <c r="AK1076">
        <v>6.77</v>
      </c>
      <c r="AL1076">
        <v>1</v>
      </c>
      <c r="AN1076">
        <v>0</v>
      </c>
      <c r="AO1076">
        <v>1</v>
      </c>
      <c r="AP1076">
        <v>0</v>
      </c>
      <c r="AQ1076">
        <v>0</v>
      </c>
      <c r="AR1076">
        <v>0</v>
      </c>
      <c r="AS1076" t="s">
        <v>3</v>
      </c>
      <c r="AT1076">
        <v>48</v>
      </c>
      <c r="AU1076" t="s">
        <v>3</v>
      </c>
      <c r="AV1076">
        <v>2</v>
      </c>
      <c r="AW1076">
        <v>2</v>
      </c>
      <c r="AX1076">
        <v>39674002</v>
      </c>
      <c r="AY1076">
        <v>1</v>
      </c>
      <c r="AZ1076">
        <v>0</v>
      </c>
      <c r="BA1076">
        <v>910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Y1076*Source!I359</f>
        <v>48</v>
      </c>
      <c r="CY1076">
        <f>AD1076</f>
        <v>0</v>
      </c>
      <c r="CZ1076">
        <f>AH1076</f>
        <v>0</v>
      </c>
      <c r="DA1076">
        <f>AL1076</f>
        <v>1</v>
      </c>
      <c r="DB1076">
        <f t="shared" si="352"/>
        <v>0</v>
      </c>
      <c r="DC1076">
        <f t="shared" si="353"/>
        <v>0</v>
      </c>
    </row>
    <row r="1077" spans="1:107" x14ac:dyDescent="0.2">
      <c r="A1077">
        <f>ROW(Source!A359)</f>
        <v>359</v>
      </c>
      <c r="B1077">
        <v>39650538</v>
      </c>
      <c r="C1077">
        <v>39654094</v>
      </c>
      <c r="D1077">
        <v>36883320</v>
      </c>
      <c r="E1077">
        <v>1</v>
      </c>
      <c r="F1077">
        <v>1</v>
      </c>
      <c r="G1077">
        <v>1</v>
      </c>
      <c r="H1077">
        <v>2</v>
      </c>
      <c r="I1077" t="s">
        <v>986</v>
      </c>
      <c r="J1077" t="s">
        <v>987</v>
      </c>
      <c r="K1077" t="s">
        <v>988</v>
      </c>
      <c r="L1077">
        <v>1368</v>
      </c>
      <c r="N1077">
        <v>1011</v>
      </c>
      <c r="O1077" t="s">
        <v>902</v>
      </c>
      <c r="P1077" t="s">
        <v>902</v>
      </c>
      <c r="Q1077">
        <v>1</v>
      </c>
      <c r="W1077">
        <v>0</v>
      </c>
      <c r="X1077">
        <v>1528191926</v>
      </c>
      <c r="Y1077">
        <v>48</v>
      </c>
      <c r="AA1077">
        <v>0</v>
      </c>
      <c r="AB1077">
        <v>750.52</v>
      </c>
      <c r="AC1077">
        <v>11.6</v>
      </c>
      <c r="AD1077">
        <v>0</v>
      </c>
      <c r="AE1077">
        <v>0</v>
      </c>
      <c r="AF1077">
        <v>110.86</v>
      </c>
      <c r="AG1077">
        <v>11.6</v>
      </c>
      <c r="AH1077">
        <v>0</v>
      </c>
      <c r="AI1077">
        <v>1</v>
      </c>
      <c r="AJ1077">
        <v>6.77</v>
      </c>
      <c r="AK1077">
        <v>1</v>
      </c>
      <c r="AL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 t="s">
        <v>3</v>
      </c>
      <c r="AT1077">
        <v>48</v>
      </c>
      <c r="AU1077" t="s">
        <v>3</v>
      </c>
      <c r="AV1077">
        <v>0</v>
      </c>
      <c r="AW1077">
        <v>2</v>
      </c>
      <c r="AX1077">
        <v>39674003</v>
      </c>
      <c r="AY1077">
        <v>1</v>
      </c>
      <c r="AZ1077">
        <v>0</v>
      </c>
      <c r="BA1077">
        <v>911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Y1077*Source!I359</f>
        <v>48</v>
      </c>
      <c r="CY1077">
        <f>AB1077</f>
        <v>750.52</v>
      </c>
      <c r="CZ1077">
        <f>AF1077</f>
        <v>110.86</v>
      </c>
      <c r="DA1077">
        <f>AJ1077</f>
        <v>6.77</v>
      </c>
      <c r="DB1077">
        <f t="shared" si="352"/>
        <v>5321.28</v>
      </c>
      <c r="DC1077">
        <f t="shared" si="353"/>
        <v>556.79999999999995</v>
      </c>
    </row>
    <row r="1078" spans="1:107" x14ac:dyDescent="0.2">
      <c r="A1078">
        <f>ROW(Source!A359)</f>
        <v>359</v>
      </c>
      <c r="B1078">
        <v>39650538</v>
      </c>
      <c r="C1078">
        <v>39654094</v>
      </c>
      <c r="D1078">
        <v>36799065</v>
      </c>
      <c r="E1078">
        <v>17</v>
      </c>
      <c r="F1078">
        <v>1</v>
      </c>
      <c r="G1078">
        <v>1</v>
      </c>
      <c r="H1078">
        <v>3</v>
      </c>
      <c r="I1078" t="s">
        <v>892</v>
      </c>
      <c r="J1078" t="s">
        <v>3</v>
      </c>
      <c r="K1078" t="s">
        <v>893</v>
      </c>
      <c r="L1078">
        <v>1374</v>
      </c>
      <c r="N1078">
        <v>1013</v>
      </c>
      <c r="O1078" t="s">
        <v>894</v>
      </c>
      <c r="P1078" t="s">
        <v>894</v>
      </c>
      <c r="Q1078">
        <v>1</v>
      </c>
      <c r="W1078">
        <v>0</v>
      </c>
      <c r="X1078">
        <v>-1731369543</v>
      </c>
      <c r="Y1078">
        <v>85.49</v>
      </c>
      <c r="AA1078">
        <v>1</v>
      </c>
      <c r="AB1078">
        <v>0</v>
      </c>
      <c r="AC1078">
        <v>0</v>
      </c>
      <c r="AD1078">
        <v>0</v>
      </c>
      <c r="AE1078">
        <v>1</v>
      </c>
      <c r="AF1078">
        <v>0</v>
      </c>
      <c r="AG1078">
        <v>0</v>
      </c>
      <c r="AH1078">
        <v>0</v>
      </c>
      <c r="AI1078">
        <v>1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0</v>
      </c>
      <c r="AQ1078">
        <v>0</v>
      </c>
      <c r="AR1078">
        <v>0</v>
      </c>
      <c r="AS1078" t="s">
        <v>3</v>
      </c>
      <c r="AT1078">
        <v>85.49</v>
      </c>
      <c r="AU1078" t="s">
        <v>3</v>
      </c>
      <c r="AV1078">
        <v>0</v>
      </c>
      <c r="AW1078">
        <v>2</v>
      </c>
      <c r="AX1078">
        <v>39674004</v>
      </c>
      <c r="AY1078">
        <v>1</v>
      </c>
      <c r="AZ1078">
        <v>0</v>
      </c>
      <c r="BA1078">
        <v>912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Y1078*Source!I359</f>
        <v>85.49</v>
      </c>
      <c r="CY1078">
        <f>AA1078</f>
        <v>1</v>
      </c>
      <c r="CZ1078">
        <f>AE1078</f>
        <v>1</v>
      </c>
      <c r="DA1078">
        <f>AI1078</f>
        <v>1</v>
      </c>
      <c r="DB1078">
        <f t="shared" si="352"/>
        <v>85.49</v>
      </c>
      <c r="DC1078">
        <f t="shared" si="353"/>
        <v>0</v>
      </c>
    </row>
    <row r="1079" spans="1:107" x14ac:dyDescent="0.2">
      <c r="A1079">
        <f>ROW(Source!A365)</f>
        <v>365</v>
      </c>
      <c r="B1079">
        <v>39650536</v>
      </c>
      <c r="C1079">
        <v>39651829</v>
      </c>
      <c r="D1079">
        <v>37064878</v>
      </c>
      <c r="E1079">
        <v>1</v>
      </c>
      <c r="F1079">
        <v>1</v>
      </c>
      <c r="G1079">
        <v>1</v>
      </c>
      <c r="H1079">
        <v>1</v>
      </c>
      <c r="I1079" t="s">
        <v>1010</v>
      </c>
      <c r="J1079" t="s">
        <v>3</v>
      </c>
      <c r="K1079" t="s">
        <v>1011</v>
      </c>
      <c r="L1079">
        <v>1191</v>
      </c>
      <c r="N1079">
        <v>1013</v>
      </c>
      <c r="O1079" t="s">
        <v>878</v>
      </c>
      <c r="P1079" t="s">
        <v>878</v>
      </c>
      <c r="Q1079">
        <v>1</v>
      </c>
      <c r="W1079">
        <v>0</v>
      </c>
      <c r="X1079">
        <v>-1081351934</v>
      </c>
      <c r="Y1079">
        <v>81.968000000000004</v>
      </c>
      <c r="AA1079">
        <v>0</v>
      </c>
      <c r="AB1079">
        <v>0</v>
      </c>
      <c r="AC1079">
        <v>0</v>
      </c>
      <c r="AD1079">
        <v>9.4</v>
      </c>
      <c r="AE1079">
        <v>0</v>
      </c>
      <c r="AF1079">
        <v>0</v>
      </c>
      <c r="AG1079">
        <v>0</v>
      </c>
      <c r="AH1079">
        <v>9.4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1</v>
      </c>
      <c r="AQ1079">
        <v>0</v>
      </c>
      <c r="AR1079">
        <v>0</v>
      </c>
      <c r="AS1079" t="s">
        <v>3</v>
      </c>
      <c r="AT1079">
        <v>102.46</v>
      </c>
      <c r="AU1079" t="s">
        <v>635</v>
      </c>
      <c r="AV1079">
        <v>1</v>
      </c>
      <c r="AW1079">
        <v>2</v>
      </c>
      <c r="AX1079">
        <v>39651835</v>
      </c>
      <c r="AY1079">
        <v>1</v>
      </c>
      <c r="AZ1079">
        <v>0</v>
      </c>
      <c r="BA1079">
        <v>913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Y1079*Source!I365</f>
        <v>14.754239999999999</v>
      </c>
      <c r="CY1079">
        <f>AD1079</f>
        <v>9.4</v>
      </c>
      <c r="CZ1079">
        <f>AH1079</f>
        <v>9.4</v>
      </c>
      <c r="DA1079">
        <f>AL1079</f>
        <v>1</v>
      </c>
      <c r="DB1079">
        <f>ROUND((ROUND(AT1079*CZ1079,2)*0.8),6)</f>
        <v>770.49599999999998</v>
      </c>
      <c r="DC1079">
        <f>ROUND((ROUND(AT1079*AG1079,2)*0.8),6)</f>
        <v>0</v>
      </c>
    </row>
    <row r="1080" spans="1:107" x14ac:dyDescent="0.2">
      <c r="A1080">
        <f>ROW(Source!A365)</f>
        <v>365</v>
      </c>
      <c r="B1080">
        <v>39650536</v>
      </c>
      <c r="C1080">
        <v>39651829</v>
      </c>
      <c r="D1080">
        <v>37064876</v>
      </c>
      <c r="E1080">
        <v>1</v>
      </c>
      <c r="F1080">
        <v>1</v>
      </c>
      <c r="G1080">
        <v>1</v>
      </c>
      <c r="H1080">
        <v>1</v>
      </c>
      <c r="I1080" t="s">
        <v>897</v>
      </c>
      <c r="J1080" t="s">
        <v>3</v>
      </c>
      <c r="K1080" t="s">
        <v>898</v>
      </c>
      <c r="L1080">
        <v>1191</v>
      </c>
      <c r="N1080">
        <v>1013</v>
      </c>
      <c r="O1080" t="s">
        <v>878</v>
      </c>
      <c r="P1080" t="s">
        <v>878</v>
      </c>
      <c r="Q1080">
        <v>1</v>
      </c>
      <c r="W1080">
        <v>0</v>
      </c>
      <c r="X1080">
        <v>-1417349443</v>
      </c>
      <c r="Y1080">
        <v>5.34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1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 t="s">
        <v>3</v>
      </c>
      <c r="AT1080">
        <v>5.34</v>
      </c>
      <c r="AU1080" t="s">
        <v>3</v>
      </c>
      <c r="AV1080">
        <v>2</v>
      </c>
      <c r="AW1080">
        <v>2</v>
      </c>
      <c r="AX1080">
        <v>39651836</v>
      </c>
      <c r="AY1080">
        <v>1</v>
      </c>
      <c r="AZ1080">
        <v>2048</v>
      </c>
      <c r="BA1080">
        <v>914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Y1080*Source!I365</f>
        <v>0.96119999999999994</v>
      </c>
      <c r="CY1080">
        <f>AD1080</f>
        <v>0</v>
      </c>
      <c r="CZ1080">
        <f>AH1080</f>
        <v>0</v>
      </c>
      <c r="DA1080">
        <f>AL1080</f>
        <v>1</v>
      </c>
      <c r="DB1080">
        <f>ROUND(ROUND(AT1080*CZ1080,2),6)</f>
        <v>0</v>
      </c>
      <c r="DC1080">
        <f>ROUND(ROUND(AT1080*AG1080,2),6)</f>
        <v>0</v>
      </c>
    </row>
    <row r="1081" spans="1:107" x14ac:dyDescent="0.2">
      <c r="A1081">
        <f>ROW(Source!A365)</f>
        <v>365</v>
      </c>
      <c r="B1081">
        <v>39650536</v>
      </c>
      <c r="C1081">
        <v>39651829</v>
      </c>
      <c r="D1081">
        <v>36882452</v>
      </c>
      <c r="E1081">
        <v>1</v>
      </c>
      <c r="F1081">
        <v>1</v>
      </c>
      <c r="G1081">
        <v>1</v>
      </c>
      <c r="H1081">
        <v>2</v>
      </c>
      <c r="I1081" t="s">
        <v>1081</v>
      </c>
      <c r="J1081" t="s">
        <v>1082</v>
      </c>
      <c r="K1081" t="s">
        <v>1083</v>
      </c>
      <c r="L1081">
        <v>1368</v>
      </c>
      <c r="N1081">
        <v>1011</v>
      </c>
      <c r="O1081" t="s">
        <v>902</v>
      </c>
      <c r="P1081" t="s">
        <v>902</v>
      </c>
      <c r="Q1081">
        <v>1</v>
      </c>
      <c r="W1081">
        <v>0</v>
      </c>
      <c r="X1081">
        <v>1188625873</v>
      </c>
      <c r="Y1081">
        <v>0.6080000000000001</v>
      </c>
      <c r="AA1081">
        <v>0</v>
      </c>
      <c r="AB1081">
        <v>31.26</v>
      </c>
      <c r="AC1081">
        <v>13.5</v>
      </c>
      <c r="AD1081">
        <v>0</v>
      </c>
      <c r="AE1081">
        <v>0</v>
      </c>
      <c r="AF1081">
        <v>31.26</v>
      </c>
      <c r="AG1081">
        <v>13.5</v>
      </c>
      <c r="AH1081">
        <v>0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1</v>
      </c>
      <c r="AQ1081">
        <v>0</v>
      </c>
      <c r="AR1081">
        <v>0</v>
      </c>
      <c r="AS1081" t="s">
        <v>3</v>
      </c>
      <c r="AT1081">
        <v>0.76</v>
      </c>
      <c r="AU1081" t="s">
        <v>635</v>
      </c>
      <c r="AV1081">
        <v>0</v>
      </c>
      <c r="AW1081">
        <v>2</v>
      </c>
      <c r="AX1081">
        <v>39651837</v>
      </c>
      <c r="AY1081">
        <v>1</v>
      </c>
      <c r="AZ1081">
        <v>0</v>
      </c>
      <c r="BA1081">
        <v>915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Y1081*Source!I365</f>
        <v>0.10944000000000001</v>
      </c>
      <c r="CY1081">
        <f>AB1081</f>
        <v>31.26</v>
      </c>
      <c r="CZ1081">
        <f>AF1081</f>
        <v>31.26</v>
      </c>
      <c r="DA1081">
        <f>AJ1081</f>
        <v>1</v>
      </c>
      <c r="DB1081">
        <f>ROUND((ROUND(AT1081*CZ1081,2)*0.8),6)</f>
        <v>19.007999999999999</v>
      </c>
      <c r="DC1081">
        <f>ROUND((ROUND(AT1081*AG1081,2)*0.8),6)</f>
        <v>8.2080000000000002</v>
      </c>
    </row>
    <row r="1082" spans="1:107" x14ac:dyDescent="0.2">
      <c r="A1082">
        <f>ROW(Source!A365)</f>
        <v>365</v>
      </c>
      <c r="B1082">
        <v>39650536</v>
      </c>
      <c r="C1082">
        <v>39651829</v>
      </c>
      <c r="D1082">
        <v>36883554</v>
      </c>
      <c r="E1082">
        <v>1</v>
      </c>
      <c r="F1082">
        <v>1</v>
      </c>
      <c r="G1082">
        <v>1</v>
      </c>
      <c r="H1082">
        <v>2</v>
      </c>
      <c r="I1082" t="s">
        <v>961</v>
      </c>
      <c r="J1082" t="s">
        <v>962</v>
      </c>
      <c r="K1082" t="s">
        <v>963</v>
      </c>
      <c r="L1082">
        <v>1368</v>
      </c>
      <c r="N1082">
        <v>1011</v>
      </c>
      <c r="O1082" t="s">
        <v>902</v>
      </c>
      <c r="P1082" t="s">
        <v>902</v>
      </c>
      <c r="Q1082">
        <v>1</v>
      </c>
      <c r="W1082">
        <v>0</v>
      </c>
      <c r="X1082">
        <v>1372534845</v>
      </c>
      <c r="Y1082">
        <v>3.6640000000000001</v>
      </c>
      <c r="AA1082">
        <v>0</v>
      </c>
      <c r="AB1082">
        <v>65.709999999999994</v>
      </c>
      <c r="AC1082">
        <v>11.6</v>
      </c>
      <c r="AD1082">
        <v>0</v>
      </c>
      <c r="AE1082">
        <v>0</v>
      </c>
      <c r="AF1082">
        <v>65.709999999999994</v>
      </c>
      <c r="AG1082">
        <v>11.6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1</v>
      </c>
      <c r="AP1082">
        <v>1</v>
      </c>
      <c r="AQ1082">
        <v>0</v>
      </c>
      <c r="AR1082">
        <v>0</v>
      </c>
      <c r="AS1082" t="s">
        <v>3</v>
      </c>
      <c r="AT1082">
        <v>4.58</v>
      </c>
      <c r="AU1082" t="s">
        <v>635</v>
      </c>
      <c r="AV1082">
        <v>0</v>
      </c>
      <c r="AW1082">
        <v>2</v>
      </c>
      <c r="AX1082">
        <v>39651838</v>
      </c>
      <c r="AY1082">
        <v>1</v>
      </c>
      <c r="AZ1082">
        <v>0</v>
      </c>
      <c r="BA1082">
        <v>916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Y1082*Source!I365</f>
        <v>0.65952</v>
      </c>
      <c r="CY1082">
        <f>AB1082</f>
        <v>65.709999999999994</v>
      </c>
      <c r="CZ1082">
        <f>AF1082</f>
        <v>65.709999999999994</v>
      </c>
      <c r="DA1082">
        <f>AJ1082</f>
        <v>1</v>
      </c>
      <c r="DB1082">
        <f>ROUND((ROUND(AT1082*CZ1082,2)*0.8),6)</f>
        <v>240.76</v>
      </c>
      <c r="DC1082">
        <f>ROUND((ROUND(AT1082*AG1082,2)*0.8),6)</f>
        <v>42.503999999999998</v>
      </c>
    </row>
    <row r="1083" spans="1:107" x14ac:dyDescent="0.2">
      <c r="A1083">
        <f>ROW(Source!A365)</f>
        <v>365</v>
      </c>
      <c r="B1083">
        <v>39650536</v>
      </c>
      <c r="C1083">
        <v>39651829</v>
      </c>
      <c r="D1083">
        <v>36801649</v>
      </c>
      <c r="E1083">
        <v>1</v>
      </c>
      <c r="F1083">
        <v>1</v>
      </c>
      <c r="G1083">
        <v>1</v>
      </c>
      <c r="H1083">
        <v>3</v>
      </c>
      <c r="I1083" t="s">
        <v>1214</v>
      </c>
      <c r="J1083" t="s">
        <v>1215</v>
      </c>
      <c r="K1083" t="s">
        <v>1216</v>
      </c>
      <c r="L1083">
        <v>1327</v>
      </c>
      <c r="N1083">
        <v>1005</v>
      </c>
      <c r="O1083" t="s">
        <v>375</v>
      </c>
      <c r="P1083" t="s">
        <v>375</v>
      </c>
      <c r="Q1083">
        <v>1</v>
      </c>
      <c r="W1083">
        <v>0</v>
      </c>
      <c r="X1083">
        <v>1385600515</v>
      </c>
      <c r="Y1083">
        <v>0</v>
      </c>
      <c r="AA1083">
        <v>51.8</v>
      </c>
      <c r="AB1083">
        <v>0</v>
      </c>
      <c r="AC1083">
        <v>0</v>
      </c>
      <c r="AD1083">
        <v>0</v>
      </c>
      <c r="AE1083">
        <v>51.8</v>
      </c>
      <c r="AF1083">
        <v>0</v>
      </c>
      <c r="AG1083">
        <v>0</v>
      </c>
      <c r="AH1083">
        <v>0</v>
      </c>
      <c r="AI1083">
        <v>1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1</v>
      </c>
      <c r="AQ1083">
        <v>0</v>
      </c>
      <c r="AR1083">
        <v>0</v>
      </c>
      <c r="AS1083" t="s">
        <v>3</v>
      </c>
      <c r="AT1083">
        <v>103</v>
      </c>
      <c r="AU1083" t="s">
        <v>634</v>
      </c>
      <c r="AV1083">
        <v>0</v>
      </c>
      <c r="AW1083">
        <v>2</v>
      </c>
      <c r="AX1083">
        <v>39651839</v>
      </c>
      <c r="AY1083">
        <v>1</v>
      </c>
      <c r="AZ1083">
        <v>0</v>
      </c>
      <c r="BA1083">
        <v>917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Y1083*Source!I365</f>
        <v>0</v>
      </c>
      <c r="CY1083">
        <f>AA1083</f>
        <v>51.8</v>
      </c>
      <c r="CZ1083">
        <f>AE1083</f>
        <v>51.8</v>
      </c>
      <c r="DA1083">
        <f>AI1083</f>
        <v>1</v>
      </c>
      <c r="DB1083">
        <f>ROUND((ROUND(AT1083*CZ1083,2)*0),6)</f>
        <v>0</v>
      </c>
      <c r="DC1083">
        <f>ROUND((ROUND(AT1083*AG1083,2)*0),6)</f>
        <v>0</v>
      </c>
    </row>
    <row r="1084" spans="1:107" x14ac:dyDescent="0.2">
      <c r="A1084">
        <f>ROW(Source!A366)</f>
        <v>366</v>
      </c>
      <c r="B1084">
        <v>39650538</v>
      </c>
      <c r="C1084">
        <v>39651829</v>
      </c>
      <c r="D1084">
        <v>37064878</v>
      </c>
      <c r="E1084">
        <v>1</v>
      </c>
      <c r="F1084">
        <v>1</v>
      </c>
      <c r="G1084">
        <v>1</v>
      </c>
      <c r="H1084">
        <v>1</v>
      </c>
      <c r="I1084" t="s">
        <v>1010</v>
      </c>
      <c r="J1084" t="s">
        <v>3</v>
      </c>
      <c r="K1084" t="s">
        <v>1011</v>
      </c>
      <c r="L1084">
        <v>1191</v>
      </c>
      <c r="N1084">
        <v>1013</v>
      </c>
      <c r="O1084" t="s">
        <v>878</v>
      </c>
      <c r="P1084" t="s">
        <v>878</v>
      </c>
      <c r="Q1084">
        <v>1</v>
      </c>
      <c r="W1084">
        <v>0</v>
      </c>
      <c r="X1084">
        <v>-1081351934</v>
      </c>
      <c r="Y1084">
        <v>81.968000000000004</v>
      </c>
      <c r="AA1084">
        <v>0</v>
      </c>
      <c r="AB1084">
        <v>0</v>
      </c>
      <c r="AC1084">
        <v>0</v>
      </c>
      <c r="AD1084">
        <v>63.64</v>
      </c>
      <c r="AE1084">
        <v>0</v>
      </c>
      <c r="AF1084">
        <v>0</v>
      </c>
      <c r="AG1084">
        <v>0</v>
      </c>
      <c r="AH1084">
        <v>9.4</v>
      </c>
      <c r="AI1084">
        <v>1</v>
      </c>
      <c r="AJ1084">
        <v>1</v>
      </c>
      <c r="AK1084">
        <v>1</v>
      </c>
      <c r="AL1084">
        <v>6.77</v>
      </c>
      <c r="AN1084">
        <v>0</v>
      </c>
      <c r="AO1084">
        <v>1</v>
      </c>
      <c r="AP1084">
        <v>1</v>
      </c>
      <c r="AQ1084">
        <v>0</v>
      </c>
      <c r="AR1084">
        <v>0</v>
      </c>
      <c r="AS1084" t="s">
        <v>3</v>
      </c>
      <c r="AT1084">
        <v>102.46</v>
      </c>
      <c r="AU1084" t="s">
        <v>635</v>
      </c>
      <c r="AV1084">
        <v>1</v>
      </c>
      <c r="AW1084">
        <v>2</v>
      </c>
      <c r="AX1084">
        <v>39651835</v>
      </c>
      <c r="AY1084">
        <v>1</v>
      </c>
      <c r="AZ1084">
        <v>0</v>
      </c>
      <c r="BA1084">
        <v>918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Y1084*Source!I366</f>
        <v>14.754239999999999</v>
      </c>
      <c r="CY1084">
        <f>AD1084</f>
        <v>63.64</v>
      </c>
      <c r="CZ1084">
        <f>AH1084</f>
        <v>9.4</v>
      </c>
      <c r="DA1084">
        <f>AL1084</f>
        <v>6.77</v>
      </c>
      <c r="DB1084">
        <f>ROUND((ROUND(AT1084*CZ1084,2)*0.8),6)</f>
        <v>770.49599999999998</v>
      </c>
      <c r="DC1084">
        <f>ROUND((ROUND(AT1084*AG1084,2)*0.8),6)</f>
        <v>0</v>
      </c>
    </row>
    <row r="1085" spans="1:107" x14ac:dyDescent="0.2">
      <c r="A1085">
        <f>ROW(Source!A366)</f>
        <v>366</v>
      </c>
      <c r="B1085">
        <v>39650538</v>
      </c>
      <c r="C1085">
        <v>39651829</v>
      </c>
      <c r="D1085">
        <v>37064876</v>
      </c>
      <c r="E1085">
        <v>1</v>
      </c>
      <c r="F1085">
        <v>1</v>
      </c>
      <c r="G1085">
        <v>1</v>
      </c>
      <c r="H1085">
        <v>1</v>
      </c>
      <c r="I1085" t="s">
        <v>897</v>
      </c>
      <c r="J1085" t="s">
        <v>3</v>
      </c>
      <c r="K1085" t="s">
        <v>898</v>
      </c>
      <c r="L1085">
        <v>1191</v>
      </c>
      <c r="N1085">
        <v>1013</v>
      </c>
      <c r="O1085" t="s">
        <v>878</v>
      </c>
      <c r="P1085" t="s">
        <v>878</v>
      </c>
      <c r="Q1085">
        <v>1</v>
      </c>
      <c r="W1085">
        <v>0</v>
      </c>
      <c r="X1085">
        <v>-1417349443</v>
      </c>
      <c r="Y1085">
        <v>5.34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1</v>
      </c>
      <c r="AJ1085">
        <v>1</v>
      </c>
      <c r="AK1085">
        <v>6.77</v>
      </c>
      <c r="AL1085">
        <v>1</v>
      </c>
      <c r="AN1085">
        <v>0</v>
      </c>
      <c r="AO1085">
        <v>1</v>
      </c>
      <c r="AP1085">
        <v>0</v>
      </c>
      <c r="AQ1085">
        <v>0</v>
      </c>
      <c r="AR1085">
        <v>0</v>
      </c>
      <c r="AS1085" t="s">
        <v>3</v>
      </c>
      <c r="AT1085">
        <v>5.34</v>
      </c>
      <c r="AU1085" t="s">
        <v>3</v>
      </c>
      <c r="AV1085">
        <v>2</v>
      </c>
      <c r="AW1085">
        <v>2</v>
      </c>
      <c r="AX1085">
        <v>39651836</v>
      </c>
      <c r="AY1085">
        <v>1</v>
      </c>
      <c r="AZ1085">
        <v>2048</v>
      </c>
      <c r="BA1085">
        <v>919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Y1085*Source!I366</f>
        <v>0.96119999999999994</v>
      </c>
      <c r="CY1085">
        <f>AD1085</f>
        <v>0</v>
      </c>
      <c r="CZ1085">
        <f>AH1085</f>
        <v>0</v>
      </c>
      <c r="DA1085">
        <f>AL1085</f>
        <v>1</v>
      </c>
      <c r="DB1085">
        <f>ROUND(ROUND(AT1085*CZ1085,2),6)</f>
        <v>0</v>
      </c>
      <c r="DC1085">
        <f>ROUND(ROUND(AT1085*AG1085,2),6)</f>
        <v>0</v>
      </c>
    </row>
    <row r="1086" spans="1:107" x14ac:dyDescent="0.2">
      <c r="A1086">
        <f>ROW(Source!A366)</f>
        <v>366</v>
      </c>
      <c r="B1086">
        <v>39650538</v>
      </c>
      <c r="C1086">
        <v>39651829</v>
      </c>
      <c r="D1086">
        <v>36882452</v>
      </c>
      <c r="E1086">
        <v>1</v>
      </c>
      <c r="F1086">
        <v>1</v>
      </c>
      <c r="G1086">
        <v>1</v>
      </c>
      <c r="H1086">
        <v>2</v>
      </c>
      <c r="I1086" t="s">
        <v>1081</v>
      </c>
      <c r="J1086" t="s">
        <v>1082</v>
      </c>
      <c r="K1086" t="s">
        <v>1083</v>
      </c>
      <c r="L1086">
        <v>1368</v>
      </c>
      <c r="N1086">
        <v>1011</v>
      </c>
      <c r="O1086" t="s">
        <v>902</v>
      </c>
      <c r="P1086" t="s">
        <v>902</v>
      </c>
      <c r="Q1086">
        <v>1</v>
      </c>
      <c r="W1086">
        <v>0</v>
      </c>
      <c r="X1086">
        <v>1188625873</v>
      </c>
      <c r="Y1086">
        <v>0.6080000000000001</v>
      </c>
      <c r="AA1086">
        <v>0</v>
      </c>
      <c r="AB1086">
        <v>211.63</v>
      </c>
      <c r="AC1086">
        <v>13.5</v>
      </c>
      <c r="AD1086">
        <v>0</v>
      </c>
      <c r="AE1086">
        <v>0</v>
      </c>
      <c r="AF1086">
        <v>31.26</v>
      </c>
      <c r="AG1086">
        <v>13.5</v>
      </c>
      <c r="AH1086">
        <v>0</v>
      </c>
      <c r="AI1086">
        <v>1</v>
      </c>
      <c r="AJ1086">
        <v>6.77</v>
      </c>
      <c r="AK1086">
        <v>1</v>
      </c>
      <c r="AL1086">
        <v>1</v>
      </c>
      <c r="AN1086">
        <v>0</v>
      </c>
      <c r="AO1086">
        <v>1</v>
      </c>
      <c r="AP1086">
        <v>1</v>
      </c>
      <c r="AQ1086">
        <v>0</v>
      </c>
      <c r="AR1086">
        <v>0</v>
      </c>
      <c r="AS1086" t="s">
        <v>3</v>
      </c>
      <c r="AT1086">
        <v>0.76</v>
      </c>
      <c r="AU1086" t="s">
        <v>635</v>
      </c>
      <c r="AV1086">
        <v>0</v>
      </c>
      <c r="AW1086">
        <v>2</v>
      </c>
      <c r="AX1086">
        <v>39651837</v>
      </c>
      <c r="AY1086">
        <v>1</v>
      </c>
      <c r="AZ1086">
        <v>0</v>
      </c>
      <c r="BA1086">
        <v>920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Y1086*Source!I366</f>
        <v>0.10944000000000001</v>
      </c>
      <c r="CY1086">
        <f>AB1086</f>
        <v>211.63</v>
      </c>
      <c r="CZ1086">
        <f>AF1086</f>
        <v>31.26</v>
      </c>
      <c r="DA1086">
        <f>AJ1086</f>
        <v>6.77</v>
      </c>
      <c r="DB1086">
        <f>ROUND((ROUND(AT1086*CZ1086,2)*0.8),6)</f>
        <v>19.007999999999999</v>
      </c>
      <c r="DC1086">
        <f>ROUND((ROUND(AT1086*AG1086,2)*0.8),6)</f>
        <v>8.2080000000000002</v>
      </c>
    </row>
    <row r="1087" spans="1:107" x14ac:dyDescent="0.2">
      <c r="A1087">
        <f>ROW(Source!A366)</f>
        <v>366</v>
      </c>
      <c r="B1087">
        <v>39650538</v>
      </c>
      <c r="C1087">
        <v>39651829</v>
      </c>
      <c r="D1087">
        <v>36883554</v>
      </c>
      <c r="E1087">
        <v>1</v>
      </c>
      <c r="F1087">
        <v>1</v>
      </c>
      <c r="G1087">
        <v>1</v>
      </c>
      <c r="H1087">
        <v>2</v>
      </c>
      <c r="I1087" t="s">
        <v>961</v>
      </c>
      <c r="J1087" t="s">
        <v>962</v>
      </c>
      <c r="K1087" t="s">
        <v>963</v>
      </c>
      <c r="L1087">
        <v>1368</v>
      </c>
      <c r="N1087">
        <v>1011</v>
      </c>
      <c r="O1087" t="s">
        <v>902</v>
      </c>
      <c r="P1087" t="s">
        <v>902</v>
      </c>
      <c r="Q1087">
        <v>1</v>
      </c>
      <c r="W1087">
        <v>0</v>
      </c>
      <c r="X1087">
        <v>1372534845</v>
      </c>
      <c r="Y1087">
        <v>3.6640000000000001</v>
      </c>
      <c r="AA1087">
        <v>0</v>
      </c>
      <c r="AB1087">
        <v>444.86</v>
      </c>
      <c r="AC1087">
        <v>11.6</v>
      </c>
      <c r="AD1087">
        <v>0</v>
      </c>
      <c r="AE1087">
        <v>0</v>
      </c>
      <c r="AF1087">
        <v>65.709999999999994</v>
      </c>
      <c r="AG1087">
        <v>11.6</v>
      </c>
      <c r="AH1087">
        <v>0</v>
      </c>
      <c r="AI1087">
        <v>1</v>
      </c>
      <c r="AJ1087">
        <v>6.77</v>
      </c>
      <c r="AK1087">
        <v>1</v>
      </c>
      <c r="AL1087">
        <v>1</v>
      </c>
      <c r="AN1087">
        <v>0</v>
      </c>
      <c r="AO1087">
        <v>1</v>
      </c>
      <c r="AP1087">
        <v>1</v>
      </c>
      <c r="AQ1087">
        <v>0</v>
      </c>
      <c r="AR1087">
        <v>0</v>
      </c>
      <c r="AS1087" t="s">
        <v>3</v>
      </c>
      <c r="AT1087">
        <v>4.58</v>
      </c>
      <c r="AU1087" t="s">
        <v>635</v>
      </c>
      <c r="AV1087">
        <v>0</v>
      </c>
      <c r="AW1087">
        <v>2</v>
      </c>
      <c r="AX1087">
        <v>39651838</v>
      </c>
      <c r="AY1087">
        <v>1</v>
      </c>
      <c r="AZ1087">
        <v>0</v>
      </c>
      <c r="BA1087">
        <v>921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Y1087*Source!I366</f>
        <v>0.65952</v>
      </c>
      <c r="CY1087">
        <f>AB1087</f>
        <v>444.86</v>
      </c>
      <c r="CZ1087">
        <f>AF1087</f>
        <v>65.709999999999994</v>
      </c>
      <c r="DA1087">
        <f>AJ1087</f>
        <v>6.77</v>
      </c>
      <c r="DB1087">
        <f>ROUND((ROUND(AT1087*CZ1087,2)*0.8),6)</f>
        <v>240.76</v>
      </c>
      <c r="DC1087">
        <f>ROUND((ROUND(AT1087*AG1087,2)*0.8),6)</f>
        <v>42.503999999999998</v>
      </c>
    </row>
    <row r="1088" spans="1:107" x14ac:dyDescent="0.2">
      <c r="A1088">
        <f>ROW(Source!A366)</f>
        <v>366</v>
      </c>
      <c r="B1088">
        <v>39650538</v>
      </c>
      <c r="C1088">
        <v>39651829</v>
      </c>
      <c r="D1088">
        <v>36801649</v>
      </c>
      <c r="E1088">
        <v>1</v>
      </c>
      <c r="F1088">
        <v>1</v>
      </c>
      <c r="G1088">
        <v>1</v>
      </c>
      <c r="H1088">
        <v>3</v>
      </c>
      <c r="I1088" t="s">
        <v>1214</v>
      </c>
      <c r="J1088" t="s">
        <v>1215</v>
      </c>
      <c r="K1088" t="s">
        <v>1216</v>
      </c>
      <c r="L1088">
        <v>1327</v>
      </c>
      <c r="N1088">
        <v>1005</v>
      </c>
      <c r="O1088" t="s">
        <v>375</v>
      </c>
      <c r="P1088" t="s">
        <v>375</v>
      </c>
      <c r="Q1088">
        <v>1</v>
      </c>
      <c r="W1088">
        <v>0</v>
      </c>
      <c r="X1088">
        <v>1385600515</v>
      </c>
      <c r="Y1088">
        <v>0</v>
      </c>
      <c r="AA1088">
        <v>350.69</v>
      </c>
      <c r="AB1088">
        <v>0</v>
      </c>
      <c r="AC1088">
        <v>0</v>
      </c>
      <c r="AD1088">
        <v>0</v>
      </c>
      <c r="AE1088">
        <v>51.8</v>
      </c>
      <c r="AF1088">
        <v>0</v>
      </c>
      <c r="AG1088">
        <v>0</v>
      </c>
      <c r="AH1088">
        <v>0</v>
      </c>
      <c r="AI1088">
        <v>6.77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1</v>
      </c>
      <c r="AQ1088">
        <v>0</v>
      </c>
      <c r="AR1088">
        <v>0</v>
      </c>
      <c r="AS1088" t="s">
        <v>3</v>
      </c>
      <c r="AT1088">
        <v>103</v>
      </c>
      <c r="AU1088" t="s">
        <v>634</v>
      </c>
      <c r="AV1088">
        <v>0</v>
      </c>
      <c r="AW1088">
        <v>2</v>
      </c>
      <c r="AX1088">
        <v>39651839</v>
      </c>
      <c r="AY1088">
        <v>1</v>
      </c>
      <c r="AZ1088">
        <v>0</v>
      </c>
      <c r="BA1088">
        <v>922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Y1088*Source!I366</f>
        <v>0</v>
      </c>
      <c r="CY1088">
        <f>AA1088</f>
        <v>350.69</v>
      </c>
      <c r="CZ1088">
        <f>AE1088</f>
        <v>51.8</v>
      </c>
      <c r="DA1088">
        <f>AI1088</f>
        <v>6.77</v>
      </c>
      <c r="DB1088">
        <f>ROUND((ROUND(AT1088*CZ1088,2)*0),6)</f>
        <v>0</v>
      </c>
      <c r="DC1088">
        <f>ROUND((ROUND(AT1088*AG1088,2)*0),6)</f>
        <v>0</v>
      </c>
    </row>
    <row r="1089" spans="1:107" x14ac:dyDescent="0.2">
      <c r="A1089">
        <f>ROW(Source!A367)</f>
        <v>367</v>
      </c>
      <c r="B1089">
        <v>39650536</v>
      </c>
      <c r="C1089">
        <v>39651840</v>
      </c>
      <c r="D1089">
        <v>37064878</v>
      </c>
      <c r="E1089">
        <v>1</v>
      </c>
      <c r="F1089">
        <v>1</v>
      </c>
      <c r="G1089">
        <v>1</v>
      </c>
      <c r="H1089">
        <v>1</v>
      </c>
      <c r="I1089" t="s">
        <v>1010</v>
      </c>
      <c r="J1089" t="s">
        <v>3</v>
      </c>
      <c r="K1089" t="s">
        <v>1011</v>
      </c>
      <c r="L1089">
        <v>1191</v>
      </c>
      <c r="N1089">
        <v>1013</v>
      </c>
      <c r="O1089" t="s">
        <v>878</v>
      </c>
      <c r="P1089" t="s">
        <v>878</v>
      </c>
      <c r="Q1089">
        <v>1</v>
      </c>
      <c r="W1089">
        <v>0</v>
      </c>
      <c r="X1089">
        <v>-1081351934</v>
      </c>
      <c r="Y1089">
        <v>159.06914999999998</v>
      </c>
      <c r="AA1089">
        <v>0</v>
      </c>
      <c r="AB1089">
        <v>0</v>
      </c>
      <c r="AC1089">
        <v>0</v>
      </c>
      <c r="AD1089">
        <v>9.4</v>
      </c>
      <c r="AE1089">
        <v>0</v>
      </c>
      <c r="AF1089">
        <v>0</v>
      </c>
      <c r="AG1089">
        <v>0</v>
      </c>
      <c r="AH1089">
        <v>9.4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1</v>
      </c>
      <c r="AP1089">
        <v>1</v>
      </c>
      <c r="AQ1089">
        <v>0</v>
      </c>
      <c r="AR1089">
        <v>0</v>
      </c>
      <c r="AS1089" t="s">
        <v>3</v>
      </c>
      <c r="AT1089">
        <v>102.46</v>
      </c>
      <c r="AU1089" t="s">
        <v>388</v>
      </c>
      <c r="AV1089">
        <v>1</v>
      </c>
      <c r="AW1089">
        <v>2</v>
      </c>
      <c r="AX1089">
        <v>39651846</v>
      </c>
      <c r="AY1089">
        <v>1</v>
      </c>
      <c r="AZ1089">
        <v>0</v>
      </c>
      <c r="BA1089">
        <v>923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Y1089*Source!I367</f>
        <v>28.632446999999996</v>
      </c>
      <c r="CY1089">
        <f>AD1089</f>
        <v>9.4</v>
      </c>
      <c r="CZ1089">
        <f>AH1089</f>
        <v>9.4</v>
      </c>
      <c r="DA1089">
        <f>AL1089</f>
        <v>1</v>
      </c>
      <c r="DB1089">
        <f>ROUND(((ROUND(AT1089*CZ1089,2)*1.15)*1.35),6)</f>
        <v>1495.2438</v>
      </c>
      <c r="DC1089">
        <f>ROUND(((ROUND(AT1089*AG1089,2)*1.15)*1.35),6)</f>
        <v>0</v>
      </c>
    </row>
    <row r="1090" spans="1:107" x14ac:dyDescent="0.2">
      <c r="A1090">
        <f>ROW(Source!A367)</f>
        <v>367</v>
      </c>
      <c r="B1090">
        <v>39650536</v>
      </c>
      <c r="C1090">
        <v>39651840</v>
      </c>
      <c r="D1090">
        <v>37064876</v>
      </c>
      <c r="E1090">
        <v>1</v>
      </c>
      <c r="F1090">
        <v>1</v>
      </c>
      <c r="G1090">
        <v>1</v>
      </c>
      <c r="H1090">
        <v>1</v>
      </c>
      <c r="I1090" t="s">
        <v>897</v>
      </c>
      <c r="J1090" t="s">
        <v>3</v>
      </c>
      <c r="K1090" t="s">
        <v>898</v>
      </c>
      <c r="L1090">
        <v>1191</v>
      </c>
      <c r="N1090">
        <v>1013</v>
      </c>
      <c r="O1090" t="s">
        <v>878</v>
      </c>
      <c r="P1090" t="s">
        <v>878</v>
      </c>
      <c r="Q1090">
        <v>1</v>
      </c>
      <c r="W1090">
        <v>0</v>
      </c>
      <c r="X1090">
        <v>-1417349443</v>
      </c>
      <c r="Y1090">
        <v>5.34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3</v>
      </c>
      <c r="AT1090">
        <v>5.34</v>
      </c>
      <c r="AU1090" t="s">
        <v>3</v>
      </c>
      <c r="AV1090">
        <v>2</v>
      </c>
      <c r="AW1090">
        <v>2</v>
      </c>
      <c r="AX1090">
        <v>39651847</v>
      </c>
      <c r="AY1090">
        <v>1</v>
      </c>
      <c r="AZ1090">
        <v>2048</v>
      </c>
      <c r="BA1090">
        <v>924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Y1090*Source!I367</f>
        <v>0.96119999999999994</v>
      </c>
      <c r="CY1090">
        <f>AD1090</f>
        <v>0</v>
      </c>
      <c r="CZ1090">
        <f>AH1090</f>
        <v>0</v>
      </c>
      <c r="DA1090">
        <f>AL1090</f>
        <v>1</v>
      </c>
      <c r="DB1090">
        <f>ROUND(ROUND(AT1090*CZ1090,2),6)</f>
        <v>0</v>
      </c>
      <c r="DC1090">
        <f>ROUND(ROUND(AT1090*AG1090,2),6)</f>
        <v>0</v>
      </c>
    </row>
    <row r="1091" spans="1:107" x14ac:dyDescent="0.2">
      <c r="A1091">
        <f>ROW(Source!A367)</f>
        <v>367</v>
      </c>
      <c r="B1091">
        <v>39650536</v>
      </c>
      <c r="C1091">
        <v>39651840</v>
      </c>
      <c r="D1091">
        <v>36882452</v>
      </c>
      <c r="E1091">
        <v>1</v>
      </c>
      <c r="F1091">
        <v>1</v>
      </c>
      <c r="G1091">
        <v>1</v>
      </c>
      <c r="H1091">
        <v>2</v>
      </c>
      <c r="I1091" t="s">
        <v>1081</v>
      </c>
      <c r="J1091" t="s">
        <v>1082</v>
      </c>
      <c r="K1091" t="s">
        <v>1083</v>
      </c>
      <c r="L1091">
        <v>1368</v>
      </c>
      <c r="N1091">
        <v>1011</v>
      </c>
      <c r="O1091" t="s">
        <v>902</v>
      </c>
      <c r="P1091" t="s">
        <v>902</v>
      </c>
      <c r="Q1091">
        <v>1</v>
      </c>
      <c r="W1091">
        <v>0</v>
      </c>
      <c r="X1091">
        <v>1188625873</v>
      </c>
      <c r="Y1091">
        <v>1.2825</v>
      </c>
      <c r="AA1091">
        <v>0</v>
      </c>
      <c r="AB1091">
        <v>31.26</v>
      </c>
      <c r="AC1091">
        <v>13.5</v>
      </c>
      <c r="AD1091">
        <v>0</v>
      </c>
      <c r="AE1091">
        <v>0</v>
      </c>
      <c r="AF1091">
        <v>31.26</v>
      </c>
      <c r="AG1091">
        <v>13.5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1</v>
      </c>
      <c r="AQ1091">
        <v>0</v>
      </c>
      <c r="AR1091">
        <v>0</v>
      </c>
      <c r="AS1091" t="s">
        <v>3</v>
      </c>
      <c r="AT1091">
        <v>0.76</v>
      </c>
      <c r="AU1091" t="s">
        <v>387</v>
      </c>
      <c r="AV1091">
        <v>0</v>
      </c>
      <c r="AW1091">
        <v>2</v>
      </c>
      <c r="AX1091">
        <v>39651848</v>
      </c>
      <c r="AY1091">
        <v>1</v>
      </c>
      <c r="AZ1091">
        <v>0</v>
      </c>
      <c r="BA1091">
        <v>925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Y1091*Source!I367</f>
        <v>0.23085</v>
      </c>
      <c r="CY1091">
        <f>AB1091</f>
        <v>31.26</v>
      </c>
      <c r="CZ1091">
        <f>AF1091</f>
        <v>31.26</v>
      </c>
      <c r="DA1091">
        <f>AJ1091</f>
        <v>1</v>
      </c>
      <c r="DB1091">
        <f>ROUND(((ROUND(AT1091*CZ1091,2)*1.25)*1.35),6)</f>
        <v>40.094999999999999</v>
      </c>
      <c r="DC1091">
        <f>ROUND(((ROUND(AT1091*AG1091,2)*1.25)*1.35),6)</f>
        <v>17.313749999999999</v>
      </c>
    </row>
    <row r="1092" spans="1:107" x14ac:dyDescent="0.2">
      <c r="A1092">
        <f>ROW(Source!A367)</f>
        <v>367</v>
      </c>
      <c r="B1092">
        <v>39650536</v>
      </c>
      <c r="C1092">
        <v>39651840</v>
      </c>
      <c r="D1092">
        <v>36883554</v>
      </c>
      <c r="E1092">
        <v>1</v>
      </c>
      <c r="F1092">
        <v>1</v>
      </c>
      <c r="G1092">
        <v>1</v>
      </c>
      <c r="H1092">
        <v>2</v>
      </c>
      <c r="I1092" t="s">
        <v>961</v>
      </c>
      <c r="J1092" t="s">
        <v>962</v>
      </c>
      <c r="K1092" t="s">
        <v>963</v>
      </c>
      <c r="L1092">
        <v>1368</v>
      </c>
      <c r="N1092">
        <v>1011</v>
      </c>
      <c r="O1092" t="s">
        <v>902</v>
      </c>
      <c r="P1092" t="s">
        <v>902</v>
      </c>
      <c r="Q1092">
        <v>1</v>
      </c>
      <c r="W1092">
        <v>0</v>
      </c>
      <c r="X1092">
        <v>1372534845</v>
      </c>
      <c r="Y1092">
        <v>7.7287499999999998</v>
      </c>
      <c r="AA1092">
        <v>0</v>
      </c>
      <c r="AB1092">
        <v>65.709999999999994</v>
      </c>
      <c r="AC1092">
        <v>11.6</v>
      </c>
      <c r="AD1092">
        <v>0</v>
      </c>
      <c r="AE1092">
        <v>0</v>
      </c>
      <c r="AF1092">
        <v>65.709999999999994</v>
      </c>
      <c r="AG1092">
        <v>11.6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1</v>
      </c>
      <c r="AQ1092">
        <v>0</v>
      </c>
      <c r="AR1092">
        <v>0</v>
      </c>
      <c r="AS1092" t="s">
        <v>3</v>
      </c>
      <c r="AT1092">
        <v>4.58</v>
      </c>
      <c r="AU1092" t="s">
        <v>387</v>
      </c>
      <c r="AV1092">
        <v>0</v>
      </c>
      <c r="AW1092">
        <v>2</v>
      </c>
      <c r="AX1092">
        <v>39651849</v>
      </c>
      <c r="AY1092">
        <v>1</v>
      </c>
      <c r="AZ1092">
        <v>0</v>
      </c>
      <c r="BA1092">
        <v>926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Y1092*Source!I367</f>
        <v>1.3911749999999998</v>
      </c>
      <c r="CY1092">
        <f>AB1092</f>
        <v>65.709999999999994</v>
      </c>
      <c r="CZ1092">
        <f>AF1092</f>
        <v>65.709999999999994</v>
      </c>
      <c r="DA1092">
        <f>AJ1092</f>
        <v>1</v>
      </c>
      <c r="DB1092">
        <f>ROUND(((ROUND(AT1092*CZ1092,2)*1.25)*1.35),6)</f>
        <v>507.85312499999998</v>
      </c>
      <c r="DC1092">
        <f>ROUND(((ROUND(AT1092*AG1092,2)*1.25)*1.35),6)</f>
        <v>89.656874999999999</v>
      </c>
    </row>
    <row r="1093" spans="1:107" x14ac:dyDescent="0.2">
      <c r="A1093">
        <f>ROW(Source!A367)</f>
        <v>367</v>
      </c>
      <c r="B1093">
        <v>39650536</v>
      </c>
      <c r="C1093">
        <v>39651840</v>
      </c>
      <c r="D1093">
        <v>36801649</v>
      </c>
      <c r="E1093">
        <v>1</v>
      </c>
      <c r="F1093">
        <v>1</v>
      </c>
      <c r="G1093">
        <v>1</v>
      </c>
      <c r="H1093">
        <v>3</v>
      </c>
      <c r="I1093" t="s">
        <v>1214</v>
      </c>
      <c r="J1093" t="s">
        <v>1215</v>
      </c>
      <c r="K1093" t="s">
        <v>1216</v>
      </c>
      <c r="L1093">
        <v>1327</v>
      </c>
      <c r="N1093">
        <v>1005</v>
      </c>
      <c r="O1093" t="s">
        <v>375</v>
      </c>
      <c r="P1093" t="s">
        <v>375</v>
      </c>
      <c r="Q1093">
        <v>1</v>
      </c>
      <c r="W1093">
        <v>0</v>
      </c>
      <c r="X1093">
        <v>1385600515</v>
      </c>
      <c r="Y1093">
        <v>103</v>
      </c>
      <c r="AA1093">
        <v>51.8</v>
      </c>
      <c r="AB1093">
        <v>0</v>
      </c>
      <c r="AC1093">
        <v>0</v>
      </c>
      <c r="AD1093">
        <v>0</v>
      </c>
      <c r="AE1093">
        <v>51.8</v>
      </c>
      <c r="AF1093">
        <v>0</v>
      </c>
      <c r="AG1093">
        <v>0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1</v>
      </c>
      <c r="AP1093">
        <v>0</v>
      </c>
      <c r="AQ1093">
        <v>0</v>
      </c>
      <c r="AR1093">
        <v>0</v>
      </c>
      <c r="AS1093" t="s">
        <v>3</v>
      </c>
      <c r="AT1093">
        <v>103</v>
      </c>
      <c r="AU1093" t="s">
        <v>3</v>
      </c>
      <c r="AV1093">
        <v>0</v>
      </c>
      <c r="AW1093">
        <v>2</v>
      </c>
      <c r="AX1093">
        <v>39651850</v>
      </c>
      <c r="AY1093">
        <v>1</v>
      </c>
      <c r="AZ1093">
        <v>0</v>
      </c>
      <c r="BA1093">
        <v>927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Y1093*Source!I367</f>
        <v>18.54</v>
      </c>
      <c r="CY1093">
        <f>AA1093</f>
        <v>51.8</v>
      </c>
      <c r="CZ1093">
        <f>AE1093</f>
        <v>51.8</v>
      </c>
      <c r="DA1093">
        <f>AI1093</f>
        <v>1</v>
      </c>
      <c r="DB1093">
        <f>ROUND(ROUND(AT1093*CZ1093,2),6)</f>
        <v>5335.4</v>
      </c>
      <c r="DC1093">
        <f>ROUND(ROUND(AT1093*AG1093,2),6)</f>
        <v>0</v>
      </c>
    </row>
    <row r="1094" spans="1:107" x14ac:dyDescent="0.2">
      <c r="A1094">
        <f>ROW(Source!A368)</f>
        <v>368</v>
      </c>
      <c r="B1094">
        <v>39650538</v>
      </c>
      <c r="C1094">
        <v>39651840</v>
      </c>
      <c r="D1094">
        <v>37064878</v>
      </c>
      <c r="E1094">
        <v>1</v>
      </c>
      <c r="F1094">
        <v>1</v>
      </c>
      <c r="G1094">
        <v>1</v>
      </c>
      <c r="H1094">
        <v>1</v>
      </c>
      <c r="I1094" t="s">
        <v>1010</v>
      </c>
      <c r="J1094" t="s">
        <v>3</v>
      </c>
      <c r="K1094" t="s">
        <v>1011</v>
      </c>
      <c r="L1094">
        <v>1191</v>
      </c>
      <c r="N1094">
        <v>1013</v>
      </c>
      <c r="O1094" t="s">
        <v>878</v>
      </c>
      <c r="P1094" t="s">
        <v>878</v>
      </c>
      <c r="Q1094">
        <v>1</v>
      </c>
      <c r="W1094">
        <v>0</v>
      </c>
      <c r="X1094">
        <v>-1081351934</v>
      </c>
      <c r="Y1094">
        <v>159.06914999999998</v>
      </c>
      <c r="AA1094">
        <v>0</v>
      </c>
      <c r="AB1094">
        <v>0</v>
      </c>
      <c r="AC1094">
        <v>0</v>
      </c>
      <c r="AD1094">
        <v>63.64</v>
      </c>
      <c r="AE1094">
        <v>0</v>
      </c>
      <c r="AF1094">
        <v>0</v>
      </c>
      <c r="AG1094">
        <v>0</v>
      </c>
      <c r="AH1094">
        <v>9.4</v>
      </c>
      <c r="AI1094">
        <v>1</v>
      </c>
      <c r="AJ1094">
        <v>1</v>
      </c>
      <c r="AK1094">
        <v>1</v>
      </c>
      <c r="AL1094">
        <v>6.77</v>
      </c>
      <c r="AN1094">
        <v>0</v>
      </c>
      <c r="AO1094">
        <v>1</v>
      </c>
      <c r="AP1094">
        <v>1</v>
      </c>
      <c r="AQ1094">
        <v>0</v>
      </c>
      <c r="AR1094">
        <v>0</v>
      </c>
      <c r="AS1094" t="s">
        <v>3</v>
      </c>
      <c r="AT1094">
        <v>102.46</v>
      </c>
      <c r="AU1094" t="s">
        <v>388</v>
      </c>
      <c r="AV1094">
        <v>1</v>
      </c>
      <c r="AW1094">
        <v>2</v>
      </c>
      <c r="AX1094">
        <v>39651846</v>
      </c>
      <c r="AY1094">
        <v>1</v>
      </c>
      <c r="AZ1094">
        <v>0</v>
      </c>
      <c r="BA1094">
        <v>928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Y1094*Source!I368</f>
        <v>28.632446999999996</v>
      </c>
      <c r="CY1094">
        <f>AD1094</f>
        <v>63.64</v>
      </c>
      <c r="CZ1094">
        <f>AH1094</f>
        <v>9.4</v>
      </c>
      <c r="DA1094">
        <f>AL1094</f>
        <v>6.77</v>
      </c>
      <c r="DB1094">
        <f>ROUND(((ROUND(AT1094*CZ1094,2)*1.15)*1.35),6)</f>
        <v>1495.2438</v>
      </c>
      <c r="DC1094">
        <f>ROUND(((ROUND(AT1094*AG1094,2)*1.15)*1.35),6)</f>
        <v>0</v>
      </c>
    </row>
    <row r="1095" spans="1:107" x14ac:dyDescent="0.2">
      <c r="A1095">
        <f>ROW(Source!A368)</f>
        <v>368</v>
      </c>
      <c r="B1095">
        <v>39650538</v>
      </c>
      <c r="C1095">
        <v>39651840</v>
      </c>
      <c r="D1095">
        <v>37064876</v>
      </c>
      <c r="E1095">
        <v>1</v>
      </c>
      <c r="F1095">
        <v>1</v>
      </c>
      <c r="G1095">
        <v>1</v>
      </c>
      <c r="H1095">
        <v>1</v>
      </c>
      <c r="I1095" t="s">
        <v>897</v>
      </c>
      <c r="J1095" t="s">
        <v>3</v>
      </c>
      <c r="K1095" t="s">
        <v>898</v>
      </c>
      <c r="L1095">
        <v>1191</v>
      </c>
      <c r="N1095">
        <v>1013</v>
      </c>
      <c r="O1095" t="s">
        <v>878</v>
      </c>
      <c r="P1095" t="s">
        <v>878</v>
      </c>
      <c r="Q1095">
        <v>1</v>
      </c>
      <c r="W1095">
        <v>0</v>
      </c>
      <c r="X1095">
        <v>-1417349443</v>
      </c>
      <c r="Y1095">
        <v>5.34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1</v>
      </c>
      <c r="AJ1095">
        <v>1</v>
      </c>
      <c r="AK1095">
        <v>6.77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3</v>
      </c>
      <c r="AT1095">
        <v>5.34</v>
      </c>
      <c r="AU1095" t="s">
        <v>3</v>
      </c>
      <c r="AV1095">
        <v>2</v>
      </c>
      <c r="AW1095">
        <v>2</v>
      </c>
      <c r="AX1095">
        <v>39651847</v>
      </c>
      <c r="AY1095">
        <v>1</v>
      </c>
      <c r="AZ1095">
        <v>2048</v>
      </c>
      <c r="BA1095">
        <v>929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Y1095*Source!I368</f>
        <v>0.96119999999999994</v>
      </c>
      <c r="CY1095">
        <f>AD1095</f>
        <v>0</v>
      </c>
      <c r="CZ1095">
        <f>AH1095</f>
        <v>0</v>
      </c>
      <c r="DA1095">
        <f>AL1095</f>
        <v>1</v>
      </c>
      <c r="DB1095">
        <f>ROUND(ROUND(AT1095*CZ1095,2),6)</f>
        <v>0</v>
      </c>
      <c r="DC1095">
        <f>ROUND(ROUND(AT1095*AG1095,2),6)</f>
        <v>0</v>
      </c>
    </row>
    <row r="1096" spans="1:107" x14ac:dyDescent="0.2">
      <c r="A1096">
        <f>ROW(Source!A368)</f>
        <v>368</v>
      </c>
      <c r="B1096">
        <v>39650538</v>
      </c>
      <c r="C1096">
        <v>39651840</v>
      </c>
      <c r="D1096">
        <v>36882452</v>
      </c>
      <c r="E1096">
        <v>1</v>
      </c>
      <c r="F1096">
        <v>1</v>
      </c>
      <c r="G1096">
        <v>1</v>
      </c>
      <c r="H1096">
        <v>2</v>
      </c>
      <c r="I1096" t="s">
        <v>1081</v>
      </c>
      <c r="J1096" t="s">
        <v>1082</v>
      </c>
      <c r="K1096" t="s">
        <v>1083</v>
      </c>
      <c r="L1096">
        <v>1368</v>
      </c>
      <c r="N1096">
        <v>1011</v>
      </c>
      <c r="O1096" t="s">
        <v>902</v>
      </c>
      <c r="P1096" t="s">
        <v>902</v>
      </c>
      <c r="Q1096">
        <v>1</v>
      </c>
      <c r="W1096">
        <v>0</v>
      </c>
      <c r="X1096">
        <v>1188625873</v>
      </c>
      <c r="Y1096">
        <v>1.2825</v>
      </c>
      <c r="AA1096">
        <v>0</v>
      </c>
      <c r="AB1096">
        <v>211.63</v>
      </c>
      <c r="AC1096">
        <v>13.5</v>
      </c>
      <c r="AD1096">
        <v>0</v>
      </c>
      <c r="AE1096">
        <v>0</v>
      </c>
      <c r="AF1096">
        <v>31.26</v>
      </c>
      <c r="AG1096">
        <v>13.5</v>
      </c>
      <c r="AH1096">
        <v>0</v>
      </c>
      <c r="AI1096">
        <v>1</v>
      </c>
      <c r="AJ1096">
        <v>6.77</v>
      </c>
      <c r="AK1096">
        <v>1</v>
      </c>
      <c r="AL1096">
        <v>1</v>
      </c>
      <c r="AN1096">
        <v>0</v>
      </c>
      <c r="AO1096">
        <v>1</v>
      </c>
      <c r="AP1096">
        <v>1</v>
      </c>
      <c r="AQ1096">
        <v>0</v>
      </c>
      <c r="AR1096">
        <v>0</v>
      </c>
      <c r="AS1096" t="s">
        <v>3</v>
      </c>
      <c r="AT1096">
        <v>0.76</v>
      </c>
      <c r="AU1096" t="s">
        <v>387</v>
      </c>
      <c r="AV1096">
        <v>0</v>
      </c>
      <c r="AW1096">
        <v>2</v>
      </c>
      <c r="AX1096">
        <v>39651848</v>
      </c>
      <c r="AY1096">
        <v>1</v>
      </c>
      <c r="AZ1096">
        <v>0</v>
      </c>
      <c r="BA1096">
        <v>930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Y1096*Source!I368</f>
        <v>0.23085</v>
      </c>
      <c r="CY1096">
        <f>AB1096</f>
        <v>211.63</v>
      </c>
      <c r="CZ1096">
        <f>AF1096</f>
        <v>31.26</v>
      </c>
      <c r="DA1096">
        <f>AJ1096</f>
        <v>6.77</v>
      </c>
      <c r="DB1096">
        <f>ROUND(((ROUND(AT1096*CZ1096,2)*1.25)*1.35),6)</f>
        <v>40.094999999999999</v>
      </c>
      <c r="DC1096">
        <f>ROUND(((ROUND(AT1096*AG1096,2)*1.25)*1.35),6)</f>
        <v>17.313749999999999</v>
      </c>
    </row>
    <row r="1097" spans="1:107" x14ac:dyDescent="0.2">
      <c r="A1097">
        <f>ROW(Source!A368)</f>
        <v>368</v>
      </c>
      <c r="B1097">
        <v>39650538</v>
      </c>
      <c r="C1097">
        <v>39651840</v>
      </c>
      <c r="D1097">
        <v>36883554</v>
      </c>
      <c r="E1097">
        <v>1</v>
      </c>
      <c r="F1097">
        <v>1</v>
      </c>
      <c r="G1097">
        <v>1</v>
      </c>
      <c r="H1097">
        <v>2</v>
      </c>
      <c r="I1097" t="s">
        <v>961</v>
      </c>
      <c r="J1097" t="s">
        <v>962</v>
      </c>
      <c r="K1097" t="s">
        <v>963</v>
      </c>
      <c r="L1097">
        <v>1368</v>
      </c>
      <c r="N1097">
        <v>1011</v>
      </c>
      <c r="O1097" t="s">
        <v>902</v>
      </c>
      <c r="P1097" t="s">
        <v>902</v>
      </c>
      <c r="Q1097">
        <v>1</v>
      </c>
      <c r="W1097">
        <v>0</v>
      </c>
      <c r="X1097">
        <v>1372534845</v>
      </c>
      <c r="Y1097">
        <v>7.7287499999999998</v>
      </c>
      <c r="AA1097">
        <v>0</v>
      </c>
      <c r="AB1097">
        <v>444.86</v>
      </c>
      <c r="AC1097">
        <v>11.6</v>
      </c>
      <c r="AD1097">
        <v>0</v>
      </c>
      <c r="AE1097">
        <v>0</v>
      </c>
      <c r="AF1097">
        <v>65.709999999999994</v>
      </c>
      <c r="AG1097">
        <v>11.6</v>
      </c>
      <c r="AH1097">
        <v>0</v>
      </c>
      <c r="AI1097">
        <v>1</v>
      </c>
      <c r="AJ1097">
        <v>6.77</v>
      </c>
      <c r="AK1097">
        <v>1</v>
      </c>
      <c r="AL1097">
        <v>1</v>
      </c>
      <c r="AN1097">
        <v>0</v>
      </c>
      <c r="AO1097">
        <v>1</v>
      </c>
      <c r="AP1097">
        <v>1</v>
      </c>
      <c r="AQ1097">
        <v>0</v>
      </c>
      <c r="AR1097">
        <v>0</v>
      </c>
      <c r="AS1097" t="s">
        <v>3</v>
      </c>
      <c r="AT1097">
        <v>4.58</v>
      </c>
      <c r="AU1097" t="s">
        <v>387</v>
      </c>
      <c r="AV1097">
        <v>0</v>
      </c>
      <c r="AW1097">
        <v>2</v>
      </c>
      <c r="AX1097">
        <v>39651849</v>
      </c>
      <c r="AY1097">
        <v>1</v>
      </c>
      <c r="AZ1097">
        <v>0</v>
      </c>
      <c r="BA1097">
        <v>931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Y1097*Source!I368</f>
        <v>1.3911749999999998</v>
      </c>
      <c r="CY1097">
        <f>AB1097</f>
        <v>444.86</v>
      </c>
      <c r="CZ1097">
        <f>AF1097</f>
        <v>65.709999999999994</v>
      </c>
      <c r="DA1097">
        <f>AJ1097</f>
        <v>6.77</v>
      </c>
      <c r="DB1097">
        <f>ROUND(((ROUND(AT1097*CZ1097,2)*1.25)*1.35),6)</f>
        <v>507.85312499999998</v>
      </c>
      <c r="DC1097">
        <f>ROUND(((ROUND(AT1097*AG1097,2)*1.25)*1.35),6)</f>
        <v>89.656874999999999</v>
      </c>
    </row>
    <row r="1098" spans="1:107" x14ac:dyDescent="0.2">
      <c r="A1098">
        <f>ROW(Source!A368)</f>
        <v>368</v>
      </c>
      <c r="B1098">
        <v>39650538</v>
      </c>
      <c r="C1098">
        <v>39651840</v>
      </c>
      <c r="D1098">
        <v>36801649</v>
      </c>
      <c r="E1098">
        <v>1</v>
      </c>
      <c r="F1098">
        <v>1</v>
      </c>
      <c r="G1098">
        <v>1</v>
      </c>
      <c r="H1098">
        <v>3</v>
      </c>
      <c r="I1098" t="s">
        <v>1214</v>
      </c>
      <c r="J1098" t="s">
        <v>1215</v>
      </c>
      <c r="K1098" t="s">
        <v>1216</v>
      </c>
      <c r="L1098">
        <v>1327</v>
      </c>
      <c r="N1098">
        <v>1005</v>
      </c>
      <c r="O1098" t="s">
        <v>375</v>
      </c>
      <c r="P1098" t="s">
        <v>375</v>
      </c>
      <c r="Q1098">
        <v>1</v>
      </c>
      <c r="W1098">
        <v>0</v>
      </c>
      <c r="X1098">
        <v>1385600515</v>
      </c>
      <c r="Y1098">
        <v>103</v>
      </c>
      <c r="AA1098">
        <v>350.69</v>
      </c>
      <c r="AB1098">
        <v>0</v>
      </c>
      <c r="AC1098">
        <v>0</v>
      </c>
      <c r="AD1098">
        <v>0</v>
      </c>
      <c r="AE1098">
        <v>51.8</v>
      </c>
      <c r="AF1098">
        <v>0</v>
      </c>
      <c r="AG1098">
        <v>0</v>
      </c>
      <c r="AH1098">
        <v>0</v>
      </c>
      <c r="AI1098">
        <v>6.77</v>
      </c>
      <c r="AJ1098">
        <v>1</v>
      </c>
      <c r="AK1098">
        <v>1</v>
      </c>
      <c r="AL1098">
        <v>1</v>
      </c>
      <c r="AN1098">
        <v>0</v>
      </c>
      <c r="AO1098">
        <v>1</v>
      </c>
      <c r="AP1098">
        <v>0</v>
      </c>
      <c r="AQ1098">
        <v>0</v>
      </c>
      <c r="AR1098">
        <v>0</v>
      </c>
      <c r="AS1098" t="s">
        <v>3</v>
      </c>
      <c r="AT1098">
        <v>103</v>
      </c>
      <c r="AU1098" t="s">
        <v>3</v>
      </c>
      <c r="AV1098">
        <v>0</v>
      </c>
      <c r="AW1098">
        <v>2</v>
      </c>
      <c r="AX1098">
        <v>39651850</v>
      </c>
      <c r="AY1098">
        <v>1</v>
      </c>
      <c r="AZ1098">
        <v>0</v>
      </c>
      <c r="BA1098">
        <v>932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Y1098*Source!I368</f>
        <v>18.54</v>
      </c>
      <c r="CY1098">
        <f>AA1098</f>
        <v>350.69</v>
      </c>
      <c r="CZ1098">
        <f>AE1098</f>
        <v>51.8</v>
      </c>
      <c r="DA1098">
        <f>AI1098</f>
        <v>6.77</v>
      </c>
      <c r="DB1098">
        <f t="shared" ref="DB1098:DB1114" si="354">ROUND(ROUND(AT1098*CZ1098,2),6)</f>
        <v>5335.4</v>
      </c>
      <c r="DC1098">
        <f t="shared" ref="DC1098:DC1114" si="355">ROUND(ROUND(AT1098*AG1098,2),6)</f>
        <v>0</v>
      </c>
    </row>
    <row r="1099" spans="1:107" x14ac:dyDescent="0.2">
      <c r="A1099">
        <f>ROW(Source!A369)</f>
        <v>369</v>
      </c>
      <c r="B1099">
        <v>39650536</v>
      </c>
      <c r="C1099">
        <v>39651851</v>
      </c>
      <c r="D1099">
        <v>37072767</v>
      </c>
      <c r="E1099">
        <v>1</v>
      </c>
      <c r="F1099">
        <v>1</v>
      </c>
      <c r="G1099">
        <v>1</v>
      </c>
      <c r="H1099">
        <v>1</v>
      </c>
      <c r="I1099" t="s">
        <v>1194</v>
      </c>
      <c r="J1099" t="s">
        <v>3</v>
      </c>
      <c r="K1099" t="s">
        <v>1195</v>
      </c>
      <c r="L1099">
        <v>1191</v>
      </c>
      <c r="N1099">
        <v>1013</v>
      </c>
      <c r="O1099" t="s">
        <v>878</v>
      </c>
      <c r="P1099" t="s">
        <v>878</v>
      </c>
      <c r="Q1099">
        <v>1</v>
      </c>
      <c r="W1099">
        <v>0</v>
      </c>
      <c r="X1099">
        <v>-1027537862</v>
      </c>
      <c r="Y1099">
        <v>45.77</v>
      </c>
      <c r="AA1099">
        <v>0</v>
      </c>
      <c r="AB1099">
        <v>0</v>
      </c>
      <c r="AC1099">
        <v>0</v>
      </c>
      <c r="AD1099">
        <v>9.18</v>
      </c>
      <c r="AE1099">
        <v>0</v>
      </c>
      <c r="AF1099">
        <v>0</v>
      </c>
      <c r="AG1099">
        <v>0</v>
      </c>
      <c r="AH1099">
        <v>9.18</v>
      </c>
      <c r="AI1099">
        <v>1</v>
      </c>
      <c r="AJ1099">
        <v>1</v>
      </c>
      <c r="AK1099">
        <v>1</v>
      </c>
      <c r="AL1099">
        <v>1</v>
      </c>
      <c r="AN1099">
        <v>0</v>
      </c>
      <c r="AO1099">
        <v>1</v>
      </c>
      <c r="AP1099">
        <v>0</v>
      </c>
      <c r="AQ1099">
        <v>0</v>
      </c>
      <c r="AR1099">
        <v>0</v>
      </c>
      <c r="AS1099" t="s">
        <v>3</v>
      </c>
      <c r="AT1099">
        <v>45.77</v>
      </c>
      <c r="AU1099" t="s">
        <v>3</v>
      </c>
      <c r="AV1099">
        <v>1</v>
      </c>
      <c r="AW1099">
        <v>2</v>
      </c>
      <c r="AX1099">
        <v>39651854</v>
      </c>
      <c r="AY1099">
        <v>1</v>
      </c>
      <c r="AZ1099">
        <v>0</v>
      </c>
      <c r="BA1099">
        <v>933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Y1099*Source!I369</f>
        <v>1.8308000000000002</v>
      </c>
      <c r="CY1099">
        <f>AD1099</f>
        <v>9.18</v>
      </c>
      <c r="CZ1099">
        <f>AH1099</f>
        <v>9.18</v>
      </c>
      <c r="DA1099">
        <f>AL1099</f>
        <v>1</v>
      </c>
      <c r="DB1099">
        <f t="shared" si="354"/>
        <v>420.17</v>
      </c>
      <c r="DC1099">
        <f t="shared" si="355"/>
        <v>0</v>
      </c>
    </row>
    <row r="1100" spans="1:107" x14ac:dyDescent="0.2">
      <c r="A1100">
        <f>ROW(Source!A369)</f>
        <v>369</v>
      </c>
      <c r="B1100">
        <v>39650536</v>
      </c>
      <c r="C1100">
        <v>39651851</v>
      </c>
      <c r="D1100">
        <v>36883883</v>
      </c>
      <c r="E1100">
        <v>1</v>
      </c>
      <c r="F1100">
        <v>1</v>
      </c>
      <c r="G1100">
        <v>1</v>
      </c>
      <c r="H1100">
        <v>2</v>
      </c>
      <c r="I1100" t="s">
        <v>1217</v>
      </c>
      <c r="J1100" t="s">
        <v>1218</v>
      </c>
      <c r="K1100" t="s">
        <v>1219</v>
      </c>
      <c r="L1100">
        <v>1368</v>
      </c>
      <c r="N1100">
        <v>1011</v>
      </c>
      <c r="O1100" t="s">
        <v>902</v>
      </c>
      <c r="P1100" t="s">
        <v>902</v>
      </c>
      <c r="Q1100">
        <v>1</v>
      </c>
      <c r="W1100">
        <v>0</v>
      </c>
      <c r="X1100">
        <v>-2111251057</v>
      </c>
      <c r="Y1100">
        <v>14.62</v>
      </c>
      <c r="AA1100">
        <v>0</v>
      </c>
      <c r="AB1100">
        <v>32.5</v>
      </c>
      <c r="AC1100">
        <v>0</v>
      </c>
      <c r="AD1100">
        <v>0</v>
      </c>
      <c r="AE1100">
        <v>0</v>
      </c>
      <c r="AF1100">
        <v>32.5</v>
      </c>
      <c r="AG1100">
        <v>0</v>
      </c>
      <c r="AH1100">
        <v>0</v>
      </c>
      <c r="AI1100">
        <v>1</v>
      </c>
      <c r="AJ1100">
        <v>1</v>
      </c>
      <c r="AK1100">
        <v>1</v>
      </c>
      <c r="AL1100">
        <v>1</v>
      </c>
      <c r="AN1100">
        <v>0</v>
      </c>
      <c r="AO1100">
        <v>1</v>
      </c>
      <c r="AP1100">
        <v>0</v>
      </c>
      <c r="AQ1100">
        <v>0</v>
      </c>
      <c r="AR1100">
        <v>0</v>
      </c>
      <c r="AS1100" t="s">
        <v>3</v>
      </c>
      <c r="AT1100">
        <v>14.62</v>
      </c>
      <c r="AU1100" t="s">
        <v>3</v>
      </c>
      <c r="AV1100">
        <v>0</v>
      </c>
      <c r="AW1100">
        <v>2</v>
      </c>
      <c r="AX1100">
        <v>39651855</v>
      </c>
      <c r="AY1100">
        <v>1</v>
      </c>
      <c r="AZ1100">
        <v>0</v>
      </c>
      <c r="BA1100">
        <v>934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Y1100*Source!I369</f>
        <v>0.58479999999999999</v>
      </c>
      <c r="CY1100">
        <f>AB1100</f>
        <v>32.5</v>
      </c>
      <c r="CZ1100">
        <f>AF1100</f>
        <v>32.5</v>
      </c>
      <c r="DA1100">
        <f>AJ1100</f>
        <v>1</v>
      </c>
      <c r="DB1100">
        <f t="shared" si="354"/>
        <v>475.15</v>
      </c>
      <c r="DC1100">
        <f t="shared" si="355"/>
        <v>0</v>
      </c>
    </row>
    <row r="1101" spans="1:107" x14ac:dyDescent="0.2">
      <c r="A1101">
        <f>ROW(Source!A370)</f>
        <v>370</v>
      </c>
      <c r="B1101">
        <v>39650538</v>
      </c>
      <c r="C1101">
        <v>39651851</v>
      </c>
      <c r="D1101">
        <v>37072767</v>
      </c>
      <c r="E1101">
        <v>1</v>
      </c>
      <c r="F1101">
        <v>1</v>
      </c>
      <c r="G1101">
        <v>1</v>
      </c>
      <c r="H1101">
        <v>1</v>
      </c>
      <c r="I1101" t="s">
        <v>1194</v>
      </c>
      <c r="J1101" t="s">
        <v>3</v>
      </c>
      <c r="K1101" t="s">
        <v>1195</v>
      </c>
      <c r="L1101">
        <v>1191</v>
      </c>
      <c r="N1101">
        <v>1013</v>
      </c>
      <c r="O1101" t="s">
        <v>878</v>
      </c>
      <c r="P1101" t="s">
        <v>878</v>
      </c>
      <c r="Q1101">
        <v>1</v>
      </c>
      <c r="W1101">
        <v>0</v>
      </c>
      <c r="X1101">
        <v>-1027537862</v>
      </c>
      <c r="Y1101">
        <v>45.77</v>
      </c>
      <c r="AA1101">
        <v>0</v>
      </c>
      <c r="AB1101">
        <v>0</v>
      </c>
      <c r="AC1101">
        <v>0</v>
      </c>
      <c r="AD1101">
        <v>62.15</v>
      </c>
      <c r="AE1101">
        <v>0</v>
      </c>
      <c r="AF1101">
        <v>0</v>
      </c>
      <c r="AG1101">
        <v>0</v>
      </c>
      <c r="AH1101">
        <v>9.18</v>
      </c>
      <c r="AI1101">
        <v>1</v>
      </c>
      <c r="AJ1101">
        <v>1</v>
      </c>
      <c r="AK1101">
        <v>1</v>
      </c>
      <c r="AL1101">
        <v>6.77</v>
      </c>
      <c r="AN1101">
        <v>0</v>
      </c>
      <c r="AO1101">
        <v>1</v>
      </c>
      <c r="AP1101">
        <v>0</v>
      </c>
      <c r="AQ1101">
        <v>0</v>
      </c>
      <c r="AR1101">
        <v>0</v>
      </c>
      <c r="AS1101" t="s">
        <v>3</v>
      </c>
      <c r="AT1101">
        <v>45.77</v>
      </c>
      <c r="AU1101" t="s">
        <v>3</v>
      </c>
      <c r="AV1101">
        <v>1</v>
      </c>
      <c r="AW1101">
        <v>2</v>
      </c>
      <c r="AX1101">
        <v>39651854</v>
      </c>
      <c r="AY1101">
        <v>1</v>
      </c>
      <c r="AZ1101">
        <v>0</v>
      </c>
      <c r="BA1101">
        <v>935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Y1101*Source!I370</f>
        <v>1.8308000000000002</v>
      </c>
      <c r="CY1101">
        <f>AD1101</f>
        <v>62.15</v>
      </c>
      <c r="CZ1101">
        <f>AH1101</f>
        <v>9.18</v>
      </c>
      <c r="DA1101">
        <f>AL1101</f>
        <v>6.77</v>
      </c>
      <c r="DB1101">
        <f t="shared" si="354"/>
        <v>420.17</v>
      </c>
      <c r="DC1101">
        <f t="shared" si="355"/>
        <v>0</v>
      </c>
    </row>
    <row r="1102" spans="1:107" x14ac:dyDescent="0.2">
      <c r="A1102">
        <f>ROW(Source!A370)</f>
        <v>370</v>
      </c>
      <c r="B1102">
        <v>39650538</v>
      </c>
      <c r="C1102">
        <v>39651851</v>
      </c>
      <c r="D1102">
        <v>36883883</v>
      </c>
      <c r="E1102">
        <v>1</v>
      </c>
      <c r="F1102">
        <v>1</v>
      </c>
      <c r="G1102">
        <v>1</v>
      </c>
      <c r="H1102">
        <v>2</v>
      </c>
      <c r="I1102" t="s">
        <v>1217</v>
      </c>
      <c r="J1102" t="s">
        <v>1218</v>
      </c>
      <c r="K1102" t="s">
        <v>1219</v>
      </c>
      <c r="L1102">
        <v>1368</v>
      </c>
      <c r="N1102">
        <v>1011</v>
      </c>
      <c r="O1102" t="s">
        <v>902</v>
      </c>
      <c r="P1102" t="s">
        <v>902</v>
      </c>
      <c r="Q1102">
        <v>1</v>
      </c>
      <c r="W1102">
        <v>0</v>
      </c>
      <c r="X1102">
        <v>-2111251057</v>
      </c>
      <c r="Y1102">
        <v>14.62</v>
      </c>
      <c r="AA1102">
        <v>0</v>
      </c>
      <c r="AB1102">
        <v>220.03</v>
      </c>
      <c r="AC1102">
        <v>0</v>
      </c>
      <c r="AD1102">
        <v>0</v>
      </c>
      <c r="AE1102">
        <v>0</v>
      </c>
      <c r="AF1102">
        <v>32.5</v>
      </c>
      <c r="AG1102">
        <v>0</v>
      </c>
      <c r="AH1102">
        <v>0</v>
      </c>
      <c r="AI1102">
        <v>1</v>
      </c>
      <c r="AJ1102">
        <v>6.77</v>
      </c>
      <c r="AK1102">
        <v>1</v>
      </c>
      <c r="AL1102">
        <v>1</v>
      </c>
      <c r="AN1102">
        <v>0</v>
      </c>
      <c r="AO1102">
        <v>1</v>
      </c>
      <c r="AP1102">
        <v>0</v>
      </c>
      <c r="AQ1102">
        <v>0</v>
      </c>
      <c r="AR1102">
        <v>0</v>
      </c>
      <c r="AS1102" t="s">
        <v>3</v>
      </c>
      <c r="AT1102">
        <v>14.62</v>
      </c>
      <c r="AU1102" t="s">
        <v>3</v>
      </c>
      <c r="AV1102">
        <v>0</v>
      </c>
      <c r="AW1102">
        <v>2</v>
      </c>
      <c r="AX1102">
        <v>39651855</v>
      </c>
      <c r="AY1102">
        <v>1</v>
      </c>
      <c r="AZ1102">
        <v>0</v>
      </c>
      <c r="BA1102">
        <v>936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Y1102*Source!I370</f>
        <v>0.58479999999999999</v>
      </c>
      <c r="CY1102">
        <f>AB1102</f>
        <v>220.03</v>
      </c>
      <c r="CZ1102">
        <f>AF1102</f>
        <v>32.5</v>
      </c>
      <c r="DA1102">
        <f>AJ1102</f>
        <v>6.77</v>
      </c>
      <c r="DB1102">
        <f t="shared" si="354"/>
        <v>475.15</v>
      </c>
      <c r="DC1102">
        <f t="shared" si="355"/>
        <v>0</v>
      </c>
    </row>
    <row r="1103" spans="1:107" x14ac:dyDescent="0.2">
      <c r="A1103">
        <f>ROW(Source!A371)</f>
        <v>371</v>
      </c>
      <c r="B1103">
        <v>39650536</v>
      </c>
      <c r="C1103">
        <v>39651856</v>
      </c>
      <c r="D1103">
        <v>37065248</v>
      </c>
      <c r="E1103">
        <v>1</v>
      </c>
      <c r="F1103">
        <v>1</v>
      </c>
      <c r="G1103">
        <v>1</v>
      </c>
      <c r="H1103">
        <v>1</v>
      </c>
      <c r="I1103" t="s">
        <v>1169</v>
      </c>
      <c r="J1103" t="s">
        <v>3</v>
      </c>
      <c r="K1103" t="s">
        <v>1170</v>
      </c>
      <c r="L1103">
        <v>1191</v>
      </c>
      <c r="N1103">
        <v>1013</v>
      </c>
      <c r="O1103" t="s">
        <v>878</v>
      </c>
      <c r="P1103" t="s">
        <v>878</v>
      </c>
      <c r="Q1103">
        <v>1</v>
      </c>
      <c r="W1103">
        <v>0</v>
      </c>
      <c r="X1103">
        <v>-400197608</v>
      </c>
      <c r="Y1103">
        <v>78.66</v>
      </c>
      <c r="AA1103">
        <v>0</v>
      </c>
      <c r="AB1103">
        <v>0</v>
      </c>
      <c r="AC1103">
        <v>0</v>
      </c>
      <c r="AD1103">
        <v>8.5299999999999994</v>
      </c>
      <c r="AE1103">
        <v>0</v>
      </c>
      <c r="AF1103">
        <v>0</v>
      </c>
      <c r="AG1103">
        <v>0</v>
      </c>
      <c r="AH1103">
        <v>8.5299999999999994</v>
      </c>
      <c r="AI1103">
        <v>1</v>
      </c>
      <c r="AJ1103">
        <v>1</v>
      </c>
      <c r="AK1103">
        <v>1</v>
      </c>
      <c r="AL1103">
        <v>1</v>
      </c>
      <c r="AN1103">
        <v>0</v>
      </c>
      <c r="AO1103">
        <v>1</v>
      </c>
      <c r="AP1103">
        <v>0</v>
      </c>
      <c r="AQ1103">
        <v>0</v>
      </c>
      <c r="AR1103">
        <v>0</v>
      </c>
      <c r="AS1103" t="s">
        <v>3</v>
      </c>
      <c r="AT1103">
        <v>78.66</v>
      </c>
      <c r="AU1103" t="s">
        <v>3</v>
      </c>
      <c r="AV1103">
        <v>1</v>
      </c>
      <c r="AW1103">
        <v>2</v>
      </c>
      <c r="AX1103">
        <v>39651863</v>
      </c>
      <c r="AY1103">
        <v>1</v>
      </c>
      <c r="AZ1103">
        <v>0</v>
      </c>
      <c r="BA1103">
        <v>937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Y1103*Source!I371</f>
        <v>3.1463999999999999</v>
      </c>
      <c r="CY1103">
        <f>AD1103</f>
        <v>8.5299999999999994</v>
      </c>
      <c r="CZ1103">
        <f>AH1103</f>
        <v>8.5299999999999994</v>
      </c>
      <c r="DA1103">
        <f>AL1103</f>
        <v>1</v>
      </c>
      <c r="DB1103">
        <f t="shared" si="354"/>
        <v>670.97</v>
      </c>
      <c r="DC1103">
        <f t="shared" si="355"/>
        <v>0</v>
      </c>
    </row>
    <row r="1104" spans="1:107" x14ac:dyDescent="0.2">
      <c r="A1104">
        <f>ROW(Source!A371)</f>
        <v>371</v>
      </c>
      <c r="B1104">
        <v>39650536</v>
      </c>
      <c r="C1104">
        <v>39651856</v>
      </c>
      <c r="D1104">
        <v>37064876</v>
      </c>
      <c r="E1104">
        <v>1</v>
      </c>
      <c r="F1104">
        <v>1</v>
      </c>
      <c r="G1104">
        <v>1</v>
      </c>
      <c r="H1104">
        <v>1</v>
      </c>
      <c r="I1104" t="s">
        <v>897</v>
      </c>
      <c r="J1104" t="s">
        <v>3</v>
      </c>
      <c r="K1104" t="s">
        <v>898</v>
      </c>
      <c r="L1104">
        <v>1191</v>
      </c>
      <c r="N1104">
        <v>1013</v>
      </c>
      <c r="O1104" t="s">
        <v>878</v>
      </c>
      <c r="P1104" t="s">
        <v>878</v>
      </c>
      <c r="Q1104">
        <v>1</v>
      </c>
      <c r="W1104">
        <v>0</v>
      </c>
      <c r="X1104">
        <v>-1417349443</v>
      </c>
      <c r="Y1104">
        <v>0.05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1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0</v>
      </c>
      <c r="AQ1104">
        <v>0</v>
      </c>
      <c r="AR1104">
        <v>0</v>
      </c>
      <c r="AS1104" t="s">
        <v>3</v>
      </c>
      <c r="AT1104">
        <v>0.05</v>
      </c>
      <c r="AU1104" t="s">
        <v>3</v>
      </c>
      <c r="AV1104">
        <v>2</v>
      </c>
      <c r="AW1104">
        <v>2</v>
      </c>
      <c r="AX1104">
        <v>39651864</v>
      </c>
      <c r="AY1104">
        <v>1</v>
      </c>
      <c r="AZ1104">
        <v>0</v>
      </c>
      <c r="BA1104">
        <v>938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Y1104*Source!I371</f>
        <v>2E-3</v>
      </c>
      <c r="CY1104">
        <f>AD1104</f>
        <v>0</v>
      </c>
      <c r="CZ1104">
        <f>AH1104</f>
        <v>0</v>
      </c>
      <c r="DA1104">
        <f>AL1104</f>
        <v>1</v>
      </c>
      <c r="DB1104">
        <f t="shared" si="354"/>
        <v>0</v>
      </c>
      <c r="DC1104">
        <f t="shared" si="355"/>
        <v>0</v>
      </c>
    </row>
    <row r="1105" spans="1:107" x14ac:dyDescent="0.2">
      <c r="A1105">
        <f>ROW(Source!A371)</f>
        <v>371</v>
      </c>
      <c r="B1105">
        <v>39650536</v>
      </c>
      <c r="C1105">
        <v>39651856</v>
      </c>
      <c r="D1105">
        <v>36882452</v>
      </c>
      <c r="E1105">
        <v>1</v>
      </c>
      <c r="F1105">
        <v>1</v>
      </c>
      <c r="G1105">
        <v>1</v>
      </c>
      <c r="H1105">
        <v>2</v>
      </c>
      <c r="I1105" t="s">
        <v>1081</v>
      </c>
      <c r="J1105" t="s">
        <v>1082</v>
      </c>
      <c r="K1105" t="s">
        <v>1083</v>
      </c>
      <c r="L1105">
        <v>1368</v>
      </c>
      <c r="N1105">
        <v>1011</v>
      </c>
      <c r="O1105" t="s">
        <v>902</v>
      </c>
      <c r="P1105" t="s">
        <v>902</v>
      </c>
      <c r="Q1105">
        <v>1</v>
      </c>
      <c r="W1105">
        <v>0</v>
      </c>
      <c r="X1105">
        <v>1188625873</v>
      </c>
      <c r="Y1105">
        <v>0.05</v>
      </c>
      <c r="AA1105">
        <v>0</v>
      </c>
      <c r="AB1105">
        <v>31.26</v>
      </c>
      <c r="AC1105">
        <v>13.5</v>
      </c>
      <c r="AD1105">
        <v>0</v>
      </c>
      <c r="AE1105">
        <v>0</v>
      </c>
      <c r="AF1105">
        <v>31.26</v>
      </c>
      <c r="AG1105">
        <v>13.5</v>
      </c>
      <c r="AH1105">
        <v>0</v>
      </c>
      <c r="AI1105">
        <v>1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 t="s">
        <v>3</v>
      </c>
      <c r="AT1105">
        <v>0.05</v>
      </c>
      <c r="AU1105" t="s">
        <v>3</v>
      </c>
      <c r="AV1105">
        <v>0</v>
      </c>
      <c r="AW1105">
        <v>2</v>
      </c>
      <c r="AX1105">
        <v>39651865</v>
      </c>
      <c r="AY1105">
        <v>1</v>
      </c>
      <c r="AZ1105">
        <v>0</v>
      </c>
      <c r="BA1105">
        <v>939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Y1105*Source!I371</f>
        <v>2E-3</v>
      </c>
      <c r="CY1105">
        <f>AB1105</f>
        <v>31.26</v>
      </c>
      <c r="CZ1105">
        <f>AF1105</f>
        <v>31.26</v>
      </c>
      <c r="DA1105">
        <f>AJ1105</f>
        <v>1</v>
      </c>
      <c r="DB1105">
        <f t="shared" si="354"/>
        <v>1.56</v>
      </c>
      <c r="DC1105">
        <f t="shared" si="355"/>
        <v>0.68</v>
      </c>
    </row>
    <row r="1106" spans="1:107" x14ac:dyDescent="0.2">
      <c r="A1106">
        <f>ROW(Source!A371)</f>
        <v>371</v>
      </c>
      <c r="B1106">
        <v>39650536</v>
      </c>
      <c r="C1106">
        <v>39651856</v>
      </c>
      <c r="D1106">
        <v>36804549</v>
      </c>
      <c r="E1106">
        <v>1</v>
      </c>
      <c r="F1106">
        <v>1</v>
      </c>
      <c r="G1106">
        <v>1</v>
      </c>
      <c r="H1106">
        <v>3</v>
      </c>
      <c r="I1106" t="s">
        <v>1220</v>
      </c>
      <c r="J1106" t="s">
        <v>1221</v>
      </c>
      <c r="K1106" t="s">
        <v>1222</v>
      </c>
      <c r="L1106">
        <v>1348</v>
      </c>
      <c r="N1106">
        <v>1009</v>
      </c>
      <c r="O1106" t="s">
        <v>888</v>
      </c>
      <c r="P1106" t="s">
        <v>888</v>
      </c>
      <c r="Q1106">
        <v>1000</v>
      </c>
      <c r="W1106">
        <v>0</v>
      </c>
      <c r="X1106">
        <v>888381482</v>
      </c>
      <c r="Y1106">
        <v>5.0000000000000001E-4</v>
      </c>
      <c r="AA1106">
        <v>8475</v>
      </c>
      <c r="AB1106">
        <v>0</v>
      </c>
      <c r="AC1106">
        <v>0</v>
      </c>
      <c r="AD1106">
        <v>0</v>
      </c>
      <c r="AE1106">
        <v>8475</v>
      </c>
      <c r="AF1106">
        <v>0</v>
      </c>
      <c r="AG1106">
        <v>0</v>
      </c>
      <c r="AH1106">
        <v>0</v>
      </c>
      <c r="AI1106">
        <v>1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3</v>
      </c>
      <c r="AT1106">
        <v>5.0000000000000001E-4</v>
      </c>
      <c r="AU1106" t="s">
        <v>3</v>
      </c>
      <c r="AV1106">
        <v>0</v>
      </c>
      <c r="AW1106">
        <v>2</v>
      </c>
      <c r="AX1106">
        <v>39651866</v>
      </c>
      <c r="AY1106">
        <v>1</v>
      </c>
      <c r="AZ1106">
        <v>0</v>
      </c>
      <c r="BA1106">
        <v>940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Y1106*Source!I371</f>
        <v>2.0000000000000002E-5</v>
      </c>
      <c r="CY1106">
        <f>AA1106</f>
        <v>8475</v>
      </c>
      <c r="CZ1106">
        <f>AE1106</f>
        <v>8475</v>
      </c>
      <c r="DA1106">
        <f>AI1106</f>
        <v>1</v>
      </c>
      <c r="DB1106">
        <f t="shared" si="354"/>
        <v>4.24</v>
      </c>
      <c r="DC1106">
        <f t="shared" si="355"/>
        <v>0</v>
      </c>
    </row>
    <row r="1107" spans="1:107" x14ac:dyDescent="0.2">
      <c r="A1107">
        <f>ROW(Source!A371)</f>
        <v>371</v>
      </c>
      <c r="B1107">
        <v>39650536</v>
      </c>
      <c r="C1107">
        <v>39651856</v>
      </c>
      <c r="D1107">
        <v>36807342</v>
      </c>
      <c r="E1107">
        <v>1</v>
      </c>
      <c r="F1107">
        <v>1</v>
      </c>
      <c r="G1107">
        <v>1</v>
      </c>
      <c r="H1107">
        <v>3</v>
      </c>
      <c r="I1107" t="s">
        <v>655</v>
      </c>
      <c r="J1107" t="s">
        <v>658</v>
      </c>
      <c r="K1107" t="s">
        <v>656</v>
      </c>
      <c r="L1107">
        <v>1339</v>
      </c>
      <c r="N1107">
        <v>1007</v>
      </c>
      <c r="O1107" t="s">
        <v>657</v>
      </c>
      <c r="P1107" t="s">
        <v>657</v>
      </c>
      <c r="Q1107">
        <v>1</v>
      </c>
      <c r="W1107">
        <v>0</v>
      </c>
      <c r="X1107">
        <v>519185539</v>
      </c>
      <c r="Y1107">
        <v>0.2</v>
      </c>
      <c r="AA1107">
        <v>519.79999999999995</v>
      </c>
      <c r="AB1107">
        <v>0</v>
      </c>
      <c r="AC1107">
        <v>0</v>
      </c>
      <c r="AD1107">
        <v>0</v>
      </c>
      <c r="AE1107">
        <v>519.79999999999995</v>
      </c>
      <c r="AF1107">
        <v>0</v>
      </c>
      <c r="AG1107">
        <v>0</v>
      </c>
      <c r="AH1107">
        <v>0</v>
      </c>
      <c r="AI1107">
        <v>1</v>
      </c>
      <c r="AJ1107">
        <v>1</v>
      </c>
      <c r="AK1107">
        <v>1</v>
      </c>
      <c r="AL1107">
        <v>1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 t="s">
        <v>3</v>
      </c>
      <c r="AT1107">
        <v>0.2</v>
      </c>
      <c r="AU1107" t="s">
        <v>3</v>
      </c>
      <c r="AV1107">
        <v>0</v>
      </c>
      <c r="AW1107">
        <v>1</v>
      </c>
      <c r="AX1107">
        <v>-1</v>
      </c>
      <c r="AY1107">
        <v>0</v>
      </c>
      <c r="AZ1107">
        <v>0</v>
      </c>
      <c r="BA1107" t="s">
        <v>3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Y1107*Source!I371</f>
        <v>8.0000000000000002E-3</v>
      </c>
      <c r="CY1107">
        <f>AA1107</f>
        <v>519.79999999999995</v>
      </c>
      <c r="CZ1107">
        <f>AE1107</f>
        <v>519.79999999999995</v>
      </c>
      <c r="DA1107">
        <f>AI1107</f>
        <v>1</v>
      </c>
      <c r="DB1107">
        <f t="shared" si="354"/>
        <v>103.96</v>
      </c>
      <c r="DC1107">
        <f t="shared" si="355"/>
        <v>0</v>
      </c>
    </row>
    <row r="1108" spans="1:107" x14ac:dyDescent="0.2">
      <c r="A1108">
        <f>ROW(Source!A371)</f>
        <v>371</v>
      </c>
      <c r="B1108">
        <v>39650536</v>
      </c>
      <c r="C1108">
        <v>39651856</v>
      </c>
      <c r="D1108">
        <v>36830504</v>
      </c>
      <c r="E1108">
        <v>1</v>
      </c>
      <c r="F1108">
        <v>1</v>
      </c>
      <c r="G1108">
        <v>1</v>
      </c>
      <c r="H1108">
        <v>3</v>
      </c>
      <c r="I1108" t="s">
        <v>1223</v>
      </c>
      <c r="J1108" t="s">
        <v>1224</v>
      </c>
      <c r="K1108" t="s">
        <v>1225</v>
      </c>
      <c r="L1108">
        <v>1339</v>
      </c>
      <c r="N1108">
        <v>1007</v>
      </c>
      <c r="O1108" t="s">
        <v>657</v>
      </c>
      <c r="P1108" t="s">
        <v>657</v>
      </c>
      <c r="Q1108">
        <v>1</v>
      </c>
      <c r="W1108">
        <v>0</v>
      </c>
      <c r="X1108">
        <v>-2001482958</v>
      </c>
      <c r="Y1108">
        <v>0.2</v>
      </c>
      <c r="AA1108">
        <v>1430</v>
      </c>
      <c r="AB1108">
        <v>0</v>
      </c>
      <c r="AC1108">
        <v>0</v>
      </c>
      <c r="AD1108">
        <v>0</v>
      </c>
      <c r="AE1108">
        <v>1430</v>
      </c>
      <c r="AF1108">
        <v>0</v>
      </c>
      <c r="AG1108">
        <v>0</v>
      </c>
      <c r="AH1108">
        <v>0</v>
      </c>
      <c r="AI1108">
        <v>1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3</v>
      </c>
      <c r="AT1108">
        <v>0.2</v>
      </c>
      <c r="AU1108" t="s">
        <v>3</v>
      </c>
      <c r="AV1108">
        <v>0</v>
      </c>
      <c r="AW1108">
        <v>2</v>
      </c>
      <c r="AX1108">
        <v>39651868</v>
      </c>
      <c r="AY1108">
        <v>1</v>
      </c>
      <c r="AZ1108">
        <v>0</v>
      </c>
      <c r="BA1108">
        <v>942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Y1108*Source!I371</f>
        <v>8.0000000000000002E-3</v>
      </c>
      <c r="CY1108">
        <f>AA1108</f>
        <v>1430</v>
      </c>
      <c r="CZ1108">
        <f>AE1108</f>
        <v>1430</v>
      </c>
      <c r="DA1108">
        <f>AI1108</f>
        <v>1</v>
      </c>
      <c r="DB1108">
        <f t="shared" si="354"/>
        <v>286</v>
      </c>
      <c r="DC1108">
        <f t="shared" si="355"/>
        <v>0</v>
      </c>
    </row>
    <row r="1109" spans="1:107" x14ac:dyDescent="0.2">
      <c r="A1109">
        <f>ROW(Source!A372)</f>
        <v>372</v>
      </c>
      <c r="B1109">
        <v>39650538</v>
      </c>
      <c r="C1109">
        <v>39651856</v>
      </c>
      <c r="D1109">
        <v>37065248</v>
      </c>
      <c r="E1109">
        <v>1</v>
      </c>
      <c r="F1109">
        <v>1</v>
      </c>
      <c r="G1109">
        <v>1</v>
      </c>
      <c r="H1109">
        <v>1</v>
      </c>
      <c r="I1109" t="s">
        <v>1169</v>
      </c>
      <c r="J1109" t="s">
        <v>3</v>
      </c>
      <c r="K1109" t="s">
        <v>1170</v>
      </c>
      <c r="L1109">
        <v>1191</v>
      </c>
      <c r="N1109">
        <v>1013</v>
      </c>
      <c r="O1109" t="s">
        <v>878</v>
      </c>
      <c r="P1109" t="s">
        <v>878</v>
      </c>
      <c r="Q1109">
        <v>1</v>
      </c>
      <c r="W1109">
        <v>0</v>
      </c>
      <c r="X1109">
        <v>-400197608</v>
      </c>
      <c r="Y1109">
        <v>78.66</v>
      </c>
      <c r="AA1109">
        <v>0</v>
      </c>
      <c r="AB1109">
        <v>0</v>
      </c>
      <c r="AC1109">
        <v>0</v>
      </c>
      <c r="AD1109">
        <v>57.75</v>
      </c>
      <c r="AE1109">
        <v>0</v>
      </c>
      <c r="AF1109">
        <v>0</v>
      </c>
      <c r="AG1109">
        <v>0</v>
      </c>
      <c r="AH1109">
        <v>8.5299999999999994</v>
      </c>
      <c r="AI1109">
        <v>1</v>
      </c>
      <c r="AJ1109">
        <v>1</v>
      </c>
      <c r="AK1109">
        <v>1</v>
      </c>
      <c r="AL1109">
        <v>6.77</v>
      </c>
      <c r="AN1109">
        <v>0</v>
      </c>
      <c r="AO1109">
        <v>1</v>
      </c>
      <c r="AP1109">
        <v>0</v>
      </c>
      <c r="AQ1109">
        <v>0</v>
      </c>
      <c r="AR1109">
        <v>0</v>
      </c>
      <c r="AS1109" t="s">
        <v>3</v>
      </c>
      <c r="AT1109">
        <v>78.66</v>
      </c>
      <c r="AU1109" t="s">
        <v>3</v>
      </c>
      <c r="AV1109">
        <v>1</v>
      </c>
      <c r="AW1109">
        <v>2</v>
      </c>
      <c r="AX1109">
        <v>39651863</v>
      </c>
      <c r="AY1109">
        <v>1</v>
      </c>
      <c r="AZ1109">
        <v>0</v>
      </c>
      <c r="BA1109">
        <v>943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Y1109*Source!I372</f>
        <v>3.1463999999999999</v>
      </c>
      <c r="CY1109">
        <f>AD1109</f>
        <v>57.75</v>
      </c>
      <c r="CZ1109">
        <f>AH1109</f>
        <v>8.5299999999999994</v>
      </c>
      <c r="DA1109">
        <f>AL1109</f>
        <v>6.77</v>
      </c>
      <c r="DB1109">
        <f t="shared" si="354"/>
        <v>670.97</v>
      </c>
      <c r="DC1109">
        <f t="shared" si="355"/>
        <v>0</v>
      </c>
    </row>
    <row r="1110" spans="1:107" x14ac:dyDescent="0.2">
      <c r="A1110">
        <f>ROW(Source!A372)</f>
        <v>372</v>
      </c>
      <c r="B1110">
        <v>39650538</v>
      </c>
      <c r="C1110">
        <v>39651856</v>
      </c>
      <c r="D1110">
        <v>37064876</v>
      </c>
      <c r="E1110">
        <v>1</v>
      </c>
      <c r="F1110">
        <v>1</v>
      </c>
      <c r="G1110">
        <v>1</v>
      </c>
      <c r="H1110">
        <v>1</v>
      </c>
      <c r="I1110" t="s">
        <v>897</v>
      </c>
      <c r="J1110" t="s">
        <v>3</v>
      </c>
      <c r="K1110" t="s">
        <v>898</v>
      </c>
      <c r="L1110">
        <v>1191</v>
      </c>
      <c r="N1110">
        <v>1013</v>
      </c>
      <c r="O1110" t="s">
        <v>878</v>
      </c>
      <c r="P1110" t="s">
        <v>878</v>
      </c>
      <c r="Q1110">
        <v>1</v>
      </c>
      <c r="W1110">
        <v>0</v>
      </c>
      <c r="X1110">
        <v>-1417349443</v>
      </c>
      <c r="Y1110">
        <v>0.05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6.77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3</v>
      </c>
      <c r="AT1110">
        <v>0.05</v>
      </c>
      <c r="AU1110" t="s">
        <v>3</v>
      </c>
      <c r="AV1110">
        <v>2</v>
      </c>
      <c r="AW1110">
        <v>2</v>
      </c>
      <c r="AX1110">
        <v>39651864</v>
      </c>
      <c r="AY1110">
        <v>1</v>
      </c>
      <c r="AZ1110">
        <v>0</v>
      </c>
      <c r="BA1110">
        <v>944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Y1110*Source!I372</f>
        <v>2E-3</v>
      </c>
      <c r="CY1110">
        <f>AD1110</f>
        <v>0</v>
      </c>
      <c r="CZ1110">
        <f>AH1110</f>
        <v>0</v>
      </c>
      <c r="DA1110">
        <f>AL1110</f>
        <v>1</v>
      </c>
      <c r="DB1110">
        <f t="shared" si="354"/>
        <v>0</v>
      </c>
      <c r="DC1110">
        <f t="shared" si="355"/>
        <v>0</v>
      </c>
    </row>
    <row r="1111" spans="1:107" x14ac:dyDescent="0.2">
      <c r="A1111">
        <f>ROW(Source!A372)</f>
        <v>372</v>
      </c>
      <c r="B1111">
        <v>39650538</v>
      </c>
      <c r="C1111">
        <v>39651856</v>
      </c>
      <c r="D1111">
        <v>36882452</v>
      </c>
      <c r="E1111">
        <v>1</v>
      </c>
      <c r="F1111">
        <v>1</v>
      </c>
      <c r="G1111">
        <v>1</v>
      </c>
      <c r="H1111">
        <v>2</v>
      </c>
      <c r="I1111" t="s">
        <v>1081</v>
      </c>
      <c r="J1111" t="s">
        <v>1082</v>
      </c>
      <c r="K1111" t="s">
        <v>1083</v>
      </c>
      <c r="L1111">
        <v>1368</v>
      </c>
      <c r="N1111">
        <v>1011</v>
      </c>
      <c r="O1111" t="s">
        <v>902</v>
      </c>
      <c r="P1111" t="s">
        <v>902</v>
      </c>
      <c r="Q1111">
        <v>1</v>
      </c>
      <c r="W1111">
        <v>0</v>
      </c>
      <c r="X1111">
        <v>1188625873</v>
      </c>
      <c r="Y1111">
        <v>0.05</v>
      </c>
      <c r="AA1111">
        <v>0</v>
      </c>
      <c r="AB1111">
        <v>211.63</v>
      </c>
      <c r="AC1111">
        <v>13.5</v>
      </c>
      <c r="AD1111">
        <v>0</v>
      </c>
      <c r="AE1111">
        <v>0</v>
      </c>
      <c r="AF1111">
        <v>31.26</v>
      </c>
      <c r="AG1111">
        <v>13.5</v>
      </c>
      <c r="AH1111">
        <v>0</v>
      </c>
      <c r="AI1111">
        <v>1</v>
      </c>
      <c r="AJ1111">
        <v>6.77</v>
      </c>
      <c r="AK1111">
        <v>1</v>
      </c>
      <c r="AL1111">
        <v>1</v>
      </c>
      <c r="AN1111">
        <v>0</v>
      </c>
      <c r="AO1111">
        <v>1</v>
      </c>
      <c r="AP1111">
        <v>0</v>
      </c>
      <c r="AQ1111">
        <v>0</v>
      </c>
      <c r="AR1111">
        <v>0</v>
      </c>
      <c r="AS1111" t="s">
        <v>3</v>
      </c>
      <c r="AT1111">
        <v>0.05</v>
      </c>
      <c r="AU1111" t="s">
        <v>3</v>
      </c>
      <c r="AV1111">
        <v>0</v>
      </c>
      <c r="AW1111">
        <v>2</v>
      </c>
      <c r="AX1111">
        <v>39651865</v>
      </c>
      <c r="AY1111">
        <v>1</v>
      </c>
      <c r="AZ1111">
        <v>0</v>
      </c>
      <c r="BA1111">
        <v>945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Y1111*Source!I372</f>
        <v>2E-3</v>
      </c>
      <c r="CY1111">
        <f>AB1111</f>
        <v>211.63</v>
      </c>
      <c r="CZ1111">
        <f>AF1111</f>
        <v>31.26</v>
      </c>
      <c r="DA1111">
        <f>AJ1111</f>
        <v>6.77</v>
      </c>
      <c r="DB1111">
        <f t="shared" si="354"/>
        <v>1.56</v>
      </c>
      <c r="DC1111">
        <f t="shared" si="355"/>
        <v>0.68</v>
      </c>
    </row>
    <row r="1112" spans="1:107" x14ac:dyDescent="0.2">
      <c r="A1112">
        <f>ROW(Source!A372)</f>
        <v>372</v>
      </c>
      <c r="B1112">
        <v>39650538</v>
      </c>
      <c r="C1112">
        <v>39651856</v>
      </c>
      <c r="D1112">
        <v>36804549</v>
      </c>
      <c r="E1112">
        <v>1</v>
      </c>
      <c r="F1112">
        <v>1</v>
      </c>
      <c r="G1112">
        <v>1</v>
      </c>
      <c r="H1112">
        <v>3</v>
      </c>
      <c r="I1112" t="s">
        <v>1220</v>
      </c>
      <c r="J1112" t="s">
        <v>1221</v>
      </c>
      <c r="K1112" t="s">
        <v>1222</v>
      </c>
      <c r="L1112">
        <v>1348</v>
      </c>
      <c r="N1112">
        <v>1009</v>
      </c>
      <c r="O1112" t="s">
        <v>888</v>
      </c>
      <c r="P1112" t="s">
        <v>888</v>
      </c>
      <c r="Q1112">
        <v>1000</v>
      </c>
      <c r="W1112">
        <v>0</v>
      </c>
      <c r="X1112">
        <v>888381482</v>
      </c>
      <c r="Y1112">
        <v>5.0000000000000001E-4</v>
      </c>
      <c r="AA1112">
        <v>57375.75</v>
      </c>
      <c r="AB1112">
        <v>0</v>
      </c>
      <c r="AC1112">
        <v>0</v>
      </c>
      <c r="AD1112">
        <v>0</v>
      </c>
      <c r="AE1112">
        <v>8475</v>
      </c>
      <c r="AF1112">
        <v>0</v>
      </c>
      <c r="AG1112">
        <v>0</v>
      </c>
      <c r="AH1112">
        <v>0</v>
      </c>
      <c r="AI1112">
        <v>6.77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0</v>
      </c>
      <c r="AQ1112">
        <v>0</v>
      </c>
      <c r="AR1112">
        <v>0</v>
      </c>
      <c r="AS1112" t="s">
        <v>3</v>
      </c>
      <c r="AT1112">
        <v>5.0000000000000001E-4</v>
      </c>
      <c r="AU1112" t="s">
        <v>3</v>
      </c>
      <c r="AV1112">
        <v>0</v>
      </c>
      <c r="AW1112">
        <v>2</v>
      </c>
      <c r="AX1112">
        <v>39651866</v>
      </c>
      <c r="AY1112">
        <v>1</v>
      </c>
      <c r="AZ1112">
        <v>0</v>
      </c>
      <c r="BA1112">
        <v>946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Y1112*Source!I372</f>
        <v>2.0000000000000002E-5</v>
      </c>
      <c r="CY1112">
        <f>AA1112</f>
        <v>57375.75</v>
      </c>
      <c r="CZ1112">
        <f>AE1112</f>
        <v>8475</v>
      </c>
      <c r="DA1112">
        <f>AI1112</f>
        <v>6.77</v>
      </c>
      <c r="DB1112">
        <f t="shared" si="354"/>
        <v>4.24</v>
      </c>
      <c r="DC1112">
        <f t="shared" si="355"/>
        <v>0</v>
      </c>
    </row>
    <row r="1113" spans="1:107" x14ac:dyDescent="0.2">
      <c r="A1113">
        <f>ROW(Source!A372)</f>
        <v>372</v>
      </c>
      <c r="B1113">
        <v>39650538</v>
      </c>
      <c r="C1113">
        <v>39651856</v>
      </c>
      <c r="D1113">
        <v>36807342</v>
      </c>
      <c r="E1113">
        <v>1</v>
      </c>
      <c r="F1113">
        <v>1</v>
      </c>
      <c r="G1113">
        <v>1</v>
      </c>
      <c r="H1113">
        <v>3</v>
      </c>
      <c r="I1113" t="s">
        <v>655</v>
      </c>
      <c r="J1113" t="s">
        <v>658</v>
      </c>
      <c r="K1113" t="s">
        <v>656</v>
      </c>
      <c r="L1113">
        <v>1339</v>
      </c>
      <c r="N1113">
        <v>1007</v>
      </c>
      <c r="O1113" t="s">
        <v>657</v>
      </c>
      <c r="P1113" t="s">
        <v>657</v>
      </c>
      <c r="Q1113">
        <v>1</v>
      </c>
      <c r="W1113">
        <v>0</v>
      </c>
      <c r="X1113">
        <v>519185539</v>
      </c>
      <c r="Y1113">
        <v>0.2</v>
      </c>
      <c r="AA1113">
        <v>3519.05</v>
      </c>
      <c r="AB1113">
        <v>0</v>
      </c>
      <c r="AC1113">
        <v>0</v>
      </c>
      <c r="AD1113">
        <v>0</v>
      </c>
      <c r="AE1113">
        <v>519.79999999999995</v>
      </c>
      <c r="AF1113">
        <v>0</v>
      </c>
      <c r="AG1113">
        <v>0</v>
      </c>
      <c r="AH1113">
        <v>0</v>
      </c>
      <c r="AI1113">
        <v>6.77</v>
      </c>
      <c r="AJ1113">
        <v>1</v>
      </c>
      <c r="AK1113">
        <v>1</v>
      </c>
      <c r="AL1113">
        <v>1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 t="s">
        <v>3</v>
      </c>
      <c r="AT1113">
        <v>0.2</v>
      </c>
      <c r="AU1113" t="s">
        <v>3</v>
      </c>
      <c r="AV1113">
        <v>0</v>
      </c>
      <c r="AW1113">
        <v>1</v>
      </c>
      <c r="AX1113">
        <v>-1</v>
      </c>
      <c r="AY1113">
        <v>0</v>
      </c>
      <c r="AZ1113">
        <v>0</v>
      </c>
      <c r="BA1113" t="s">
        <v>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Y1113*Source!I372</f>
        <v>8.0000000000000002E-3</v>
      </c>
      <c r="CY1113">
        <f>AA1113</f>
        <v>3519.05</v>
      </c>
      <c r="CZ1113">
        <f>AE1113</f>
        <v>519.79999999999995</v>
      </c>
      <c r="DA1113">
        <f>AI1113</f>
        <v>6.77</v>
      </c>
      <c r="DB1113">
        <f t="shared" si="354"/>
        <v>103.96</v>
      </c>
      <c r="DC1113">
        <f t="shared" si="355"/>
        <v>0</v>
      </c>
    </row>
    <row r="1114" spans="1:107" x14ac:dyDescent="0.2">
      <c r="A1114">
        <f>ROW(Source!A372)</f>
        <v>372</v>
      </c>
      <c r="B1114">
        <v>39650538</v>
      </c>
      <c r="C1114">
        <v>39651856</v>
      </c>
      <c r="D1114">
        <v>36830504</v>
      </c>
      <c r="E1114">
        <v>1</v>
      </c>
      <c r="F1114">
        <v>1</v>
      </c>
      <c r="G1114">
        <v>1</v>
      </c>
      <c r="H1114">
        <v>3</v>
      </c>
      <c r="I1114" t="s">
        <v>1223</v>
      </c>
      <c r="J1114" t="s">
        <v>1224</v>
      </c>
      <c r="K1114" t="s">
        <v>1225</v>
      </c>
      <c r="L1114">
        <v>1339</v>
      </c>
      <c r="N1114">
        <v>1007</v>
      </c>
      <c r="O1114" t="s">
        <v>657</v>
      </c>
      <c r="P1114" t="s">
        <v>657</v>
      </c>
      <c r="Q1114">
        <v>1</v>
      </c>
      <c r="W1114">
        <v>0</v>
      </c>
      <c r="X1114">
        <v>-2001482958</v>
      </c>
      <c r="Y1114">
        <v>0.2</v>
      </c>
      <c r="AA1114">
        <v>9681.1</v>
      </c>
      <c r="AB1114">
        <v>0</v>
      </c>
      <c r="AC1114">
        <v>0</v>
      </c>
      <c r="AD1114">
        <v>0</v>
      </c>
      <c r="AE1114">
        <v>1430</v>
      </c>
      <c r="AF1114">
        <v>0</v>
      </c>
      <c r="AG1114">
        <v>0</v>
      </c>
      <c r="AH1114">
        <v>0</v>
      </c>
      <c r="AI1114">
        <v>6.77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3</v>
      </c>
      <c r="AT1114">
        <v>0.2</v>
      </c>
      <c r="AU1114" t="s">
        <v>3</v>
      </c>
      <c r="AV1114">
        <v>0</v>
      </c>
      <c r="AW1114">
        <v>2</v>
      </c>
      <c r="AX1114">
        <v>39651868</v>
      </c>
      <c r="AY1114">
        <v>1</v>
      </c>
      <c r="AZ1114">
        <v>0</v>
      </c>
      <c r="BA1114">
        <v>948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Y1114*Source!I372</f>
        <v>8.0000000000000002E-3</v>
      </c>
      <c r="CY1114">
        <f>AA1114</f>
        <v>9681.1</v>
      </c>
      <c r="CZ1114">
        <f>AE1114</f>
        <v>1430</v>
      </c>
      <c r="DA1114">
        <f>AI1114</f>
        <v>6.77</v>
      </c>
      <c r="DB1114">
        <f t="shared" si="354"/>
        <v>286</v>
      </c>
      <c r="DC1114">
        <f t="shared" si="355"/>
        <v>0</v>
      </c>
    </row>
    <row r="1115" spans="1:107" x14ac:dyDescent="0.2">
      <c r="A1115">
        <f>ROW(Source!A438)</f>
        <v>438</v>
      </c>
      <c r="B1115">
        <v>39650536</v>
      </c>
      <c r="C1115">
        <v>39651924</v>
      </c>
      <c r="D1115">
        <v>37080781</v>
      </c>
      <c r="E1115">
        <v>1</v>
      </c>
      <c r="F1115">
        <v>1</v>
      </c>
      <c r="G1115">
        <v>1</v>
      </c>
      <c r="H1115">
        <v>1</v>
      </c>
      <c r="I1115" t="s">
        <v>876</v>
      </c>
      <c r="J1115" t="s">
        <v>3</v>
      </c>
      <c r="K1115" t="s">
        <v>877</v>
      </c>
      <c r="L1115">
        <v>1191</v>
      </c>
      <c r="N1115">
        <v>1013</v>
      </c>
      <c r="O1115" t="s">
        <v>878</v>
      </c>
      <c r="P1115" t="s">
        <v>878</v>
      </c>
      <c r="Q1115">
        <v>1</v>
      </c>
      <c r="W1115">
        <v>0</v>
      </c>
      <c r="X1115">
        <v>912892513</v>
      </c>
      <c r="Y1115">
        <v>1.3905000000000001</v>
      </c>
      <c r="AA1115">
        <v>0</v>
      </c>
      <c r="AB1115">
        <v>0</v>
      </c>
      <c r="AC1115">
        <v>0</v>
      </c>
      <c r="AD1115">
        <v>9.92</v>
      </c>
      <c r="AE1115">
        <v>0</v>
      </c>
      <c r="AF1115">
        <v>0</v>
      </c>
      <c r="AG1115">
        <v>0</v>
      </c>
      <c r="AH1115">
        <v>9.92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1</v>
      </c>
      <c r="AQ1115">
        <v>0</v>
      </c>
      <c r="AR1115">
        <v>0</v>
      </c>
      <c r="AS1115" t="s">
        <v>3</v>
      </c>
      <c r="AT1115">
        <v>1.03</v>
      </c>
      <c r="AU1115" t="s">
        <v>19</v>
      </c>
      <c r="AV1115">
        <v>1</v>
      </c>
      <c r="AW1115">
        <v>2</v>
      </c>
      <c r="AX1115">
        <v>39651930</v>
      </c>
      <c r="AY1115">
        <v>1</v>
      </c>
      <c r="AZ1115">
        <v>0</v>
      </c>
      <c r="BA1115">
        <v>949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Y1115*Source!I438</f>
        <v>1.3905000000000001</v>
      </c>
      <c r="CY1115">
        <f>AD1115</f>
        <v>9.92</v>
      </c>
      <c r="CZ1115">
        <f>AH1115</f>
        <v>9.92</v>
      </c>
      <c r="DA1115">
        <f>AL1115</f>
        <v>1</v>
      </c>
      <c r="DB1115">
        <f>ROUND((ROUND(AT1115*CZ1115,2)*1.35),6)</f>
        <v>13.797000000000001</v>
      </c>
      <c r="DC1115">
        <f>ROUND((ROUND(AT1115*AG1115,2)*1.35),6)</f>
        <v>0</v>
      </c>
    </row>
    <row r="1116" spans="1:107" x14ac:dyDescent="0.2">
      <c r="A1116">
        <f>ROW(Source!A438)</f>
        <v>438</v>
      </c>
      <c r="B1116">
        <v>39650536</v>
      </c>
      <c r="C1116">
        <v>39651924</v>
      </c>
      <c r="D1116">
        <v>36799799</v>
      </c>
      <c r="E1116">
        <v>1</v>
      </c>
      <c r="F1116">
        <v>1</v>
      </c>
      <c r="G1116">
        <v>1</v>
      </c>
      <c r="H1116">
        <v>3</v>
      </c>
      <c r="I1116" t="s">
        <v>1070</v>
      </c>
      <c r="J1116" t="s">
        <v>1071</v>
      </c>
      <c r="K1116" t="s">
        <v>1072</v>
      </c>
      <c r="L1116">
        <v>1346</v>
      </c>
      <c r="N1116">
        <v>1009</v>
      </c>
      <c r="O1116" t="s">
        <v>186</v>
      </c>
      <c r="P1116" t="s">
        <v>186</v>
      </c>
      <c r="Q1116">
        <v>1</v>
      </c>
      <c r="W1116">
        <v>0</v>
      </c>
      <c r="X1116">
        <v>-1813693049</v>
      </c>
      <c r="Y1116">
        <v>4.2000000000000003E-2</v>
      </c>
      <c r="AA1116">
        <v>26.44</v>
      </c>
      <c r="AB1116">
        <v>0</v>
      </c>
      <c r="AC1116">
        <v>0</v>
      </c>
      <c r="AD1116">
        <v>0</v>
      </c>
      <c r="AE1116">
        <v>26.44</v>
      </c>
      <c r="AF1116">
        <v>0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3</v>
      </c>
      <c r="AT1116">
        <v>4.2000000000000003E-2</v>
      </c>
      <c r="AU1116" t="s">
        <v>3</v>
      </c>
      <c r="AV1116">
        <v>0</v>
      </c>
      <c r="AW1116">
        <v>2</v>
      </c>
      <c r="AX1116">
        <v>39651931</v>
      </c>
      <c r="AY1116">
        <v>1</v>
      </c>
      <c r="AZ1116">
        <v>0</v>
      </c>
      <c r="BA1116">
        <v>950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Y1116*Source!I438</f>
        <v>4.2000000000000003E-2</v>
      </c>
      <c r="CY1116">
        <f>AA1116</f>
        <v>26.44</v>
      </c>
      <c r="CZ1116">
        <f>AE1116</f>
        <v>26.44</v>
      </c>
      <c r="DA1116">
        <f>AI1116</f>
        <v>1</v>
      </c>
      <c r="DB1116">
        <f>ROUND(ROUND(AT1116*CZ1116,2),6)</f>
        <v>1.1100000000000001</v>
      </c>
      <c r="DC1116">
        <f>ROUND(ROUND(AT1116*AG1116,2),6)</f>
        <v>0</v>
      </c>
    </row>
    <row r="1117" spans="1:107" x14ac:dyDescent="0.2">
      <c r="A1117">
        <f>ROW(Source!A438)</f>
        <v>438</v>
      </c>
      <c r="B1117">
        <v>39650536</v>
      </c>
      <c r="C1117">
        <v>39651924</v>
      </c>
      <c r="D1117">
        <v>36799065</v>
      </c>
      <c r="E1117">
        <v>17</v>
      </c>
      <c r="F1117">
        <v>1</v>
      </c>
      <c r="G1117">
        <v>1</v>
      </c>
      <c r="H1117">
        <v>3</v>
      </c>
      <c r="I1117" t="s">
        <v>892</v>
      </c>
      <c r="J1117" t="s">
        <v>3</v>
      </c>
      <c r="K1117" t="s">
        <v>893</v>
      </c>
      <c r="L1117">
        <v>1374</v>
      </c>
      <c r="N1117">
        <v>1013</v>
      </c>
      <c r="O1117" t="s">
        <v>894</v>
      </c>
      <c r="P1117" t="s">
        <v>894</v>
      </c>
      <c r="Q1117">
        <v>1</v>
      </c>
      <c r="W1117">
        <v>0</v>
      </c>
      <c r="X1117">
        <v>-1731369543</v>
      </c>
      <c r="Y1117">
        <v>0.2</v>
      </c>
      <c r="AA1117">
        <v>1</v>
      </c>
      <c r="AB1117">
        <v>0</v>
      </c>
      <c r="AC1117">
        <v>0</v>
      </c>
      <c r="AD1117">
        <v>0</v>
      </c>
      <c r="AE1117">
        <v>1</v>
      </c>
      <c r="AF1117">
        <v>0</v>
      </c>
      <c r="AG1117">
        <v>0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3</v>
      </c>
      <c r="AT1117">
        <v>0.2</v>
      </c>
      <c r="AU1117" t="s">
        <v>3</v>
      </c>
      <c r="AV1117">
        <v>0</v>
      </c>
      <c r="AW1117">
        <v>2</v>
      </c>
      <c r="AX1117">
        <v>39651932</v>
      </c>
      <c r="AY1117">
        <v>1</v>
      </c>
      <c r="AZ1117">
        <v>0</v>
      </c>
      <c r="BA1117">
        <v>951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Y1117*Source!I438</f>
        <v>0.2</v>
      </c>
      <c r="CY1117">
        <f>AA1117</f>
        <v>1</v>
      </c>
      <c r="CZ1117">
        <f>AE1117</f>
        <v>1</v>
      </c>
      <c r="DA1117">
        <f>AI1117</f>
        <v>1</v>
      </c>
      <c r="DB1117">
        <f>ROUND(ROUND(AT1117*CZ1117,2),6)</f>
        <v>0.2</v>
      </c>
      <c r="DC1117">
        <f>ROUND(ROUND(AT1117*AG1117,2),6)</f>
        <v>0</v>
      </c>
    </row>
    <row r="1118" spans="1:107" x14ac:dyDescent="0.2">
      <c r="A1118">
        <f>ROW(Source!A438)</f>
        <v>438</v>
      </c>
      <c r="B1118">
        <v>39650536</v>
      </c>
      <c r="C1118">
        <v>39651924</v>
      </c>
      <c r="D1118">
        <v>0</v>
      </c>
      <c r="E1118">
        <v>0</v>
      </c>
      <c r="F1118">
        <v>1</v>
      </c>
      <c r="G1118">
        <v>1</v>
      </c>
      <c r="H1118">
        <v>3</v>
      </c>
      <c r="I1118" t="s">
        <v>171</v>
      </c>
      <c r="J1118" t="s">
        <v>3</v>
      </c>
      <c r="K1118" t="s">
        <v>666</v>
      </c>
      <c r="L1118">
        <v>1371</v>
      </c>
      <c r="N1118">
        <v>1013</v>
      </c>
      <c r="O1118" t="s">
        <v>17</v>
      </c>
      <c r="P1118" t="s">
        <v>17</v>
      </c>
      <c r="Q1118">
        <v>1</v>
      </c>
      <c r="W1118">
        <v>0</v>
      </c>
      <c r="X1118">
        <v>-913303371</v>
      </c>
      <c r="Y1118">
        <v>1</v>
      </c>
      <c r="AA1118">
        <v>3282.86</v>
      </c>
      <c r="AB1118">
        <v>0</v>
      </c>
      <c r="AC1118">
        <v>0</v>
      </c>
      <c r="AD1118">
        <v>0</v>
      </c>
      <c r="AE1118">
        <v>3282.86</v>
      </c>
      <c r="AF1118">
        <v>0</v>
      </c>
      <c r="AG1118">
        <v>0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 t="s">
        <v>3</v>
      </c>
      <c r="AT1118">
        <v>1</v>
      </c>
      <c r="AU1118" t="s">
        <v>3</v>
      </c>
      <c r="AV1118">
        <v>0</v>
      </c>
      <c r="AW1118">
        <v>1</v>
      </c>
      <c r="AX1118">
        <v>-1</v>
      </c>
      <c r="AY1118">
        <v>0</v>
      </c>
      <c r="AZ1118">
        <v>0</v>
      </c>
      <c r="BA1118" t="s">
        <v>3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Y1118*Source!I438</f>
        <v>1</v>
      </c>
      <c r="CY1118">
        <f>AA1118</f>
        <v>3282.86</v>
      </c>
      <c r="CZ1118">
        <f>AE1118</f>
        <v>3282.86</v>
      </c>
      <c r="DA1118">
        <f>AI1118</f>
        <v>1</v>
      </c>
      <c r="DB1118">
        <f>ROUND(ROUND(AT1118*CZ1118,2),6)</f>
        <v>3282.86</v>
      </c>
      <c r="DC1118">
        <f>ROUND(ROUND(AT1118*AG1118,2),6)</f>
        <v>0</v>
      </c>
    </row>
    <row r="1119" spans="1:107" x14ac:dyDescent="0.2">
      <c r="A1119">
        <f>ROW(Source!A439)</f>
        <v>439</v>
      </c>
      <c r="B1119">
        <v>39650538</v>
      </c>
      <c r="C1119">
        <v>39651924</v>
      </c>
      <c r="D1119">
        <v>37080781</v>
      </c>
      <c r="E1119">
        <v>1</v>
      </c>
      <c r="F1119">
        <v>1</v>
      </c>
      <c r="G1119">
        <v>1</v>
      </c>
      <c r="H1119">
        <v>1</v>
      </c>
      <c r="I1119" t="s">
        <v>876</v>
      </c>
      <c r="J1119" t="s">
        <v>3</v>
      </c>
      <c r="K1119" t="s">
        <v>877</v>
      </c>
      <c r="L1119">
        <v>1191</v>
      </c>
      <c r="N1119">
        <v>1013</v>
      </c>
      <c r="O1119" t="s">
        <v>878</v>
      </c>
      <c r="P1119" t="s">
        <v>878</v>
      </c>
      <c r="Q1119">
        <v>1</v>
      </c>
      <c r="W1119">
        <v>0</v>
      </c>
      <c r="X1119">
        <v>912892513</v>
      </c>
      <c r="Y1119">
        <v>1.3905000000000001</v>
      </c>
      <c r="AA1119">
        <v>0</v>
      </c>
      <c r="AB1119">
        <v>0</v>
      </c>
      <c r="AC1119">
        <v>0</v>
      </c>
      <c r="AD1119">
        <v>67.16</v>
      </c>
      <c r="AE1119">
        <v>0</v>
      </c>
      <c r="AF1119">
        <v>0</v>
      </c>
      <c r="AG1119">
        <v>0</v>
      </c>
      <c r="AH1119">
        <v>9.92</v>
      </c>
      <c r="AI1119">
        <v>1</v>
      </c>
      <c r="AJ1119">
        <v>1</v>
      </c>
      <c r="AK1119">
        <v>1</v>
      </c>
      <c r="AL1119">
        <v>6.77</v>
      </c>
      <c r="AN1119">
        <v>0</v>
      </c>
      <c r="AO1119">
        <v>1</v>
      </c>
      <c r="AP1119">
        <v>1</v>
      </c>
      <c r="AQ1119">
        <v>0</v>
      </c>
      <c r="AR1119">
        <v>0</v>
      </c>
      <c r="AS1119" t="s">
        <v>3</v>
      </c>
      <c r="AT1119">
        <v>1.03</v>
      </c>
      <c r="AU1119" t="s">
        <v>19</v>
      </c>
      <c r="AV1119">
        <v>1</v>
      </c>
      <c r="AW1119">
        <v>2</v>
      </c>
      <c r="AX1119">
        <v>39651930</v>
      </c>
      <c r="AY1119">
        <v>1</v>
      </c>
      <c r="AZ1119">
        <v>0</v>
      </c>
      <c r="BA1119">
        <v>952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Y1119*Source!I439</f>
        <v>1.3905000000000001</v>
      </c>
      <c r="CY1119">
        <f>AD1119</f>
        <v>67.16</v>
      </c>
      <c r="CZ1119">
        <f>AH1119</f>
        <v>9.92</v>
      </c>
      <c r="DA1119">
        <f>AL1119</f>
        <v>6.77</v>
      </c>
      <c r="DB1119">
        <f>ROUND((ROUND(AT1119*CZ1119,2)*1.35),6)</f>
        <v>13.797000000000001</v>
      </c>
      <c r="DC1119">
        <f>ROUND((ROUND(AT1119*AG1119,2)*1.35),6)</f>
        <v>0</v>
      </c>
    </row>
    <row r="1120" spans="1:107" x14ac:dyDescent="0.2">
      <c r="A1120">
        <f>ROW(Source!A439)</f>
        <v>439</v>
      </c>
      <c r="B1120">
        <v>39650538</v>
      </c>
      <c r="C1120">
        <v>39651924</v>
      </c>
      <c r="D1120">
        <v>36799799</v>
      </c>
      <c r="E1120">
        <v>1</v>
      </c>
      <c r="F1120">
        <v>1</v>
      </c>
      <c r="G1120">
        <v>1</v>
      </c>
      <c r="H1120">
        <v>3</v>
      </c>
      <c r="I1120" t="s">
        <v>1070</v>
      </c>
      <c r="J1120" t="s">
        <v>1071</v>
      </c>
      <c r="K1120" t="s">
        <v>1072</v>
      </c>
      <c r="L1120">
        <v>1346</v>
      </c>
      <c r="N1120">
        <v>1009</v>
      </c>
      <c r="O1120" t="s">
        <v>186</v>
      </c>
      <c r="P1120" t="s">
        <v>186</v>
      </c>
      <c r="Q1120">
        <v>1</v>
      </c>
      <c r="W1120">
        <v>0</v>
      </c>
      <c r="X1120">
        <v>-1813693049</v>
      </c>
      <c r="Y1120">
        <v>4.2000000000000003E-2</v>
      </c>
      <c r="AA1120">
        <v>179</v>
      </c>
      <c r="AB1120">
        <v>0</v>
      </c>
      <c r="AC1120">
        <v>0</v>
      </c>
      <c r="AD1120">
        <v>0</v>
      </c>
      <c r="AE1120">
        <v>26.44</v>
      </c>
      <c r="AF1120">
        <v>0</v>
      </c>
      <c r="AG1120">
        <v>0</v>
      </c>
      <c r="AH1120">
        <v>0</v>
      </c>
      <c r="AI1120">
        <v>6.77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3</v>
      </c>
      <c r="AT1120">
        <v>4.2000000000000003E-2</v>
      </c>
      <c r="AU1120" t="s">
        <v>3</v>
      </c>
      <c r="AV1120">
        <v>0</v>
      </c>
      <c r="AW1120">
        <v>2</v>
      </c>
      <c r="AX1120">
        <v>39651931</v>
      </c>
      <c r="AY1120">
        <v>1</v>
      </c>
      <c r="AZ1120">
        <v>0</v>
      </c>
      <c r="BA1120">
        <v>953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Y1120*Source!I439</f>
        <v>4.2000000000000003E-2</v>
      </c>
      <c r="CY1120">
        <f>AA1120</f>
        <v>179</v>
      </c>
      <c r="CZ1120">
        <f>AE1120</f>
        <v>26.44</v>
      </c>
      <c r="DA1120">
        <f>AI1120</f>
        <v>6.77</v>
      </c>
      <c r="DB1120">
        <f>ROUND(ROUND(AT1120*CZ1120,2),6)</f>
        <v>1.1100000000000001</v>
      </c>
      <c r="DC1120">
        <f>ROUND(ROUND(AT1120*AG1120,2),6)</f>
        <v>0</v>
      </c>
    </row>
    <row r="1121" spans="1:107" x14ac:dyDescent="0.2">
      <c r="A1121">
        <f>ROW(Source!A439)</f>
        <v>439</v>
      </c>
      <c r="B1121">
        <v>39650538</v>
      </c>
      <c r="C1121">
        <v>39651924</v>
      </c>
      <c r="D1121">
        <v>36799065</v>
      </c>
      <c r="E1121">
        <v>17</v>
      </c>
      <c r="F1121">
        <v>1</v>
      </c>
      <c r="G1121">
        <v>1</v>
      </c>
      <c r="H1121">
        <v>3</v>
      </c>
      <c r="I1121" t="s">
        <v>892</v>
      </c>
      <c r="J1121" t="s">
        <v>3</v>
      </c>
      <c r="K1121" t="s">
        <v>893</v>
      </c>
      <c r="L1121">
        <v>1374</v>
      </c>
      <c r="N1121">
        <v>1013</v>
      </c>
      <c r="O1121" t="s">
        <v>894</v>
      </c>
      <c r="P1121" t="s">
        <v>894</v>
      </c>
      <c r="Q1121">
        <v>1</v>
      </c>
      <c r="W1121">
        <v>0</v>
      </c>
      <c r="X1121">
        <v>-1731369543</v>
      </c>
      <c r="Y1121">
        <v>0.2</v>
      </c>
      <c r="AA1121">
        <v>1</v>
      </c>
      <c r="AB1121">
        <v>0</v>
      </c>
      <c r="AC1121">
        <v>0</v>
      </c>
      <c r="AD1121">
        <v>0</v>
      </c>
      <c r="AE1121">
        <v>1</v>
      </c>
      <c r="AF1121">
        <v>0</v>
      </c>
      <c r="AG1121">
        <v>0</v>
      </c>
      <c r="AH1121">
        <v>0</v>
      </c>
      <c r="AI1121">
        <v>1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3</v>
      </c>
      <c r="AT1121">
        <v>0.2</v>
      </c>
      <c r="AU1121" t="s">
        <v>3</v>
      </c>
      <c r="AV1121">
        <v>0</v>
      </c>
      <c r="AW1121">
        <v>2</v>
      </c>
      <c r="AX1121">
        <v>39651932</v>
      </c>
      <c r="AY1121">
        <v>1</v>
      </c>
      <c r="AZ1121">
        <v>0</v>
      </c>
      <c r="BA1121">
        <v>954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Y1121*Source!I439</f>
        <v>0.2</v>
      </c>
      <c r="CY1121">
        <f>AA1121</f>
        <v>1</v>
      </c>
      <c r="CZ1121">
        <f>AE1121</f>
        <v>1</v>
      </c>
      <c r="DA1121">
        <f>AI1121</f>
        <v>1</v>
      </c>
      <c r="DB1121">
        <f>ROUND(ROUND(AT1121*CZ1121,2),6)</f>
        <v>0.2</v>
      </c>
      <c r="DC1121">
        <f>ROUND(ROUND(AT1121*AG1121,2),6)</f>
        <v>0</v>
      </c>
    </row>
    <row r="1122" spans="1:107" x14ac:dyDescent="0.2">
      <c r="A1122">
        <f>ROW(Source!A439)</f>
        <v>439</v>
      </c>
      <c r="B1122">
        <v>39650538</v>
      </c>
      <c r="C1122">
        <v>39651924</v>
      </c>
      <c r="D1122">
        <v>0</v>
      </c>
      <c r="E1122">
        <v>0</v>
      </c>
      <c r="F1122">
        <v>1</v>
      </c>
      <c r="G1122">
        <v>1</v>
      </c>
      <c r="H1122">
        <v>3</v>
      </c>
      <c r="I1122" t="s">
        <v>171</v>
      </c>
      <c r="J1122" t="s">
        <v>3</v>
      </c>
      <c r="K1122" t="s">
        <v>666</v>
      </c>
      <c r="L1122">
        <v>1371</v>
      </c>
      <c r="N1122">
        <v>1013</v>
      </c>
      <c r="O1122" t="s">
        <v>17</v>
      </c>
      <c r="P1122" t="s">
        <v>17</v>
      </c>
      <c r="Q1122">
        <v>1</v>
      </c>
      <c r="W1122">
        <v>0</v>
      </c>
      <c r="X1122">
        <v>-913303371</v>
      </c>
      <c r="Y1122">
        <v>1</v>
      </c>
      <c r="AA1122">
        <v>4977.78</v>
      </c>
      <c r="AB1122">
        <v>0</v>
      </c>
      <c r="AC1122">
        <v>0</v>
      </c>
      <c r="AD1122">
        <v>0</v>
      </c>
      <c r="AE1122">
        <v>735.27</v>
      </c>
      <c r="AF1122">
        <v>0</v>
      </c>
      <c r="AG1122">
        <v>0</v>
      </c>
      <c r="AH1122">
        <v>0</v>
      </c>
      <c r="AI1122">
        <v>6.77</v>
      </c>
      <c r="AJ1122">
        <v>1</v>
      </c>
      <c r="AK1122">
        <v>1</v>
      </c>
      <c r="AL1122">
        <v>1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 t="s">
        <v>3</v>
      </c>
      <c r="AT1122">
        <v>1</v>
      </c>
      <c r="AU1122" t="s">
        <v>3</v>
      </c>
      <c r="AV1122">
        <v>0</v>
      </c>
      <c r="AW1122">
        <v>1</v>
      </c>
      <c r="AX1122">
        <v>-1</v>
      </c>
      <c r="AY1122">
        <v>0</v>
      </c>
      <c r="AZ1122">
        <v>0</v>
      </c>
      <c r="BA1122" t="s">
        <v>3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Y1122*Source!I439</f>
        <v>1</v>
      </c>
      <c r="CY1122">
        <f>AA1122</f>
        <v>4977.78</v>
      </c>
      <c r="CZ1122">
        <f>AE1122</f>
        <v>735.27</v>
      </c>
      <c r="DA1122">
        <f>AI1122</f>
        <v>6.77</v>
      </c>
      <c r="DB1122">
        <f>ROUND(ROUND(AT1122*CZ1122,2),6)</f>
        <v>735.27</v>
      </c>
      <c r="DC1122">
        <f>ROUND(ROUND(AT1122*AG1122,2),6)</f>
        <v>0</v>
      </c>
    </row>
    <row r="1123" spans="1:107" x14ac:dyDescent="0.2">
      <c r="A1123">
        <f>ROW(Source!A442)</f>
        <v>442</v>
      </c>
      <c r="B1123">
        <v>39650536</v>
      </c>
      <c r="C1123">
        <v>39651934</v>
      </c>
      <c r="D1123">
        <v>37080781</v>
      </c>
      <c r="E1123">
        <v>1</v>
      </c>
      <c r="F1123">
        <v>1</v>
      </c>
      <c r="G1123">
        <v>1</v>
      </c>
      <c r="H1123">
        <v>1</v>
      </c>
      <c r="I1123" t="s">
        <v>876</v>
      </c>
      <c r="J1123" t="s">
        <v>3</v>
      </c>
      <c r="K1123" t="s">
        <v>877</v>
      </c>
      <c r="L1123">
        <v>1191</v>
      </c>
      <c r="N1123">
        <v>1013</v>
      </c>
      <c r="O1123" t="s">
        <v>878</v>
      </c>
      <c r="P1123" t="s">
        <v>878</v>
      </c>
      <c r="Q1123">
        <v>1</v>
      </c>
      <c r="W1123">
        <v>0</v>
      </c>
      <c r="X1123">
        <v>912892513</v>
      </c>
      <c r="Y1123">
        <v>3.0375000000000001</v>
      </c>
      <c r="AA1123">
        <v>0</v>
      </c>
      <c r="AB1123">
        <v>0</v>
      </c>
      <c r="AC1123">
        <v>0</v>
      </c>
      <c r="AD1123">
        <v>9.92</v>
      </c>
      <c r="AE1123">
        <v>0</v>
      </c>
      <c r="AF1123">
        <v>0</v>
      </c>
      <c r="AG1123">
        <v>0</v>
      </c>
      <c r="AH1123">
        <v>9.92</v>
      </c>
      <c r="AI1123">
        <v>1</v>
      </c>
      <c r="AJ1123">
        <v>1</v>
      </c>
      <c r="AK1123">
        <v>1</v>
      </c>
      <c r="AL1123">
        <v>1</v>
      </c>
      <c r="AN1123">
        <v>0</v>
      </c>
      <c r="AO1123">
        <v>1</v>
      </c>
      <c r="AP1123">
        <v>1</v>
      </c>
      <c r="AQ1123">
        <v>0</v>
      </c>
      <c r="AR1123">
        <v>0</v>
      </c>
      <c r="AS1123" t="s">
        <v>3</v>
      </c>
      <c r="AT1123">
        <v>2.25</v>
      </c>
      <c r="AU1123" t="s">
        <v>19</v>
      </c>
      <c r="AV1123">
        <v>1</v>
      </c>
      <c r="AW1123">
        <v>2</v>
      </c>
      <c r="AX1123">
        <v>39651957</v>
      </c>
      <c r="AY1123">
        <v>1</v>
      </c>
      <c r="AZ1123">
        <v>0</v>
      </c>
      <c r="BA1123">
        <v>955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Y1123*Source!I442</f>
        <v>3.0375000000000001</v>
      </c>
      <c r="CY1123">
        <f>AD1123</f>
        <v>9.92</v>
      </c>
      <c r="CZ1123">
        <f>AH1123</f>
        <v>9.92</v>
      </c>
      <c r="DA1123">
        <f>AL1123</f>
        <v>1</v>
      </c>
      <c r="DB1123">
        <f>ROUND((ROUND(AT1123*CZ1123,2)*1.35),6)</f>
        <v>30.132000000000001</v>
      </c>
      <c r="DC1123">
        <f>ROUND((ROUND(AT1123*AG1123,2)*1.35),6)</f>
        <v>0</v>
      </c>
    </row>
    <row r="1124" spans="1:107" x14ac:dyDescent="0.2">
      <c r="A1124">
        <f>ROW(Source!A442)</f>
        <v>442</v>
      </c>
      <c r="B1124">
        <v>39650536</v>
      </c>
      <c r="C1124">
        <v>39651934</v>
      </c>
      <c r="D1124">
        <v>37064876</v>
      </c>
      <c r="E1124">
        <v>1</v>
      </c>
      <c r="F1124">
        <v>1</v>
      </c>
      <c r="G1124">
        <v>1</v>
      </c>
      <c r="H1124">
        <v>1</v>
      </c>
      <c r="I1124" t="s">
        <v>897</v>
      </c>
      <c r="J1124" t="s">
        <v>3</v>
      </c>
      <c r="K1124" t="s">
        <v>898</v>
      </c>
      <c r="L1124">
        <v>1191</v>
      </c>
      <c r="N1124">
        <v>1013</v>
      </c>
      <c r="O1124" t="s">
        <v>878</v>
      </c>
      <c r="P1124" t="s">
        <v>878</v>
      </c>
      <c r="Q1124">
        <v>1</v>
      </c>
      <c r="W1124">
        <v>0</v>
      </c>
      <c r="X1124">
        <v>-1417349443</v>
      </c>
      <c r="Y1124">
        <v>0.61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1</v>
      </c>
      <c r="AJ1124">
        <v>1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3</v>
      </c>
      <c r="AT1124">
        <v>0.61</v>
      </c>
      <c r="AU1124" t="s">
        <v>3</v>
      </c>
      <c r="AV1124">
        <v>2</v>
      </c>
      <c r="AW1124">
        <v>2</v>
      </c>
      <c r="AX1124">
        <v>39651958</v>
      </c>
      <c r="AY1124">
        <v>1</v>
      </c>
      <c r="AZ1124">
        <v>2048</v>
      </c>
      <c r="BA1124">
        <v>956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Y1124*Source!I442</f>
        <v>0.61</v>
      </c>
      <c r="CY1124">
        <f>AD1124</f>
        <v>0</v>
      </c>
      <c r="CZ1124">
        <f>AH1124</f>
        <v>0</v>
      </c>
      <c r="DA1124">
        <f>AL1124</f>
        <v>1</v>
      </c>
      <c r="DB1124">
        <f>ROUND(ROUND(AT1124*CZ1124,2),6)</f>
        <v>0</v>
      </c>
      <c r="DC1124">
        <f>ROUND(ROUND(AT1124*AG1124,2),6)</f>
        <v>0</v>
      </c>
    </row>
    <row r="1125" spans="1:107" x14ac:dyDescent="0.2">
      <c r="A1125">
        <f>ROW(Source!A442)</f>
        <v>442</v>
      </c>
      <c r="B1125">
        <v>39650536</v>
      </c>
      <c r="C1125">
        <v>39651934</v>
      </c>
      <c r="D1125">
        <v>36883554</v>
      </c>
      <c r="E1125">
        <v>1</v>
      </c>
      <c r="F1125">
        <v>1</v>
      </c>
      <c r="G1125">
        <v>1</v>
      </c>
      <c r="H1125">
        <v>2</v>
      </c>
      <c r="I1125" t="s">
        <v>961</v>
      </c>
      <c r="J1125" t="s">
        <v>962</v>
      </c>
      <c r="K1125" t="s">
        <v>963</v>
      </c>
      <c r="L1125">
        <v>1368</v>
      </c>
      <c r="N1125">
        <v>1011</v>
      </c>
      <c r="O1125" t="s">
        <v>902</v>
      </c>
      <c r="P1125" t="s">
        <v>902</v>
      </c>
      <c r="Q1125">
        <v>1</v>
      </c>
      <c r="W1125">
        <v>0</v>
      </c>
      <c r="X1125">
        <v>1372534845</v>
      </c>
      <c r="Y1125">
        <v>4.0500000000000001E-2</v>
      </c>
      <c r="AA1125">
        <v>0</v>
      </c>
      <c r="AB1125">
        <v>65.709999999999994</v>
      </c>
      <c r="AC1125">
        <v>11.6</v>
      </c>
      <c r="AD1125">
        <v>0</v>
      </c>
      <c r="AE1125">
        <v>0</v>
      </c>
      <c r="AF1125">
        <v>65.709999999999994</v>
      </c>
      <c r="AG1125">
        <v>11.6</v>
      </c>
      <c r="AH1125">
        <v>0</v>
      </c>
      <c r="AI1125">
        <v>1</v>
      </c>
      <c r="AJ1125">
        <v>1</v>
      </c>
      <c r="AK1125">
        <v>1</v>
      </c>
      <c r="AL1125">
        <v>1</v>
      </c>
      <c r="AN1125">
        <v>0</v>
      </c>
      <c r="AO1125">
        <v>1</v>
      </c>
      <c r="AP1125">
        <v>1</v>
      </c>
      <c r="AQ1125">
        <v>0</v>
      </c>
      <c r="AR1125">
        <v>0</v>
      </c>
      <c r="AS1125" t="s">
        <v>3</v>
      </c>
      <c r="AT1125">
        <v>0.03</v>
      </c>
      <c r="AU1125" t="s">
        <v>19</v>
      </c>
      <c r="AV1125">
        <v>0</v>
      </c>
      <c r="AW1125">
        <v>2</v>
      </c>
      <c r="AX1125">
        <v>39651959</v>
      </c>
      <c r="AY1125">
        <v>1</v>
      </c>
      <c r="AZ1125">
        <v>0</v>
      </c>
      <c r="BA1125">
        <v>957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Y1125*Source!I442</f>
        <v>4.0500000000000001E-2</v>
      </c>
      <c r="CY1125">
        <f t="shared" ref="CY1125:CY1131" si="356">AB1125</f>
        <v>65.709999999999994</v>
      </c>
      <c r="CZ1125">
        <f t="shared" ref="CZ1125:CZ1131" si="357">AF1125</f>
        <v>65.709999999999994</v>
      </c>
      <c r="DA1125">
        <f t="shared" ref="DA1125:DA1131" si="358">AJ1125</f>
        <v>1</v>
      </c>
      <c r="DB1125">
        <f t="shared" ref="DB1125:DB1131" si="359">ROUND((ROUND(AT1125*CZ1125,2)*1.35),6)</f>
        <v>2.6595</v>
      </c>
      <c r="DC1125">
        <f t="shared" ref="DC1125:DC1131" si="360">ROUND((ROUND(AT1125*AG1125,2)*1.35),6)</f>
        <v>0.47249999999999998</v>
      </c>
    </row>
    <row r="1126" spans="1:107" x14ac:dyDescent="0.2">
      <c r="A1126">
        <f>ROW(Source!A442)</f>
        <v>442</v>
      </c>
      <c r="B1126">
        <v>39650536</v>
      </c>
      <c r="C1126">
        <v>39651934</v>
      </c>
      <c r="D1126">
        <v>36883858</v>
      </c>
      <c r="E1126">
        <v>1</v>
      </c>
      <c r="F1126">
        <v>1</v>
      </c>
      <c r="G1126">
        <v>1</v>
      </c>
      <c r="H1126">
        <v>2</v>
      </c>
      <c r="I1126" t="s">
        <v>1039</v>
      </c>
      <c r="J1126" t="s">
        <v>1040</v>
      </c>
      <c r="K1126" t="s">
        <v>1041</v>
      </c>
      <c r="L1126">
        <v>1368</v>
      </c>
      <c r="N1126">
        <v>1011</v>
      </c>
      <c r="O1126" t="s">
        <v>902</v>
      </c>
      <c r="P1126" t="s">
        <v>902</v>
      </c>
      <c r="Q1126">
        <v>1</v>
      </c>
      <c r="W1126">
        <v>0</v>
      </c>
      <c r="X1126">
        <v>-353815937</v>
      </c>
      <c r="Y1126">
        <v>0.67500000000000004</v>
      </c>
      <c r="AA1126">
        <v>0</v>
      </c>
      <c r="AB1126">
        <v>8.1</v>
      </c>
      <c r="AC1126">
        <v>0</v>
      </c>
      <c r="AD1126">
        <v>0</v>
      </c>
      <c r="AE1126">
        <v>0</v>
      </c>
      <c r="AF1126">
        <v>8.1</v>
      </c>
      <c r="AG1126">
        <v>0</v>
      </c>
      <c r="AH1126">
        <v>0</v>
      </c>
      <c r="AI1126">
        <v>1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1</v>
      </c>
      <c r="AQ1126">
        <v>0</v>
      </c>
      <c r="AR1126">
        <v>0</v>
      </c>
      <c r="AS1126" t="s">
        <v>3</v>
      </c>
      <c r="AT1126">
        <v>0.5</v>
      </c>
      <c r="AU1126" t="s">
        <v>19</v>
      </c>
      <c r="AV1126">
        <v>0</v>
      </c>
      <c r="AW1126">
        <v>2</v>
      </c>
      <c r="AX1126">
        <v>39651960</v>
      </c>
      <c r="AY1126">
        <v>1</v>
      </c>
      <c r="AZ1126">
        <v>0</v>
      </c>
      <c r="BA1126">
        <v>958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Y1126*Source!I442</f>
        <v>0.67500000000000004</v>
      </c>
      <c r="CY1126">
        <f t="shared" si="356"/>
        <v>8.1</v>
      </c>
      <c r="CZ1126">
        <f t="shared" si="357"/>
        <v>8.1</v>
      </c>
      <c r="DA1126">
        <f t="shared" si="358"/>
        <v>1</v>
      </c>
      <c r="DB1126">
        <f t="shared" si="359"/>
        <v>5.4675000000000002</v>
      </c>
      <c r="DC1126">
        <f t="shared" si="360"/>
        <v>0</v>
      </c>
    </row>
    <row r="1127" spans="1:107" x14ac:dyDescent="0.2">
      <c r="A1127">
        <f>ROW(Source!A442)</f>
        <v>442</v>
      </c>
      <c r="B1127">
        <v>39650536</v>
      </c>
      <c r="C1127">
        <v>39651934</v>
      </c>
      <c r="D1127">
        <v>36884416</v>
      </c>
      <c r="E1127">
        <v>1</v>
      </c>
      <c r="F1127">
        <v>1</v>
      </c>
      <c r="G1127">
        <v>1</v>
      </c>
      <c r="H1127">
        <v>2</v>
      </c>
      <c r="I1127" t="s">
        <v>1226</v>
      </c>
      <c r="J1127" t="s">
        <v>1227</v>
      </c>
      <c r="K1127" t="s">
        <v>1228</v>
      </c>
      <c r="L1127">
        <v>1368</v>
      </c>
      <c r="N1127">
        <v>1011</v>
      </c>
      <c r="O1127" t="s">
        <v>902</v>
      </c>
      <c r="P1127" t="s">
        <v>902</v>
      </c>
      <c r="Q1127">
        <v>1</v>
      </c>
      <c r="W1127">
        <v>0</v>
      </c>
      <c r="X1127">
        <v>271748449</v>
      </c>
      <c r="Y1127">
        <v>9.4500000000000015E-2</v>
      </c>
      <c r="AA1127">
        <v>0</v>
      </c>
      <c r="AB1127">
        <v>6.82</v>
      </c>
      <c r="AC1127">
        <v>0</v>
      </c>
      <c r="AD1127">
        <v>0</v>
      </c>
      <c r="AE1127">
        <v>0</v>
      </c>
      <c r="AF1127">
        <v>6.82</v>
      </c>
      <c r="AG1127">
        <v>0</v>
      </c>
      <c r="AH1127">
        <v>0</v>
      </c>
      <c r="AI1127">
        <v>1</v>
      </c>
      <c r="AJ1127">
        <v>1</v>
      </c>
      <c r="AK1127">
        <v>1</v>
      </c>
      <c r="AL1127">
        <v>1</v>
      </c>
      <c r="AN1127">
        <v>0</v>
      </c>
      <c r="AO1127">
        <v>1</v>
      </c>
      <c r="AP1127">
        <v>1</v>
      </c>
      <c r="AQ1127">
        <v>0</v>
      </c>
      <c r="AR1127">
        <v>0</v>
      </c>
      <c r="AS1127" t="s">
        <v>3</v>
      </c>
      <c r="AT1127">
        <v>7.0000000000000007E-2</v>
      </c>
      <c r="AU1127" t="s">
        <v>19</v>
      </c>
      <c r="AV1127">
        <v>0</v>
      </c>
      <c r="AW1127">
        <v>2</v>
      </c>
      <c r="AX1127">
        <v>39651961</v>
      </c>
      <c r="AY1127">
        <v>1</v>
      </c>
      <c r="AZ1127">
        <v>0</v>
      </c>
      <c r="BA1127">
        <v>959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Y1127*Source!I442</f>
        <v>9.4500000000000015E-2</v>
      </c>
      <c r="CY1127">
        <f t="shared" si="356"/>
        <v>6.82</v>
      </c>
      <c r="CZ1127">
        <f t="shared" si="357"/>
        <v>6.82</v>
      </c>
      <c r="DA1127">
        <f t="shared" si="358"/>
        <v>1</v>
      </c>
      <c r="DB1127">
        <f t="shared" si="359"/>
        <v>0.64800000000000002</v>
      </c>
      <c r="DC1127">
        <f t="shared" si="360"/>
        <v>0</v>
      </c>
    </row>
    <row r="1128" spans="1:107" x14ac:dyDescent="0.2">
      <c r="A1128">
        <f>ROW(Source!A442)</f>
        <v>442</v>
      </c>
      <c r="B1128">
        <v>39650536</v>
      </c>
      <c r="C1128">
        <v>39651934</v>
      </c>
      <c r="D1128">
        <v>36884498</v>
      </c>
      <c r="E1128">
        <v>1</v>
      </c>
      <c r="F1128">
        <v>1</v>
      </c>
      <c r="G1128">
        <v>1</v>
      </c>
      <c r="H1128">
        <v>2</v>
      </c>
      <c r="I1128" t="s">
        <v>1229</v>
      </c>
      <c r="J1128" t="s">
        <v>1230</v>
      </c>
      <c r="K1128" t="s">
        <v>1231</v>
      </c>
      <c r="L1128">
        <v>1368</v>
      </c>
      <c r="N1128">
        <v>1011</v>
      </c>
      <c r="O1128" t="s">
        <v>902</v>
      </c>
      <c r="P1128" t="s">
        <v>902</v>
      </c>
      <c r="Q1128">
        <v>1</v>
      </c>
      <c r="W1128">
        <v>0</v>
      </c>
      <c r="X1128">
        <v>884266781</v>
      </c>
      <c r="Y1128">
        <v>0.39150000000000001</v>
      </c>
      <c r="AA1128">
        <v>0</v>
      </c>
      <c r="AB1128">
        <v>70</v>
      </c>
      <c r="AC1128">
        <v>0</v>
      </c>
      <c r="AD1128">
        <v>0</v>
      </c>
      <c r="AE1128">
        <v>0</v>
      </c>
      <c r="AF1128">
        <v>70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1</v>
      </c>
      <c r="AQ1128">
        <v>0</v>
      </c>
      <c r="AR1128">
        <v>0</v>
      </c>
      <c r="AS1128" t="s">
        <v>3</v>
      </c>
      <c r="AT1128">
        <v>0.28999999999999998</v>
      </c>
      <c r="AU1128" t="s">
        <v>19</v>
      </c>
      <c r="AV1128">
        <v>0</v>
      </c>
      <c r="AW1128">
        <v>2</v>
      </c>
      <c r="AX1128">
        <v>39651962</v>
      </c>
      <c r="AY1128">
        <v>1</v>
      </c>
      <c r="AZ1128">
        <v>0</v>
      </c>
      <c r="BA1128">
        <v>960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Y1128*Source!I442</f>
        <v>0.39150000000000001</v>
      </c>
      <c r="CY1128">
        <f t="shared" si="356"/>
        <v>70</v>
      </c>
      <c r="CZ1128">
        <f t="shared" si="357"/>
        <v>70</v>
      </c>
      <c r="DA1128">
        <f t="shared" si="358"/>
        <v>1</v>
      </c>
      <c r="DB1128">
        <f t="shared" si="359"/>
        <v>27.405000000000001</v>
      </c>
      <c r="DC1128">
        <f t="shared" si="360"/>
        <v>0</v>
      </c>
    </row>
    <row r="1129" spans="1:107" x14ac:dyDescent="0.2">
      <c r="A1129">
        <f>ROW(Source!A442)</f>
        <v>442</v>
      </c>
      <c r="B1129">
        <v>39650536</v>
      </c>
      <c r="C1129">
        <v>39651934</v>
      </c>
      <c r="D1129">
        <v>36884527</v>
      </c>
      <c r="E1129">
        <v>1</v>
      </c>
      <c r="F1129">
        <v>1</v>
      </c>
      <c r="G1129">
        <v>1</v>
      </c>
      <c r="H1129">
        <v>2</v>
      </c>
      <c r="I1129" t="s">
        <v>1232</v>
      </c>
      <c r="J1129" t="s">
        <v>1233</v>
      </c>
      <c r="K1129" t="s">
        <v>1234</v>
      </c>
      <c r="L1129">
        <v>1368</v>
      </c>
      <c r="N1129">
        <v>1011</v>
      </c>
      <c r="O1129" t="s">
        <v>902</v>
      </c>
      <c r="P1129" t="s">
        <v>902</v>
      </c>
      <c r="Q1129">
        <v>1</v>
      </c>
      <c r="W1129">
        <v>0</v>
      </c>
      <c r="X1129">
        <v>1534893905</v>
      </c>
      <c r="Y1129">
        <v>0.39150000000000001</v>
      </c>
      <c r="AA1129">
        <v>0</v>
      </c>
      <c r="AB1129">
        <v>16.920000000000002</v>
      </c>
      <c r="AC1129">
        <v>10.06</v>
      </c>
      <c r="AD1129">
        <v>0</v>
      </c>
      <c r="AE1129">
        <v>0</v>
      </c>
      <c r="AF1129">
        <v>16.920000000000002</v>
      </c>
      <c r="AG1129">
        <v>10.06</v>
      </c>
      <c r="AH1129">
        <v>0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1</v>
      </c>
      <c r="AQ1129">
        <v>0</v>
      </c>
      <c r="AR1129">
        <v>0</v>
      </c>
      <c r="AS1129" t="s">
        <v>3</v>
      </c>
      <c r="AT1129">
        <v>0.28999999999999998</v>
      </c>
      <c r="AU1129" t="s">
        <v>19</v>
      </c>
      <c r="AV1129">
        <v>0</v>
      </c>
      <c r="AW1129">
        <v>2</v>
      </c>
      <c r="AX1129">
        <v>39651963</v>
      </c>
      <c r="AY1129">
        <v>1</v>
      </c>
      <c r="AZ1129">
        <v>0</v>
      </c>
      <c r="BA1129">
        <v>961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Y1129*Source!I442</f>
        <v>0.39150000000000001</v>
      </c>
      <c r="CY1129">
        <f t="shared" si="356"/>
        <v>16.920000000000002</v>
      </c>
      <c r="CZ1129">
        <f t="shared" si="357"/>
        <v>16.920000000000002</v>
      </c>
      <c r="DA1129">
        <f t="shared" si="358"/>
        <v>1</v>
      </c>
      <c r="DB1129">
        <f t="shared" si="359"/>
        <v>6.6284999999999998</v>
      </c>
      <c r="DC1129">
        <f t="shared" si="360"/>
        <v>3.9420000000000002</v>
      </c>
    </row>
    <row r="1130" spans="1:107" x14ac:dyDescent="0.2">
      <c r="A1130">
        <f>ROW(Source!A442)</f>
        <v>442</v>
      </c>
      <c r="B1130">
        <v>39650536</v>
      </c>
      <c r="C1130">
        <v>39651934</v>
      </c>
      <c r="D1130">
        <v>36884528</v>
      </c>
      <c r="E1130">
        <v>1</v>
      </c>
      <c r="F1130">
        <v>1</v>
      </c>
      <c r="G1130">
        <v>1</v>
      </c>
      <c r="H1130">
        <v>2</v>
      </c>
      <c r="I1130" t="s">
        <v>1235</v>
      </c>
      <c r="J1130" t="s">
        <v>1236</v>
      </c>
      <c r="K1130" t="s">
        <v>1237</v>
      </c>
      <c r="L1130">
        <v>1368</v>
      </c>
      <c r="N1130">
        <v>1011</v>
      </c>
      <c r="O1130" t="s">
        <v>902</v>
      </c>
      <c r="P1130" t="s">
        <v>902</v>
      </c>
      <c r="Q1130">
        <v>1</v>
      </c>
      <c r="W1130">
        <v>0</v>
      </c>
      <c r="X1130">
        <v>1168077914</v>
      </c>
      <c r="Y1130">
        <v>0.39150000000000001</v>
      </c>
      <c r="AA1130">
        <v>0</v>
      </c>
      <c r="AB1130">
        <v>56.24</v>
      </c>
      <c r="AC1130">
        <v>10.06</v>
      </c>
      <c r="AD1130">
        <v>0</v>
      </c>
      <c r="AE1130">
        <v>0</v>
      </c>
      <c r="AF1130">
        <v>56.24</v>
      </c>
      <c r="AG1130">
        <v>10.06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1</v>
      </c>
      <c r="AQ1130">
        <v>0</v>
      </c>
      <c r="AR1130">
        <v>0</v>
      </c>
      <c r="AS1130" t="s">
        <v>3</v>
      </c>
      <c r="AT1130">
        <v>0.28999999999999998</v>
      </c>
      <c r="AU1130" t="s">
        <v>19</v>
      </c>
      <c r="AV1130">
        <v>0</v>
      </c>
      <c r="AW1130">
        <v>2</v>
      </c>
      <c r="AX1130">
        <v>39651964</v>
      </c>
      <c r="AY1130">
        <v>1</v>
      </c>
      <c r="AZ1130">
        <v>0</v>
      </c>
      <c r="BA1130">
        <v>962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Y1130*Source!I442</f>
        <v>0.39150000000000001</v>
      </c>
      <c r="CY1130">
        <f t="shared" si="356"/>
        <v>56.24</v>
      </c>
      <c r="CZ1130">
        <f t="shared" si="357"/>
        <v>56.24</v>
      </c>
      <c r="DA1130">
        <f t="shared" si="358"/>
        <v>1</v>
      </c>
      <c r="DB1130">
        <f t="shared" si="359"/>
        <v>22.0185</v>
      </c>
      <c r="DC1130">
        <f t="shared" si="360"/>
        <v>3.9420000000000002</v>
      </c>
    </row>
    <row r="1131" spans="1:107" x14ac:dyDescent="0.2">
      <c r="A1131">
        <f>ROW(Source!A442)</f>
        <v>442</v>
      </c>
      <c r="B1131">
        <v>39650536</v>
      </c>
      <c r="C1131">
        <v>39651934</v>
      </c>
      <c r="D1131">
        <v>36884589</v>
      </c>
      <c r="E1131">
        <v>1</v>
      </c>
      <c r="F1131">
        <v>1</v>
      </c>
      <c r="G1131">
        <v>1</v>
      </c>
      <c r="H1131">
        <v>2</v>
      </c>
      <c r="I1131" t="s">
        <v>1238</v>
      </c>
      <c r="J1131" t="s">
        <v>1239</v>
      </c>
      <c r="K1131" t="s">
        <v>1240</v>
      </c>
      <c r="L1131">
        <v>1368</v>
      </c>
      <c r="N1131">
        <v>1011</v>
      </c>
      <c r="O1131" t="s">
        <v>902</v>
      </c>
      <c r="P1131" t="s">
        <v>902</v>
      </c>
      <c r="Q1131">
        <v>1</v>
      </c>
      <c r="W1131">
        <v>0</v>
      </c>
      <c r="X1131">
        <v>917395980</v>
      </c>
      <c r="Y1131">
        <v>0.39150000000000001</v>
      </c>
      <c r="AA1131">
        <v>0</v>
      </c>
      <c r="AB1131">
        <v>2.36</v>
      </c>
      <c r="AC1131">
        <v>0</v>
      </c>
      <c r="AD1131">
        <v>0</v>
      </c>
      <c r="AE1131">
        <v>0</v>
      </c>
      <c r="AF1131">
        <v>2.36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1</v>
      </c>
      <c r="AQ1131">
        <v>0</v>
      </c>
      <c r="AR1131">
        <v>0</v>
      </c>
      <c r="AS1131" t="s">
        <v>3</v>
      </c>
      <c r="AT1131">
        <v>0.28999999999999998</v>
      </c>
      <c r="AU1131" t="s">
        <v>19</v>
      </c>
      <c r="AV1131">
        <v>0</v>
      </c>
      <c r="AW1131">
        <v>2</v>
      </c>
      <c r="AX1131">
        <v>39651965</v>
      </c>
      <c r="AY1131">
        <v>1</v>
      </c>
      <c r="AZ1131">
        <v>0</v>
      </c>
      <c r="BA1131">
        <v>963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Y1131*Source!I442</f>
        <v>0.39150000000000001</v>
      </c>
      <c r="CY1131">
        <f t="shared" si="356"/>
        <v>2.36</v>
      </c>
      <c r="CZ1131">
        <f t="shared" si="357"/>
        <v>2.36</v>
      </c>
      <c r="DA1131">
        <f t="shared" si="358"/>
        <v>1</v>
      </c>
      <c r="DB1131">
        <f t="shared" si="359"/>
        <v>0.91800000000000004</v>
      </c>
      <c r="DC1131">
        <f t="shared" si="360"/>
        <v>0</v>
      </c>
    </row>
    <row r="1132" spans="1:107" x14ac:dyDescent="0.2">
      <c r="A1132">
        <f>ROW(Source!A442)</f>
        <v>442</v>
      </c>
      <c r="B1132">
        <v>39650536</v>
      </c>
      <c r="C1132">
        <v>39651934</v>
      </c>
      <c r="D1132">
        <v>36803256</v>
      </c>
      <c r="E1132">
        <v>1</v>
      </c>
      <c r="F1132">
        <v>1</v>
      </c>
      <c r="G1132">
        <v>1</v>
      </c>
      <c r="H1132">
        <v>3</v>
      </c>
      <c r="I1132" t="s">
        <v>1141</v>
      </c>
      <c r="J1132" t="s">
        <v>1142</v>
      </c>
      <c r="K1132" t="s">
        <v>1143</v>
      </c>
      <c r="L1132">
        <v>1348</v>
      </c>
      <c r="N1132">
        <v>1009</v>
      </c>
      <c r="O1132" t="s">
        <v>888</v>
      </c>
      <c r="P1132" t="s">
        <v>888</v>
      </c>
      <c r="Q1132">
        <v>1000</v>
      </c>
      <c r="W1132">
        <v>0</v>
      </c>
      <c r="X1132">
        <v>-714836380</v>
      </c>
      <c r="Y1132">
        <v>1.2099999999999999E-3</v>
      </c>
      <c r="AA1132">
        <v>10315.01</v>
      </c>
      <c r="AB1132">
        <v>0</v>
      </c>
      <c r="AC1132">
        <v>0</v>
      </c>
      <c r="AD1132">
        <v>0</v>
      </c>
      <c r="AE1132">
        <v>10315.01</v>
      </c>
      <c r="AF1132">
        <v>0</v>
      </c>
      <c r="AG1132">
        <v>0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0</v>
      </c>
      <c r="AQ1132">
        <v>0</v>
      </c>
      <c r="AR1132">
        <v>0</v>
      </c>
      <c r="AS1132" t="s">
        <v>3</v>
      </c>
      <c r="AT1132">
        <v>1.2099999999999999E-3</v>
      </c>
      <c r="AU1132" t="s">
        <v>3</v>
      </c>
      <c r="AV1132">
        <v>0</v>
      </c>
      <c r="AW1132">
        <v>2</v>
      </c>
      <c r="AX1132">
        <v>39651966</v>
      </c>
      <c r="AY1132">
        <v>1</v>
      </c>
      <c r="AZ1132">
        <v>0</v>
      </c>
      <c r="BA1132">
        <v>964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Y1132*Source!I442</f>
        <v>1.2099999999999999E-3</v>
      </c>
      <c r="CY1132">
        <f t="shared" ref="CY1132:CY1143" si="361">AA1132</f>
        <v>10315.01</v>
      </c>
      <c r="CZ1132">
        <f t="shared" ref="CZ1132:CZ1143" si="362">AE1132</f>
        <v>10315.01</v>
      </c>
      <c r="DA1132">
        <f t="shared" ref="DA1132:DA1143" si="363">AI1132</f>
        <v>1</v>
      </c>
      <c r="DB1132">
        <f t="shared" ref="DB1132:DB1143" si="364">ROUND(ROUND(AT1132*CZ1132,2),6)</f>
        <v>12.48</v>
      </c>
      <c r="DC1132">
        <f t="shared" ref="DC1132:DC1143" si="365">ROUND(ROUND(AT1132*AG1132,2),6)</f>
        <v>0</v>
      </c>
    </row>
    <row r="1133" spans="1:107" x14ac:dyDescent="0.2">
      <c r="A1133">
        <f>ROW(Source!A442)</f>
        <v>442</v>
      </c>
      <c r="B1133">
        <v>39650536</v>
      </c>
      <c r="C1133">
        <v>39651934</v>
      </c>
      <c r="D1133">
        <v>36804438</v>
      </c>
      <c r="E1133">
        <v>1</v>
      </c>
      <c r="F1133">
        <v>1</v>
      </c>
      <c r="G1133">
        <v>1</v>
      </c>
      <c r="H1133">
        <v>3</v>
      </c>
      <c r="I1133" t="s">
        <v>1241</v>
      </c>
      <c r="J1133" t="s">
        <v>1242</v>
      </c>
      <c r="K1133" t="s">
        <v>1243</v>
      </c>
      <c r="L1133">
        <v>1346</v>
      </c>
      <c r="N1133">
        <v>1009</v>
      </c>
      <c r="O1133" t="s">
        <v>186</v>
      </c>
      <c r="P1133" t="s">
        <v>186</v>
      </c>
      <c r="Q1133">
        <v>1</v>
      </c>
      <c r="W1133">
        <v>0</v>
      </c>
      <c r="X1133">
        <v>-70943466</v>
      </c>
      <c r="Y1133">
        <v>0.01</v>
      </c>
      <c r="AA1133">
        <v>28.22</v>
      </c>
      <c r="AB1133">
        <v>0</v>
      </c>
      <c r="AC1133">
        <v>0</v>
      </c>
      <c r="AD1133">
        <v>0</v>
      </c>
      <c r="AE1133">
        <v>28.22</v>
      </c>
      <c r="AF1133">
        <v>0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3</v>
      </c>
      <c r="AT1133">
        <v>0.01</v>
      </c>
      <c r="AU1133" t="s">
        <v>3</v>
      </c>
      <c r="AV1133">
        <v>0</v>
      </c>
      <c r="AW1133">
        <v>2</v>
      </c>
      <c r="AX1133">
        <v>39651967</v>
      </c>
      <c r="AY1133">
        <v>1</v>
      </c>
      <c r="AZ1133">
        <v>0</v>
      </c>
      <c r="BA1133">
        <v>965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Y1133*Source!I442</f>
        <v>0.01</v>
      </c>
      <c r="CY1133">
        <f t="shared" si="361"/>
        <v>28.22</v>
      </c>
      <c r="CZ1133">
        <f t="shared" si="362"/>
        <v>28.22</v>
      </c>
      <c r="DA1133">
        <f t="shared" si="363"/>
        <v>1</v>
      </c>
      <c r="DB1133">
        <f t="shared" si="364"/>
        <v>0.28000000000000003</v>
      </c>
      <c r="DC1133">
        <f t="shared" si="365"/>
        <v>0</v>
      </c>
    </row>
    <row r="1134" spans="1:107" x14ac:dyDescent="0.2">
      <c r="A1134">
        <f>ROW(Source!A442)</f>
        <v>442</v>
      </c>
      <c r="B1134">
        <v>39650536</v>
      </c>
      <c r="C1134">
        <v>39651934</v>
      </c>
      <c r="D1134">
        <v>36804573</v>
      </c>
      <c r="E1134">
        <v>1</v>
      </c>
      <c r="F1134">
        <v>1</v>
      </c>
      <c r="G1134">
        <v>1</v>
      </c>
      <c r="H1134">
        <v>3</v>
      </c>
      <c r="I1134" t="s">
        <v>1244</v>
      </c>
      <c r="J1134" t="s">
        <v>1245</v>
      </c>
      <c r="K1134" t="s">
        <v>1246</v>
      </c>
      <c r="L1134">
        <v>1355</v>
      </c>
      <c r="N1134">
        <v>1010</v>
      </c>
      <c r="O1134" t="s">
        <v>265</v>
      </c>
      <c r="P1134" t="s">
        <v>265</v>
      </c>
      <c r="Q1134">
        <v>100</v>
      </c>
      <c r="W1134">
        <v>0</v>
      </c>
      <c r="X1134">
        <v>-1497008262</v>
      </c>
      <c r="Y1134">
        <v>0.04</v>
      </c>
      <c r="AA1134">
        <v>26.6</v>
      </c>
      <c r="AB1134">
        <v>0</v>
      </c>
      <c r="AC1134">
        <v>0</v>
      </c>
      <c r="AD1134">
        <v>0</v>
      </c>
      <c r="AE1134">
        <v>26.6</v>
      </c>
      <c r="AF1134">
        <v>0</v>
      </c>
      <c r="AG1134">
        <v>0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3</v>
      </c>
      <c r="AT1134">
        <v>0.04</v>
      </c>
      <c r="AU1134" t="s">
        <v>3</v>
      </c>
      <c r="AV1134">
        <v>0</v>
      </c>
      <c r="AW1134">
        <v>2</v>
      </c>
      <c r="AX1134">
        <v>39651968</v>
      </c>
      <c r="AY1134">
        <v>1</v>
      </c>
      <c r="AZ1134">
        <v>0</v>
      </c>
      <c r="BA1134">
        <v>966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Y1134*Source!I442</f>
        <v>0.04</v>
      </c>
      <c r="CY1134">
        <f t="shared" si="361"/>
        <v>26.6</v>
      </c>
      <c r="CZ1134">
        <f t="shared" si="362"/>
        <v>26.6</v>
      </c>
      <c r="DA1134">
        <f t="shared" si="363"/>
        <v>1</v>
      </c>
      <c r="DB1134">
        <f t="shared" si="364"/>
        <v>1.06</v>
      </c>
      <c r="DC1134">
        <f t="shared" si="365"/>
        <v>0</v>
      </c>
    </row>
    <row r="1135" spans="1:107" x14ac:dyDescent="0.2">
      <c r="A1135">
        <f>ROW(Source!A442)</f>
        <v>442</v>
      </c>
      <c r="B1135">
        <v>39650536</v>
      </c>
      <c r="C1135">
        <v>39651934</v>
      </c>
      <c r="D1135">
        <v>36825764</v>
      </c>
      <c r="E1135">
        <v>1</v>
      </c>
      <c r="F1135">
        <v>1</v>
      </c>
      <c r="G1135">
        <v>1</v>
      </c>
      <c r="H1135">
        <v>3</v>
      </c>
      <c r="I1135" t="s">
        <v>1247</v>
      </c>
      <c r="J1135" t="s">
        <v>1248</v>
      </c>
      <c r="K1135" t="s">
        <v>1249</v>
      </c>
      <c r="L1135">
        <v>1348</v>
      </c>
      <c r="N1135">
        <v>1009</v>
      </c>
      <c r="O1135" t="s">
        <v>888</v>
      </c>
      <c r="P1135" t="s">
        <v>888</v>
      </c>
      <c r="Q1135">
        <v>1000</v>
      </c>
      <c r="W1135">
        <v>0</v>
      </c>
      <c r="X1135">
        <v>1763446512</v>
      </c>
      <c r="Y1135">
        <v>2.5000000000000001E-2</v>
      </c>
      <c r="AA1135">
        <v>5941.89</v>
      </c>
      <c r="AB1135">
        <v>0</v>
      </c>
      <c r="AC1135">
        <v>0</v>
      </c>
      <c r="AD1135">
        <v>0</v>
      </c>
      <c r="AE1135">
        <v>5941.89</v>
      </c>
      <c r="AF1135">
        <v>0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0</v>
      </c>
      <c r="AQ1135">
        <v>0</v>
      </c>
      <c r="AR1135">
        <v>0</v>
      </c>
      <c r="AS1135" t="s">
        <v>3</v>
      </c>
      <c r="AT1135">
        <v>2.5000000000000001E-2</v>
      </c>
      <c r="AU1135" t="s">
        <v>3</v>
      </c>
      <c r="AV1135">
        <v>0</v>
      </c>
      <c r="AW1135">
        <v>2</v>
      </c>
      <c r="AX1135">
        <v>39651969</v>
      </c>
      <c r="AY1135">
        <v>1</v>
      </c>
      <c r="AZ1135">
        <v>0</v>
      </c>
      <c r="BA1135">
        <v>967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Y1135*Source!I442</f>
        <v>2.5000000000000001E-2</v>
      </c>
      <c r="CY1135">
        <f t="shared" si="361"/>
        <v>5941.89</v>
      </c>
      <c r="CZ1135">
        <f t="shared" si="362"/>
        <v>5941.89</v>
      </c>
      <c r="DA1135">
        <f t="shared" si="363"/>
        <v>1</v>
      </c>
      <c r="DB1135">
        <f t="shared" si="364"/>
        <v>148.55000000000001</v>
      </c>
      <c r="DC1135">
        <f t="shared" si="365"/>
        <v>0</v>
      </c>
    </row>
    <row r="1136" spans="1:107" x14ac:dyDescent="0.2">
      <c r="A1136">
        <f>ROW(Source!A442)</f>
        <v>442</v>
      </c>
      <c r="B1136">
        <v>39650536</v>
      </c>
      <c r="C1136">
        <v>39651934</v>
      </c>
      <c r="D1136">
        <v>36826105</v>
      </c>
      <c r="E1136">
        <v>1</v>
      </c>
      <c r="F1136">
        <v>1</v>
      </c>
      <c r="G1136">
        <v>1</v>
      </c>
      <c r="H1136">
        <v>3</v>
      </c>
      <c r="I1136" t="s">
        <v>1250</v>
      </c>
      <c r="J1136" t="s">
        <v>1251</v>
      </c>
      <c r="K1136" t="s">
        <v>1252</v>
      </c>
      <c r="L1136">
        <v>1301</v>
      </c>
      <c r="N1136">
        <v>1003</v>
      </c>
      <c r="O1136" t="s">
        <v>335</v>
      </c>
      <c r="P1136" t="s">
        <v>335</v>
      </c>
      <c r="Q1136">
        <v>1</v>
      </c>
      <c r="W1136">
        <v>0</v>
      </c>
      <c r="X1136">
        <v>-1855305468</v>
      </c>
      <c r="Y1136">
        <v>1.7</v>
      </c>
      <c r="AA1136">
        <v>15.13</v>
      </c>
      <c r="AB1136">
        <v>0</v>
      </c>
      <c r="AC1136">
        <v>0</v>
      </c>
      <c r="AD1136">
        <v>0</v>
      </c>
      <c r="AE1136">
        <v>15.13</v>
      </c>
      <c r="AF1136">
        <v>0</v>
      </c>
      <c r="AG1136">
        <v>0</v>
      </c>
      <c r="AH1136">
        <v>0</v>
      </c>
      <c r="AI1136">
        <v>1</v>
      </c>
      <c r="AJ1136">
        <v>1</v>
      </c>
      <c r="AK1136">
        <v>1</v>
      </c>
      <c r="AL1136">
        <v>1</v>
      </c>
      <c r="AN1136">
        <v>0</v>
      </c>
      <c r="AO1136">
        <v>1</v>
      </c>
      <c r="AP1136">
        <v>0</v>
      </c>
      <c r="AQ1136">
        <v>0</v>
      </c>
      <c r="AR1136">
        <v>0</v>
      </c>
      <c r="AS1136" t="s">
        <v>3</v>
      </c>
      <c r="AT1136">
        <v>1.7</v>
      </c>
      <c r="AU1136" t="s">
        <v>3</v>
      </c>
      <c r="AV1136">
        <v>0</v>
      </c>
      <c r="AW1136">
        <v>2</v>
      </c>
      <c r="AX1136">
        <v>39651970</v>
      </c>
      <c r="AY1136">
        <v>1</v>
      </c>
      <c r="AZ1136">
        <v>0</v>
      </c>
      <c r="BA1136">
        <v>968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Y1136*Source!I442</f>
        <v>1.7</v>
      </c>
      <c r="CY1136">
        <f t="shared" si="361"/>
        <v>15.13</v>
      </c>
      <c r="CZ1136">
        <f t="shared" si="362"/>
        <v>15.13</v>
      </c>
      <c r="DA1136">
        <f t="shared" si="363"/>
        <v>1</v>
      </c>
      <c r="DB1136">
        <f t="shared" si="364"/>
        <v>25.72</v>
      </c>
      <c r="DC1136">
        <f t="shared" si="365"/>
        <v>0</v>
      </c>
    </row>
    <row r="1137" spans="1:107" x14ac:dyDescent="0.2">
      <c r="A1137">
        <f>ROW(Source!A442)</f>
        <v>442</v>
      </c>
      <c r="B1137">
        <v>39650536</v>
      </c>
      <c r="C1137">
        <v>39651934</v>
      </c>
      <c r="D1137">
        <v>36826371</v>
      </c>
      <c r="E1137">
        <v>1</v>
      </c>
      <c r="F1137">
        <v>1</v>
      </c>
      <c r="G1137">
        <v>1</v>
      </c>
      <c r="H1137">
        <v>3</v>
      </c>
      <c r="I1137" t="s">
        <v>1253</v>
      </c>
      <c r="J1137" t="s">
        <v>1254</v>
      </c>
      <c r="K1137" t="s">
        <v>1255</v>
      </c>
      <c r="L1137">
        <v>1301</v>
      </c>
      <c r="N1137">
        <v>1003</v>
      </c>
      <c r="O1137" t="s">
        <v>335</v>
      </c>
      <c r="P1137" t="s">
        <v>335</v>
      </c>
      <c r="Q1137">
        <v>1</v>
      </c>
      <c r="W1137">
        <v>0</v>
      </c>
      <c r="X1137">
        <v>946869072</v>
      </c>
      <c r="Y1137">
        <v>0.32</v>
      </c>
      <c r="AA1137">
        <v>23.79</v>
      </c>
      <c r="AB1137">
        <v>0</v>
      </c>
      <c r="AC1137">
        <v>0</v>
      </c>
      <c r="AD1137">
        <v>0</v>
      </c>
      <c r="AE1137">
        <v>23.79</v>
      </c>
      <c r="AF1137">
        <v>0</v>
      </c>
      <c r="AG1137">
        <v>0</v>
      </c>
      <c r="AH1137">
        <v>0</v>
      </c>
      <c r="AI1137">
        <v>1</v>
      </c>
      <c r="AJ1137">
        <v>1</v>
      </c>
      <c r="AK1137">
        <v>1</v>
      </c>
      <c r="AL1137">
        <v>1</v>
      </c>
      <c r="AN1137">
        <v>0</v>
      </c>
      <c r="AO1137">
        <v>1</v>
      </c>
      <c r="AP1137">
        <v>0</v>
      </c>
      <c r="AQ1137">
        <v>0</v>
      </c>
      <c r="AR1137">
        <v>0</v>
      </c>
      <c r="AS1137" t="s">
        <v>3</v>
      </c>
      <c r="AT1137">
        <v>0.32</v>
      </c>
      <c r="AU1137" t="s">
        <v>3</v>
      </c>
      <c r="AV1137">
        <v>0</v>
      </c>
      <c r="AW1137">
        <v>2</v>
      </c>
      <c r="AX1137">
        <v>39651971</v>
      </c>
      <c r="AY1137">
        <v>1</v>
      </c>
      <c r="AZ1137">
        <v>0</v>
      </c>
      <c r="BA1137">
        <v>969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Y1137*Source!I442</f>
        <v>0.32</v>
      </c>
      <c r="CY1137">
        <f t="shared" si="361"/>
        <v>23.79</v>
      </c>
      <c r="CZ1137">
        <f t="shared" si="362"/>
        <v>23.79</v>
      </c>
      <c r="DA1137">
        <f t="shared" si="363"/>
        <v>1</v>
      </c>
      <c r="DB1137">
        <f t="shared" si="364"/>
        <v>7.61</v>
      </c>
      <c r="DC1137">
        <f t="shared" si="365"/>
        <v>0</v>
      </c>
    </row>
    <row r="1138" spans="1:107" x14ac:dyDescent="0.2">
      <c r="A1138">
        <f>ROW(Source!A442)</f>
        <v>442</v>
      </c>
      <c r="B1138">
        <v>39650536</v>
      </c>
      <c r="C1138">
        <v>39651934</v>
      </c>
      <c r="D1138">
        <v>36837948</v>
      </c>
      <c r="E1138">
        <v>1</v>
      </c>
      <c r="F1138">
        <v>1</v>
      </c>
      <c r="G1138">
        <v>1</v>
      </c>
      <c r="H1138">
        <v>3</v>
      </c>
      <c r="I1138" t="s">
        <v>1256</v>
      </c>
      <c r="J1138" t="s">
        <v>1257</v>
      </c>
      <c r="K1138" t="s">
        <v>1258</v>
      </c>
      <c r="L1138">
        <v>1348</v>
      </c>
      <c r="N1138">
        <v>1009</v>
      </c>
      <c r="O1138" t="s">
        <v>888</v>
      </c>
      <c r="P1138" t="s">
        <v>888</v>
      </c>
      <c r="Q1138">
        <v>1000</v>
      </c>
      <c r="W1138">
        <v>0</v>
      </c>
      <c r="X1138">
        <v>-1655298345</v>
      </c>
      <c r="Y1138">
        <v>8.5999999999999998E-4</v>
      </c>
      <c r="AA1138">
        <v>15620</v>
      </c>
      <c r="AB1138">
        <v>0</v>
      </c>
      <c r="AC1138">
        <v>0</v>
      </c>
      <c r="AD1138">
        <v>0</v>
      </c>
      <c r="AE1138">
        <v>15620</v>
      </c>
      <c r="AF1138">
        <v>0</v>
      </c>
      <c r="AG1138">
        <v>0</v>
      </c>
      <c r="AH1138">
        <v>0</v>
      </c>
      <c r="AI1138">
        <v>1</v>
      </c>
      <c r="AJ1138">
        <v>1</v>
      </c>
      <c r="AK1138">
        <v>1</v>
      </c>
      <c r="AL1138">
        <v>1</v>
      </c>
      <c r="AN1138">
        <v>0</v>
      </c>
      <c r="AO1138">
        <v>1</v>
      </c>
      <c r="AP1138">
        <v>0</v>
      </c>
      <c r="AQ1138">
        <v>0</v>
      </c>
      <c r="AR1138">
        <v>0</v>
      </c>
      <c r="AS1138" t="s">
        <v>3</v>
      </c>
      <c r="AT1138">
        <v>8.5999999999999998E-4</v>
      </c>
      <c r="AU1138" t="s">
        <v>3</v>
      </c>
      <c r="AV1138">
        <v>0</v>
      </c>
      <c r="AW1138">
        <v>2</v>
      </c>
      <c r="AX1138">
        <v>39651972</v>
      </c>
      <c r="AY1138">
        <v>1</v>
      </c>
      <c r="AZ1138">
        <v>0</v>
      </c>
      <c r="BA1138">
        <v>970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Y1138*Source!I442</f>
        <v>8.5999999999999998E-4</v>
      </c>
      <c r="CY1138">
        <f t="shared" si="361"/>
        <v>15620</v>
      </c>
      <c r="CZ1138">
        <f t="shared" si="362"/>
        <v>15620</v>
      </c>
      <c r="DA1138">
        <f t="shared" si="363"/>
        <v>1</v>
      </c>
      <c r="DB1138">
        <f t="shared" si="364"/>
        <v>13.43</v>
      </c>
      <c r="DC1138">
        <f t="shared" si="365"/>
        <v>0</v>
      </c>
    </row>
    <row r="1139" spans="1:107" x14ac:dyDescent="0.2">
      <c r="A1139">
        <f>ROW(Source!A442)</f>
        <v>442</v>
      </c>
      <c r="B1139">
        <v>39650536</v>
      </c>
      <c r="C1139">
        <v>39651934</v>
      </c>
      <c r="D1139">
        <v>36838583</v>
      </c>
      <c r="E1139">
        <v>1</v>
      </c>
      <c r="F1139">
        <v>1</v>
      </c>
      <c r="G1139">
        <v>1</v>
      </c>
      <c r="H1139">
        <v>3</v>
      </c>
      <c r="I1139" t="s">
        <v>1259</v>
      </c>
      <c r="J1139" t="s">
        <v>1260</v>
      </c>
      <c r="K1139" t="s">
        <v>1261</v>
      </c>
      <c r="L1139">
        <v>1348</v>
      </c>
      <c r="N1139">
        <v>1009</v>
      </c>
      <c r="O1139" t="s">
        <v>888</v>
      </c>
      <c r="P1139" t="s">
        <v>888</v>
      </c>
      <c r="Q1139">
        <v>1000</v>
      </c>
      <c r="W1139">
        <v>0</v>
      </c>
      <c r="X1139">
        <v>1149200523</v>
      </c>
      <c r="Y1139">
        <v>1.1100000000000001E-3</v>
      </c>
      <c r="AA1139">
        <v>28300.400000000001</v>
      </c>
      <c r="AB1139">
        <v>0</v>
      </c>
      <c r="AC1139">
        <v>0</v>
      </c>
      <c r="AD1139">
        <v>0</v>
      </c>
      <c r="AE1139">
        <v>28300.400000000001</v>
      </c>
      <c r="AF1139">
        <v>0</v>
      </c>
      <c r="AG1139">
        <v>0</v>
      </c>
      <c r="AH1139">
        <v>0</v>
      </c>
      <c r="AI1139">
        <v>1</v>
      </c>
      <c r="AJ1139">
        <v>1</v>
      </c>
      <c r="AK1139">
        <v>1</v>
      </c>
      <c r="AL1139">
        <v>1</v>
      </c>
      <c r="AN1139">
        <v>0</v>
      </c>
      <c r="AO1139">
        <v>1</v>
      </c>
      <c r="AP1139">
        <v>0</v>
      </c>
      <c r="AQ1139">
        <v>0</v>
      </c>
      <c r="AR1139">
        <v>0</v>
      </c>
      <c r="AS1139" t="s">
        <v>3</v>
      </c>
      <c r="AT1139">
        <v>1.1100000000000001E-3</v>
      </c>
      <c r="AU1139" t="s">
        <v>3</v>
      </c>
      <c r="AV1139">
        <v>0</v>
      </c>
      <c r="AW1139">
        <v>2</v>
      </c>
      <c r="AX1139">
        <v>39651973</v>
      </c>
      <c r="AY1139">
        <v>1</v>
      </c>
      <c r="AZ1139">
        <v>0</v>
      </c>
      <c r="BA1139">
        <v>971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Y1139*Source!I442</f>
        <v>1.1100000000000001E-3</v>
      </c>
      <c r="CY1139">
        <f t="shared" si="361"/>
        <v>28300.400000000001</v>
      </c>
      <c r="CZ1139">
        <f t="shared" si="362"/>
        <v>28300.400000000001</v>
      </c>
      <c r="DA1139">
        <f t="shared" si="363"/>
        <v>1</v>
      </c>
      <c r="DB1139">
        <f t="shared" si="364"/>
        <v>31.41</v>
      </c>
      <c r="DC1139">
        <f t="shared" si="365"/>
        <v>0</v>
      </c>
    </row>
    <row r="1140" spans="1:107" x14ac:dyDescent="0.2">
      <c r="A1140">
        <f>ROW(Source!A442)</f>
        <v>442</v>
      </c>
      <c r="B1140">
        <v>39650536</v>
      </c>
      <c r="C1140">
        <v>39651934</v>
      </c>
      <c r="D1140">
        <v>36839146</v>
      </c>
      <c r="E1140">
        <v>1</v>
      </c>
      <c r="F1140">
        <v>1</v>
      </c>
      <c r="G1140">
        <v>1</v>
      </c>
      <c r="H1140">
        <v>3</v>
      </c>
      <c r="I1140" t="s">
        <v>1262</v>
      </c>
      <c r="J1140" t="s">
        <v>1263</v>
      </c>
      <c r="K1140" t="s">
        <v>1264</v>
      </c>
      <c r="L1140">
        <v>1348</v>
      </c>
      <c r="N1140">
        <v>1009</v>
      </c>
      <c r="O1140" t="s">
        <v>888</v>
      </c>
      <c r="P1140" t="s">
        <v>888</v>
      </c>
      <c r="Q1140">
        <v>1000</v>
      </c>
      <c r="W1140">
        <v>0</v>
      </c>
      <c r="X1140">
        <v>-639604785</v>
      </c>
      <c r="Y1140">
        <v>5.0000000000000001E-4</v>
      </c>
      <c r="AA1140">
        <v>9420</v>
      </c>
      <c r="AB1140">
        <v>0</v>
      </c>
      <c r="AC1140">
        <v>0</v>
      </c>
      <c r="AD1140">
        <v>0</v>
      </c>
      <c r="AE1140">
        <v>9420</v>
      </c>
      <c r="AF1140">
        <v>0</v>
      </c>
      <c r="AG1140">
        <v>0</v>
      </c>
      <c r="AH1140">
        <v>0</v>
      </c>
      <c r="AI1140">
        <v>1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3</v>
      </c>
      <c r="AT1140">
        <v>5.0000000000000001E-4</v>
      </c>
      <c r="AU1140" t="s">
        <v>3</v>
      </c>
      <c r="AV1140">
        <v>0</v>
      </c>
      <c r="AW1140">
        <v>2</v>
      </c>
      <c r="AX1140">
        <v>39651974</v>
      </c>
      <c r="AY1140">
        <v>1</v>
      </c>
      <c r="AZ1140">
        <v>0</v>
      </c>
      <c r="BA1140">
        <v>972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Y1140*Source!I442</f>
        <v>5.0000000000000001E-4</v>
      </c>
      <c r="CY1140">
        <f t="shared" si="361"/>
        <v>9420</v>
      </c>
      <c r="CZ1140">
        <f t="shared" si="362"/>
        <v>9420</v>
      </c>
      <c r="DA1140">
        <f t="shared" si="363"/>
        <v>1</v>
      </c>
      <c r="DB1140">
        <f t="shared" si="364"/>
        <v>4.71</v>
      </c>
      <c r="DC1140">
        <f t="shared" si="365"/>
        <v>0</v>
      </c>
    </row>
    <row r="1141" spans="1:107" x14ac:dyDescent="0.2">
      <c r="A1141">
        <f>ROW(Source!A442)</f>
        <v>442</v>
      </c>
      <c r="B1141">
        <v>39650536</v>
      </c>
      <c r="C1141">
        <v>39651934</v>
      </c>
      <c r="D1141">
        <v>36839186</v>
      </c>
      <c r="E1141">
        <v>1</v>
      </c>
      <c r="F1141">
        <v>1</v>
      </c>
      <c r="G1141">
        <v>1</v>
      </c>
      <c r="H1141">
        <v>3</v>
      </c>
      <c r="I1141" t="s">
        <v>1265</v>
      </c>
      <c r="J1141" t="s">
        <v>1266</v>
      </c>
      <c r="K1141" t="s">
        <v>1267</v>
      </c>
      <c r="L1141">
        <v>1348</v>
      </c>
      <c r="N1141">
        <v>1009</v>
      </c>
      <c r="O1141" t="s">
        <v>888</v>
      </c>
      <c r="P1141" t="s">
        <v>888</v>
      </c>
      <c r="Q1141">
        <v>1000</v>
      </c>
      <c r="W1141">
        <v>0</v>
      </c>
      <c r="X1141">
        <v>-2124557522</v>
      </c>
      <c r="Y1141">
        <v>6.0000000000000002E-5</v>
      </c>
      <c r="AA1141">
        <v>6667</v>
      </c>
      <c r="AB1141">
        <v>0</v>
      </c>
      <c r="AC1141">
        <v>0</v>
      </c>
      <c r="AD1141">
        <v>0</v>
      </c>
      <c r="AE1141">
        <v>6667</v>
      </c>
      <c r="AF1141">
        <v>0</v>
      </c>
      <c r="AG1141">
        <v>0</v>
      </c>
      <c r="AH1141">
        <v>0</v>
      </c>
      <c r="AI1141">
        <v>1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3</v>
      </c>
      <c r="AT1141">
        <v>6.0000000000000002E-5</v>
      </c>
      <c r="AU1141" t="s">
        <v>3</v>
      </c>
      <c r="AV1141">
        <v>0</v>
      </c>
      <c r="AW1141">
        <v>2</v>
      </c>
      <c r="AX1141">
        <v>39651975</v>
      </c>
      <c r="AY1141">
        <v>1</v>
      </c>
      <c r="AZ1141">
        <v>0</v>
      </c>
      <c r="BA1141">
        <v>973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Y1141*Source!I442</f>
        <v>6.0000000000000002E-5</v>
      </c>
      <c r="CY1141">
        <f t="shared" si="361"/>
        <v>6667</v>
      </c>
      <c r="CZ1141">
        <f t="shared" si="362"/>
        <v>6667</v>
      </c>
      <c r="DA1141">
        <f t="shared" si="363"/>
        <v>1</v>
      </c>
      <c r="DB1141">
        <f t="shared" si="364"/>
        <v>0.4</v>
      </c>
      <c r="DC1141">
        <f t="shared" si="365"/>
        <v>0</v>
      </c>
    </row>
    <row r="1142" spans="1:107" x14ac:dyDescent="0.2">
      <c r="A1142">
        <f>ROW(Source!A442)</f>
        <v>442</v>
      </c>
      <c r="B1142">
        <v>39650536</v>
      </c>
      <c r="C1142">
        <v>39651934</v>
      </c>
      <c r="D1142">
        <v>36799065</v>
      </c>
      <c r="E1142">
        <v>17</v>
      </c>
      <c r="F1142">
        <v>1</v>
      </c>
      <c r="G1142">
        <v>1</v>
      </c>
      <c r="H1142">
        <v>3</v>
      </c>
      <c r="I1142" t="s">
        <v>892</v>
      </c>
      <c r="J1142" t="s">
        <v>3</v>
      </c>
      <c r="K1142" t="s">
        <v>893</v>
      </c>
      <c r="L1142">
        <v>1374</v>
      </c>
      <c r="N1142">
        <v>1013</v>
      </c>
      <c r="O1142" t="s">
        <v>894</v>
      </c>
      <c r="P1142" t="s">
        <v>894</v>
      </c>
      <c r="Q1142">
        <v>1</v>
      </c>
      <c r="W1142">
        <v>0</v>
      </c>
      <c r="X1142">
        <v>-1731369543</v>
      </c>
      <c r="Y1142">
        <v>0.45</v>
      </c>
      <c r="AA1142">
        <v>1</v>
      </c>
      <c r="AB1142">
        <v>0</v>
      </c>
      <c r="AC1142">
        <v>0</v>
      </c>
      <c r="AD1142">
        <v>0</v>
      </c>
      <c r="AE1142">
        <v>1</v>
      </c>
      <c r="AF1142">
        <v>0</v>
      </c>
      <c r="AG1142">
        <v>0</v>
      </c>
      <c r="AH1142">
        <v>0</v>
      </c>
      <c r="AI1142">
        <v>1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3</v>
      </c>
      <c r="AT1142">
        <v>0.45</v>
      </c>
      <c r="AU1142" t="s">
        <v>3</v>
      </c>
      <c r="AV1142">
        <v>0</v>
      </c>
      <c r="AW1142">
        <v>2</v>
      </c>
      <c r="AX1142">
        <v>39651976</v>
      </c>
      <c r="AY1142">
        <v>1</v>
      </c>
      <c r="AZ1142">
        <v>0</v>
      </c>
      <c r="BA1142">
        <v>974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Y1142*Source!I442</f>
        <v>0.45</v>
      </c>
      <c r="CY1142">
        <f t="shared" si="361"/>
        <v>1</v>
      </c>
      <c r="CZ1142">
        <f t="shared" si="362"/>
        <v>1</v>
      </c>
      <c r="DA1142">
        <f t="shared" si="363"/>
        <v>1</v>
      </c>
      <c r="DB1142">
        <f t="shared" si="364"/>
        <v>0.45</v>
      </c>
      <c r="DC1142">
        <f t="shared" si="365"/>
        <v>0</v>
      </c>
    </row>
    <row r="1143" spans="1:107" x14ac:dyDescent="0.2">
      <c r="A1143">
        <f>ROW(Source!A442)</f>
        <v>442</v>
      </c>
      <c r="B1143">
        <v>39650536</v>
      </c>
      <c r="C1143">
        <v>39651934</v>
      </c>
      <c r="D1143">
        <v>0</v>
      </c>
      <c r="E1143">
        <v>0</v>
      </c>
      <c r="F1143">
        <v>1</v>
      </c>
      <c r="G1143">
        <v>1</v>
      </c>
      <c r="H1143">
        <v>3</v>
      </c>
      <c r="I1143" t="s">
        <v>674</v>
      </c>
      <c r="J1143" t="s">
        <v>3</v>
      </c>
      <c r="K1143" t="s">
        <v>675</v>
      </c>
      <c r="L1143">
        <v>1371</v>
      </c>
      <c r="N1143">
        <v>1013</v>
      </c>
      <c r="O1143" t="s">
        <v>17</v>
      </c>
      <c r="P1143" t="s">
        <v>17</v>
      </c>
      <c r="Q1143">
        <v>1</v>
      </c>
      <c r="W1143">
        <v>0</v>
      </c>
      <c r="X1143">
        <v>-1609405000</v>
      </c>
      <c r="Y1143">
        <v>1</v>
      </c>
      <c r="AA1143">
        <v>29506.6</v>
      </c>
      <c r="AB1143">
        <v>0</v>
      </c>
      <c r="AC1143">
        <v>0</v>
      </c>
      <c r="AD1143">
        <v>0</v>
      </c>
      <c r="AE1143">
        <v>29506.6</v>
      </c>
      <c r="AF1143">
        <v>0</v>
      </c>
      <c r="AG1143">
        <v>0</v>
      </c>
      <c r="AH1143">
        <v>0</v>
      </c>
      <c r="AI1143">
        <v>1</v>
      </c>
      <c r="AJ1143">
        <v>1</v>
      </c>
      <c r="AK1143">
        <v>1</v>
      </c>
      <c r="AL1143">
        <v>1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 t="s">
        <v>3</v>
      </c>
      <c r="AT1143">
        <v>1</v>
      </c>
      <c r="AU1143" t="s">
        <v>3</v>
      </c>
      <c r="AV1143">
        <v>0</v>
      </c>
      <c r="AW1143">
        <v>1</v>
      </c>
      <c r="AX1143">
        <v>-1</v>
      </c>
      <c r="AY1143">
        <v>0</v>
      </c>
      <c r="AZ1143">
        <v>0</v>
      </c>
      <c r="BA1143" t="s">
        <v>3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Y1143*Source!I442</f>
        <v>1</v>
      </c>
      <c r="CY1143">
        <f t="shared" si="361"/>
        <v>29506.6</v>
      </c>
      <c r="CZ1143">
        <f t="shared" si="362"/>
        <v>29506.6</v>
      </c>
      <c r="DA1143">
        <f t="shared" si="363"/>
        <v>1</v>
      </c>
      <c r="DB1143">
        <f t="shared" si="364"/>
        <v>29506.6</v>
      </c>
      <c r="DC1143">
        <f t="shared" si="365"/>
        <v>0</v>
      </c>
    </row>
    <row r="1144" spans="1:107" x14ac:dyDescent="0.2">
      <c r="A1144">
        <f>ROW(Source!A443)</f>
        <v>443</v>
      </c>
      <c r="B1144">
        <v>39650538</v>
      </c>
      <c r="C1144">
        <v>39651934</v>
      </c>
      <c r="D1144">
        <v>37080781</v>
      </c>
      <c r="E1144">
        <v>1</v>
      </c>
      <c r="F1144">
        <v>1</v>
      </c>
      <c r="G1144">
        <v>1</v>
      </c>
      <c r="H1144">
        <v>1</v>
      </c>
      <c r="I1144" t="s">
        <v>876</v>
      </c>
      <c r="J1144" t="s">
        <v>3</v>
      </c>
      <c r="K1144" t="s">
        <v>877</v>
      </c>
      <c r="L1144">
        <v>1191</v>
      </c>
      <c r="N1144">
        <v>1013</v>
      </c>
      <c r="O1144" t="s">
        <v>878</v>
      </c>
      <c r="P1144" t="s">
        <v>878</v>
      </c>
      <c r="Q1144">
        <v>1</v>
      </c>
      <c r="W1144">
        <v>0</v>
      </c>
      <c r="X1144">
        <v>912892513</v>
      </c>
      <c r="Y1144">
        <v>3.0375000000000001</v>
      </c>
      <c r="AA1144">
        <v>0</v>
      </c>
      <c r="AB1144">
        <v>0</v>
      </c>
      <c r="AC1144">
        <v>0</v>
      </c>
      <c r="AD1144">
        <v>67.16</v>
      </c>
      <c r="AE1144">
        <v>0</v>
      </c>
      <c r="AF1144">
        <v>0</v>
      </c>
      <c r="AG1144">
        <v>0</v>
      </c>
      <c r="AH1144">
        <v>9.92</v>
      </c>
      <c r="AI1144">
        <v>1</v>
      </c>
      <c r="AJ1144">
        <v>1</v>
      </c>
      <c r="AK1144">
        <v>1</v>
      </c>
      <c r="AL1144">
        <v>6.77</v>
      </c>
      <c r="AN1144">
        <v>0</v>
      </c>
      <c r="AO1144">
        <v>1</v>
      </c>
      <c r="AP1144">
        <v>1</v>
      </c>
      <c r="AQ1144">
        <v>0</v>
      </c>
      <c r="AR1144">
        <v>0</v>
      </c>
      <c r="AS1144" t="s">
        <v>3</v>
      </c>
      <c r="AT1144">
        <v>2.25</v>
      </c>
      <c r="AU1144" t="s">
        <v>19</v>
      </c>
      <c r="AV1144">
        <v>1</v>
      </c>
      <c r="AW1144">
        <v>2</v>
      </c>
      <c r="AX1144">
        <v>39651957</v>
      </c>
      <c r="AY1144">
        <v>1</v>
      </c>
      <c r="AZ1144">
        <v>0</v>
      </c>
      <c r="BA1144">
        <v>975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Y1144*Source!I443</f>
        <v>3.0375000000000001</v>
      </c>
      <c r="CY1144">
        <f>AD1144</f>
        <v>67.16</v>
      </c>
      <c r="CZ1144">
        <f>AH1144</f>
        <v>9.92</v>
      </c>
      <c r="DA1144">
        <f>AL1144</f>
        <v>6.77</v>
      </c>
      <c r="DB1144">
        <f>ROUND((ROUND(AT1144*CZ1144,2)*1.35),6)</f>
        <v>30.132000000000001</v>
      </c>
      <c r="DC1144">
        <f>ROUND((ROUND(AT1144*AG1144,2)*1.35),6)</f>
        <v>0</v>
      </c>
    </row>
    <row r="1145" spans="1:107" x14ac:dyDescent="0.2">
      <c r="A1145">
        <f>ROW(Source!A443)</f>
        <v>443</v>
      </c>
      <c r="B1145">
        <v>39650538</v>
      </c>
      <c r="C1145">
        <v>39651934</v>
      </c>
      <c r="D1145">
        <v>37064876</v>
      </c>
      <c r="E1145">
        <v>1</v>
      </c>
      <c r="F1145">
        <v>1</v>
      </c>
      <c r="G1145">
        <v>1</v>
      </c>
      <c r="H1145">
        <v>1</v>
      </c>
      <c r="I1145" t="s">
        <v>897</v>
      </c>
      <c r="J1145" t="s">
        <v>3</v>
      </c>
      <c r="K1145" t="s">
        <v>898</v>
      </c>
      <c r="L1145">
        <v>1191</v>
      </c>
      <c r="N1145">
        <v>1013</v>
      </c>
      <c r="O1145" t="s">
        <v>878</v>
      </c>
      <c r="P1145" t="s">
        <v>878</v>
      </c>
      <c r="Q1145">
        <v>1</v>
      </c>
      <c r="W1145">
        <v>0</v>
      </c>
      <c r="X1145">
        <v>-1417349443</v>
      </c>
      <c r="Y1145">
        <v>0.61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1</v>
      </c>
      <c r="AJ1145">
        <v>1</v>
      </c>
      <c r="AK1145">
        <v>6.77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3</v>
      </c>
      <c r="AT1145">
        <v>0.61</v>
      </c>
      <c r="AU1145" t="s">
        <v>3</v>
      </c>
      <c r="AV1145">
        <v>2</v>
      </c>
      <c r="AW1145">
        <v>2</v>
      </c>
      <c r="AX1145">
        <v>39651958</v>
      </c>
      <c r="AY1145">
        <v>1</v>
      </c>
      <c r="AZ1145">
        <v>2048</v>
      </c>
      <c r="BA1145">
        <v>976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Y1145*Source!I443</f>
        <v>0.61</v>
      </c>
      <c r="CY1145">
        <f>AD1145</f>
        <v>0</v>
      </c>
      <c r="CZ1145">
        <f>AH1145</f>
        <v>0</v>
      </c>
      <c r="DA1145">
        <f>AL1145</f>
        <v>1</v>
      </c>
      <c r="DB1145">
        <f>ROUND(ROUND(AT1145*CZ1145,2),6)</f>
        <v>0</v>
      </c>
      <c r="DC1145">
        <f>ROUND(ROUND(AT1145*AG1145,2),6)</f>
        <v>0</v>
      </c>
    </row>
    <row r="1146" spans="1:107" x14ac:dyDescent="0.2">
      <c r="A1146">
        <f>ROW(Source!A443)</f>
        <v>443</v>
      </c>
      <c r="B1146">
        <v>39650538</v>
      </c>
      <c r="C1146">
        <v>39651934</v>
      </c>
      <c r="D1146">
        <v>36883554</v>
      </c>
      <c r="E1146">
        <v>1</v>
      </c>
      <c r="F1146">
        <v>1</v>
      </c>
      <c r="G1146">
        <v>1</v>
      </c>
      <c r="H1146">
        <v>2</v>
      </c>
      <c r="I1146" t="s">
        <v>961</v>
      </c>
      <c r="J1146" t="s">
        <v>962</v>
      </c>
      <c r="K1146" t="s">
        <v>963</v>
      </c>
      <c r="L1146">
        <v>1368</v>
      </c>
      <c r="N1146">
        <v>1011</v>
      </c>
      <c r="O1146" t="s">
        <v>902</v>
      </c>
      <c r="P1146" t="s">
        <v>902</v>
      </c>
      <c r="Q1146">
        <v>1</v>
      </c>
      <c r="W1146">
        <v>0</v>
      </c>
      <c r="X1146">
        <v>1372534845</v>
      </c>
      <c r="Y1146">
        <v>4.0500000000000001E-2</v>
      </c>
      <c r="AA1146">
        <v>0</v>
      </c>
      <c r="AB1146">
        <v>444.86</v>
      </c>
      <c r="AC1146">
        <v>11.6</v>
      </c>
      <c r="AD1146">
        <v>0</v>
      </c>
      <c r="AE1146">
        <v>0</v>
      </c>
      <c r="AF1146">
        <v>65.709999999999994</v>
      </c>
      <c r="AG1146">
        <v>11.6</v>
      </c>
      <c r="AH1146">
        <v>0</v>
      </c>
      <c r="AI1146">
        <v>1</v>
      </c>
      <c r="AJ1146">
        <v>6.77</v>
      </c>
      <c r="AK1146">
        <v>1</v>
      </c>
      <c r="AL1146">
        <v>1</v>
      </c>
      <c r="AN1146">
        <v>0</v>
      </c>
      <c r="AO1146">
        <v>1</v>
      </c>
      <c r="AP1146">
        <v>1</v>
      </c>
      <c r="AQ1146">
        <v>0</v>
      </c>
      <c r="AR1146">
        <v>0</v>
      </c>
      <c r="AS1146" t="s">
        <v>3</v>
      </c>
      <c r="AT1146">
        <v>0.03</v>
      </c>
      <c r="AU1146" t="s">
        <v>19</v>
      </c>
      <c r="AV1146">
        <v>0</v>
      </c>
      <c r="AW1146">
        <v>2</v>
      </c>
      <c r="AX1146">
        <v>39651959</v>
      </c>
      <c r="AY1146">
        <v>1</v>
      </c>
      <c r="AZ1146">
        <v>0</v>
      </c>
      <c r="BA1146">
        <v>977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Y1146*Source!I443</f>
        <v>4.0500000000000001E-2</v>
      </c>
      <c r="CY1146">
        <f t="shared" ref="CY1146:CY1152" si="366">AB1146</f>
        <v>444.86</v>
      </c>
      <c r="CZ1146">
        <f t="shared" ref="CZ1146:CZ1152" si="367">AF1146</f>
        <v>65.709999999999994</v>
      </c>
      <c r="DA1146">
        <f t="shared" ref="DA1146:DA1152" si="368">AJ1146</f>
        <v>6.77</v>
      </c>
      <c r="DB1146">
        <f t="shared" ref="DB1146:DB1152" si="369">ROUND((ROUND(AT1146*CZ1146,2)*1.35),6)</f>
        <v>2.6595</v>
      </c>
      <c r="DC1146">
        <f t="shared" ref="DC1146:DC1152" si="370">ROUND((ROUND(AT1146*AG1146,2)*1.35),6)</f>
        <v>0.47249999999999998</v>
      </c>
    </row>
    <row r="1147" spans="1:107" x14ac:dyDescent="0.2">
      <c r="A1147">
        <f>ROW(Source!A443)</f>
        <v>443</v>
      </c>
      <c r="B1147">
        <v>39650538</v>
      </c>
      <c r="C1147">
        <v>39651934</v>
      </c>
      <c r="D1147">
        <v>36883858</v>
      </c>
      <c r="E1147">
        <v>1</v>
      </c>
      <c r="F1147">
        <v>1</v>
      </c>
      <c r="G1147">
        <v>1</v>
      </c>
      <c r="H1147">
        <v>2</v>
      </c>
      <c r="I1147" t="s">
        <v>1039</v>
      </c>
      <c r="J1147" t="s">
        <v>1040</v>
      </c>
      <c r="K1147" t="s">
        <v>1041</v>
      </c>
      <c r="L1147">
        <v>1368</v>
      </c>
      <c r="N1147">
        <v>1011</v>
      </c>
      <c r="O1147" t="s">
        <v>902</v>
      </c>
      <c r="P1147" t="s">
        <v>902</v>
      </c>
      <c r="Q1147">
        <v>1</v>
      </c>
      <c r="W1147">
        <v>0</v>
      </c>
      <c r="X1147">
        <v>-353815937</v>
      </c>
      <c r="Y1147">
        <v>0.67500000000000004</v>
      </c>
      <c r="AA1147">
        <v>0</v>
      </c>
      <c r="AB1147">
        <v>54.84</v>
      </c>
      <c r="AC1147">
        <v>0</v>
      </c>
      <c r="AD1147">
        <v>0</v>
      </c>
      <c r="AE1147">
        <v>0</v>
      </c>
      <c r="AF1147">
        <v>8.1</v>
      </c>
      <c r="AG1147">
        <v>0</v>
      </c>
      <c r="AH1147">
        <v>0</v>
      </c>
      <c r="AI1147">
        <v>1</v>
      </c>
      <c r="AJ1147">
        <v>6.77</v>
      </c>
      <c r="AK1147">
        <v>1</v>
      </c>
      <c r="AL1147">
        <v>1</v>
      </c>
      <c r="AN1147">
        <v>0</v>
      </c>
      <c r="AO1147">
        <v>1</v>
      </c>
      <c r="AP1147">
        <v>1</v>
      </c>
      <c r="AQ1147">
        <v>0</v>
      </c>
      <c r="AR1147">
        <v>0</v>
      </c>
      <c r="AS1147" t="s">
        <v>3</v>
      </c>
      <c r="AT1147">
        <v>0.5</v>
      </c>
      <c r="AU1147" t="s">
        <v>19</v>
      </c>
      <c r="AV1147">
        <v>0</v>
      </c>
      <c r="AW1147">
        <v>2</v>
      </c>
      <c r="AX1147">
        <v>39651960</v>
      </c>
      <c r="AY1147">
        <v>1</v>
      </c>
      <c r="AZ1147">
        <v>0</v>
      </c>
      <c r="BA1147">
        <v>978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Y1147*Source!I443</f>
        <v>0.67500000000000004</v>
      </c>
      <c r="CY1147">
        <f t="shared" si="366"/>
        <v>54.84</v>
      </c>
      <c r="CZ1147">
        <f t="shared" si="367"/>
        <v>8.1</v>
      </c>
      <c r="DA1147">
        <f t="shared" si="368"/>
        <v>6.77</v>
      </c>
      <c r="DB1147">
        <f t="shared" si="369"/>
        <v>5.4675000000000002</v>
      </c>
      <c r="DC1147">
        <f t="shared" si="370"/>
        <v>0</v>
      </c>
    </row>
    <row r="1148" spans="1:107" x14ac:dyDescent="0.2">
      <c r="A1148">
        <f>ROW(Source!A443)</f>
        <v>443</v>
      </c>
      <c r="B1148">
        <v>39650538</v>
      </c>
      <c r="C1148">
        <v>39651934</v>
      </c>
      <c r="D1148">
        <v>36884416</v>
      </c>
      <c r="E1148">
        <v>1</v>
      </c>
      <c r="F1148">
        <v>1</v>
      </c>
      <c r="G1148">
        <v>1</v>
      </c>
      <c r="H1148">
        <v>2</v>
      </c>
      <c r="I1148" t="s">
        <v>1226</v>
      </c>
      <c r="J1148" t="s">
        <v>1227</v>
      </c>
      <c r="K1148" t="s">
        <v>1228</v>
      </c>
      <c r="L1148">
        <v>1368</v>
      </c>
      <c r="N1148">
        <v>1011</v>
      </c>
      <c r="O1148" t="s">
        <v>902</v>
      </c>
      <c r="P1148" t="s">
        <v>902</v>
      </c>
      <c r="Q1148">
        <v>1</v>
      </c>
      <c r="W1148">
        <v>0</v>
      </c>
      <c r="X1148">
        <v>271748449</v>
      </c>
      <c r="Y1148">
        <v>9.4500000000000015E-2</v>
      </c>
      <c r="AA1148">
        <v>0</v>
      </c>
      <c r="AB1148">
        <v>46.17</v>
      </c>
      <c r="AC1148">
        <v>0</v>
      </c>
      <c r="AD1148">
        <v>0</v>
      </c>
      <c r="AE1148">
        <v>0</v>
      </c>
      <c r="AF1148">
        <v>6.82</v>
      </c>
      <c r="AG1148">
        <v>0</v>
      </c>
      <c r="AH1148">
        <v>0</v>
      </c>
      <c r="AI1148">
        <v>1</v>
      </c>
      <c r="AJ1148">
        <v>6.77</v>
      </c>
      <c r="AK1148">
        <v>1</v>
      </c>
      <c r="AL1148">
        <v>1</v>
      </c>
      <c r="AN1148">
        <v>0</v>
      </c>
      <c r="AO1148">
        <v>1</v>
      </c>
      <c r="AP1148">
        <v>1</v>
      </c>
      <c r="AQ1148">
        <v>0</v>
      </c>
      <c r="AR1148">
        <v>0</v>
      </c>
      <c r="AS1148" t="s">
        <v>3</v>
      </c>
      <c r="AT1148">
        <v>7.0000000000000007E-2</v>
      </c>
      <c r="AU1148" t="s">
        <v>19</v>
      </c>
      <c r="AV1148">
        <v>0</v>
      </c>
      <c r="AW1148">
        <v>2</v>
      </c>
      <c r="AX1148">
        <v>39651961</v>
      </c>
      <c r="AY1148">
        <v>1</v>
      </c>
      <c r="AZ1148">
        <v>0</v>
      </c>
      <c r="BA1148">
        <v>979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Y1148*Source!I443</f>
        <v>9.4500000000000015E-2</v>
      </c>
      <c r="CY1148">
        <f t="shared" si="366"/>
        <v>46.17</v>
      </c>
      <c r="CZ1148">
        <f t="shared" si="367"/>
        <v>6.82</v>
      </c>
      <c r="DA1148">
        <f t="shared" si="368"/>
        <v>6.77</v>
      </c>
      <c r="DB1148">
        <f t="shared" si="369"/>
        <v>0.64800000000000002</v>
      </c>
      <c r="DC1148">
        <f t="shared" si="370"/>
        <v>0</v>
      </c>
    </row>
    <row r="1149" spans="1:107" x14ac:dyDescent="0.2">
      <c r="A1149">
        <f>ROW(Source!A443)</f>
        <v>443</v>
      </c>
      <c r="B1149">
        <v>39650538</v>
      </c>
      <c r="C1149">
        <v>39651934</v>
      </c>
      <c r="D1149">
        <v>36884498</v>
      </c>
      <c r="E1149">
        <v>1</v>
      </c>
      <c r="F1149">
        <v>1</v>
      </c>
      <c r="G1149">
        <v>1</v>
      </c>
      <c r="H1149">
        <v>2</v>
      </c>
      <c r="I1149" t="s">
        <v>1229</v>
      </c>
      <c r="J1149" t="s">
        <v>1230</v>
      </c>
      <c r="K1149" t="s">
        <v>1231</v>
      </c>
      <c r="L1149">
        <v>1368</v>
      </c>
      <c r="N1149">
        <v>1011</v>
      </c>
      <c r="O1149" t="s">
        <v>902</v>
      </c>
      <c r="P1149" t="s">
        <v>902</v>
      </c>
      <c r="Q1149">
        <v>1</v>
      </c>
      <c r="W1149">
        <v>0</v>
      </c>
      <c r="X1149">
        <v>884266781</v>
      </c>
      <c r="Y1149">
        <v>0.39150000000000001</v>
      </c>
      <c r="AA1149">
        <v>0</v>
      </c>
      <c r="AB1149">
        <v>473.9</v>
      </c>
      <c r="AC1149">
        <v>0</v>
      </c>
      <c r="AD1149">
        <v>0</v>
      </c>
      <c r="AE1149">
        <v>0</v>
      </c>
      <c r="AF1149">
        <v>70</v>
      </c>
      <c r="AG1149">
        <v>0</v>
      </c>
      <c r="AH1149">
        <v>0</v>
      </c>
      <c r="AI1149">
        <v>1</v>
      </c>
      <c r="AJ1149">
        <v>6.77</v>
      </c>
      <c r="AK1149">
        <v>1</v>
      </c>
      <c r="AL1149">
        <v>1</v>
      </c>
      <c r="AN1149">
        <v>0</v>
      </c>
      <c r="AO1149">
        <v>1</v>
      </c>
      <c r="AP1149">
        <v>1</v>
      </c>
      <c r="AQ1149">
        <v>0</v>
      </c>
      <c r="AR1149">
        <v>0</v>
      </c>
      <c r="AS1149" t="s">
        <v>3</v>
      </c>
      <c r="AT1149">
        <v>0.28999999999999998</v>
      </c>
      <c r="AU1149" t="s">
        <v>19</v>
      </c>
      <c r="AV1149">
        <v>0</v>
      </c>
      <c r="AW1149">
        <v>2</v>
      </c>
      <c r="AX1149">
        <v>39651962</v>
      </c>
      <c r="AY1149">
        <v>1</v>
      </c>
      <c r="AZ1149">
        <v>0</v>
      </c>
      <c r="BA1149">
        <v>980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Y1149*Source!I443</f>
        <v>0.39150000000000001</v>
      </c>
      <c r="CY1149">
        <f t="shared" si="366"/>
        <v>473.9</v>
      </c>
      <c r="CZ1149">
        <f t="shared" si="367"/>
        <v>70</v>
      </c>
      <c r="DA1149">
        <f t="shared" si="368"/>
        <v>6.77</v>
      </c>
      <c r="DB1149">
        <f t="shared" si="369"/>
        <v>27.405000000000001</v>
      </c>
      <c r="DC1149">
        <f t="shared" si="370"/>
        <v>0</v>
      </c>
    </row>
    <row r="1150" spans="1:107" x14ac:dyDescent="0.2">
      <c r="A1150">
        <f>ROW(Source!A443)</f>
        <v>443</v>
      </c>
      <c r="B1150">
        <v>39650538</v>
      </c>
      <c r="C1150">
        <v>39651934</v>
      </c>
      <c r="D1150">
        <v>36884527</v>
      </c>
      <c r="E1150">
        <v>1</v>
      </c>
      <c r="F1150">
        <v>1</v>
      </c>
      <c r="G1150">
        <v>1</v>
      </c>
      <c r="H1150">
        <v>2</v>
      </c>
      <c r="I1150" t="s">
        <v>1232</v>
      </c>
      <c r="J1150" t="s">
        <v>1233</v>
      </c>
      <c r="K1150" t="s">
        <v>1234</v>
      </c>
      <c r="L1150">
        <v>1368</v>
      </c>
      <c r="N1150">
        <v>1011</v>
      </c>
      <c r="O1150" t="s">
        <v>902</v>
      </c>
      <c r="P1150" t="s">
        <v>902</v>
      </c>
      <c r="Q1150">
        <v>1</v>
      </c>
      <c r="W1150">
        <v>0</v>
      </c>
      <c r="X1150">
        <v>1534893905</v>
      </c>
      <c r="Y1150">
        <v>0.39150000000000001</v>
      </c>
      <c r="AA1150">
        <v>0</v>
      </c>
      <c r="AB1150">
        <v>114.55</v>
      </c>
      <c r="AC1150">
        <v>10.06</v>
      </c>
      <c r="AD1150">
        <v>0</v>
      </c>
      <c r="AE1150">
        <v>0</v>
      </c>
      <c r="AF1150">
        <v>16.920000000000002</v>
      </c>
      <c r="AG1150">
        <v>10.06</v>
      </c>
      <c r="AH1150">
        <v>0</v>
      </c>
      <c r="AI1150">
        <v>1</v>
      </c>
      <c r="AJ1150">
        <v>6.77</v>
      </c>
      <c r="AK1150">
        <v>1</v>
      </c>
      <c r="AL1150">
        <v>1</v>
      </c>
      <c r="AN1150">
        <v>0</v>
      </c>
      <c r="AO1150">
        <v>1</v>
      </c>
      <c r="AP1150">
        <v>1</v>
      </c>
      <c r="AQ1150">
        <v>0</v>
      </c>
      <c r="AR1150">
        <v>0</v>
      </c>
      <c r="AS1150" t="s">
        <v>3</v>
      </c>
      <c r="AT1150">
        <v>0.28999999999999998</v>
      </c>
      <c r="AU1150" t="s">
        <v>19</v>
      </c>
      <c r="AV1150">
        <v>0</v>
      </c>
      <c r="AW1150">
        <v>2</v>
      </c>
      <c r="AX1150">
        <v>39651963</v>
      </c>
      <c r="AY1150">
        <v>1</v>
      </c>
      <c r="AZ1150">
        <v>0</v>
      </c>
      <c r="BA1150">
        <v>981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Y1150*Source!I443</f>
        <v>0.39150000000000001</v>
      </c>
      <c r="CY1150">
        <f t="shared" si="366"/>
        <v>114.55</v>
      </c>
      <c r="CZ1150">
        <f t="shared" si="367"/>
        <v>16.920000000000002</v>
      </c>
      <c r="DA1150">
        <f t="shared" si="368"/>
        <v>6.77</v>
      </c>
      <c r="DB1150">
        <f t="shared" si="369"/>
        <v>6.6284999999999998</v>
      </c>
      <c r="DC1150">
        <f t="shared" si="370"/>
        <v>3.9420000000000002</v>
      </c>
    </row>
    <row r="1151" spans="1:107" x14ac:dyDescent="0.2">
      <c r="A1151">
        <f>ROW(Source!A443)</f>
        <v>443</v>
      </c>
      <c r="B1151">
        <v>39650538</v>
      </c>
      <c r="C1151">
        <v>39651934</v>
      </c>
      <c r="D1151">
        <v>36884528</v>
      </c>
      <c r="E1151">
        <v>1</v>
      </c>
      <c r="F1151">
        <v>1</v>
      </c>
      <c r="G1151">
        <v>1</v>
      </c>
      <c r="H1151">
        <v>2</v>
      </c>
      <c r="I1151" t="s">
        <v>1235</v>
      </c>
      <c r="J1151" t="s">
        <v>1236</v>
      </c>
      <c r="K1151" t="s">
        <v>1237</v>
      </c>
      <c r="L1151">
        <v>1368</v>
      </c>
      <c r="N1151">
        <v>1011</v>
      </c>
      <c r="O1151" t="s">
        <v>902</v>
      </c>
      <c r="P1151" t="s">
        <v>902</v>
      </c>
      <c r="Q1151">
        <v>1</v>
      </c>
      <c r="W1151">
        <v>0</v>
      </c>
      <c r="X1151">
        <v>1168077914</v>
      </c>
      <c r="Y1151">
        <v>0.39150000000000001</v>
      </c>
      <c r="AA1151">
        <v>0</v>
      </c>
      <c r="AB1151">
        <v>380.74</v>
      </c>
      <c r="AC1151">
        <v>10.06</v>
      </c>
      <c r="AD1151">
        <v>0</v>
      </c>
      <c r="AE1151">
        <v>0</v>
      </c>
      <c r="AF1151">
        <v>56.24</v>
      </c>
      <c r="AG1151">
        <v>10.06</v>
      </c>
      <c r="AH1151">
        <v>0</v>
      </c>
      <c r="AI1151">
        <v>1</v>
      </c>
      <c r="AJ1151">
        <v>6.77</v>
      </c>
      <c r="AK1151">
        <v>1</v>
      </c>
      <c r="AL1151">
        <v>1</v>
      </c>
      <c r="AN1151">
        <v>0</v>
      </c>
      <c r="AO1151">
        <v>1</v>
      </c>
      <c r="AP1151">
        <v>1</v>
      </c>
      <c r="AQ1151">
        <v>0</v>
      </c>
      <c r="AR1151">
        <v>0</v>
      </c>
      <c r="AS1151" t="s">
        <v>3</v>
      </c>
      <c r="AT1151">
        <v>0.28999999999999998</v>
      </c>
      <c r="AU1151" t="s">
        <v>19</v>
      </c>
      <c r="AV1151">
        <v>0</v>
      </c>
      <c r="AW1151">
        <v>2</v>
      </c>
      <c r="AX1151">
        <v>39651964</v>
      </c>
      <c r="AY1151">
        <v>1</v>
      </c>
      <c r="AZ1151">
        <v>0</v>
      </c>
      <c r="BA1151">
        <v>982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Y1151*Source!I443</f>
        <v>0.39150000000000001</v>
      </c>
      <c r="CY1151">
        <f t="shared" si="366"/>
        <v>380.74</v>
      </c>
      <c r="CZ1151">
        <f t="shared" si="367"/>
        <v>56.24</v>
      </c>
      <c r="DA1151">
        <f t="shared" si="368"/>
        <v>6.77</v>
      </c>
      <c r="DB1151">
        <f t="shared" si="369"/>
        <v>22.0185</v>
      </c>
      <c r="DC1151">
        <f t="shared" si="370"/>
        <v>3.9420000000000002</v>
      </c>
    </row>
    <row r="1152" spans="1:107" x14ac:dyDescent="0.2">
      <c r="A1152">
        <f>ROW(Source!A443)</f>
        <v>443</v>
      </c>
      <c r="B1152">
        <v>39650538</v>
      </c>
      <c r="C1152">
        <v>39651934</v>
      </c>
      <c r="D1152">
        <v>36884589</v>
      </c>
      <c r="E1152">
        <v>1</v>
      </c>
      <c r="F1152">
        <v>1</v>
      </c>
      <c r="G1152">
        <v>1</v>
      </c>
      <c r="H1152">
        <v>2</v>
      </c>
      <c r="I1152" t="s">
        <v>1238</v>
      </c>
      <c r="J1152" t="s">
        <v>1239</v>
      </c>
      <c r="K1152" t="s">
        <v>1240</v>
      </c>
      <c r="L1152">
        <v>1368</v>
      </c>
      <c r="N1152">
        <v>1011</v>
      </c>
      <c r="O1152" t="s">
        <v>902</v>
      </c>
      <c r="P1152" t="s">
        <v>902</v>
      </c>
      <c r="Q1152">
        <v>1</v>
      </c>
      <c r="W1152">
        <v>0</v>
      </c>
      <c r="X1152">
        <v>917395980</v>
      </c>
      <c r="Y1152">
        <v>0.39150000000000001</v>
      </c>
      <c r="AA1152">
        <v>0</v>
      </c>
      <c r="AB1152">
        <v>15.98</v>
      </c>
      <c r="AC1152">
        <v>0</v>
      </c>
      <c r="AD1152">
        <v>0</v>
      </c>
      <c r="AE1152">
        <v>0</v>
      </c>
      <c r="AF1152">
        <v>2.36</v>
      </c>
      <c r="AG1152">
        <v>0</v>
      </c>
      <c r="AH1152">
        <v>0</v>
      </c>
      <c r="AI1152">
        <v>1</v>
      </c>
      <c r="AJ1152">
        <v>6.77</v>
      </c>
      <c r="AK1152">
        <v>1</v>
      </c>
      <c r="AL1152">
        <v>1</v>
      </c>
      <c r="AN1152">
        <v>0</v>
      </c>
      <c r="AO1152">
        <v>1</v>
      </c>
      <c r="AP1152">
        <v>1</v>
      </c>
      <c r="AQ1152">
        <v>0</v>
      </c>
      <c r="AR1152">
        <v>0</v>
      </c>
      <c r="AS1152" t="s">
        <v>3</v>
      </c>
      <c r="AT1152">
        <v>0.28999999999999998</v>
      </c>
      <c r="AU1152" t="s">
        <v>19</v>
      </c>
      <c r="AV1152">
        <v>0</v>
      </c>
      <c r="AW1152">
        <v>2</v>
      </c>
      <c r="AX1152">
        <v>39651965</v>
      </c>
      <c r="AY1152">
        <v>1</v>
      </c>
      <c r="AZ1152">
        <v>0</v>
      </c>
      <c r="BA1152">
        <v>983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Y1152*Source!I443</f>
        <v>0.39150000000000001</v>
      </c>
      <c r="CY1152">
        <f t="shared" si="366"/>
        <v>15.98</v>
      </c>
      <c r="CZ1152">
        <f t="shared" si="367"/>
        <v>2.36</v>
      </c>
      <c r="DA1152">
        <f t="shared" si="368"/>
        <v>6.77</v>
      </c>
      <c r="DB1152">
        <f t="shared" si="369"/>
        <v>0.91800000000000004</v>
      </c>
      <c r="DC1152">
        <f t="shared" si="370"/>
        <v>0</v>
      </c>
    </row>
    <row r="1153" spans="1:107" x14ac:dyDescent="0.2">
      <c r="A1153">
        <f>ROW(Source!A443)</f>
        <v>443</v>
      </c>
      <c r="B1153">
        <v>39650538</v>
      </c>
      <c r="C1153">
        <v>39651934</v>
      </c>
      <c r="D1153">
        <v>36803256</v>
      </c>
      <c r="E1153">
        <v>1</v>
      </c>
      <c r="F1153">
        <v>1</v>
      </c>
      <c r="G1153">
        <v>1</v>
      </c>
      <c r="H1153">
        <v>3</v>
      </c>
      <c r="I1153" t="s">
        <v>1141</v>
      </c>
      <c r="J1153" t="s">
        <v>1142</v>
      </c>
      <c r="K1153" t="s">
        <v>1143</v>
      </c>
      <c r="L1153">
        <v>1348</v>
      </c>
      <c r="N1153">
        <v>1009</v>
      </c>
      <c r="O1153" t="s">
        <v>888</v>
      </c>
      <c r="P1153" t="s">
        <v>888</v>
      </c>
      <c r="Q1153">
        <v>1000</v>
      </c>
      <c r="W1153">
        <v>0</v>
      </c>
      <c r="X1153">
        <v>-714836380</v>
      </c>
      <c r="Y1153">
        <v>1.2099999999999999E-3</v>
      </c>
      <c r="AA1153">
        <v>69832.62</v>
      </c>
      <c r="AB1153">
        <v>0</v>
      </c>
      <c r="AC1153">
        <v>0</v>
      </c>
      <c r="AD1153">
        <v>0</v>
      </c>
      <c r="AE1153">
        <v>10315.01</v>
      </c>
      <c r="AF1153">
        <v>0</v>
      </c>
      <c r="AG1153">
        <v>0</v>
      </c>
      <c r="AH1153">
        <v>0</v>
      </c>
      <c r="AI1153">
        <v>6.77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3</v>
      </c>
      <c r="AT1153">
        <v>1.2099999999999999E-3</v>
      </c>
      <c r="AU1153" t="s">
        <v>3</v>
      </c>
      <c r="AV1153">
        <v>0</v>
      </c>
      <c r="AW1153">
        <v>2</v>
      </c>
      <c r="AX1153">
        <v>39651966</v>
      </c>
      <c r="AY1153">
        <v>1</v>
      </c>
      <c r="AZ1153">
        <v>0</v>
      </c>
      <c r="BA1153">
        <v>984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Y1153*Source!I443</f>
        <v>1.2099999999999999E-3</v>
      </c>
      <c r="CY1153">
        <f t="shared" ref="CY1153:CY1164" si="371">AA1153</f>
        <v>69832.62</v>
      </c>
      <c r="CZ1153">
        <f t="shared" ref="CZ1153:CZ1164" si="372">AE1153</f>
        <v>10315.01</v>
      </c>
      <c r="DA1153">
        <f t="shared" ref="DA1153:DA1164" si="373">AI1153</f>
        <v>6.77</v>
      </c>
      <c r="DB1153">
        <f t="shared" ref="DB1153:DB1164" si="374">ROUND(ROUND(AT1153*CZ1153,2),6)</f>
        <v>12.48</v>
      </c>
      <c r="DC1153">
        <f t="shared" ref="DC1153:DC1164" si="375">ROUND(ROUND(AT1153*AG1153,2),6)</f>
        <v>0</v>
      </c>
    </row>
    <row r="1154" spans="1:107" x14ac:dyDescent="0.2">
      <c r="A1154">
        <f>ROW(Source!A443)</f>
        <v>443</v>
      </c>
      <c r="B1154">
        <v>39650538</v>
      </c>
      <c r="C1154">
        <v>39651934</v>
      </c>
      <c r="D1154">
        <v>36804438</v>
      </c>
      <c r="E1154">
        <v>1</v>
      </c>
      <c r="F1154">
        <v>1</v>
      </c>
      <c r="G1154">
        <v>1</v>
      </c>
      <c r="H1154">
        <v>3</v>
      </c>
      <c r="I1154" t="s">
        <v>1241</v>
      </c>
      <c r="J1154" t="s">
        <v>1242</v>
      </c>
      <c r="K1154" t="s">
        <v>1243</v>
      </c>
      <c r="L1154">
        <v>1346</v>
      </c>
      <c r="N1154">
        <v>1009</v>
      </c>
      <c r="O1154" t="s">
        <v>186</v>
      </c>
      <c r="P1154" t="s">
        <v>186</v>
      </c>
      <c r="Q1154">
        <v>1</v>
      </c>
      <c r="W1154">
        <v>0</v>
      </c>
      <c r="X1154">
        <v>-70943466</v>
      </c>
      <c r="Y1154">
        <v>0.01</v>
      </c>
      <c r="AA1154">
        <v>191.05</v>
      </c>
      <c r="AB1154">
        <v>0</v>
      </c>
      <c r="AC1154">
        <v>0</v>
      </c>
      <c r="AD1154">
        <v>0</v>
      </c>
      <c r="AE1154">
        <v>28.22</v>
      </c>
      <c r="AF1154">
        <v>0</v>
      </c>
      <c r="AG1154">
        <v>0</v>
      </c>
      <c r="AH1154">
        <v>0</v>
      </c>
      <c r="AI1154">
        <v>6.77</v>
      </c>
      <c r="AJ1154">
        <v>1</v>
      </c>
      <c r="AK1154">
        <v>1</v>
      </c>
      <c r="AL1154">
        <v>1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3</v>
      </c>
      <c r="AT1154">
        <v>0.01</v>
      </c>
      <c r="AU1154" t="s">
        <v>3</v>
      </c>
      <c r="AV1154">
        <v>0</v>
      </c>
      <c r="AW1154">
        <v>2</v>
      </c>
      <c r="AX1154">
        <v>39651967</v>
      </c>
      <c r="AY1154">
        <v>1</v>
      </c>
      <c r="AZ1154">
        <v>0</v>
      </c>
      <c r="BA1154">
        <v>985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Y1154*Source!I443</f>
        <v>0.01</v>
      </c>
      <c r="CY1154">
        <f t="shared" si="371"/>
        <v>191.05</v>
      </c>
      <c r="CZ1154">
        <f t="shared" si="372"/>
        <v>28.22</v>
      </c>
      <c r="DA1154">
        <f t="shared" si="373"/>
        <v>6.77</v>
      </c>
      <c r="DB1154">
        <f t="shared" si="374"/>
        <v>0.28000000000000003</v>
      </c>
      <c r="DC1154">
        <f t="shared" si="375"/>
        <v>0</v>
      </c>
    </row>
    <row r="1155" spans="1:107" x14ac:dyDescent="0.2">
      <c r="A1155">
        <f>ROW(Source!A443)</f>
        <v>443</v>
      </c>
      <c r="B1155">
        <v>39650538</v>
      </c>
      <c r="C1155">
        <v>39651934</v>
      </c>
      <c r="D1155">
        <v>36804573</v>
      </c>
      <c r="E1155">
        <v>1</v>
      </c>
      <c r="F1155">
        <v>1</v>
      </c>
      <c r="G1155">
        <v>1</v>
      </c>
      <c r="H1155">
        <v>3</v>
      </c>
      <c r="I1155" t="s">
        <v>1244</v>
      </c>
      <c r="J1155" t="s">
        <v>1245</v>
      </c>
      <c r="K1155" t="s">
        <v>1246</v>
      </c>
      <c r="L1155">
        <v>1355</v>
      </c>
      <c r="N1155">
        <v>1010</v>
      </c>
      <c r="O1155" t="s">
        <v>265</v>
      </c>
      <c r="P1155" t="s">
        <v>265</v>
      </c>
      <c r="Q1155">
        <v>100</v>
      </c>
      <c r="W1155">
        <v>0</v>
      </c>
      <c r="X1155">
        <v>-1497008262</v>
      </c>
      <c r="Y1155">
        <v>0.04</v>
      </c>
      <c r="AA1155">
        <v>180.08</v>
      </c>
      <c r="AB1155">
        <v>0</v>
      </c>
      <c r="AC1155">
        <v>0</v>
      </c>
      <c r="AD1155">
        <v>0</v>
      </c>
      <c r="AE1155">
        <v>26.6</v>
      </c>
      <c r="AF1155">
        <v>0</v>
      </c>
      <c r="AG1155">
        <v>0</v>
      </c>
      <c r="AH1155">
        <v>0</v>
      </c>
      <c r="AI1155">
        <v>6.77</v>
      </c>
      <c r="AJ1155">
        <v>1</v>
      </c>
      <c r="AK1155">
        <v>1</v>
      </c>
      <c r="AL1155">
        <v>1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 t="s">
        <v>3</v>
      </c>
      <c r="AT1155">
        <v>0.04</v>
      </c>
      <c r="AU1155" t="s">
        <v>3</v>
      </c>
      <c r="AV1155">
        <v>0</v>
      </c>
      <c r="AW1155">
        <v>2</v>
      </c>
      <c r="AX1155">
        <v>39651968</v>
      </c>
      <c r="AY1155">
        <v>1</v>
      </c>
      <c r="AZ1155">
        <v>0</v>
      </c>
      <c r="BA1155">
        <v>986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Y1155*Source!I443</f>
        <v>0.04</v>
      </c>
      <c r="CY1155">
        <f t="shared" si="371"/>
        <v>180.08</v>
      </c>
      <c r="CZ1155">
        <f t="shared" si="372"/>
        <v>26.6</v>
      </c>
      <c r="DA1155">
        <f t="shared" si="373"/>
        <v>6.77</v>
      </c>
      <c r="DB1155">
        <f t="shared" si="374"/>
        <v>1.06</v>
      </c>
      <c r="DC1155">
        <f t="shared" si="375"/>
        <v>0</v>
      </c>
    </row>
    <row r="1156" spans="1:107" x14ac:dyDescent="0.2">
      <c r="A1156">
        <f>ROW(Source!A443)</f>
        <v>443</v>
      </c>
      <c r="B1156">
        <v>39650538</v>
      </c>
      <c r="C1156">
        <v>39651934</v>
      </c>
      <c r="D1156">
        <v>36825764</v>
      </c>
      <c r="E1156">
        <v>1</v>
      </c>
      <c r="F1156">
        <v>1</v>
      </c>
      <c r="G1156">
        <v>1</v>
      </c>
      <c r="H1156">
        <v>3</v>
      </c>
      <c r="I1156" t="s">
        <v>1247</v>
      </c>
      <c r="J1156" t="s">
        <v>1248</v>
      </c>
      <c r="K1156" t="s">
        <v>1249</v>
      </c>
      <c r="L1156">
        <v>1348</v>
      </c>
      <c r="N1156">
        <v>1009</v>
      </c>
      <c r="O1156" t="s">
        <v>888</v>
      </c>
      <c r="P1156" t="s">
        <v>888</v>
      </c>
      <c r="Q1156">
        <v>1000</v>
      </c>
      <c r="W1156">
        <v>0</v>
      </c>
      <c r="X1156">
        <v>1763446512</v>
      </c>
      <c r="Y1156">
        <v>2.5000000000000001E-2</v>
      </c>
      <c r="AA1156">
        <v>40226.6</v>
      </c>
      <c r="AB1156">
        <v>0</v>
      </c>
      <c r="AC1156">
        <v>0</v>
      </c>
      <c r="AD1156">
        <v>0</v>
      </c>
      <c r="AE1156">
        <v>5941.89</v>
      </c>
      <c r="AF1156">
        <v>0</v>
      </c>
      <c r="AG1156">
        <v>0</v>
      </c>
      <c r="AH1156">
        <v>0</v>
      </c>
      <c r="AI1156">
        <v>6.77</v>
      </c>
      <c r="AJ1156">
        <v>1</v>
      </c>
      <c r="AK1156">
        <v>1</v>
      </c>
      <c r="AL1156">
        <v>1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3</v>
      </c>
      <c r="AT1156">
        <v>2.5000000000000001E-2</v>
      </c>
      <c r="AU1156" t="s">
        <v>3</v>
      </c>
      <c r="AV1156">
        <v>0</v>
      </c>
      <c r="AW1156">
        <v>2</v>
      </c>
      <c r="AX1156">
        <v>39651969</v>
      </c>
      <c r="AY1156">
        <v>1</v>
      </c>
      <c r="AZ1156">
        <v>0</v>
      </c>
      <c r="BA1156">
        <v>987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Y1156*Source!I443</f>
        <v>2.5000000000000001E-2</v>
      </c>
      <c r="CY1156">
        <f t="shared" si="371"/>
        <v>40226.6</v>
      </c>
      <c r="CZ1156">
        <f t="shared" si="372"/>
        <v>5941.89</v>
      </c>
      <c r="DA1156">
        <f t="shared" si="373"/>
        <v>6.77</v>
      </c>
      <c r="DB1156">
        <f t="shared" si="374"/>
        <v>148.55000000000001</v>
      </c>
      <c r="DC1156">
        <f t="shared" si="375"/>
        <v>0</v>
      </c>
    </row>
    <row r="1157" spans="1:107" x14ac:dyDescent="0.2">
      <c r="A1157">
        <f>ROW(Source!A443)</f>
        <v>443</v>
      </c>
      <c r="B1157">
        <v>39650538</v>
      </c>
      <c r="C1157">
        <v>39651934</v>
      </c>
      <c r="D1157">
        <v>36826105</v>
      </c>
      <c r="E1157">
        <v>1</v>
      </c>
      <c r="F1157">
        <v>1</v>
      </c>
      <c r="G1157">
        <v>1</v>
      </c>
      <c r="H1157">
        <v>3</v>
      </c>
      <c r="I1157" t="s">
        <v>1250</v>
      </c>
      <c r="J1157" t="s">
        <v>1251</v>
      </c>
      <c r="K1157" t="s">
        <v>1252</v>
      </c>
      <c r="L1157">
        <v>1301</v>
      </c>
      <c r="N1157">
        <v>1003</v>
      </c>
      <c r="O1157" t="s">
        <v>335</v>
      </c>
      <c r="P1157" t="s">
        <v>335</v>
      </c>
      <c r="Q1157">
        <v>1</v>
      </c>
      <c r="W1157">
        <v>0</v>
      </c>
      <c r="X1157">
        <v>-1855305468</v>
      </c>
      <c r="Y1157">
        <v>1.7</v>
      </c>
      <c r="AA1157">
        <v>102.43</v>
      </c>
      <c r="AB1157">
        <v>0</v>
      </c>
      <c r="AC1157">
        <v>0</v>
      </c>
      <c r="AD1157">
        <v>0</v>
      </c>
      <c r="AE1157">
        <v>15.13</v>
      </c>
      <c r="AF1157">
        <v>0</v>
      </c>
      <c r="AG1157">
        <v>0</v>
      </c>
      <c r="AH1157">
        <v>0</v>
      </c>
      <c r="AI1157">
        <v>6.77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0</v>
      </c>
      <c r="AQ1157">
        <v>0</v>
      </c>
      <c r="AR1157">
        <v>0</v>
      </c>
      <c r="AS1157" t="s">
        <v>3</v>
      </c>
      <c r="AT1157">
        <v>1.7</v>
      </c>
      <c r="AU1157" t="s">
        <v>3</v>
      </c>
      <c r="AV1157">
        <v>0</v>
      </c>
      <c r="AW1157">
        <v>2</v>
      </c>
      <c r="AX1157">
        <v>39651970</v>
      </c>
      <c r="AY1157">
        <v>1</v>
      </c>
      <c r="AZ1157">
        <v>0</v>
      </c>
      <c r="BA1157">
        <v>988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Y1157*Source!I443</f>
        <v>1.7</v>
      </c>
      <c r="CY1157">
        <f t="shared" si="371"/>
        <v>102.43</v>
      </c>
      <c r="CZ1157">
        <f t="shared" si="372"/>
        <v>15.13</v>
      </c>
      <c r="DA1157">
        <f t="shared" si="373"/>
        <v>6.77</v>
      </c>
      <c r="DB1157">
        <f t="shared" si="374"/>
        <v>25.72</v>
      </c>
      <c r="DC1157">
        <f t="shared" si="375"/>
        <v>0</v>
      </c>
    </row>
    <row r="1158" spans="1:107" x14ac:dyDescent="0.2">
      <c r="A1158">
        <f>ROW(Source!A443)</f>
        <v>443</v>
      </c>
      <c r="B1158">
        <v>39650538</v>
      </c>
      <c r="C1158">
        <v>39651934</v>
      </c>
      <c r="D1158">
        <v>36826371</v>
      </c>
      <c r="E1158">
        <v>1</v>
      </c>
      <c r="F1158">
        <v>1</v>
      </c>
      <c r="G1158">
        <v>1</v>
      </c>
      <c r="H1158">
        <v>3</v>
      </c>
      <c r="I1158" t="s">
        <v>1253</v>
      </c>
      <c r="J1158" t="s">
        <v>1254</v>
      </c>
      <c r="K1158" t="s">
        <v>1255</v>
      </c>
      <c r="L1158">
        <v>1301</v>
      </c>
      <c r="N1158">
        <v>1003</v>
      </c>
      <c r="O1158" t="s">
        <v>335</v>
      </c>
      <c r="P1158" t="s">
        <v>335</v>
      </c>
      <c r="Q1158">
        <v>1</v>
      </c>
      <c r="W1158">
        <v>0</v>
      </c>
      <c r="X1158">
        <v>946869072</v>
      </c>
      <c r="Y1158">
        <v>0.32</v>
      </c>
      <c r="AA1158">
        <v>161.06</v>
      </c>
      <c r="AB1158">
        <v>0</v>
      </c>
      <c r="AC1158">
        <v>0</v>
      </c>
      <c r="AD1158">
        <v>0</v>
      </c>
      <c r="AE1158">
        <v>23.79</v>
      </c>
      <c r="AF1158">
        <v>0</v>
      </c>
      <c r="AG1158">
        <v>0</v>
      </c>
      <c r="AH1158">
        <v>0</v>
      </c>
      <c r="AI1158">
        <v>6.77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 t="s">
        <v>3</v>
      </c>
      <c r="AT1158">
        <v>0.32</v>
      </c>
      <c r="AU1158" t="s">
        <v>3</v>
      </c>
      <c r="AV1158">
        <v>0</v>
      </c>
      <c r="AW1158">
        <v>2</v>
      </c>
      <c r="AX1158">
        <v>39651971</v>
      </c>
      <c r="AY1158">
        <v>1</v>
      </c>
      <c r="AZ1158">
        <v>0</v>
      </c>
      <c r="BA1158">
        <v>989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Y1158*Source!I443</f>
        <v>0.32</v>
      </c>
      <c r="CY1158">
        <f t="shared" si="371"/>
        <v>161.06</v>
      </c>
      <c r="CZ1158">
        <f t="shared" si="372"/>
        <v>23.79</v>
      </c>
      <c r="DA1158">
        <f t="shared" si="373"/>
        <v>6.77</v>
      </c>
      <c r="DB1158">
        <f t="shared" si="374"/>
        <v>7.61</v>
      </c>
      <c r="DC1158">
        <f t="shared" si="375"/>
        <v>0</v>
      </c>
    </row>
    <row r="1159" spans="1:107" x14ac:dyDescent="0.2">
      <c r="A1159">
        <f>ROW(Source!A443)</f>
        <v>443</v>
      </c>
      <c r="B1159">
        <v>39650538</v>
      </c>
      <c r="C1159">
        <v>39651934</v>
      </c>
      <c r="D1159">
        <v>36837948</v>
      </c>
      <c r="E1159">
        <v>1</v>
      </c>
      <c r="F1159">
        <v>1</v>
      </c>
      <c r="G1159">
        <v>1</v>
      </c>
      <c r="H1159">
        <v>3</v>
      </c>
      <c r="I1159" t="s">
        <v>1256</v>
      </c>
      <c r="J1159" t="s">
        <v>1257</v>
      </c>
      <c r="K1159" t="s">
        <v>1258</v>
      </c>
      <c r="L1159">
        <v>1348</v>
      </c>
      <c r="N1159">
        <v>1009</v>
      </c>
      <c r="O1159" t="s">
        <v>888</v>
      </c>
      <c r="P1159" t="s">
        <v>888</v>
      </c>
      <c r="Q1159">
        <v>1000</v>
      </c>
      <c r="W1159">
        <v>0</v>
      </c>
      <c r="X1159">
        <v>-1655298345</v>
      </c>
      <c r="Y1159">
        <v>8.5999999999999998E-4</v>
      </c>
      <c r="AA1159">
        <v>105747.4</v>
      </c>
      <c r="AB1159">
        <v>0</v>
      </c>
      <c r="AC1159">
        <v>0</v>
      </c>
      <c r="AD1159">
        <v>0</v>
      </c>
      <c r="AE1159">
        <v>15620</v>
      </c>
      <c r="AF1159">
        <v>0</v>
      </c>
      <c r="AG1159">
        <v>0</v>
      </c>
      <c r="AH1159">
        <v>0</v>
      </c>
      <c r="AI1159">
        <v>6.77</v>
      </c>
      <c r="AJ1159">
        <v>1</v>
      </c>
      <c r="AK1159">
        <v>1</v>
      </c>
      <c r="AL1159">
        <v>1</v>
      </c>
      <c r="AN1159">
        <v>0</v>
      </c>
      <c r="AO1159">
        <v>1</v>
      </c>
      <c r="AP1159">
        <v>0</v>
      </c>
      <c r="AQ1159">
        <v>0</v>
      </c>
      <c r="AR1159">
        <v>0</v>
      </c>
      <c r="AS1159" t="s">
        <v>3</v>
      </c>
      <c r="AT1159">
        <v>8.5999999999999998E-4</v>
      </c>
      <c r="AU1159" t="s">
        <v>3</v>
      </c>
      <c r="AV1159">
        <v>0</v>
      </c>
      <c r="AW1159">
        <v>2</v>
      </c>
      <c r="AX1159">
        <v>39651972</v>
      </c>
      <c r="AY1159">
        <v>1</v>
      </c>
      <c r="AZ1159">
        <v>0</v>
      </c>
      <c r="BA1159">
        <v>990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Y1159*Source!I443</f>
        <v>8.5999999999999998E-4</v>
      </c>
      <c r="CY1159">
        <f t="shared" si="371"/>
        <v>105747.4</v>
      </c>
      <c r="CZ1159">
        <f t="shared" si="372"/>
        <v>15620</v>
      </c>
      <c r="DA1159">
        <f t="shared" si="373"/>
        <v>6.77</v>
      </c>
      <c r="DB1159">
        <f t="shared" si="374"/>
        <v>13.43</v>
      </c>
      <c r="DC1159">
        <f t="shared" si="375"/>
        <v>0</v>
      </c>
    </row>
    <row r="1160" spans="1:107" x14ac:dyDescent="0.2">
      <c r="A1160">
        <f>ROW(Source!A443)</f>
        <v>443</v>
      </c>
      <c r="B1160">
        <v>39650538</v>
      </c>
      <c r="C1160">
        <v>39651934</v>
      </c>
      <c r="D1160">
        <v>36838583</v>
      </c>
      <c r="E1160">
        <v>1</v>
      </c>
      <c r="F1160">
        <v>1</v>
      </c>
      <c r="G1160">
        <v>1</v>
      </c>
      <c r="H1160">
        <v>3</v>
      </c>
      <c r="I1160" t="s">
        <v>1259</v>
      </c>
      <c r="J1160" t="s">
        <v>1260</v>
      </c>
      <c r="K1160" t="s">
        <v>1261</v>
      </c>
      <c r="L1160">
        <v>1348</v>
      </c>
      <c r="N1160">
        <v>1009</v>
      </c>
      <c r="O1160" t="s">
        <v>888</v>
      </c>
      <c r="P1160" t="s">
        <v>888</v>
      </c>
      <c r="Q1160">
        <v>1000</v>
      </c>
      <c r="W1160">
        <v>0</v>
      </c>
      <c r="X1160">
        <v>1149200523</v>
      </c>
      <c r="Y1160">
        <v>1.1100000000000001E-3</v>
      </c>
      <c r="AA1160">
        <v>191593.71</v>
      </c>
      <c r="AB1160">
        <v>0</v>
      </c>
      <c r="AC1160">
        <v>0</v>
      </c>
      <c r="AD1160">
        <v>0</v>
      </c>
      <c r="AE1160">
        <v>28300.400000000001</v>
      </c>
      <c r="AF1160">
        <v>0</v>
      </c>
      <c r="AG1160">
        <v>0</v>
      </c>
      <c r="AH1160">
        <v>0</v>
      </c>
      <c r="AI1160">
        <v>6.77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0</v>
      </c>
      <c r="AQ1160">
        <v>0</v>
      </c>
      <c r="AR1160">
        <v>0</v>
      </c>
      <c r="AS1160" t="s">
        <v>3</v>
      </c>
      <c r="AT1160">
        <v>1.1100000000000001E-3</v>
      </c>
      <c r="AU1160" t="s">
        <v>3</v>
      </c>
      <c r="AV1160">
        <v>0</v>
      </c>
      <c r="AW1160">
        <v>2</v>
      </c>
      <c r="AX1160">
        <v>39651973</v>
      </c>
      <c r="AY1160">
        <v>1</v>
      </c>
      <c r="AZ1160">
        <v>0</v>
      </c>
      <c r="BA1160">
        <v>991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Y1160*Source!I443</f>
        <v>1.1100000000000001E-3</v>
      </c>
      <c r="CY1160">
        <f t="shared" si="371"/>
        <v>191593.71</v>
      </c>
      <c r="CZ1160">
        <f t="shared" si="372"/>
        <v>28300.400000000001</v>
      </c>
      <c r="DA1160">
        <f t="shared" si="373"/>
        <v>6.77</v>
      </c>
      <c r="DB1160">
        <f t="shared" si="374"/>
        <v>31.41</v>
      </c>
      <c r="DC1160">
        <f t="shared" si="375"/>
        <v>0</v>
      </c>
    </row>
    <row r="1161" spans="1:107" x14ac:dyDescent="0.2">
      <c r="A1161">
        <f>ROW(Source!A443)</f>
        <v>443</v>
      </c>
      <c r="B1161">
        <v>39650538</v>
      </c>
      <c r="C1161">
        <v>39651934</v>
      </c>
      <c r="D1161">
        <v>36839146</v>
      </c>
      <c r="E1161">
        <v>1</v>
      </c>
      <c r="F1161">
        <v>1</v>
      </c>
      <c r="G1161">
        <v>1</v>
      </c>
      <c r="H1161">
        <v>3</v>
      </c>
      <c r="I1161" t="s">
        <v>1262</v>
      </c>
      <c r="J1161" t="s">
        <v>1263</v>
      </c>
      <c r="K1161" t="s">
        <v>1264</v>
      </c>
      <c r="L1161">
        <v>1348</v>
      </c>
      <c r="N1161">
        <v>1009</v>
      </c>
      <c r="O1161" t="s">
        <v>888</v>
      </c>
      <c r="P1161" t="s">
        <v>888</v>
      </c>
      <c r="Q1161">
        <v>1000</v>
      </c>
      <c r="W1161">
        <v>0</v>
      </c>
      <c r="X1161">
        <v>-639604785</v>
      </c>
      <c r="Y1161">
        <v>5.0000000000000001E-4</v>
      </c>
      <c r="AA1161">
        <v>63773.4</v>
      </c>
      <c r="AB1161">
        <v>0</v>
      </c>
      <c r="AC1161">
        <v>0</v>
      </c>
      <c r="AD1161">
        <v>0</v>
      </c>
      <c r="AE1161">
        <v>9420</v>
      </c>
      <c r="AF1161">
        <v>0</v>
      </c>
      <c r="AG1161">
        <v>0</v>
      </c>
      <c r="AH1161">
        <v>0</v>
      </c>
      <c r="AI1161">
        <v>6.77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0</v>
      </c>
      <c r="AQ1161">
        <v>0</v>
      </c>
      <c r="AR1161">
        <v>0</v>
      </c>
      <c r="AS1161" t="s">
        <v>3</v>
      </c>
      <c r="AT1161">
        <v>5.0000000000000001E-4</v>
      </c>
      <c r="AU1161" t="s">
        <v>3</v>
      </c>
      <c r="AV1161">
        <v>0</v>
      </c>
      <c r="AW1161">
        <v>2</v>
      </c>
      <c r="AX1161">
        <v>39651974</v>
      </c>
      <c r="AY1161">
        <v>1</v>
      </c>
      <c r="AZ1161">
        <v>0</v>
      </c>
      <c r="BA1161">
        <v>992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Y1161*Source!I443</f>
        <v>5.0000000000000001E-4</v>
      </c>
      <c r="CY1161">
        <f t="shared" si="371"/>
        <v>63773.4</v>
      </c>
      <c r="CZ1161">
        <f t="shared" si="372"/>
        <v>9420</v>
      </c>
      <c r="DA1161">
        <f t="shared" si="373"/>
        <v>6.77</v>
      </c>
      <c r="DB1161">
        <f t="shared" si="374"/>
        <v>4.71</v>
      </c>
      <c r="DC1161">
        <f t="shared" si="375"/>
        <v>0</v>
      </c>
    </row>
    <row r="1162" spans="1:107" x14ac:dyDescent="0.2">
      <c r="A1162">
        <f>ROW(Source!A443)</f>
        <v>443</v>
      </c>
      <c r="B1162">
        <v>39650538</v>
      </c>
      <c r="C1162">
        <v>39651934</v>
      </c>
      <c r="D1162">
        <v>36839186</v>
      </c>
      <c r="E1162">
        <v>1</v>
      </c>
      <c r="F1162">
        <v>1</v>
      </c>
      <c r="G1162">
        <v>1</v>
      </c>
      <c r="H1162">
        <v>3</v>
      </c>
      <c r="I1162" t="s">
        <v>1265</v>
      </c>
      <c r="J1162" t="s">
        <v>1266</v>
      </c>
      <c r="K1162" t="s">
        <v>1267</v>
      </c>
      <c r="L1162">
        <v>1348</v>
      </c>
      <c r="N1162">
        <v>1009</v>
      </c>
      <c r="O1162" t="s">
        <v>888</v>
      </c>
      <c r="P1162" t="s">
        <v>888</v>
      </c>
      <c r="Q1162">
        <v>1000</v>
      </c>
      <c r="W1162">
        <v>0</v>
      </c>
      <c r="X1162">
        <v>-2124557522</v>
      </c>
      <c r="Y1162">
        <v>6.0000000000000002E-5</v>
      </c>
      <c r="AA1162">
        <v>45135.59</v>
      </c>
      <c r="AB1162">
        <v>0</v>
      </c>
      <c r="AC1162">
        <v>0</v>
      </c>
      <c r="AD1162">
        <v>0</v>
      </c>
      <c r="AE1162">
        <v>6667</v>
      </c>
      <c r="AF1162">
        <v>0</v>
      </c>
      <c r="AG1162">
        <v>0</v>
      </c>
      <c r="AH1162">
        <v>0</v>
      </c>
      <c r="AI1162">
        <v>6.77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3</v>
      </c>
      <c r="AT1162">
        <v>6.0000000000000002E-5</v>
      </c>
      <c r="AU1162" t="s">
        <v>3</v>
      </c>
      <c r="AV1162">
        <v>0</v>
      </c>
      <c r="AW1162">
        <v>2</v>
      </c>
      <c r="AX1162">
        <v>39651975</v>
      </c>
      <c r="AY1162">
        <v>1</v>
      </c>
      <c r="AZ1162">
        <v>0</v>
      </c>
      <c r="BA1162">
        <v>993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Y1162*Source!I443</f>
        <v>6.0000000000000002E-5</v>
      </c>
      <c r="CY1162">
        <f t="shared" si="371"/>
        <v>45135.59</v>
      </c>
      <c r="CZ1162">
        <f t="shared" si="372"/>
        <v>6667</v>
      </c>
      <c r="DA1162">
        <f t="shared" si="373"/>
        <v>6.77</v>
      </c>
      <c r="DB1162">
        <f t="shared" si="374"/>
        <v>0.4</v>
      </c>
      <c r="DC1162">
        <f t="shared" si="375"/>
        <v>0</v>
      </c>
    </row>
    <row r="1163" spans="1:107" x14ac:dyDescent="0.2">
      <c r="A1163">
        <f>ROW(Source!A443)</f>
        <v>443</v>
      </c>
      <c r="B1163">
        <v>39650538</v>
      </c>
      <c r="C1163">
        <v>39651934</v>
      </c>
      <c r="D1163">
        <v>36799065</v>
      </c>
      <c r="E1163">
        <v>17</v>
      </c>
      <c r="F1163">
        <v>1</v>
      </c>
      <c r="G1163">
        <v>1</v>
      </c>
      <c r="H1163">
        <v>3</v>
      </c>
      <c r="I1163" t="s">
        <v>892</v>
      </c>
      <c r="J1163" t="s">
        <v>3</v>
      </c>
      <c r="K1163" t="s">
        <v>893</v>
      </c>
      <c r="L1163">
        <v>1374</v>
      </c>
      <c r="N1163">
        <v>1013</v>
      </c>
      <c r="O1163" t="s">
        <v>894</v>
      </c>
      <c r="P1163" t="s">
        <v>894</v>
      </c>
      <c r="Q1163">
        <v>1</v>
      </c>
      <c r="W1163">
        <v>0</v>
      </c>
      <c r="X1163">
        <v>-1731369543</v>
      </c>
      <c r="Y1163">
        <v>0.45</v>
      </c>
      <c r="AA1163">
        <v>1</v>
      </c>
      <c r="AB1163">
        <v>0</v>
      </c>
      <c r="AC1163">
        <v>0</v>
      </c>
      <c r="AD1163">
        <v>0</v>
      </c>
      <c r="AE1163">
        <v>1</v>
      </c>
      <c r="AF1163">
        <v>0</v>
      </c>
      <c r="AG1163">
        <v>0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3</v>
      </c>
      <c r="AT1163">
        <v>0.45</v>
      </c>
      <c r="AU1163" t="s">
        <v>3</v>
      </c>
      <c r="AV1163">
        <v>0</v>
      </c>
      <c r="AW1163">
        <v>2</v>
      </c>
      <c r="AX1163">
        <v>39651976</v>
      </c>
      <c r="AY1163">
        <v>1</v>
      </c>
      <c r="AZ1163">
        <v>0</v>
      </c>
      <c r="BA1163">
        <v>994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Y1163*Source!I443</f>
        <v>0.45</v>
      </c>
      <c r="CY1163">
        <f t="shared" si="371"/>
        <v>1</v>
      </c>
      <c r="CZ1163">
        <f t="shared" si="372"/>
        <v>1</v>
      </c>
      <c r="DA1163">
        <f t="shared" si="373"/>
        <v>1</v>
      </c>
      <c r="DB1163">
        <f t="shared" si="374"/>
        <v>0.45</v>
      </c>
      <c r="DC1163">
        <f t="shared" si="375"/>
        <v>0</v>
      </c>
    </row>
    <row r="1164" spans="1:107" x14ac:dyDescent="0.2">
      <c r="A1164">
        <f>ROW(Source!A443)</f>
        <v>443</v>
      </c>
      <c r="B1164">
        <v>39650538</v>
      </c>
      <c r="C1164">
        <v>39651934</v>
      </c>
      <c r="D1164">
        <v>0</v>
      </c>
      <c r="E1164">
        <v>0</v>
      </c>
      <c r="F1164">
        <v>1</v>
      </c>
      <c r="G1164">
        <v>1</v>
      </c>
      <c r="H1164">
        <v>3</v>
      </c>
      <c r="I1164" t="s">
        <v>674</v>
      </c>
      <c r="J1164" t="s">
        <v>3</v>
      </c>
      <c r="K1164" t="s">
        <v>675</v>
      </c>
      <c r="L1164">
        <v>1371</v>
      </c>
      <c r="N1164">
        <v>1013</v>
      </c>
      <c r="O1164" t="s">
        <v>17</v>
      </c>
      <c r="P1164" t="s">
        <v>17</v>
      </c>
      <c r="Q1164">
        <v>1</v>
      </c>
      <c r="W1164">
        <v>0</v>
      </c>
      <c r="X1164">
        <v>-1609405000</v>
      </c>
      <c r="Y1164">
        <v>1</v>
      </c>
      <c r="AA1164">
        <v>88828.63</v>
      </c>
      <c r="AB1164">
        <v>0</v>
      </c>
      <c r="AC1164">
        <v>0</v>
      </c>
      <c r="AD1164">
        <v>0</v>
      </c>
      <c r="AE1164">
        <v>13120.92</v>
      </c>
      <c r="AF1164">
        <v>0</v>
      </c>
      <c r="AG1164">
        <v>0</v>
      </c>
      <c r="AH1164">
        <v>0</v>
      </c>
      <c r="AI1164">
        <v>6.77</v>
      </c>
      <c r="AJ1164">
        <v>1</v>
      </c>
      <c r="AK1164">
        <v>1</v>
      </c>
      <c r="AL1164">
        <v>1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 t="s">
        <v>3</v>
      </c>
      <c r="AT1164">
        <v>1</v>
      </c>
      <c r="AU1164" t="s">
        <v>3</v>
      </c>
      <c r="AV1164">
        <v>0</v>
      </c>
      <c r="AW1164">
        <v>1</v>
      </c>
      <c r="AX1164">
        <v>-1</v>
      </c>
      <c r="AY1164">
        <v>0</v>
      </c>
      <c r="AZ1164">
        <v>0</v>
      </c>
      <c r="BA1164" t="s">
        <v>3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Y1164*Source!I443</f>
        <v>1</v>
      </c>
      <c r="CY1164">
        <f t="shared" si="371"/>
        <v>88828.63</v>
      </c>
      <c r="CZ1164">
        <f t="shared" si="372"/>
        <v>13120.92</v>
      </c>
      <c r="DA1164">
        <f t="shared" si="373"/>
        <v>6.77</v>
      </c>
      <c r="DB1164">
        <f t="shared" si="374"/>
        <v>13120.92</v>
      </c>
      <c r="DC1164">
        <f t="shared" si="375"/>
        <v>0</v>
      </c>
    </row>
    <row r="1165" spans="1:107" x14ac:dyDescent="0.2">
      <c r="A1165">
        <f>ROW(Source!A446)</f>
        <v>446</v>
      </c>
      <c r="B1165">
        <v>39650536</v>
      </c>
      <c r="C1165">
        <v>39651978</v>
      </c>
      <c r="D1165">
        <v>37080781</v>
      </c>
      <c r="E1165">
        <v>1</v>
      </c>
      <c r="F1165">
        <v>1</v>
      </c>
      <c r="G1165">
        <v>1</v>
      </c>
      <c r="H1165">
        <v>1</v>
      </c>
      <c r="I1165" t="s">
        <v>876</v>
      </c>
      <c r="J1165" t="s">
        <v>3</v>
      </c>
      <c r="K1165" t="s">
        <v>877</v>
      </c>
      <c r="L1165">
        <v>1191</v>
      </c>
      <c r="N1165">
        <v>1013</v>
      </c>
      <c r="O1165" t="s">
        <v>878</v>
      </c>
      <c r="P1165" t="s">
        <v>878</v>
      </c>
      <c r="Q1165">
        <v>1</v>
      </c>
      <c r="W1165">
        <v>0</v>
      </c>
      <c r="X1165">
        <v>912892513</v>
      </c>
      <c r="Y1165">
        <v>1.5120000000000002</v>
      </c>
      <c r="AA1165">
        <v>0</v>
      </c>
      <c r="AB1165">
        <v>0</v>
      </c>
      <c r="AC1165">
        <v>0</v>
      </c>
      <c r="AD1165">
        <v>9.92</v>
      </c>
      <c r="AE1165">
        <v>0</v>
      </c>
      <c r="AF1165">
        <v>0</v>
      </c>
      <c r="AG1165">
        <v>0</v>
      </c>
      <c r="AH1165">
        <v>9.92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1</v>
      </c>
      <c r="AQ1165">
        <v>0</v>
      </c>
      <c r="AR1165">
        <v>0</v>
      </c>
      <c r="AS1165" t="s">
        <v>3</v>
      </c>
      <c r="AT1165">
        <v>1.1200000000000001</v>
      </c>
      <c r="AU1165" t="s">
        <v>19</v>
      </c>
      <c r="AV1165">
        <v>1</v>
      </c>
      <c r="AW1165">
        <v>2</v>
      </c>
      <c r="AX1165">
        <v>39651999</v>
      </c>
      <c r="AY1165">
        <v>1</v>
      </c>
      <c r="AZ1165">
        <v>0</v>
      </c>
      <c r="BA1165">
        <v>995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Y1165*Source!I446</f>
        <v>9.072000000000001</v>
      </c>
      <c r="CY1165">
        <f>AD1165</f>
        <v>9.92</v>
      </c>
      <c r="CZ1165">
        <f>AH1165</f>
        <v>9.92</v>
      </c>
      <c r="DA1165">
        <f>AL1165</f>
        <v>1</v>
      </c>
      <c r="DB1165">
        <f>ROUND((ROUND(AT1165*CZ1165,2)*1.35),6)</f>
        <v>14.9985</v>
      </c>
      <c r="DC1165">
        <f>ROUND((ROUND(AT1165*AG1165,2)*1.35),6)</f>
        <v>0</v>
      </c>
    </row>
    <row r="1166" spans="1:107" x14ac:dyDescent="0.2">
      <c r="A1166">
        <f>ROW(Source!A446)</f>
        <v>446</v>
      </c>
      <c r="B1166">
        <v>39650536</v>
      </c>
      <c r="C1166">
        <v>39651978</v>
      </c>
      <c r="D1166">
        <v>37064876</v>
      </c>
      <c r="E1166">
        <v>1</v>
      </c>
      <c r="F1166">
        <v>1</v>
      </c>
      <c r="G1166">
        <v>1</v>
      </c>
      <c r="H1166">
        <v>1</v>
      </c>
      <c r="I1166" t="s">
        <v>897</v>
      </c>
      <c r="J1166" t="s">
        <v>3</v>
      </c>
      <c r="K1166" t="s">
        <v>898</v>
      </c>
      <c r="L1166">
        <v>1191</v>
      </c>
      <c r="N1166">
        <v>1013</v>
      </c>
      <c r="O1166" t="s">
        <v>878</v>
      </c>
      <c r="P1166" t="s">
        <v>878</v>
      </c>
      <c r="Q1166">
        <v>1</v>
      </c>
      <c r="W1166">
        <v>0</v>
      </c>
      <c r="X1166">
        <v>-1417349443</v>
      </c>
      <c r="Y1166">
        <v>0.17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1</v>
      </c>
      <c r="AP1166">
        <v>0</v>
      </c>
      <c r="AQ1166">
        <v>0</v>
      </c>
      <c r="AR1166">
        <v>0</v>
      </c>
      <c r="AS1166" t="s">
        <v>3</v>
      </c>
      <c r="AT1166">
        <v>0.17</v>
      </c>
      <c r="AU1166" t="s">
        <v>3</v>
      </c>
      <c r="AV1166">
        <v>2</v>
      </c>
      <c r="AW1166">
        <v>2</v>
      </c>
      <c r="AX1166">
        <v>39652000</v>
      </c>
      <c r="AY1166">
        <v>1</v>
      </c>
      <c r="AZ1166">
        <v>2048</v>
      </c>
      <c r="BA1166">
        <v>996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Y1166*Source!I446</f>
        <v>1.02</v>
      </c>
      <c r="CY1166">
        <f>AD1166</f>
        <v>0</v>
      </c>
      <c r="CZ1166">
        <f>AH1166</f>
        <v>0</v>
      </c>
      <c r="DA1166">
        <f>AL1166</f>
        <v>1</v>
      </c>
      <c r="DB1166">
        <f>ROUND(ROUND(AT1166*CZ1166,2),6)</f>
        <v>0</v>
      </c>
      <c r="DC1166">
        <f>ROUND(ROUND(AT1166*AG1166,2),6)</f>
        <v>0</v>
      </c>
    </row>
    <row r="1167" spans="1:107" x14ac:dyDescent="0.2">
      <c r="A1167">
        <f>ROW(Source!A446)</f>
        <v>446</v>
      </c>
      <c r="B1167">
        <v>39650536</v>
      </c>
      <c r="C1167">
        <v>39651978</v>
      </c>
      <c r="D1167">
        <v>36883554</v>
      </c>
      <c r="E1167">
        <v>1</v>
      </c>
      <c r="F1167">
        <v>1</v>
      </c>
      <c r="G1167">
        <v>1</v>
      </c>
      <c r="H1167">
        <v>2</v>
      </c>
      <c r="I1167" t="s">
        <v>961</v>
      </c>
      <c r="J1167" t="s">
        <v>962</v>
      </c>
      <c r="K1167" t="s">
        <v>963</v>
      </c>
      <c r="L1167">
        <v>1368</v>
      </c>
      <c r="N1167">
        <v>1011</v>
      </c>
      <c r="O1167" t="s">
        <v>902</v>
      </c>
      <c r="P1167" t="s">
        <v>902</v>
      </c>
      <c r="Q1167">
        <v>1</v>
      </c>
      <c r="W1167">
        <v>0</v>
      </c>
      <c r="X1167">
        <v>1372534845</v>
      </c>
      <c r="Y1167">
        <v>1.3500000000000002E-2</v>
      </c>
      <c r="AA1167">
        <v>0</v>
      </c>
      <c r="AB1167">
        <v>65.709999999999994</v>
      </c>
      <c r="AC1167">
        <v>11.6</v>
      </c>
      <c r="AD1167">
        <v>0</v>
      </c>
      <c r="AE1167">
        <v>0</v>
      </c>
      <c r="AF1167">
        <v>65.709999999999994</v>
      </c>
      <c r="AG1167">
        <v>11.6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1</v>
      </c>
      <c r="AP1167">
        <v>1</v>
      </c>
      <c r="AQ1167">
        <v>0</v>
      </c>
      <c r="AR1167">
        <v>0</v>
      </c>
      <c r="AS1167" t="s">
        <v>3</v>
      </c>
      <c r="AT1167">
        <v>0.01</v>
      </c>
      <c r="AU1167" t="s">
        <v>19</v>
      </c>
      <c r="AV1167">
        <v>0</v>
      </c>
      <c r="AW1167">
        <v>2</v>
      </c>
      <c r="AX1167">
        <v>39652001</v>
      </c>
      <c r="AY1167">
        <v>1</v>
      </c>
      <c r="AZ1167">
        <v>0</v>
      </c>
      <c r="BA1167">
        <v>997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Y1167*Source!I446</f>
        <v>8.1000000000000016E-2</v>
      </c>
      <c r="CY1167">
        <f t="shared" ref="CY1167:CY1173" si="376">AB1167</f>
        <v>65.709999999999994</v>
      </c>
      <c r="CZ1167">
        <f t="shared" ref="CZ1167:CZ1173" si="377">AF1167</f>
        <v>65.709999999999994</v>
      </c>
      <c r="DA1167">
        <f t="shared" ref="DA1167:DA1173" si="378">AJ1167</f>
        <v>1</v>
      </c>
      <c r="DB1167">
        <f t="shared" ref="DB1167:DB1173" si="379">ROUND((ROUND(AT1167*CZ1167,2)*1.35),6)</f>
        <v>0.89100000000000001</v>
      </c>
      <c r="DC1167">
        <f t="shared" ref="DC1167:DC1173" si="380">ROUND((ROUND(AT1167*AG1167,2)*1.35),6)</f>
        <v>0.16200000000000001</v>
      </c>
    </row>
    <row r="1168" spans="1:107" x14ac:dyDescent="0.2">
      <c r="A1168">
        <f>ROW(Source!A446)</f>
        <v>446</v>
      </c>
      <c r="B1168">
        <v>39650536</v>
      </c>
      <c r="C1168">
        <v>39651978</v>
      </c>
      <c r="D1168">
        <v>36883858</v>
      </c>
      <c r="E1168">
        <v>1</v>
      </c>
      <c r="F1168">
        <v>1</v>
      </c>
      <c r="G1168">
        <v>1</v>
      </c>
      <c r="H1168">
        <v>2</v>
      </c>
      <c r="I1168" t="s">
        <v>1039</v>
      </c>
      <c r="J1168" t="s">
        <v>1040</v>
      </c>
      <c r="K1168" t="s">
        <v>1041</v>
      </c>
      <c r="L1168">
        <v>1368</v>
      </c>
      <c r="N1168">
        <v>1011</v>
      </c>
      <c r="O1168" t="s">
        <v>902</v>
      </c>
      <c r="P1168" t="s">
        <v>902</v>
      </c>
      <c r="Q1168">
        <v>1</v>
      </c>
      <c r="W1168">
        <v>0</v>
      </c>
      <c r="X1168">
        <v>-353815937</v>
      </c>
      <c r="Y1168">
        <v>0.43200000000000005</v>
      </c>
      <c r="AA1168">
        <v>0</v>
      </c>
      <c r="AB1168">
        <v>8.1</v>
      </c>
      <c r="AC1168">
        <v>0</v>
      </c>
      <c r="AD1168">
        <v>0</v>
      </c>
      <c r="AE1168">
        <v>0</v>
      </c>
      <c r="AF1168">
        <v>8.1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1</v>
      </c>
      <c r="AQ1168">
        <v>0</v>
      </c>
      <c r="AR1168">
        <v>0</v>
      </c>
      <c r="AS1168" t="s">
        <v>3</v>
      </c>
      <c r="AT1168">
        <v>0.32</v>
      </c>
      <c r="AU1168" t="s">
        <v>19</v>
      </c>
      <c r="AV1168">
        <v>0</v>
      </c>
      <c r="AW1168">
        <v>2</v>
      </c>
      <c r="AX1168">
        <v>39652002</v>
      </c>
      <c r="AY1168">
        <v>1</v>
      </c>
      <c r="AZ1168">
        <v>0</v>
      </c>
      <c r="BA1168">
        <v>998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Y1168*Source!I446</f>
        <v>2.5920000000000005</v>
      </c>
      <c r="CY1168">
        <f t="shared" si="376"/>
        <v>8.1</v>
      </c>
      <c r="CZ1168">
        <f t="shared" si="377"/>
        <v>8.1</v>
      </c>
      <c r="DA1168">
        <f t="shared" si="378"/>
        <v>1</v>
      </c>
      <c r="DB1168">
        <f t="shared" si="379"/>
        <v>3.4965000000000002</v>
      </c>
      <c r="DC1168">
        <f t="shared" si="380"/>
        <v>0</v>
      </c>
    </row>
    <row r="1169" spans="1:107" x14ac:dyDescent="0.2">
      <c r="A1169">
        <f>ROW(Source!A446)</f>
        <v>446</v>
      </c>
      <c r="B1169">
        <v>39650536</v>
      </c>
      <c r="C1169">
        <v>39651978</v>
      </c>
      <c r="D1169">
        <v>36884416</v>
      </c>
      <c r="E1169">
        <v>1</v>
      </c>
      <c r="F1169">
        <v>1</v>
      </c>
      <c r="G1169">
        <v>1</v>
      </c>
      <c r="H1169">
        <v>2</v>
      </c>
      <c r="I1169" t="s">
        <v>1226</v>
      </c>
      <c r="J1169" t="s">
        <v>1227</v>
      </c>
      <c r="K1169" t="s">
        <v>1228</v>
      </c>
      <c r="L1169">
        <v>1368</v>
      </c>
      <c r="N1169">
        <v>1011</v>
      </c>
      <c r="O1169" t="s">
        <v>902</v>
      </c>
      <c r="P1169" t="s">
        <v>902</v>
      </c>
      <c r="Q1169">
        <v>1</v>
      </c>
      <c r="W1169">
        <v>0</v>
      </c>
      <c r="X1169">
        <v>271748449</v>
      </c>
      <c r="Y1169">
        <v>0.13500000000000001</v>
      </c>
      <c r="AA1169">
        <v>0</v>
      </c>
      <c r="AB1169">
        <v>6.82</v>
      </c>
      <c r="AC1169">
        <v>0</v>
      </c>
      <c r="AD1169">
        <v>0</v>
      </c>
      <c r="AE1169">
        <v>0</v>
      </c>
      <c r="AF1169">
        <v>6.82</v>
      </c>
      <c r="AG1169">
        <v>0</v>
      </c>
      <c r="AH1169">
        <v>0</v>
      </c>
      <c r="AI1169">
        <v>1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1</v>
      </c>
      <c r="AQ1169">
        <v>0</v>
      </c>
      <c r="AR1169">
        <v>0</v>
      </c>
      <c r="AS1169" t="s">
        <v>3</v>
      </c>
      <c r="AT1169">
        <v>0.1</v>
      </c>
      <c r="AU1169" t="s">
        <v>19</v>
      </c>
      <c r="AV1169">
        <v>0</v>
      </c>
      <c r="AW1169">
        <v>2</v>
      </c>
      <c r="AX1169">
        <v>39652003</v>
      </c>
      <c r="AY1169">
        <v>1</v>
      </c>
      <c r="AZ1169">
        <v>0</v>
      </c>
      <c r="BA1169">
        <v>999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Y1169*Source!I446</f>
        <v>0.81</v>
      </c>
      <c r="CY1169">
        <f t="shared" si="376"/>
        <v>6.82</v>
      </c>
      <c r="CZ1169">
        <f t="shared" si="377"/>
        <v>6.82</v>
      </c>
      <c r="DA1169">
        <f t="shared" si="378"/>
        <v>1</v>
      </c>
      <c r="DB1169">
        <f t="shared" si="379"/>
        <v>0.91800000000000004</v>
      </c>
      <c r="DC1169">
        <f t="shared" si="380"/>
        <v>0</v>
      </c>
    </row>
    <row r="1170" spans="1:107" x14ac:dyDescent="0.2">
      <c r="A1170">
        <f>ROW(Source!A446)</f>
        <v>446</v>
      </c>
      <c r="B1170">
        <v>39650536</v>
      </c>
      <c r="C1170">
        <v>39651978</v>
      </c>
      <c r="D1170">
        <v>36884498</v>
      </c>
      <c r="E1170">
        <v>1</v>
      </c>
      <c r="F1170">
        <v>1</v>
      </c>
      <c r="G1170">
        <v>1</v>
      </c>
      <c r="H1170">
        <v>2</v>
      </c>
      <c r="I1170" t="s">
        <v>1229</v>
      </c>
      <c r="J1170" t="s">
        <v>1230</v>
      </c>
      <c r="K1170" t="s">
        <v>1231</v>
      </c>
      <c r="L1170">
        <v>1368</v>
      </c>
      <c r="N1170">
        <v>1011</v>
      </c>
      <c r="O1170" t="s">
        <v>902</v>
      </c>
      <c r="P1170" t="s">
        <v>902</v>
      </c>
      <c r="Q1170">
        <v>1</v>
      </c>
      <c r="W1170">
        <v>0</v>
      </c>
      <c r="X1170">
        <v>884266781</v>
      </c>
      <c r="Y1170">
        <v>0.10800000000000001</v>
      </c>
      <c r="AA1170">
        <v>0</v>
      </c>
      <c r="AB1170">
        <v>70</v>
      </c>
      <c r="AC1170">
        <v>0</v>
      </c>
      <c r="AD1170">
        <v>0</v>
      </c>
      <c r="AE1170">
        <v>0</v>
      </c>
      <c r="AF1170">
        <v>70</v>
      </c>
      <c r="AG1170">
        <v>0</v>
      </c>
      <c r="AH1170">
        <v>0</v>
      </c>
      <c r="AI1170">
        <v>1</v>
      </c>
      <c r="AJ1170">
        <v>1</v>
      </c>
      <c r="AK1170">
        <v>1</v>
      </c>
      <c r="AL1170">
        <v>1</v>
      </c>
      <c r="AN1170">
        <v>0</v>
      </c>
      <c r="AO1170">
        <v>1</v>
      </c>
      <c r="AP1170">
        <v>1</v>
      </c>
      <c r="AQ1170">
        <v>0</v>
      </c>
      <c r="AR1170">
        <v>0</v>
      </c>
      <c r="AS1170" t="s">
        <v>3</v>
      </c>
      <c r="AT1170">
        <v>0.08</v>
      </c>
      <c r="AU1170" t="s">
        <v>19</v>
      </c>
      <c r="AV1170">
        <v>0</v>
      </c>
      <c r="AW1170">
        <v>2</v>
      </c>
      <c r="AX1170">
        <v>39652004</v>
      </c>
      <c r="AY1170">
        <v>1</v>
      </c>
      <c r="AZ1170">
        <v>0</v>
      </c>
      <c r="BA1170">
        <v>1000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Y1170*Source!I446</f>
        <v>0.64800000000000013</v>
      </c>
      <c r="CY1170">
        <f t="shared" si="376"/>
        <v>70</v>
      </c>
      <c r="CZ1170">
        <f t="shared" si="377"/>
        <v>70</v>
      </c>
      <c r="DA1170">
        <f t="shared" si="378"/>
        <v>1</v>
      </c>
      <c r="DB1170">
        <f t="shared" si="379"/>
        <v>7.56</v>
      </c>
      <c r="DC1170">
        <f t="shared" si="380"/>
        <v>0</v>
      </c>
    </row>
    <row r="1171" spans="1:107" x14ac:dyDescent="0.2">
      <c r="A1171">
        <f>ROW(Source!A446)</f>
        <v>446</v>
      </c>
      <c r="B1171">
        <v>39650536</v>
      </c>
      <c r="C1171">
        <v>39651978</v>
      </c>
      <c r="D1171">
        <v>36884527</v>
      </c>
      <c r="E1171">
        <v>1</v>
      </c>
      <c r="F1171">
        <v>1</v>
      </c>
      <c r="G1171">
        <v>1</v>
      </c>
      <c r="H1171">
        <v>2</v>
      </c>
      <c r="I1171" t="s">
        <v>1232</v>
      </c>
      <c r="J1171" t="s">
        <v>1233</v>
      </c>
      <c r="K1171" t="s">
        <v>1234</v>
      </c>
      <c r="L1171">
        <v>1368</v>
      </c>
      <c r="N1171">
        <v>1011</v>
      </c>
      <c r="O1171" t="s">
        <v>902</v>
      </c>
      <c r="P1171" t="s">
        <v>902</v>
      </c>
      <c r="Q1171">
        <v>1</v>
      </c>
      <c r="W1171">
        <v>0</v>
      </c>
      <c r="X1171">
        <v>1534893905</v>
      </c>
      <c r="Y1171">
        <v>0.10800000000000001</v>
      </c>
      <c r="AA1171">
        <v>0</v>
      </c>
      <c r="AB1171">
        <v>16.920000000000002</v>
      </c>
      <c r="AC1171">
        <v>10.06</v>
      </c>
      <c r="AD1171">
        <v>0</v>
      </c>
      <c r="AE1171">
        <v>0</v>
      </c>
      <c r="AF1171">
        <v>16.920000000000002</v>
      </c>
      <c r="AG1171">
        <v>10.06</v>
      </c>
      <c r="AH1171">
        <v>0</v>
      </c>
      <c r="AI1171">
        <v>1</v>
      </c>
      <c r="AJ1171">
        <v>1</v>
      </c>
      <c r="AK1171">
        <v>1</v>
      </c>
      <c r="AL1171">
        <v>1</v>
      </c>
      <c r="AN1171">
        <v>0</v>
      </c>
      <c r="AO1171">
        <v>1</v>
      </c>
      <c r="AP1171">
        <v>1</v>
      </c>
      <c r="AQ1171">
        <v>0</v>
      </c>
      <c r="AR1171">
        <v>0</v>
      </c>
      <c r="AS1171" t="s">
        <v>3</v>
      </c>
      <c r="AT1171">
        <v>0.08</v>
      </c>
      <c r="AU1171" t="s">
        <v>19</v>
      </c>
      <c r="AV1171">
        <v>0</v>
      </c>
      <c r="AW1171">
        <v>2</v>
      </c>
      <c r="AX1171">
        <v>39652005</v>
      </c>
      <c r="AY1171">
        <v>1</v>
      </c>
      <c r="AZ1171">
        <v>0</v>
      </c>
      <c r="BA1171">
        <v>1001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Y1171*Source!I446</f>
        <v>0.64800000000000013</v>
      </c>
      <c r="CY1171">
        <f t="shared" si="376"/>
        <v>16.920000000000002</v>
      </c>
      <c r="CZ1171">
        <f t="shared" si="377"/>
        <v>16.920000000000002</v>
      </c>
      <c r="DA1171">
        <f t="shared" si="378"/>
        <v>1</v>
      </c>
      <c r="DB1171">
        <f t="shared" si="379"/>
        <v>1.8225</v>
      </c>
      <c r="DC1171">
        <f t="shared" si="380"/>
        <v>1.08</v>
      </c>
    </row>
    <row r="1172" spans="1:107" x14ac:dyDescent="0.2">
      <c r="A1172">
        <f>ROW(Source!A446)</f>
        <v>446</v>
      </c>
      <c r="B1172">
        <v>39650536</v>
      </c>
      <c r="C1172">
        <v>39651978</v>
      </c>
      <c r="D1172">
        <v>36884528</v>
      </c>
      <c r="E1172">
        <v>1</v>
      </c>
      <c r="F1172">
        <v>1</v>
      </c>
      <c r="G1172">
        <v>1</v>
      </c>
      <c r="H1172">
        <v>2</v>
      </c>
      <c r="I1172" t="s">
        <v>1235</v>
      </c>
      <c r="J1172" t="s">
        <v>1236</v>
      </c>
      <c r="K1172" t="s">
        <v>1237</v>
      </c>
      <c r="L1172">
        <v>1368</v>
      </c>
      <c r="N1172">
        <v>1011</v>
      </c>
      <c r="O1172" t="s">
        <v>902</v>
      </c>
      <c r="P1172" t="s">
        <v>902</v>
      </c>
      <c r="Q1172">
        <v>1</v>
      </c>
      <c r="W1172">
        <v>0</v>
      </c>
      <c r="X1172">
        <v>1168077914</v>
      </c>
      <c r="Y1172">
        <v>0.10800000000000001</v>
      </c>
      <c r="AA1172">
        <v>0</v>
      </c>
      <c r="AB1172">
        <v>56.24</v>
      </c>
      <c r="AC1172">
        <v>10.06</v>
      </c>
      <c r="AD1172">
        <v>0</v>
      </c>
      <c r="AE1172">
        <v>0</v>
      </c>
      <c r="AF1172">
        <v>56.24</v>
      </c>
      <c r="AG1172">
        <v>10.06</v>
      </c>
      <c r="AH1172">
        <v>0</v>
      </c>
      <c r="AI1172">
        <v>1</v>
      </c>
      <c r="AJ1172">
        <v>1</v>
      </c>
      <c r="AK1172">
        <v>1</v>
      </c>
      <c r="AL1172">
        <v>1</v>
      </c>
      <c r="AN1172">
        <v>0</v>
      </c>
      <c r="AO1172">
        <v>1</v>
      </c>
      <c r="AP1172">
        <v>1</v>
      </c>
      <c r="AQ1172">
        <v>0</v>
      </c>
      <c r="AR1172">
        <v>0</v>
      </c>
      <c r="AS1172" t="s">
        <v>3</v>
      </c>
      <c r="AT1172">
        <v>0.08</v>
      </c>
      <c r="AU1172" t="s">
        <v>19</v>
      </c>
      <c r="AV1172">
        <v>0</v>
      </c>
      <c r="AW1172">
        <v>2</v>
      </c>
      <c r="AX1172">
        <v>39652006</v>
      </c>
      <c r="AY1172">
        <v>1</v>
      </c>
      <c r="AZ1172">
        <v>0</v>
      </c>
      <c r="BA1172">
        <v>1002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Y1172*Source!I446</f>
        <v>0.64800000000000013</v>
      </c>
      <c r="CY1172">
        <f t="shared" si="376"/>
        <v>56.24</v>
      </c>
      <c r="CZ1172">
        <f t="shared" si="377"/>
        <v>56.24</v>
      </c>
      <c r="DA1172">
        <f t="shared" si="378"/>
        <v>1</v>
      </c>
      <c r="DB1172">
        <f t="shared" si="379"/>
        <v>6.0750000000000002</v>
      </c>
      <c r="DC1172">
        <f t="shared" si="380"/>
        <v>1.08</v>
      </c>
    </row>
    <row r="1173" spans="1:107" x14ac:dyDescent="0.2">
      <c r="A1173">
        <f>ROW(Source!A446)</f>
        <v>446</v>
      </c>
      <c r="B1173">
        <v>39650536</v>
      </c>
      <c r="C1173">
        <v>39651978</v>
      </c>
      <c r="D1173">
        <v>36884589</v>
      </c>
      <c r="E1173">
        <v>1</v>
      </c>
      <c r="F1173">
        <v>1</v>
      </c>
      <c r="G1173">
        <v>1</v>
      </c>
      <c r="H1173">
        <v>2</v>
      </c>
      <c r="I1173" t="s">
        <v>1238</v>
      </c>
      <c r="J1173" t="s">
        <v>1239</v>
      </c>
      <c r="K1173" t="s">
        <v>1240</v>
      </c>
      <c r="L1173">
        <v>1368</v>
      </c>
      <c r="N1173">
        <v>1011</v>
      </c>
      <c r="O1173" t="s">
        <v>902</v>
      </c>
      <c r="P1173" t="s">
        <v>902</v>
      </c>
      <c r="Q1173">
        <v>1</v>
      </c>
      <c r="W1173">
        <v>0</v>
      </c>
      <c r="X1173">
        <v>917395980</v>
      </c>
      <c r="Y1173">
        <v>0.10800000000000001</v>
      </c>
      <c r="AA1173">
        <v>0</v>
      </c>
      <c r="AB1173">
        <v>2.36</v>
      </c>
      <c r="AC1173">
        <v>0</v>
      </c>
      <c r="AD1173">
        <v>0</v>
      </c>
      <c r="AE1173">
        <v>0</v>
      </c>
      <c r="AF1173">
        <v>2.36</v>
      </c>
      <c r="AG1173">
        <v>0</v>
      </c>
      <c r="AH1173">
        <v>0</v>
      </c>
      <c r="AI1173">
        <v>1</v>
      </c>
      <c r="AJ1173">
        <v>1</v>
      </c>
      <c r="AK1173">
        <v>1</v>
      </c>
      <c r="AL1173">
        <v>1</v>
      </c>
      <c r="AN1173">
        <v>0</v>
      </c>
      <c r="AO1173">
        <v>1</v>
      </c>
      <c r="AP1173">
        <v>1</v>
      </c>
      <c r="AQ1173">
        <v>0</v>
      </c>
      <c r="AR1173">
        <v>0</v>
      </c>
      <c r="AS1173" t="s">
        <v>3</v>
      </c>
      <c r="AT1173">
        <v>0.08</v>
      </c>
      <c r="AU1173" t="s">
        <v>19</v>
      </c>
      <c r="AV1173">
        <v>0</v>
      </c>
      <c r="AW1173">
        <v>2</v>
      </c>
      <c r="AX1173">
        <v>39652007</v>
      </c>
      <c r="AY1173">
        <v>1</v>
      </c>
      <c r="AZ1173">
        <v>0</v>
      </c>
      <c r="BA1173">
        <v>1003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Y1173*Source!I446</f>
        <v>0.64800000000000013</v>
      </c>
      <c r="CY1173">
        <f t="shared" si="376"/>
        <v>2.36</v>
      </c>
      <c r="CZ1173">
        <f t="shared" si="377"/>
        <v>2.36</v>
      </c>
      <c r="DA1173">
        <f t="shared" si="378"/>
        <v>1</v>
      </c>
      <c r="DB1173">
        <f t="shared" si="379"/>
        <v>0.25650000000000001</v>
      </c>
      <c r="DC1173">
        <f t="shared" si="380"/>
        <v>0</v>
      </c>
    </row>
    <row r="1174" spans="1:107" x14ac:dyDescent="0.2">
      <c r="A1174">
        <f>ROW(Source!A446)</f>
        <v>446</v>
      </c>
      <c r="B1174">
        <v>39650536</v>
      </c>
      <c r="C1174">
        <v>39651978</v>
      </c>
      <c r="D1174">
        <v>36803256</v>
      </c>
      <c r="E1174">
        <v>1</v>
      </c>
      <c r="F1174">
        <v>1</v>
      </c>
      <c r="G1174">
        <v>1</v>
      </c>
      <c r="H1174">
        <v>3</v>
      </c>
      <c r="I1174" t="s">
        <v>1141</v>
      </c>
      <c r="J1174" t="s">
        <v>1142</v>
      </c>
      <c r="K1174" t="s">
        <v>1143</v>
      </c>
      <c r="L1174">
        <v>1348</v>
      </c>
      <c r="N1174">
        <v>1009</v>
      </c>
      <c r="O1174" t="s">
        <v>888</v>
      </c>
      <c r="P1174" t="s">
        <v>888</v>
      </c>
      <c r="Q1174">
        <v>1000</v>
      </c>
      <c r="W1174">
        <v>0</v>
      </c>
      <c r="X1174">
        <v>-714836380</v>
      </c>
      <c r="Y1174">
        <v>7.7999999999999999E-4</v>
      </c>
      <c r="AA1174">
        <v>10315.01</v>
      </c>
      <c r="AB1174">
        <v>0</v>
      </c>
      <c r="AC1174">
        <v>0</v>
      </c>
      <c r="AD1174">
        <v>0</v>
      </c>
      <c r="AE1174">
        <v>10315.01</v>
      </c>
      <c r="AF1174">
        <v>0</v>
      </c>
      <c r="AG1174">
        <v>0</v>
      </c>
      <c r="AH1174">
        <v>0</v>
      </c>
      <c r="AI1174">
        <v>1</v>
      </c>
      <c r="AJ1174">
        <v>1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3</v>
      </c>
      <c r="AT1174">
        <v>7.7999999999999999E-4</v>
      </c>
      <c r="AU1174" t="s">
        <v>3</v>
      </c>
      <c r="AV1174">
        <v>0</v>
      </c>
      <c r="AW1174">
        <v>2</v>
      </c>
      <c r="AX1174">
        <v>39652008</v>
      </c>
      <c r="AY1174">
        <v>1</v>
      </c>
      <c r="AZ1174">
        <v>0</v>
      </c>
      <c r="BA1174">
        <v>1004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Y1174*Source!I446</f>
        <v>4.6800000000000001E-3</v>
      </c>
      <c r="CY1174">
        <f t="shared" ref="CY1174:CY1184" si="381">AA1174</f>
        <v>10315.01</v>
      </c>
      <c r="CZ1174">
        <f t="shared" ref="CZ1174:CZ1184" si="382">AE1174</f>
        <v>10315.01</v>
      </c>
      <c r="DA1174">
        <f t="shared" ref="DA1174:DA1184" si="383">AI1174</f>
        <v>1</v>
      </c>
      <c r="DB1174">
        <f t="shared" ref="DB1174:DB1184" si="384">ROUND(ROUND(AT1174*CZ1174,2),6)</f>
        <v>8.0500000000000007</v>
      </c>
      <c r="DC1174">
        <f t="shared" ref="DC1174:DC1184" si="385">ROUND(ROUND(AT1174*AG1174,2),6)</f>
        <v>0</v>
      </c>
    </row>
    <row r="1175" spans="1:107" x14ac:dyDescent="0.2">
      <c r="A1175">
        <f>ROW(Source!A446)</f>
        <v>446</v>
      </c>
      <c r="B1175">
        <v>39650536</v>
      </c>
      <c r="C1175">
        <v>39651978</v>
      </c>
      <c r="D1175">
        <v>36804438</v>
      </c>
      <c r="E1175">
        <v>1</v>
      </c>
      <c r="F1175">
        <v>1</v>
      </c>
      <c r="G1175">
        <v>1</v>
      </c>
      <c r="H1175">
        <v>3</v>
      </c>
      <c r="I1175" t="s">
        <v>1241</v>
      </c>
      <c r="J1175" t="s">
        <v>1242</v>
      </c>
      <c r="K1175" t="s">
        <v>1243</v>
      </c>
      <c r="L1175">
        <v>1346</v>
      </c>
      <c r="N1175">
        <v>1009</v>
      </c>
      <c r="O1175" t="s">
        <v>186</v>
      </c>
      <c r="P1175" t="s">
        <v>186</v>
      </c>
      <c r="Q1175">
        <v>1</v>
      </c>
      <c r="W1175">
        <v>0</v>
      </c>
      <c r="X1175">
        <v>-70943466</v>
      </c>
      <c r="Y1175">
        <v>0.01</v>
      </c>
      <c r="AA1175">
        <v>28.22</v>
      </c>
      <c r="AB1175">
        <v>0</v>
      </c>
      <c r="AC1175">
        <v>0</v>
      </c>
      <c r="AD1175">
        <v>0</v>
      </c>
      <c r="AE1175">
        <v>28.22</v>
      </c>
      <c r="AF1175">
        <v>0</v>
      </c>
      <c r="AG1175">
        <v>0</v>
      </c>
      <c r="AH1175">
        <v>0</v>
      </c>
      <c r="AI1175">
        <v>1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3</v>
      </c>
      <c r="AT1175">
        <v>0.01</v>
      </c>
      <c r="AU1175" t="s">
        <v>3</v>
      </c>
      <c r="AV1175">
        <v>0</v>
      </c>
      <c r="AW1175">
        <v>2</v>
      </c>
      <c r="AX1175">
        <v>39652009</v>
      </c>
      <c r="AY1175">
        <v>1</v>
      </c>
      <c r="AZ1175">
        <v>0</v>
      </c>
      <c r="BA1175">
        <v>1005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Y1175*Source!I446</f>
        <v>0.06</v>
      </c>
      <c r="CY1175">
        <f t="shared" si="381"/>
        <v>28.22</v>
      </c>
      <c r="CZ1175">
        <f t="shared" si="382"/>
        <v>28.22</v>
      </c>
      <c r="DA1175">
        <f t="shared" si="383"/>
        <v>1</v>
      </c>
      <c r="DB1175">
        <f t="shared" si="384"/>
        <v>0.28000000000000003</v>
      </c>
      <c r="DC1175">
        <f t="shared" si="385"/>
        <v>0</v>
      </c>
    </row>
    <row r="1176" spans="1:107" x14ac:dyDescent="0.2">
      <c r="A1176">
        <f>ROW(Source!A446)</f>
        <v>446</v>
      </c>
      <c r="B1176">
        <v>39650536</v>
      </c>
      <c r="C1176">
        <v>39651978</v>
      </c>
      <c r="D1176">
        <v>36825770</v>
      </c>
      <c r="E1176">
        <v>1</v>
      </c>
      <c r="F1176">
        <v>1</v>
      </c>
      <c r="G1176">
        <v>1</v>
      </c>
      <c r="H1176">
        <v>3</v>
      </c>
      <c r="I1176" t="s">
        <v>1268</v>
      </c>
      <c r="J1176" t="s">
        <v>1269</v>
      </c>
      <c r="K1176" t="s">
        <v>1270</v>
      </c>
      <c r="L1176">
        <v>1348</v>
      </c>
      <c r="N1176">
        <v>1009</v>
      </c>
      <c r="O1176" t="s">
        <v>888</v>
      </c>
      <c r="P1176" t="s">
        <v>888</v>
      </c>
      <c r="Q1176">
        <v>1000</v>
      </c>
      <c r="W1176">
        <v>0</v>
      </c>
      <c r="X1176">
        <v>-511989534</v>
      </c>
      <c r="Y1176">
        <v>7.0000000000000001E-3</v>
      </c>
      <c r="AA1176">
        <v>5891.61</v>
      </c>
      <c r="AB1176">
        <v>0</v>
      </c>
      <c r="AC1176">
        <v>0</v>
      </c>
      <c r="AD1176">
        <v>0</v>
      </c>
      <c r="AE1176">
        <v>5891.61</v>
      </c>
      <c r="AF1176">
        <v>0</v>
      </c>
      <c r="AG1176">
        <v>0</v>
      </c>
      <c r="AH1176">
        <v>0</v>
      </c>
      <c r="AI1176">
        <v>1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3</v>
      </c>
      <c r="AT1176">
        <v>7.0000000000000001E-3</v>
      </c>
      <c r="AU1176" t="s">
        <v>3</v>
      </c>
      <c r="AV1176">
        <v>0</v>
      </c>
      <c r="AW1176">
        <v>2</v>
      </c>
      <c r="AX1176">
        <v>39652010</v>
      </c>
      <c r="AY1176">
        <v>1</v>
      </c>
      <c r="AZ1176">
        <v>0</v>
      </c>
      <c r="BA1176">
        <v>1006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Y1176*Source!I446</f>
        <v>4.2000000000000003E-2</v>
      </c>
      <c r="CY1176">
        <f t="shared" si="381"/>
        <v>5891.61</v>
      </c>
      <c r="CZ1176">
        <f t="shared" si="382"/>
        <v>5891.61</v>
      </c>
      <c r="DA1176">
        <f t="shared" si="383"/>
        <v>1</v>
      </c>
      <c r="DB1176">
        <f t="shared" si="384"/>
        <v>41.24</v>
      </c>
      <c r="DC1176">
        <f t="shared" si="385"/>
        <v>0</v>
      </c>
    </row>
    <row r="1177" spans="1:107" x14ac:dyDescent="0.2">
      <c r="A1177">
        <f>ROW(Source!A446)</f>
        <v>446</v>
      </c>
      <c r="B1177">
        <v>39650536</v>
      </c>
      <c r="C1177">
        <v>39651978</v>
      </c>
      <c r="D1177">
        <v>36826105</v>
      </c>
      <c r="E1177">
        <v>1</v>
      </c>
      <c r="F1177">
        <v>1</v>
      </c>
      <c r="G1177">
        <v>1</v>
      </c>
      <c r="H1177">
        <v>3</v>
      </c>
      <c r="I1177" t="s">
        <v>1250</v>
      </c>
      <c r="J1177" t="s">
        <v>1251</v>
      </c>
      <c r="K1177" t="s">
        <v>1252</v>
      </c>
      <c r="L1177">
        <v>1301</v>
      </c>
      <c r="N1177">
        <v>1003</v>
      </c>
      <c r="O1177" t="s">
        <v>335</v>
      </c>
      <c r="P1177" t="s">
        <v>335</v>
      </c>
      <c r="Q1177">
        <v>1</v>
      </c>
      <c r="W1177">
        <v>0</v>
      </c>
      <c r="X1177">
        <v>-1855305468</v>
      </c>
      <c r="Y1177">
        <v>0.53</v>
      </c>
      <c r="AA1177">
        <v>15.13</v>
      </c>
      <c r="AB1177">
        <v>0</v>
      </c>
      <c r="AC1177">
        <v>0</v>
      </c>
      <c r="AD1177">
        <v>0</v>
      </c>
      <c r="AE1177">
        <v>15.13</v>
      </c>
      <c r="AF1177">
        <v>0</v>
      </c>
      <c r="AG1177">
        <v>0</v>
      </c>
      <c r="AH1177">
        <v>0</v>
      </c>
      <c r="AI1177">
        <v>1</v>
      </c>
      <c r="AJ1177">
        <v>1</v>
      </c>
      <c r="AK1177">
        <v>1</v>
      </c>
      <c r="AL1177">
        <v>1</v>
      </c>
      <c r="AN1177">
        <v>0</v>
      </c>
      <c r="AO1177">
        <v>1</v>
      </c>
      <c r="AP1177">
        <v>0</v>
      </c>
      <c r="AQ1177">
        <v>0</v>
      </c>
      <c r="AR1177">
        <v>0</v>
      </c>
      <c r="AS1177" t="s">
        <v>3</v>
      </c>
      <c r="AT1177">
        <v>0.53</v>
      </c>
      <c r="AU1177" t="s">
        <v>3</v>
      </c>
      <c r="AV1177">
        <v>0</v>
      </c>
      <c r="AW1177">
        <v>2</v>
      </c>
      <c r="AX1177">
        <v>39652011</v>
      </c>
      <c r="AY1177">
        <v>1</v>
      </c>
      <c r="AZ1177">
        <v>0</v>
      </c>
      <c r="BA1177">
        <v>1007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Y1177*Source!I446</f>
        <v>3.18</v>
      </c>
      <c r="CY1177">
        <f t="shared" si="381"/>
        <v>15.13</v>
      </c>
      <c r="CZ1177">
        <f t="shared" si="382"/>
        <v>15.13</v>
      </c>
      <c r="DA1177">
        <f t="shared" si="383"/>
        <v>1</v>
      </c>
      <c r="DB1177">
        <f t="shared" si="384"/>
        <v>8.02</v>
      </c>
      <c r="DC1177">
        <f t="shared" si="385"/>
        <v>0</v>
      </c>
    </row>
    <row r="1178" spans="1:107" x14ac:dyDescent="0.2">
      <c r="A1178">
        <f>ROW(Source!A446)</f>
        <v>446</v>
      </c>
      <c r="B1178">
        <v>39650536</v>
      </c>
      <c r="C1178">
        <v>39651978</v>
      </c>
      <c r="D1178">
        <v>36826371</v>
      </c>
      <c r="E1178">
        <v>1</v>
      </c>
      <c r="F1178">
        <v>1</v>
      </c>
      <c r="G1178">
        <v>1</v>
      </c>
      <c r="H1178">
        <v>3</v>
      </c>
      <c r="I1178" t="s">
        <v>1253</v>
      </c>
      <c r="J1178" t="s">
        <v>1254</v>
      </c>
      <c r="K1178" t="s">
        <v>1255</v>
      </c>
      <c r="L1178">
        <v>1301</v>
      </c>
      <c r="N1178">
        <v>1003</v>
      </c>
      <c r="O1178" t="s">
        <v>335</v>
      </c>
      <c r="P1178" t="s">
        <v>335</v>
      </c>
      <c r="Q1178">
        <v>1</v>
      </c>
      <c r="W1178">
        <v>0</v>
      </c>
      <c r="X1178">
        <v>946869072</v>
      </c>
      <c r="Y1178">
        <v>0.11</v>
      </c>
      <c r="AA1178">
        <v>23.79</v>
      </c>
      <c r="AB1178">
        <v>0</v>
      </c>
      <c r="AC1178">
        <v>0</v>
      </c>
      <c r="AD1178">
        <v>0</v>
      </c>
      <c r="AE1178">
        <v>23.79</v>
      </c>
      <c r="AF1178">
        <v>0</v>
      </c>
      <c r="AG1178">
        <v>0</v>
      </c>
      <c r="AH1178">
        <v>0</v>
      </c>
      <c r="AI1178">
        <v>1</v>
      </c>
      <c r="AJ1178">
        <v>1</v>
      </c>
      <c r="AK1178">
        <v>1</v>
      </c>
      <c r="AL1178">
        <v>1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 t="s">
        <v>3</v>
      </c>
      <c r="AT1178">
        <v>0.11</v>
      </c>
      <c r="AU1178" t="s">
        <v>3</v>
      </c>
      <c r="AV1178">
        <v>0</v>
      </c>
      <c r="AW1178">
        <v>2</v>
      </c>
      <c r="AX1178">
        <v>39652012</v>
      </c>
      <c r="AY1178">
        <v>1</v>
      </c>
      <c r="AZ1178">
        <v>0</v>
      </c>
      <c r="BA1178">
        <v>1008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Y1178*Source!I446</f>
        <v>0.66</v>
      </c>
      <c r="CY1178">
        <f t="shared" si="381"/>
        <v>23.79</v>
      </c>
      <c r="CZ1178">
        <f t="shared" si="382"/>
        <v>23.79</v>
      </c>
      <c r="DA1178">
        <f t="shared" si="383"/>
        <v>1</v>
      </c>
      <c r="DB1178">
        <f t="shared" si="384"/>
        <v>2.62</v>
      </c>
      <c r="DC1178">
        <f t="shared" si="385"/>
        <v>0</v>
      </c>
    </row>
    <row r="1179" spans="1:107" x14ac:dyDescent="0.2">
      <c r="A1179">
        <f>ROW(Source!A446)</f>
        <v>446</v>
      </c>
      <c r="B1179">
        <v>39650536</v>
      </c>
      <c r="C1179">
        <v>39651978</v>
      </c>
      <c r="D1179">
        <v>36837948</v>
      </c>
      <c r="E1179">
        <v>1</v>
      </c>
      <c r="F1179">
        <v>1</v>
      </c>
      <c r="G1179">
        <v>1</v>
      </c>
      <c r="H1179">
        <v>3</v>
      </c>
      <c r="I1179" t="s">
        <v>1256</v>
      </c>
      <c r="J1179" t="s">
        <v>1257</v>
      </c>
      <c r="K1179" t="s">
        <v>1258</v>
      </c>
      <c r="L1179">
        <v>1348</v>
      </c>
      <c r="N1179">
        <v>1009</v>
      </c>
      <c r="O1179" t="s">
        <v>888</v>
      </c>
      <c r="P1179" t="s">
        <v>888</v>
      </c>
      <c r="Q1179">
        <v>1000</v>
      </c>
      <c r="W1179">
        <v>0</v>
      </c>
      <c r="X1179">
        <v>-1655298345</v>
      </c>
      <c r="Y1179">
        <v>1.9000000000000001E-4</v>
      </c>
      <c r="AA1179">
        <v>15620</v>
      </c>
      <c r="AB1179">
        <v>0</v>
      </c>
      <c r="AC1179">
        <v>0</v>
      </c>
      <c r="AD1179">
        <v>0</v>
      </c>
      <c r="AE1179">
        <v>15620</v>
      </c>
      <c r="AF1179">
        <v>0</v>
      </c>
      <c r="AG1179">
        <v>0</v>
      </c>
      <c r="AH1179">
        <v>0</v>
      </c>
      <c r="AI1179">
        <v>1</v>
      </c>
      <c r="AJ1179">
        <v>1</v>
      </c>
      <c r="AK1179">
        <v>1</v>
      </c>
      <c r="AL1179">
        <v>1</v>
      </c>
      <c r="AN1179">
        <v>0</v>
      </c>
      <c r="AO1179">
        <v>1</v>
      </c>
      <c r="AP1179">
        <v>0</v>
      </c>
      <c r="AQ1179">
        <v>0</v>
      </c>
      <c r="AR1179">
        <v>0</v>
      </c>
      <c r="AS1179" t="s">
        <v>3</v>
      </c>
      <c r="AT1179">
        <v>1.9000000000000001E-4</v>
      </c>
      <c r="AU1179" t="s">
        <v>3</v>
      </c>
      <c r="AV1179">
        <v>0</v>
      </c>
      <c r="AW1179">
        <v>2</v>
      </c>
      <c r="AX1179">
        <v>39652013</v>
      </c>
      <c r="AY1179">
        <v>1</v>
      </c>
      <c r="AZ1179">
        <v>0</v>
      </c>
      <c r="BA1179">
        <v>1009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Y1179*Source!I446</f>
        <v>1.14E-3</v>
      </c>
      <c r="CY1179">
        <f t="shared" si="381"/>
        <v>15620</v>
      </c>
      <c r="CZ1179">
        <f t="shared" si="382"/>
        <v>15620</v>
      </c>
      <c r="DA1179">
        <f t="shared" si="383"/>
        <v>1</v>
      </c>
      <c r="DB1179">
        <f t="shared" si="384"/>
        <v>2.97</v>
      </c>
      <c r="DC1179">
        <f t="shared" si="385"/>
        <v>0</v>
      </c>
    </row>
    <row r="1180" spans="1:107" x14ac:dyDescent="0.2">
      <c r="A1180">
        <f>ROW(Source!A446)</f>
        <v>446</v>
      </c>
      <c r="B1180">
        <v>39650536</v>
      </c>
      <c r="C1180">
        <v>39651978</v>
      </c>
      <c r="D1180">
        <v>36838583</v>
      </c>
      <c r="E1180">
        <v>1</v>
      </c>
      <c r="F1180">
        <v>1</v>
      </c>
      <c r="G1180">
        <v>1</v>
      </c>
      <c r="H1180">
        <v>3</v>
      </c>
      <c r="I1180" t="s">
        <v>1259</v>
      </c>
      <c r="J1180" t="s">
        <v>1260</v>
      </c>
      <c r="K1180" t="s">
        <v>1261</v>
      </c>
      <c r="L1180">
        <v>1348</v>
      </c>
      <c r="N1180">
        <v>1009</v>
      </c>
      <c r="O1180" t="s">
        <v>888</v>
      </c>
      <c r="P1180" t="s">
        <v>888</v>
      </c>
      <c r="Q1180">
        <v>1000</v>
      </c>
      <c r="W1180">
        <v>0</v>
      </c>
      <c r="X1180">
        <v>1149200523</v>
      </c>
      <c r="Y1180">
        <v>2.5000000000000001E-4</v>
      </c>
      <c r="AA1180">
        <v>28300.400000000001</v>
      </c>
      <c r="AB1180">
        <v>0</v>
      </c>
      <c r="AC1180">
        <v>0</v>
      </c>
      <c r="AD1180">
        <v>0</v>
      </c>
      <c r="AE1180">
        <v>28300.400000000001</v>
      </c>
      <c r="AF1180">
        <v>0</v>
      </c>
      <c r="AG1180">
        <v>0</v>
      </c>
      <c r="AH1180">
        <v>0</v>
      </c>
      <c r="AI1180">
        <v>1</v>
      </c>
      <c r="AJ1180">
        <v>1</v>
      </c>
      <c r="AK1180">
        <v>1</v>
      </c>
      <c r="AL1180">
        <v>1</v>
      </c>
      <c r="AN1180">
        <v>0</v>
      </c>
      <c r="AO1180">
        <v>1</v>
      </c>
      <c r="AP1180">
        <v>0</v>
      </c>
      <c r="AQ1180">
        <v>0</v>
      </c>
      <c r="AR1180">
        <v>0</v>
      </c>
      <c r="AS1180" t="s">
        <v>3</v>
      </c>
      <c r="AT1180">
        <v>2.5000000000000001E-4</v>
      </c>
      <c r="AU1180" t="s">
        <v>3</v>
      </c>
      <c r="AV1180">
        <v>0</v>
      </c>
      <c r="AW1180">
        <v>2</v>
      </c>
      <c r="AX1180">
        <v>39652014</v>
      </c>
      <c r="AY1180">
        <v>1</v>
      </c>
      <c r="AZ1180">
        <v>0</v>
      </c>
      <c r="BA1180">
        <v>1010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Y1180*Source!I446</f>
        <v>1.5E-3</v>
      </c>
      <c r="CY1180">
        <f t="shared" si="381"/>
        <v>28300.400000000001</v>
      </c>
      <c r="CZ1180">
        <f t="shared" si="382"/>
        <v>28300.400000000001</v>
      </c>
      <c r="DA1180">
        <f t="shared" si="383"/>
        <v>1</v>
      </c>
      <c r="DB1180">
        <f t="shared" si="384"/>
        <v>7.08</v>
      </c>
      <c r="DC1180">
        <f t="shared" si="385"/>
        <v>0</v>
      </c>
    </row>
    <row r="1181" spans="1:107" x14ac:dyDescent="0.2">
      <c r="A1181">
        <f>ROW(Source!A446)</f>
        <v>446</v>
      </c>
      <c r="B1181">
        <v>39650536</v>
      </c>
      <c r="C1181">
        <v>39651978</v>
      </c>
      <c r="D1181">
        <v>36839146</v>
      </c>
      <c r="E1181">
        <v>1</v>
      </c>
      <c r="F1181">
        <v>1</v>
      </c>
      <c r="G1181">
        <v>1</v>
      </c>
      <c r="H1181">
        <v>3</v>
      </c>
      <c r="I1181" t="s">
        <v>1262</v>
      </c>
      <c r="J1181" t="s">
        <v>1263</v>
      </c>
      <c r="K1181" t="s">
        <v>1264</v>
      </c>
      <c r="L1181">
        <v>1348</v>
      </c>
      <c r="N1181">
        <v>1009</v>
      </c>
      <c r="O1181" t="s">
        <v>888</v>
      </c>
      <c r="P1181" t="s">
        <v>888</v>
      </c>
      <c r="Q1181">
        <v>1000</v>
      </c>
      <c r="W1181">
        <v>0</v>
      </c>
      <c r="X1181">
        <v>-639604785</v>
      </c>
      <c r="Y1181">
        <v>1.1E-4</v>
      </c>
      <c r="AA1181">
        <v>9420</v>
      </c>
      <c r="AB1181">
        <v>0</v>
      </c>
      <c r="AC1181">
        <v>0</v>
      </c>
      <c r="AD1181">
        <v>0</v>
      </c>
      <c r="AE1181">
        <v>9420</v>
      </c>
      <c r="AF1181">
        <v>0</v>
      </c>
      <c r="AG1181">
        <v>0</v>
      </c>
      <c r="AH1181">
        <v>0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0</v>
      </c>
      <c r="AQ1181">
        <v>0</v>
      </c>
      <c r="AR1181">
        <v>0</v>
      </c>
      <c r="AS1181" t="s">
        <v>3</v>
      </c>
      <c r="AT1181">
        <v>1.1E-4</v>
      </c>
      <c r="AU1181" t="s">
        <v>3</v>
      </c>
      <c r="AV1181">
        <v>0</v>
      </c>
      <c r="AW1181">
        <v>2</v>
      </c>
      <c r="AX1181">
        <v>39652015</v>
      </c>
      <c r="AY1181">
        <v>1</v>
      </c>
      <c r="AZ1181">
        <v>0</v>
      </c>
      <c r="BA1181">
        <v>1011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Y1181*Source!I446</f>
        <v>6.6E-4</v>
      </c>
      <c r="CY1181">
        <f t="shared" si="381"/>
        <v>9420</v>
      </c>
      <c r="CZ1181">
        <f t="shared" si="382"/>
        <v>9420</v>
      </c>
      <c r="DA1181">
        <f t="shared" si="383"/>
        <v>1</v>
      </c>
      <c r="DB1181">
        <f t="shared" si="384"/>
        <v>1.04</v>
      </c>
      <c r="DC1181">
        <f t="shared" si="385"/>
        <v>0</v>
      </c>
    </row>
    <row r="1182" spans="1:107" x14ac:dyDescent="0.2">
      <c r="A1182">
        <f>ROW(Source!A446)</f>
        <v>446</v>
      </c>
      <c r="B1182">
        <v>39650536</v>
      </c>
      <c r="C1182">
        <v>39651978</v>
      </c>
      <c r="D1182">
        <v>36839186</v>
      </c>
      <c r="E1182">
        <v>1</v>
      </c>
      <c r="F1182">
        <v>1</v>
      </c>
      <c r="G1182">
        <v>1</v>
      </c>
      <c r="H1182">
        <v>3</v>
      </c>
      <c r="I1182" t="s">
        <v>1265</v>
      </c>
      <c r="J1182" t="s">
        <v>1266</v>
      </c>
      <c r="K1182" t="s">
        <v>1267</v>
      </c>
      <c r="L1182">
        <v>1348</v>
      </c>
      <c r="N1182">
        <v>1009</v>
      </c>
      <c r="O1182" t="s">
        <v>888</v>
      </c>
      <c r="P1182" t="s">
        <v>888</v>
      </c>
      <c r="Q1182">
        <v>1000</v>
      </c>
      <c r="W1182">
        <v>0</v>
      </c>
      <c r="X1182">
        <v>-2124557522</v>
      </c>
      <c r="Y1182">
        <v>1.0000000000000001E-5</v>
      </c>
      <c r="AA1182">
        <v>6667</v>
      </c>
      <c r="AB1182">
        <v>0</v>
      </c>
      <c r="AC1182">
        <v>0</v>
      </c>
      <c r="AD1182">
        <v>0</v>
      </c>
      <c r="AE1182">
        <v>6667</v>
      </c>
      <c r="AF1182">
        <v>0</v>
      </c>
      <c r="AG1182">
        <v>0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3</v>
      </c>
      <c r="AT1182">
        <v>1.0000000000000001E-5</v>
      </c>
      <c r="AU1182" t="s">
        <v>3</v>
      </c>
      <c r="AV1182">
        <v>0</v>
      </c>
      <c r="AW1182">
        <v>2</v>
      </c>
      <c r="AX1182">
        <v>39652016</v>
      </c>
      <c r="AY1182">
        <v>1</v>
      </c>
      <c r="AZ1182">
        <v>0</v>
      </c>
      <c r="BA1182">
        <v>1012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Y1182*Source!I446</f>
        <v>6.0000000000000008E-5</v>
      </c>
      <c r="CY1182">
        <f t="shared" si="381"/>
        <v>6667</v>
      </c>
      <c r="CZ1182">
        <f t="shared" si="382"/>
        <v>6667</v>
      </c>
      <c r="DA1182">
        <f t="shared" si="383"/>
        <v>1</v>
      </c>
      <c r="DB1182">
        <f t="shared" si="384"/>
        <v>7.0000000000000007E-2</v>
      </c>
      <c r="DC1182">
        <f t="shared" si="385"/>
        <v>0</v>
      </c>
    </row>
    <row r="1183" spans="1:107" x14ac:dyDescent="0.2">
      <c r="A1183">
        <f>ROW(Source!A446)</f>
        <v>446</v>
      </c>
      <c r="B1183">
        <v>39650536</v>
      </c>
      <c r="C1183">
        <v>39651978</v>
      </c>
      <c r="D1183">
        <v>36799065</v>
      </c>
      <c r="E1183">
        <v>17</v>
      </c>
      <c r="F1183">
        <v>1</v>
      </c>
      <c r="G1183">
        <v>1</v>
      </c>
      <c r="H1183">
        <v>3</v>
      </c>
      <c r="I1183" t="s">
        <v>892</v>
      </c>
      <c r="J1183" t="s">
        <v>3</v>
      </c>
      <c r="K1183" t="s">
        <v>893</v>
      </c>
      <c r="L1183">
        <v>1374</v>
      </c>
      <c r="N1183">
        <v>1013</v>
      </c>
      <c r="O1183" t="s">
        <v>894</v>
      </c>
      <c r="P1183" t="s">
        <v>894</v>
      </c>
      <c r="Q1183">
        <v>1</v>
      </c>
      <c r="W1183">
        <v>0</v>
      </c>
      <c r="X1183">
        <v>-1731369543</v>
      </c>
      <c r="Y1183">
        <v>0.22</v>
      </c>
      <c r="AA1183">
        <v>1</v>
      </c>
      <c r="AB1183">
        <v>0</v>
      </c>
      <c r="AC1183">
        <v>0</v>
      </c>
      <c r="AD1183">
        <v>0</v>
      </c>
      <c r="AE1183">
        <v>1</v>
      </c>
      <c r="AF1183">
        <v>0</v>
      </c>
      <c r="AG1183">
        <v>0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0</v>
      </c>
      <c r="AQ1183">
        <v>0</v>
      </c>
      <c r="AR1183">
        <v>0</v>
      </c>
      <c r="AS1183" t="s">
        <v>3</v>
      </c>
      <c r="AT1183">
        <v>0.22</v>
      </c>
      <c r="AU1183" t="s">
        <v>3</v>
      </c>
      <c r="AV1183">
        <v>0</v>
      </c>
      <c r="AW1183">
        <v>2</v>
      </c>
      <c r="AX1183">
        <v>39652017</v>
      </c>
      <c r="AY1183">
        <v>1</v>
      </c>
      <c r="AZ1183">
        <v>0</v>
      </c>
      <c r="BA1183">
        <v>1013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Y1183*Source!I446</f>
        <v>1.32</v>
      </c>
      <c r="CY1183">
        <f t="shared" si="381"/>
        <v>1</v>
      </c>
      <c r="CZ1183">
        <f t="shared" si="382"/>
        <v>1</v>
      </c>
      <c r="DA1183">
        <f t="shared" si="383"/>
        <v>1</v>
      </c>
      <c r="DB1183">
        <f t="shared" si="384"/>
        <v>0.22</v>
      </c>
      <c r="DC1183">
        <f t="shared" si="385"/>
        <v>0</v>
      </c>
    </row>
    <row r="1184" spans="1:107" x14ac:dyDescent="0.2">
      <c r="A1184">
        <f>ROW(Source!A446)</f>
        <v>446</v>
      </c>
      <c r="B1184">
        <v>39650536</v>
      </c>
      <c r="C1184">
        <v>39651978</v>
      </c>
      <c r="D1184">
        <v>0</v>
      </c>
      <c r="E1184">
        <v>1</v>
      </c>
      <c r="F1184">
        <v>1</v>
      </c>
      <c r="G1184">
        <v>1</v>
      </c>
      <c r="H1184">
        <v>3</v>
      </c>
      <c r="I1184" t="s">
        <v>674</v>
      </c>
      <c r="J1184" t="s">
        <v>3</v>
      </c>
      <c r="K1184" t="s">
        <v>675</v>
      </c>
      <c r="L1184">
        <v>1371</v>
      </c>
      <c r="N1184">
        <v>1013</v>
      </c>
      <c r="O1184" t="s">
        <v>17</v>
      </c>
      <c r="P1184" t="s">
        <v>17</v>
      </c>
      <c r="Q1184">
        <v>1</v>
      </c>
      <c r="W1184">
        <v>0</v>
      </c>
      <c r="X1184">
        <v>-1609405000</v>
      </c>
      <c r="Y1184">
        <v>1</v>
      </c>
      <c r="AA1184">
        <v>29506.6</v>
      </c>
      <c r="AB1184">
        <v>0</v>
      </c>
      <c r="AC1184">
        <v>0</v>
      </c>
      <c r="AD1184">
        <v>0</v>
      </c>
      <c r="AE1184">
        <v>29506.6</v>
      </c>
      <c r="AF1184">
        <v>0</v>
      </c>
      <c r="AG1184">
        <v>0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 t="s">
        <v>3</v>
      </c>
      <c r="AT1184">
        <v>1</v>
      </c>
      <c r="AU1184" t="s">
        <v>3</v>
      </c>
      <c r="AV1184">
        <v>0</v>
      </c>
      <c r="AW1184">
        <v>1</v>
      </c>
      <c r="AX1184">
        <v>-1</v>
      </c>
      <c r="AY1184">
        <v>0</v>
      </c>
      <c r="AZ1184">
        <v>0</v>
      </c>
      <c r="BA1184" t="s">
        <v>3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Y1184*Source!I446</f>
        <v>6</v>
      </c>
      <c r="CY1184">
        <f t="shared" si="381"/>
        <v>29506.6</v>
      </c>
      <c r="CZ1184">
        <f t="shared" si="382"/>
        <v>29506.6</v>
      </c>
      <c r="DA1184">
        <f t="shared" si="383"/>
        <v>1</v>
      </c>
      <c r="DB1184">
        <f t="shared" si="384"/>
        <v>29506.6</v>
      </c>
      <c r="DC1184">
        <f t="shared" si="385"/>
        <v>0</v>
      </c>
    </row>
    <row r="1185" spans="1:107" x14ac:dyDescent="0.2">
      <c r="A1185">
        <f>ROW(Source!A447)</f>
        <v>447</v>
      </c>
      <c r="B1185">
        <v>39650538</v>
      </c>
      <c r="C1185">
        <v>39651978</v>
      </c>
      <c r="D1185">
        <v>37080781</v>
      </c>
      <c r="E1185">
        <v>1</v>
      </c>
      <c r="F1185">
        <v>1</v>
      </c>
      <c r="G1185">
        <v>1</v>
      </c>
      <c r="H1185">
        <v>1</v>
      </c>
      <c r="I1185" t="s">
        <v>876</v>
      </c>
      <c r="J1185" t="s">
        <v>3</v>
      </c>
      <c r="K1185" t="s">
        <v>877</v>
      </c>
      <c r="L1185">
        <v>1191</v>
      </c>
      <c r="N1185">
        <v>1013</v>
      </c>
      <c r="O1185" t="s">
        <v>878</v>
      </c>
      <c r="P1185" t="s">
        <v>878</v>
      </c>
      <c r="Q1185">
        <v>1</v>
      </c>
      <c r="W1185">
        <v>0</v>
      </c>
      <c r="X1185">
        <v>912892513</v>
      </c>
      <c r="Y1185">
        <v>1.5120000000000002</v>
      </c>
      <c r="AA1185">
        <v>0</v>
      </c>
      <c r="AB1185">
        <v>0</v>
      </c>
      <c r="AC1185">
        <v>0</v>
      </c>
      <c r="AD1185">
        <v>67.16</v>
      </c>
      <c r="AE1185">
        <v>0</v>
      </c>
      <c r="AF1185">
        <v>0</v>
      </c>
      <c r="AG1185">
        <v>0</v>
      </c>
      <c r="AH1185">
        <v>9.92</v>
      </c>
      <c r="AI1185">
        <v>1</v>
      </c>
      <c r="AJ1185">
        <v>1</v>
      </c>
      <c r="AK1185">
        <v>1</v>
      </c>
      <c r="AL1185">
        <v>6.77</v>
      </c>
      <c r="AN1185">
        <v>0</v>
      </c>
      <c r="AO1185">
        <v>1</v>
      </c>
      <c r="AP1185">
        <v>1</v>
      </c>
      <c r="AQ1185">
        <v>0</v>
      </c>
      <c r="AR1185">
        <v>0</v>
      </c>
      <c r="AS1185" t="s">
        <v>3</v>
      </c>
      <c r="AT1185">
        <v>1.1200000000000001</v>
      </c>
      <c r="AU1185" t="s">
        <v>19</v>
      </c>
      <c r="AV1185">
        <v>1</v>
      </c>
      <c r="AW1185">
        <v>2</v>
      </c>
      <c r="AX1185">
        <v>39651999</v>
      </c>
      <c r="AY1185">
        <v>1</v>
      </c>
      <c r="AZ1185">
        <v>0</v>
      </c>
      <c r="BA1185">
        <v>1014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Y1185*Source!I447</f>
        <v>9.072000000000001</v>
      </c>
      <c r="CY1185">
        <f>AD1185</f>
        <v>67.16</v>
      </c>
      <c r="CZ1185">
        <f>AH1185</f>
        <v>9.92</v>
      </c>
      <c r="DA1185">
        <f>AL1185</f>
        <v>6.77</v>
      </c>
      <c r="DB1185">
        <f>ROUND((ROUND(AT1185*CZ1185,2)*1.35),6)</f>
        <v>14.9985</v>
      </c>
      <c r="DC1185">
        <f>ROUND((ROUND(AT1185*AG1185,2)*1.35),6)</f>
        <v>0</v>
      </c>
    </row>
    <row r="1186" spans="1:107" x14ac:dyDescent="0.2">
      <c r="A1186">
        <f>ROW(Source!A447)</f>
        <v>447</v>
      </c>
      <c r="B1186">
        <v>39650538</v>
      </c>
      <c r="C1186">
        <v>39651978</v>
      </c>
      <c r="D1186">
        <v>37064876</v>
      </c>
      <c r="E1186">
        <v>1</v>
      </c>
      <c r="F1186">
        <v>1</v>
      </c>
      <c r="G1186">
        <v>1</v>
      </c>
      <c r="H1186">
        <v>1</v>
      </c>
      <c r="I1186" t="s">
        <v>897</v>
      </c>
      <c r="J1186" t="s">
        <v>3</v>
      </c>
      <c r="K1186" t="s">
        <v>898</v>
      </c>
      <c r="L1186">
        <v>1191</v>
      </c>
      <c r="N1186">
        <v>1013</v>
      </c>
      <c r="O1186" t="s">
        <v>878</v>
      </c>
      <c r="P1186" t="s">
        <v>878</v>
      </c>
      <c r="Q1186">
        <v>1</v>
      </c>
      <c r="W1186">
        <v>0</v>
      </c>
      <c r="X1186">
        <v>-1417349443</v>
      </c>
      <c r="Y1186">
        <v>0.17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6.77</v>
      </c>
      <c r="AL1186">
        <v>1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3</v>
      </c>
      <c r="AT1186">
        <v>0.17</v>
      </c>
      <c r="AU1186" t="s">
        <v>3</v>
      </c>
      <c r="AV1186">
        <v>2</v>
      </c>
      <c r="AW1186">
        <v>2</v>
      </c>
      <c r="AX1186">
        <v>39652000</v>
      </c>
      <c r="AY1186">
        <v>1</v>
      </c>
      <c r="AZ1186">
        <v>2048</v>
      </c>
      <c r="BA1186">
        <v>1015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Y1186*Source!I447</f>
        <v>1.02</v>
      </c>
      <c r="CY1186">
        <f>AD1186</f>
        <v>0</v>
      </c>
      <c r="CZ1186">
        <f>AH1186</f>
        <v>0</v>
      </c>
      <c r="DA1186">
        <f>AL1186</f>
        <v>1</v>
      </c>
      <c r="DB1186">
        <f>ROUND(ROUND(AT1186*CZ1186,2),6)</f>
        <v>0</v>
      </c>
      <c r="DC1186">
        <f>ROUND(ROUND(AT1186*AG1186,2),6)</f>
        <v>0</v>
      </c>
    </row>
    <row r="1187" spans="1:107" x14ac:dyDescent="0.2">
      <c r="A1187">
        <f>ROW(Source!A447)</f>
        <v>447</v>
      </c>
      <c r="B1187">
        <v>39650538</v>
      </c>
      <c r="C1187">
        <v>39651978</v>
      </c>
      <c r="D1187">
        <v>36883554</v>
      </c>
      <c r="E1187">
        <v>1</v>
      </c>
      <c r="F1187">
        <v>1</v>
      </c>
      <c r="G1187">
        <v>1</v>
      </c>
      <c r="H1187">
        <v>2</v>
      </c>
      <c r="I1187" t="s">
        <v>961</v>
      </c>
      <c r="J1187" t="s">
        <v>962</v>
      </c>
      <c r="K1187" t="s">
        <v>963</v>
      </c>
      <c r="L1187">
        <v>1368</v>
      </c>
      <c r="N1187">
        <v>1011</v>
      </c>
      <c r="O1187" t="s">
        <v>902</v>
      </c>
      <c r="P1187" t="s">
        <v>902</v>
      </c>
      <c r="Q1187">
        <v>1</v>
      </c>
      <c r="W1187">
        <v>0</v>
      </c>
      <c r="X1187">
        <v>1372534845</v>
      </c>
      <c r="Y1187">
        <v>1.3500000000000002E-2</v>
      </c>
      <c r="AA1187">
        <v>0</v>
      </c>
      <c r="AB1187">
        <v>444.86</v>
      </c>
      <c r="AC1187">
        <v>11.6</v>
      </c>
      <c r="AD1187">
        <v>0</v>
      </c>
      <c r="AE1187">
        <v>0</v>
      </c>
      <c r="AF1187">
        <v>65.709999999999994</v>
      </c>
      <c r="AG1187">
        <v>11.6</v>
      </c>
      <c r="AH1187">
        <v>0</v>
      </c>
      <c r="AI1187">
        <v>1</v>
      </c>
      <c r="AJ1187">
        <v>6.77</v>
      </c>
      <c r="AK1187">
        <v>1</v>
      </c>
      <c r="AL1187">
        <v>1</v>
      </c>
      <c r="AN1187">
        <v>0</v>
      </c>
      <c r="AO1187">
        <v>1</v>
      </c>
      <c r="AP1187">
        <v>1</v>
      </c>
      <c r="AQ1187">
        <v>0</v>
      </c>
      <c r="AR1187">
        <v>0</v>
      </c>
      <c r="AS1187" t="s">
        <v>3</v>
      </c>
      <c r="AT1187">
        <v>0.01</v>
      </c>
      <c r="AU1187" t="s">
        <v>19</v>
      </c>
      <c r="AV1187">
        <v>0</v>
      </c>
      <c r="AW1187">
        <v>2</v>
      </c>
      <c r="AX1187">
        <v>39652001</v>
      </c>
      <c r="AY1187">
        <v>1</v>
      </c>
      <c r="AZ1187">
        <v>0</v>
      </c>
      <c r="BA1187">
        <v>1016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Y1187*Source!I447</f>
        <v>8.1000000000000016E-2</v>
      </c>
      <c r="CY1187">
        <f t="shared" ref="CY1187:CY1193" si="386">AB1187</f>
        <v>444.86</v>
      </c>
      <c r="CZ1187">
        <f t="shared" ref="CZ1187:CZ1193" si="387">AF1187</f>
        <v>65.709999999999994</v>
      </c>
      <c r="DA1187">
        <f t="shared" ref="DA1187:DA1193" si="388">AJ1187</f>
        <v>6.77</v>
      </c>
      <c r="DB1187">
        <f t="shared" ref="DB1187:DB1193" si="389">ROUND((ROUND(AT1187*CZ1187,2)*1.35),6)</f>
        <v>0.89100000000000001</v>
      </c>
      <c r="DC1187">
        <f t="shared" ref="DC1187:DC1193" si="390">ROUND((ROUND(AT1187*AG1187,2)*1.35),6)</f>
        <v>0.16200000000000001</v>
      </c>
    </row>
    <row r="1188" spans="1:107" x14ac:dyDescent="0.2">
      <c r="A1188">
        <f>ROW(Source!A447)</f>
        <v>447</v>
      </c>
      <c r="B1188">
        <v>39650538</v>
      </c>
      <c r="C1188">
        <v>39651978</v>
      </c>
      <c r="D1188">
        <v>36883858</v>
      </c>
      <c r="E1188">
        <v>1</v>
      </c>
      <c r="F1188">
        <v>1</v>
      </c>
      <c r="G1188">
        <v>1</v>
      </c>
      <c r="H1188">
        <v>2</v>
      </c>
      <c r="I1188" t="s">
        <v>1039</v>
      </c>
      <c r="J1188" t="s">
        <v>1040</v>
      </c>
      <c r="K1188" t="s">
        <v>1041</v>
      </c>
      <c r="L1188">
        <v>1368</v>
      </c>
      <c r="N1188">
        <v>1011</v>
      </c>
      <c r="O1188" t="s">
        <v>902</v>
      </c>
      <c r="P1188" t="s">
        <v>902</v>
      </c>
      <c r="Q1188">
        <v>1</v>
      </c>
      <c r="W1188">
        <v>0</v>
      </c>
      <c r="X1188">
        <v>-353815937</v>
      </c>
      <c r="Y1188">
        <v>0.43200000000000005</v>
      </c>
      <c r="AA1188">
        <v>0</v>
      </c>
      <c r="AB1188">
        <v>54.84</v>
      </c>
      <c r="AC1188">
        <v>0</v>
      </c>
      <c r="AD1188">
        <v>0</v>
      </c>
      <c r="AE1188">
        <v>0</v>
      </c>
      <c r="AF1188">
        <v>8.1</v>
      </c>
      <c r="AG1188">
        <v>0</v>
      </c>
      <c r="AH1188">
        <v>0</v>
      </c>
      <c r="AI1188">
        <v>1</v>
      </c>
      <c r="AJ1188">
        <v>6.77</v>
      </c>
      <c r="AK1188">
        <v>1</v>
      </c>
      <c r="AL1188">
        <v>1</v>
      </c>
      <c r="AN1188">
        <v>0</v>
      </c>
      <c r="AO1188">
        <v>1</v>
      </c>
      <c r="AP1188">
        <v>1</v>
      </c>
      <c r="AQ1188">
        <v>0</v>
      </c>
      <c r="AR1188">
        <v>0</v>
      </c>
      <c r="AS1188" t="s">
        <v>3</v>
      </c>
      <c r="AT1188">
        <v>0.32</v>
      </c>
      <c r="AU1188" t="s">
        <v>19</v>
      </c>
      <c r="AV1188">
        <v>0</v>
      </c>
      <c r="AW1188">
        <v>2</v>
      </c>
      <c r="AX1188">
        <v>39652002</v>
      </c>
      <c r="AY1188">
        <v>1</v>
      </c>
      <c r="AZ1188">
        <v>0</v>
      </c>
      <c r="BA1188">
        <v>1017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Y1188*Source!I447</f>
        <v>2.5920000000000005</v>
      </c>
      <c r="CY1188">
        <f t="shared" si="386"/>
        <v>54.84</v>
      </c>
      <c r="CZ1188">
        <f t="shared" si="387"/>
        <v>8.1</v>
      </c>
      <c r="DA1188">
        <f t="shared" si="388"/>
        <v>6.77</v>
      </c>
      <c r="DB1188">
        <f t="shared" si="389"/>
        <v>3.4965000000000002</v>
      </c>
      <c r="DC1188">
        <f t="shared" si="390"/>
        <v>0</v>
      </c>
    </row>
    <row r="1189" spans="1:107" x14ac:dyDescent="0.2">
      <c r="A1189">
        <f>ROW(Source!A447)</f>
        <v>447</v>
      </c>
      <c r="B1189">
        <v>39650538</v>
      </c>
      <c r="C1189">
        <v>39651978</v>
      </c>
      <c r="D1189">
        <v>36884416</v>
      </c>
      <c r="E1189">
        <v>1</v>
      </c>
      <c r="F1189">
        <v>1</v>
      </c>
      <c r="G1189">
        <v>1</v>
      </c>
      <c r="H1189">
        <v>2</v>
      </c>
      <c r="I1189" t="s">
        <v>1226</v>
      </c>
      <c r="J1189" t="s">
        <v>1227</v>
      </c>
      <c r="K1189" t="s">
        <v>1228</v>
      </c>
      <c r="L1189">
        <v>1368</v>
      </c>
      <c r="N1189">
        <v>1011</v>
      </c>
      <c r="O1189" t="s">
        <v>902</v>
      </c>
      <c r="P1189" t="s">
        <v>902</v>
      </c>
      <c r="Q1189">
        <v>1</v>
      </c>
      <c r="W1189">
        <v>0</v>
      </c>
      <c r="X1189">
        <v>271748449</v>
      </c>
      <c r="Y1189">
        <v>0.13500000000000001</v>
      </c>
      <c r="AA1189">
        <v>0</v>
      </c>
      <c r="AB1189">
        <v>46.17</v>
      </c>
      <c r="AC1189">
        <v>0</v>
      </c>
      <c r="AD1189">
        <v>0</v>
      </c>
      <c r="AE1189">
        <v>0</v>
      </c>
      <c r="AF1189">
        <v>6.82</v>
      </c>
      <c r="AG1189">
        <v>0</v>
      </c>
      <c r="AH1189">
        <v>0</v>
      </c>
      <c r="AI1189">
        <v>1</v>
      </c>
      <c r="AJ1189">
        <v>6.77</v>
      </c>
      <c r="AK1189">
        <v>1</v>
      </c>
      <c r="AL1189">
        <v>1</v>
      </c>
      <c r="AN1189">
        <v>0</v>
      </c>
      <c r="AO1189">
        <v>1</v>
      </c>
      <c r="AP1189">
        <v>1</v>
      </c>
      <c r="AQ1189">
        <v>0</v>
      </c>
      <c r="AR1189">
        <v>0</v>
      </c>
      <c r="AS1189" t="s">
        <v>3</v>
      </c>
      <c r="AT1189">
        <v>0.1</v>
      </c>
      <c r="AU1189" t="s">
        <v>19</v>
      </c>
      <c r="AV1189">
        <v>0</v>
      </c>
      <c r="AW1189">
        <v>2</v>
      </c>
      <c r="AX1189">
        <v>39652003</v>
      </c>
      <c r="AY1189">
        <v>1</v>
      </c>
      <c r="AZ1189">
        <v>0</v>
      </c>
      <c r="BA1189">
        <v>1018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Y1189*Source!I447</f>
        <v>0.81</v>
      </c>
      <c r="CY1189">
        <f t="shared" si="386"/>
        <v>46.17</v>
      </c>
      <c r="CZ1189">
        <f t="shared" si="387"/>
        <v>6.82</v>
      </c>
      <c r="DA1189">
        <f t="shared" si="388"/>
        <v>6.77</v>
      </c>
      <c r="DB1189">
        <f t="shared" si="389"/>
        <v>0.91800000000000004</v>
      </c>
      <c r="DC1189">
        <f t="shared" si="390"/>
        <v>0</v>
      </c>
    </row>
    <row r="1190" spans="1:107" x14ac:dyDescent="0.2">
      <c r="A1190">
        <f>ROW(Source!A447)</f>
        <v>447</v>
      </c>
      <c r="B1190">
        <v>39650538</v>
      </c>
      <c r="C1190">
        <v>39651978</v>
      </c>
      <c r="D1190">
        <v>36884498</v>
      </c>
      <c r="E1190">
        <v>1</v>
      </c>
      <c r="F1190">
        <v>1</v>
      </c>
      <c r="G1190">
        <v>1</v>
      </c>
      <c r="H1190">
        <v>2</v>
      </c>
      <c r="I1190" t="s">
        <v>1229</v>
      </c>
      <c r="J1190" t="s">
        <v>1230</v>
      </c>
      <c r="K1190" t="s">
        <v>1231</v>
      </c>
      <c r="L1190">
        <v>1368</v>
      </c>
      <c r="N1190">
        <v>1011</v>
      </c>
      <c r="O1190" t="s">
        <v>902</v>
      </c>
      <c r="P1190" t="s">
        <v>902</v>
      </c>
      <c r="Q1190">
        <v>1</v>
      </c>
      <c r="W1190">
        <v>0</v>
      </c>
      <c r="X1190">
        <v>884266781</v>
      </c>
      <c r="Y1190">
        <v>0.10800000000000001</v>
      </c>
      <c r="AA1190">
        <v>0</v>
      </c>
      <c r="AB1190">
        <v>473.9</v>
      </c>
      <c r="AC1190">
        <v>0</v>
      </c>
      <c r="AD1190">
        <v>0</v>
      </c>
      <c r="AE1190">
        <v>0</v>
      </c>
      <c r="AF1190">
        <v>70</v>
      </c>
      <c r="AG1190">
        <v>0</v>
      </c>
      <c r="AH1190">
        <v>0</v>
      </c>
      <c r="AI1190">
        <v>1</v>
      </c>
      <c r="AJ1190">
        <v>6.77</v>
      </c>
      <c r="AK1190">
        <v>1</v>
      </c>
      <c r="AL1190">
        <v>1</v>
      </c>
      <c r="AN1190">
        <v>0</v>
      </c>
      <c r="AO1190">
        <v>1</v>
      </c>
      <c r="AP1190">
        <v>1</v>
      </c>
      <c r="AQ1190">
        <v>0</v>
      </c>
      <c r="AR1190">
        <v>0</v>
      </c>
      <c r="AS1190" t="s">
        <v>3</v>
      </c>
      <c r="AT1190">
        <v>0.08</v>
      </c>
      <c r="AU1190" t="s">
        <v>19</v>
      </c>
      <c r="AV1190">
        <v>0</v>
      </c>
      <c r="AW1190">
        <v>2</v>
      </c>
      <c r="AX1190">
        <v>39652004</v>
      </c>
      <c r="AY1190">
        <v>1</v>
      </c>
      <c r="AZ1190">
        <v>0</v>
      </c>
      <c r="BA1190">
        <v>1019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Y1190*Source!I447</f>
        <v>0.64800000000000013</v>
      </c>
      <c r="CY1190">
        <f t="shared" si="386"/>
        <v>473.9</v>
      </c>
      <c r="CZ1190">
        <f t="shared" si="387"/>
        <v>70</v>
      </c>
      <c r="DA1190">
        <f t="shared" si="388"/>
        <v>6.77</v>
      </c>
      <c r="DB1190">
        <f t="shared" si="389"/>
        <v>7.56</v>
      </c>
      <c r="DC1190">
        <f t="shared" si="390"/>
        <v>0</v>
      </c>
    </row>
    <row r="1191" spans="1:107" x14ac:dyDescent="0.2">
      <c r="A1191">
        <f>ROW(Source!A447)</f>
        <v>447</v>
      </c>
      <c r="B1191">
        <v>39650538</v>
      </c>
      <c r="C1191">
        <v>39651978</v>
      </c>
      <c r="D1191">
        <v>36884527</v>
      </c>
      <c r="E1191">
        <v>1</v>
      </c>
      <c r="F1191">
        <v>1</v>
      </c>
      <c r="G1191">
        <v>1</v>
      </c>
      <c r="H1191">
        <v>2</v>
      </c>
      <c r="I1191" t="s">
        <v>1232</v>
      </c>
      <c r="J1191" t="s">
        <v>1233</v>
      </c>
      <c r="K1191" t="s">
        <v>1234</v>
      </c>
      <c r="L1191">
        <v>1368</v>
      </c>
      <c r="N1191">
        <v>1011</v>
      </c>
      <c r="O1191" t="s">
        <v>902</v>
      </c>
      <c r="P1191" t="s">
        <v>902</v>
      </c>
      <c r="Q1191">
        <v>1</v>
      </c>
      <c r="W1191">
        <v>0</v>
      </c>
      <c r="X1191">
        <v>1534893905</v>
      </c>
      <c r="Y1191">
        <v>0.10800000000000001</v>
      </c>
      <c r="AA1191">
        <v>0</v>
      </c>
      <c r="AB1191">
        <v>114.55</v>
      </c>
      <c r="AC1191">
        <v>10.06</v>
      </c>
      <c r="AD1191">
        <v>0</v>
      </c>
      <c r="AE1191">
        <v>0</v>
      </c>
      <c r="AF1191">
        <v>16.920000000000002</v>
      </c>
      <c r="AG1191">
        <v>10.06</v>
      </c>
      <c r="AH1191">
        <v>0</v>
      </c>
      <c r="AI1191">
        <v>1</v>
      </c>
      <c r="AJ1191">
        <v>6.77</v>
      </c>
      <c r="AK1191">
        <v>1</v>
      </c>
      <c r="AL1191">
        <v>1</v>
      </c>
      <c r="AN1191">
        <v>0</v>
      </c>
      <c r="AO1191">
        <v>1</v>
      </c>
      <c r="AP1191">
        <v>1</v>
      </c>
      <c r="AQ1191">
        <v>0</v>
      </c>
      <c r="AR1191">
        <v>0</v>
      </c>
      <c r="AS1191" t="s">
        <v>3</v>
      </c>
      <c r="AT1191">
        <v>0.08</v>
      </c>
      <c r="AU1191" t="s">
        <v>19</v>
      </c>
      <c r="AV1191">
        <v>0</v>
      </c>
      <c r="AW1191">
        <v>2</v>
      </c>
      <c r="AX1191">
        <v>39652005</v>
      </c>
      <c r="AY1191">
        <v>1</v>
      </c>
      <c r="AZ1191">
        <v>0</v>
      </c>
      <c r="BA1191">
        <v>1020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Y1191*Source!I447</f>
        <v>0.64800000000000013</v>
      </c>
      <c r="CY1191">
        <f t="shared" si="386"/>
        <v>114.55</v>
      </c>
      <c r="CZ1191">
        <f t="shared" si="387"/>
        <v>16.920000000000002</v>
      </c>
      <c r="DA1191">
        <f t="shared" si="388"/>
        <v>6.77</v>
      </c>
      <c r="DB1191">
        <f t="shared" si="389"/>
        <v>1.8225</v>
      </c>
      <c r="DC1191">
        <f t="shared" si="390"/>
        <v>1.08</v>
      </c>
    </row>
    <row r="1192" spans="1:107" x14ac:dyDescent="0.2">
      <c r="A1192">
        <f>ROW(Source!A447)</f>
        <v>447</v>
      </c>
      <c r="B1192">
        <v>39650538</v>
      </c>
      <c r="C1192">
        <v>39651978</v>
      </c>
      <c r="D1192">
        <v>36884528</v>
      </c>
      <c r="E1192">
        <v>1</v>
      </c>
      <c r="F1192">
        <v>1</v>
      </c>
      <c r="G1192">
        <v>1</v>
      </c>
      <c r="H1192">
        <v>2</v>
      </c>
      <c r="I1192" t="s">
        <v>1235</v>
      </c>
      <c r="J1192" t="s">
        <v>1236</v>
      </c>
      <c r="K1192" t="s">
        <v>1237</v>
      </c>
      <c r="L1192">
        <v>1368</v>
      </c>
      <c r="N1192">
        <v>1011</v>
      </c>
      <c r="O1192" t="s">
        <v>902</v>
      </c>
      <c r="P1192" t="s">
        <v>902</v>
      </c>
      <c r="Q1192">
        <v>1</v>
      </c>
      <c r="W1192">
        <v>0</v>
      </c>
      <c r="X1192">
        <v>1168077914</v>
      </c>
      <c r="Y1192">
        <v>0.10800000000000001</v>
      </c>
      <c r="AA1192">
        <v>0</v>
      </c>
      <c r="AB1192">
        <v>380.74</v>
      </c>
      <c r="AC1192">
        <v>10.06</v>
      </c>
      <c r="AD1192">
        <v>0</v>
      </c>
      <c r="AE1192">
        <v>0</v>
      </c>
      <c r="AF1192">
        <v>56.24</v>
      </c>
      <c r="AG1192">
        <v>10.06</v>
      </c>
      <c r="AH1192">
        <v>0</v>
      </c>
      <c r="AI1192">
        <v>1</v>
      </c>
      <c r="AJ1192">
        <v>6.77</v>
      </c>
      <c r="AK1192">
        <v>1</v>
      </c>
      <c r="AL1192">
        <v>1</v>
      </c>
      <c r="AN1192">
        <v>0</v>
      </c>
      <c r="AO1192">
        <v>1</v>
      </c>
      <c r="AP1192">
        <v>1</v>
      </c>
      <c r="AQ1192">
        <v>0</v>
      </c>
      <c r="AR1192">
        <v>0</v>
      </c>
      <c r="AS1192" t="s">
        <v>3</v>
      </c>
      <c r="AT1192">
        <v>0.08</v>
      </c>
      <c r="AU1192" t="s">
        <v>19</v>
      </c>
      <c r="AV1192">
        <v>0</v>
      </c>
      <c r="AW1192">
        <v>2</v>
      </c>
      <c r="AX1192">
        <v>39652006</v>
      </c>
      <c r="AY1192">
        <v>1</v>
      </c>
      <c r="AZ1192">
        <v>0</v>
      </c>
      <c r="BA1192">
        <v>1021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Y1192*Source!I447</f>
        <v>0.64800000000000013</v>
      </c>
      <c r="CY1192">
        <f t="shared" si="386"/>
        <v>380.74</v>
      </c>
      <c r="CZ1192">
        <f t="shared" si="387"/>
        <v>56.24</v>
      </c>
      <c r="DA1192">
        <f t="shared" si="388"/>
        <v>6.77</v>
      </c>
      <c r="DB1192">
        <f t="shared" si="389"/>
        <v>6.0750000000000002</v>
      </c>
      <c r="DC1192">
        <f t="shared" si="390"/>
        <v>1.08</v>
      </c>
    </row>
    <row r="1193" spans="1:107" x14ac:dyDescent="0.2">
      <c r="A1193">
        <f>ROW(Source!A447)</f>
        <v>447</v>
      </c>
      <c r="B1193">
        <v>39650538</v>
      </c>
      <c r="C1193">
        <v>39651978</v>
      </c>
      <c r="D1193">
        <v>36884589</v>
      </c>
      <c r="E1193">
        <v>1</v>
      </c>
      <c r="F1193">
        <v>1</v>
      </c>
      <c r="G1193">
        <v>1</v>
      </c>
      <c r="H1193">
        <v>2</v>
      </c>
      <c r="I1193" t="s">
        <v>1238</v>
      </c>
      <c r="J1193" t="s">
        <v>1239</v>
      </c>
      <c r="K1193" t="s">
        <v>1240</v>
      </c>
      <c r="L1193">
        <v>1368</v>
      </c>
      <c r="N1193">
        <v>1011</v>
      </c>
      <c r="O1193" t="s">
        <v>902</v>
      </c>
      <c r="P1193" t="s">
        <v>902</v>
      </c>
      <c r="Q1193">
        <v>1</v>
      </c>
      <c r="W1193">
        <v>0</v>
      </c>
      <c r="X1193">
        <v>917395980</v>
      </c>
      <c r="Y1193">
        <v>0.10800000000000001</v>
      </c>
      <c r="AA1193">
        <v>0</v>
      </c>
      <c r="AB1193">
        <v>15.98</v>
      </c>
      <c r="AC1193">
        <v>0</v>
      </c>
      <c r="AD1193">
        <v>0</v>
      </c>
      <c r="AE1193">
        <v>0</v>
      </c>
      <c r="AF1193">
        <v>2.36</v>
      </c>
      <c r="AG1193">
        <v>0</v>
      </c>
      <c r="AH1193">
        <v>0</v>
      </c>
      <c r="AI1193">
        <v>1</v>
      </c>
      <c r="AJ1193">
        <v>6.77</v>
      </c>
      <c r="AK1193">
        <v>1</v>
      </c>
      <c r="AL1193">
        <v>1</v>
      </c>
      <c r="AN1193">
        <v>0</v>
      </c>
      <c r="AO1193">
        <v>1</v>
      </c>
      <c r="AP1193">
        <v>1</v>
      </c>
      <c r="AQ1193">
        <v>0</v>
      </c>
      <c r="AR1193">
        <v>0</v>
      </c>
      <c r="AS1193" t="s">
        <v>3</v>
      </c>
      <c r="AT1193">
        <v>0.08</v>
      </c>
      <c r="AU1193" t="s">
        <v>19</v>
      </c>
      <c r="AV1193">
        <v>0</v>
      </c>
      <c r="AW1193">
        <v>2</v>
      </c>
      <c r="AX1193">
        <v>39652007</v>
      </c>
      <c r="AY1193">
        <v>1</v>
      </c>
      <c r="AZ1193">
        <v>0</v>
      </c>
      <c r="BA1193">
        <v>1022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Y1193*Source!I447</f>
        <v>0.64800000000000013</v>
      </c>
      <c r="CY1193">
        <f t="shared" si="386"/>
        <v>15.98</v>
      </c>
      <c r="CZ1193">
        <f t="shared" si="387"/>
        <v>2.36</v>
      </c>
      <c r="DA1193">
        <f t="shared" si="388"/>
        <v>6.77</v>
      </c>
      <c r="DB1193">
        <f t="shared" si="389"/>
        <v>0.25650000000000001</v>
      </c>
      <c r="DC1193">
        <f t="shared" si="390"/>
        <v>0</v>
      </c>
    </row>
    <row r="1194" spans="1:107" x14ac:dyDescent="0.2">
      <c r="A1194">
        <f>ROW(Source!A447)</f>
        <v>447</v>
      </c>
      <c r="B1194">
        <v>39650538</v>
      </c>
      <c r="C1194">
        <v>39651978</v>
      </c>
      <c r="D1194">
        <v>36803256</v>
      </c>
      <c r="E1194">
        <v>1</v>
      </c>
      <c r="F1194">
        <v>1</v>
      </c>
      <c r="G1194">
        <v>1</v>
      </c>
      <c r="H1194">
        <v>3</v>
      </c>
      <c r="I1194" t="s">
        <v>1141</v>
      </c>
      <c r="J1194" t="s">
        <v>1142</v>
      </c>
      <c r="K1194" t="s">
        <v>1143</v>
      </c>
      <c r="L1194">
        <v>1348</v>
      </c>
      <c r="N1194">
        <v>1009</v>
      </c>
      <c r="O1194" t="s">
        <v>888</v>
      </c>
      <c r="P1194" t="s">
        <v>888</v>
      </c>
      <c r="Q1194">
        <v>1000</v>
      </c>
      <c r="W1194">
        <v>0</v>
      </c>
      <c r="X1194">
        <v>-714836380</v>
      </c>
      <c r="Y1194">
        <v>7.7999999999999999E-4</v>
      </c>
      <c r="AA1194">
        <v>69832.62</v>
      </c>
      <c r="AB1194">
        <v>0</v>
      </c>
      <c r="AC1194">
        <v>0</v>
      </c>
      <c r="AD1194">
        <v>0</v>
      </c>
      <c r="AE1194">
        <v>10315.01</v>
      </c>
      <c r="AF1194">
        <v>0</v>
      </c>
      <c r="AG1194">
        <v>0</v>
      </c>
      <c r="AH1194">
        <v>0</v>
      </c>
      <c r="AI1194">
        <v>6.77</v>
      </c>
      <c r="AJ1194">
        <v>1</v>
      </c>
      <c r="AK1194">
        <v>1</v>
      </c>
      <c r="AL1194">
        <v>1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 t="s">
        <v>3</v>
      </c>
      <c r="AT1194">
        <v>7.7999999999999999E-4</v>
      </c>
      <c r="AU1194" t="s">
        <v>3</v>
      </c>
      <c r="AV1194">
        <v>0</v>
      </c>
      <c r="AW1194">
        <v>2</v>
      </c>
      <c r="AX1194">
        <v>39652008</v>
      </c>
      <c r="AY1194">
        <v>1</v>
      </c>
      <c r="AZ1194">
        <v>0</v>
      </c>
      <c r="BA1194">
        <v>1023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Y1194*Source!I447</f>
        <v>4.6800000000000001E-3</v>
      </c>
      <c r="CY1194">
        <f t="shared" ref="CY1194:CY1204" si="391">AA1194</f>
        <v>69832.62</v>
      </c>
      <c r="CZ1194">
        <f t="shared" ref="CZ1194:CZ1204" si="392">AE1194</f>
        <v>10315.01</v>
      </c>
      <c r="DA1194">
        <f t="shared" ref="DA1194:DA1204" si="393">AI1194</f>
        <v>6.77</v>
      </c>
      <c r="DB1194">
        <f t="shared" ref="DB1194:DB1204" si="394">ROUND(ROUND(AT1194*CZ1194,2),6)</f>
        <v>8.0500000000000007</v>
      </c>
      <c r="DC1194">
        <f t="shared" ref="DC1194:DC1204" si="395">ROUND(ROUND(AT1194*AG1194,2),6)</f>
        <v>0</v>
      </c>
    </row>
    <row r="1195" spans="1:107" x14ac:dyDescent="0.2">
      <c r="A1195">
        <f>ROW(Source!A447)</f>
        <v>447</v>
      </c>
      <c r="B1195">
        <v>39650538</v>
      </c>
      <c r="C1195">
        <v>39651978</v>
      </c>
      <c r="D1195">
        <v>36804438</v>
      </c>
      <c r="E1195">
        <v>1</v>
      </c>
      <c r="F1195">
        <v>1</v>
      </c>
      <c r="G1195">
        <v>1</v>
      </c>
      <c r="H1195">
        <v>3</v>
      </c>
      <c r="I1195" t="s">
        <v>1241</v>
      </c>
      <c r="J1195" t="s">
        <v>1242</v>
      </c>
      <c r="K1195" t="s">
        <v>1243</v>
      </c>
      <c r="L1195">
        <v>1346</v>
      </c>
      <c r="N1195">
        <v>1009</v>
      </c>
      <c r="O1195" t="s">
        <v>186</v>
      </c>
      <c r="P1195" t="s">
        <v>186</v>
      </c>
      <c r="Q1195">
        <v>1</v>
      </c>
      <c r="W1195">
        <v>0</v>
      </c>
      <c r="X1195">
        <v>-70943466</v>
      </c>
      <c r="Y1195">
        <v>0.01</v>
      </c>
      <c r="AA1195">
        <v>191.05</v>
      </c>
      <c r="AB1195">
        <v>0</v>
      </c>
      <c r="AC1195">
        <v>0</v>
      </c>
      <c r="AD1195">
        <v>0</v>
      </c>
      <c r="AE1195">
        <v>28.22</v>
      </c>
      <c r="AF1195">
        <v>0</v>
      </c>
      <c r="AG1195">
        <v>0</v>
      </c>
      <c r="AH1195">
        <v>0</v>
      </c>
      <c r="AI1195">
        <v>6.77</v>
      </c>
      <c r="AJ1195">
        <v>1</v>
      </c>
      <c r="AK1195">
        <v>1</v>
      </c>
      <c r="AL1195">
        <v>1</v>
      </c>
      <c r="AN1195">
        <v>0</v>
      </c>
      <c r="AO1195">
        <v>1</v>
      </c>
      <c r="AP1195">
        <v>0</v>
      </c>
      <c r="AQ1195">
        <v>0</v>
      </c>
      <c r="AR1195">
        <v>0</v>
      </c>
      <c r="AS1195" t="s">
        <v>3</v>
      </c>
      <c r="AT1195">
        <v>0.01</v>
      </c>
      <c r="AU1195" t="s">
        <v>3</v>
      </c>
      <c r="AV1195">
        <v>0</v>
      </c>
      <c r="AW1195">
        <v>2</v>
      </c>
      <c r="AX1195">
        <v>39652009</v>
      </c>
      <c r="AY1195">
        <v>1</v>
      </c>
      <c r="AZ1195">
        <v>0</v>
      </c>
      <c r="BA1195">
        <v>1024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Y1195*Source!I447</f>
        <v>0.06</v>
      </c>
      <c r="CY1195">
        <f t="shared" si="391"/>
        <v>191.05</v>
      </c>
      <c r="CZ1195">
        <f t="shared" si="392"/>
        <v>28.22</v>
      </c>
      <c r="DA1195">
        <f t="shared" si="393"/>
        <v>6.77</v>
      </c>
      <c r="DB1195">
        <f t="shared" si="394"/>
        <v>0.28000000000000003</v>
      </c>
      <c r="DC1195">
        <f t="shared" si="395"/>
        <v>0</v>
      </c>
    </row>
    <row r="1196" spans="1:107" x14ac:dyDescent="0.2">
      <c r="A1196">
        <f>ROW(Source!A447)</f>
        <v>447</v>
      </c>
      <c r="B1196">
        <v>39650538</v>
      </c>
      <c r="C1196">
        <v>39651978</v>
      </c>
      <c r="D1196">
        <v>36825770</v>
      </c>
      <c r="E1196">
        <v>1</v>
      </c>
      <c r="F1196">
        <v>1</v>
      </c>
      <c r="G1196">
        <v>1</v>
      </c>
      <c r="H1196">
        <v>3</v>
      </c>
      <c r="I1196" t="s">
        <v>1268</v>
      </c>
      <c r="J1196" t="s">
        <v>1269</v>
      </c>
      <c r="K1196" t="s">
        <v>1270</v>
      </c>
      <c r="L1196">
        <v>1348</v>
      </c>
      <c r="N1196">
        <v>1009</v>
      </c>
      <c r="O1196" t="s">
        <v>888</v>
      </c>
      <c r="P1196" t="s">
        <v>888</v>
      </c>
      <c r="Q1196">
        <v>1000</v>
      </c>
      <c r="W1196">
        <v>0</v>
      </c>
      <c r="X1196">
        <v>-511989534</v>
      </c>
      <c r="Y1196">
        <v>7.0000000000000001E-3</v>
      </c>
      <c r="AA1196">
        <v>39886.199999999997</v>
      </c>
      <c r="AB1196">
        <v>0</v>
      </c>
      <c r="AC1196">
        <v>0</v>
      </c>
      <c r="AD1196">
        <v>0</v>
      </c>
      <c r="AE1196">
        <v>5891.61</v>
      </c>
      <c r="AF1196">
        <v>0</v>
      </c>
      <c r="AG1196">
        <v>0</v>
      </c>
      <c r="AH1196">
        <v>0</v>
      </c>
      <c r="AI1196">
        <v>6.77</v>
      </c>
      <c r="AJ1196">
        <v>1</v>
      </c>
      <c r="AK1196">
        <v>1</v>
      </c>
      <c r="AL1196">
        <v>1</v>
      </c>
      <c r="AN1196">
        <v>0</v>
      </c>
      <c r="AO1196">
        <v>1</v>
      </c>
      <c r="AP1196">
        <v>0</v>
      </c>
      <c r="AQ1196">
        <v>0</v>
      </c>
      <c r="AR1196">
        <v>0</v>
      </c>
      <c r="AS1196" t="s">
        <v>3</v>
      </c>
      <c r="AT1196">
        <v>7.0000000000000001E-3</v>
      </c>
      <c r="AU1196" t="s">
        <v>3</v>
      </c>
      <c r="AV1196">
        <v>0</v>
      </c>
      <c r="AW1196">
        <v>2</v>
      </c>
      <c r="AX1196">
        <v>39652010</v>
      </c>
      <c r="AY1196">
        <v>1</v>
      </c>
      <c r="AZ1196">
        <v>0</v>
      </c>
      <c r="BA1196">
        <v>1025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Y1196*Source!I447</f>
        <v>4.2000000000000003E-2</v>
      </c>
      <c r="CY1196">
        <f t="shared" si="391"/>
        <v>39886.199999999997</v>
      </c>
      <c r="CZ1196">
        <f t="shared" si="392"/>
        <v>5891.61</v>
      </c>
      <c r="DA1196">
        <f t="shared" si="393"/>
        <v>6.77</v>
      </c>
      <c r="DB1196">
        <f t="shared" si="394"/>
        <v>41.24</v>
      </c>
      <c r="DC1196">
        <f t="shared" si="395"/>
        <v>0</v>
      </c>
    </row>
    <row r="1197" spans="1:107" x14ac:dyDescent="0.2">
      <c r="A1197">
        <f>ROW(Source!A447)</f>
        <v>447</v>
      </c>
      <c r="B1197">
        <v>39650538</v>
      </c>
      <c r="C1197">
        <v>39651978</v>
      </c>
      <c r="D1197">
        <v>36826105</v>
      </c>
      <c r="E1197">
        <v>1</v>
      </c>
      <c r="F1197">
        <v>1</v>
      </c>
      <c r="G1197">
        <v>1</v>
      </c>
      <c r="H1197">
        <v>3</v>
      </c>
      <c r="I1197" t="s">
        <v>1250</v>
      </c>
      <c r="J1197" t="s">
        <v>1251</v>
      </c>
      <c r="K1197" t="s">
        <v>1252</v>
      </c>
      <c r="L1197">
        <v>1301</v>
      </c>
      <c r="N1197">
        <v>1003</v>
      </c>
      <c r="O1197" t="s">
        <v>335</v>
      </c>
      <c r="P1197" t="s">
        <v>335</v>
      </c>
      <c r="Q1197">
        <v>1</v>
      </c>
      <c r="W1197">
        <v>0</v>
      </c>
      <c r="X1197">
        <v>-1855305468</v>
      </c>
      <c r="Y1197">
        <v>0.53</v>
      </c>
      <c r="AA1197">
        <v>102.43</v>
      </c>
      <c r="AB1197">
        <v>0</v>
      </c>
      <c r="AC1197">
        <v>0</v>
      </c>
      <c r="AD1197">
        <v>0</v>
      </c>
      <c r="AE1197">
        <v>15.13</v>
      </c>
      <c r="AF1197">
        <v>0</v>
      </c>
      <c r="AG1197">
        <v>0</v>
      </c>
      <c r="AH1197">
        <v>0</v>
      </c>
      <c r="AI1197">
        <v>6.77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0</v>
      </c>
      <c r="AQ1197">
        <v>0</v>
      </c>
      <c r="AR1197">
        <v>0</v>
      </c>
      <c r="AS1197" t="s">
        <v>3</v>
      </c>
      <c r="AT1197">
        <v>0.53</v>
      </c>
      <c r="AU1197" t="s">
        <v>3</v>
      </c>
      <c r="AV1197">
        <v>0</v>
      </c>
      <c r="AW1197">
        <v>2</v>
      </c>
      <c r="AX1197">
        <v>39652011</v>
      </c>
      <c r="AY1197">
        <v>1</v>
      </c>
      <c r="AZ1197">
        <v>0</v>
      </c>
      <c r="BA1197">
        <v>1026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Y1197*Source!I447</f>
        <v>3.18</v>
      </c>
      <c r="CY1197">
        <f t="shared" si="391"/>
        <v>102.43</v>
      </c>
      <c r="CZ1197">
        <f t="shared" si="392"/>
        <v>15.13</v>
      </c>
      <c r="DA1197">
        <f t="shared" si="393"/>
        <v>6.77</v>
      </c>
      <c r="DB1197">
        <f t="shared" si="394"/>
        <v>8.02</v>
      </c>
      <c r="DC1197">
        <f t="shared" si="395"/>
        <v>0</v>
      </c>
    </row>
    <row r="1198" spans="1:107" x14ac:dyDescent="0.2">
      <c r="A1198">
        <f>ROW(Source!A447)</f>
        <v>447</v>
      </c>
      <c r="B1198">
        <v>39650538</v>
      </c>
      <c r="C1198">
        <v>39651978</v>
      </c>
      <c r="D1198">
        <v>36826371</v>
      </c>
      <c r="E1198">
        <v>1</v>
      </c>
      <c r="F1198">
        <v>1</v>
      </c>
      <c r="G1198">
        <v>1</v>
      </c>
      <c r="H1198">
        <v>3</v>
      </c>
      <c r="I1198" t="s">
        <v>1253</v>
      </c>
      <c r="J1198" t="s">
        <v>1254</v>
      </c>
      <c r="K1198" t="s">
        <v>1255</v>
      </c>
      <c r="L1198">
        <v>1301</v>
      </c>
      <c r="N1198">
        <v>1003</v>
      </c>
      <c r="O1198" t="s">
        <v>335</v>
      </c>
      <c r="P1198" t="s">
        <v>335</v>
      </c>
      <c r="Q1198">
        <v>1</v>
      </c>
      <c r="W1198">
        <v>0</v>
      </c>
      <c r="X1198">
        <v>946869072</v>
      </c>
      <c r="Y1198">
        <v>0.11</v>
      </c>
      <c r="AA1198">
        <v>161.06</v>
      </c>
      <c r="AB1198">
        <v>0</v>
      </c>
      <c r="AC1198">
        <v>0</v>
      </c>
      <c r="AD1198">
        <v>0</v>
      </c>
      <c r="AE1198">
        <v>23.79</v>
      </c>
      <c r="AF1198">
        <v>0</v>
      </c>
      <c r="AG1198">
        <v>0</v>
      </c>
      <c r="AH1198">
        <v>0</v>
      </c>
      <c r="AI1198">
        <v>6.77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3</v>
      </c>
      <c r="AT1198">
        <v>0.11</v>
      </c>
      <c r="AU1198" t="s">
        <v>3</v>
      </c>
      <c r="AV1198">
        <v>0</v>
      </c>
      <c r="AW1198">
        <v>2</v>
      </c>
      <c r="AX1198">
        <v>39652012</v>
      </c>
      <c r="AY1198">
        <v>1</v>
      </c>
      <c r="AZ1198">
        <v>0</v>
      </c>
      <c r="BA1198">
        <v>1027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Y1198*Source!I447</f>
        <v>0.66</v>
      </c>
      <c r="CY1198">
        <f t="shared" si="391"/>
        <v>161.06</v>
      </c>
      <c r="CZ1198">
        <f t="shared" si="392"/>
        <v>23.79</v>
      </c>
      <c r="DA1198">
        <f t="shared" si="393"/>
        <v>6.77</v>
      </c>
      <c r="DB1198">
        <f t="shared" si="394"/>
        <v>2.62</v>
      </c>
      <c r="DC1198">
        <f t="shared" si="395"/>
        <v>0</v>
      </c>
    </row>
    <row r="1199" spans="1:107" x14ac:dyDescent="0.2">
      <c r="A1199">
        <f>ROW(Source!A447)</f>
        <v>447</v>
      </c>
      <c r="B1199">
        <v>39650538</v>
      </c>
      <c r="C1199">
        <v>39651978</v>
      </c>
      <c r="D1199">
        <v>36837948</v>
      </c>
      <c r="E1199">
        <v>1</v>
      </c>
      <c r="F1199">
        <v>1</v>
      </c>
      <c r="G1199">
        <v>1</v>
      </c>
      <c r="H1199">
        <v>3</v>
      </c>
      <c r="I1199" t="s">
        <v>1256</v>
      </c>
      <c r="J1199" t="s">
        <v>1257</v>
      </c>
      <c r="K1199" t="s">
        <v>1258</v>
      </c>
      <c r="L1199">
        <v>1348</v>
      </c>
      <c r="N1199">
        <v>1009</v>
      </c>
      <c r="O1199" t="s">
        <v>888</v>
      </c>
      <c r="P1199" t="s">
        <v>888</v>
      </c>
      <c r="Q1199">
        <v>1000</v>
      </c>
      <c r="W1199">
        <v>0</v>
      </c>
      <c r="X1199">
        <v>-1655298345</v>
      </c>
      <c r="Y1199">
        <v>1.9000000000000001E-4</v>
      </c>
      <c r="AA1199">
        <v>105747.4</v>
      </c>
      <c r="AB1199">
        <v>0</v>
      </c>
      <c r="AC1199">
        <v>0</v>
      </c>
      <c r="AD1199">
        <v>0</v>
      </c>
      <c r="AE1199">
        <v>15620</v>
      </c>
      <c r="AF1199">
        <v>0</v>
      </c>
      <c r="AG1199">
        <v>0</v>
      </c>
      <c r="AH1199">
        <v>0</v>
      </c>
      <c r="AI1199">
        <v>6.77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3</v>
      </c>
      <c r="AT1199">
        <v>1.9000000000000001E-4</v>
      </c>
      <c r="AU1199" t="s">
        <v>3</v>
      </c>
      <c r="AV1199">
        <v>0</v>
      </c>
      <c r="AW1199">
        <v>2</v>
      </c>
      <c r="AX1199">
        <v>39652013</v>
      </c>
      <c r="AY1199">
        <v>1</v>
      </c>
      <c r="AZ1199">
        <v>0</v>
      </c>
      <c r="BA1199">
        <v>1028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Y1199*Source!I447</f>
        <v>1.14E-3</v>
      </c>
      <c r="CY1199">
        <f t="shared" si="391"/>
        <v>105747.4</v>
      </c>
      <c r="CZ1199">
        <f t="shared" si="392"/>
        <v>15620</v>
      </c>
      <c r="DA1199">
        <f t="shared" si="393"/>
        <v>6.77</v>
      </c>
      <c r="DB1199">
        <f t="shared" si="394"/>
        <v>2.97</v>
      </c>
      <c r="DC1199">
        <f t="shared" si="395"/>
        <v>0</v>
      </c>
    </row>
    <row r="1200" spans="1:107" x14ac:dyDescent="0.2">
      <c r="A1200">
        <f>ROW(Source!A447)</f>
        <v>447</v>
      </c>
      <c r="B1200">
        <v>39650538</v>
      </c>
      <c r="C1200">
        <v>39651978</v>
      </c>
      <c r="D1200">
        <v>36838583</v>
      </c>
      <c r="E1200">
        <v>1</v>
      </c>
      <c r="F1200">
        <v>1</v>
      </c>
      <c r="G1200">
        <v>1</v>
      </c>
      <c r="H1200">
        <v>3</v>
      </c>
      <c r="I1200" t="s">
        <v>1259</v>
      </c>
      <c r="J1200" t="s">
        <v>1260</v>
      </c>
      <c r="K1200" t="s">
        <v>1261</v>
      </c>
      <c r="L1200">
        <v>1348</v>
      </c>
      <c r="N1200">
        <v>1009</v>
      </c>
      <c r="O1200" t="s">
        <v>888</v>
      </c>
      <c r="P1200" t="s">
        <v>888</v>
      </c>
      <c r="Q1200">
        <v>1000</v>
      </c>
      <c r="W1200">
        <v>0</v>
      </c>
      <c r="X1200">
        <v>1149200523</v>
      </c>
      <c r="Y1200">
        <v>2.5000000000000001E-4</v>
      </c>
      <c r="AA1200">
        <v>191593.71</v>
      </c>
      <c r="AB1200">
        <v>0</v>
      </c>
      <c r="AC1200">
        <v>0</v>
      </c>
      <c r="AD1200">
        <v>0</v>
      </c>
      <c r="AE1200">
        <v>28300.400000000001</v>
      </c>
      <c r="AF1200">
        <v>0</v>
      </c>
      <c r="AG1200">
        <v>0</v>
      </c>
      <c r="AH1200">
        <v>0</v>
      </c>
      <c r="AI1200">
        <v>6.77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3</v>
      </c>
      <c r="AT1200">
        <v>2.5000000000000001E-4</v>
      </c>
      <c r="AU1200" t="s">
        <v>3</v>
      </c>
      <c r="AV1200">
        <v>0</v>
      </c>
      <c r="AW1200">
        <v>2</v>
      </c>
      <c r="AX1200">
        <v>39652014</v>
      </c>
      <c r="AY1200">
        <v>1</v>
      </c>
      <c r="AZ1200">
        <v>0</v>
      </c>
      <c r="BA1200">
        <v>1029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Y1200*Source!I447</f>
        <v>1.5E-3</v>
      </c>
      <c r="CY1200">
        <f t="shared" si="391"/>
        <v>191593.71</v>
      </c>
      <c r="CZ1200">
        <f t="shared" si="392"/>
        <v>28300.400000000001</v>
      </c>
      <c r="DA1200">
        <f t="shared" si="393"/>
        <v>6.77</v>
      </c>
      <c r="DB1200">
        <f t="shared" si="394"/>
        <v>7.08</v>
      </c>
      <c r="DC1200">
        <f t="shared" si="395"/>
        <v>0</v>
      </c>
    </row>
    <row r="1201" spans="1:107" x14ac:dyDescent="0.2">
      <c r="A1201">
        <f>ROW(Source!A447)</f>
        <v>447</v>
      </c>
      <c r="B1201">
        <v>39650538</v>
      </c>
      <c r="C1201">
        <v>39651978</v>
      </c>
      <c r="D1201">
        <v>36839146</v>
      </c>
      <c r="E1201">
        <v>1</v>
      </c>
      <c r="F1201">
        <v>1</v>
      </c>
      <c r="G1201">
        <v>1</v>
      </c>
      <c r="H1201">
        <v>3</v>
      </c>
      <c r="I1201" t="s">
        <v>1262</v>
      </c>
      <c r="J1201" t="s">
        <v>1263</v>
      </c>
      <c r="K1201" t="s">
        <v>1264</v>
      </c>
      <c r="L1201">
        <v>1348</v>
      </c>
      <c r="N1201">
        <v>1009</v>
      </c>
      <c r="O1201" t="s">
        <v>888</v>
      </c>
      <c r="P1201" t="s">
        <v>888</v>
      </c>
      <c r="Q1201">
        <v>1000</v>
      </c>
      <c r="W1201">
        <v>0</v>
      </c>
      <c r="X1201">
        <v>-639604785</v>
      </c>
      <c r="Y1201">
        <v>1.1E-4</v>
      </c>
      <c r="AA1201">
        <v>63773.4</v>
      </c>
      <c r="AB1201">
        <v>0</v>
      </c>
      <c r="AC1201">
        <v>0</v>
      </c>
      <c r="AD1201">
        <v>0</v>
      </c>
      <c r="AE1201">
        <v>9420</v>
      </c>
      <c r="AF1201">
        <v>0</v>
      </c>
      <c r="AG1201">
        <v>0</v>
      </c>
      <c r="AH1201">
        <v>0</v>
      </c>
      <c r="AI1201">
        <v>6.77</v>
      </c>
      <c r="AJ1201">
        <v>1</v>
      </c>
      <c r="AK1201">
        <v>1</v>
      </c>
      <c r="AL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 t="s">
        <v>3</v>
      </c>
      <c r="AT1201">
        <v>1.1E-4</v>
      </c>
      <c r="AU1201" t="s">
        <v>3</v>
      </c>
      <c r="AV1201">
        <v>0</v>
      </c>
      <c r="AW1201">
        <v>2</v>
      </c>
      <c r="AX1201">
        <v>39652015</v>
      </c>
      <c r="AY1201">
        <v>1</v>
      </c>
      <c r="AZ1201">
        <v>0</v>
      </c>
      <c r="BA1201">
        <v>1030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Y1201*Source!I447</f>
        <v>6.6E-4</v>
      </c>
      <c r="CY1201">
        <f t="shared" si="391"/>
        <v>63773.4</v>
      </c>
      <c r="CZ1201">
        <f t="shared" si="392"/>
        <v>9420</v>
      </c>
      <c r="DA1201">
        <f t="shared" si="393"/>
        <v>6.77</v>
      </c>
      <c r="DB1201">
        <f t="shared" si="394"/>
        <v>1.04</v>
      </c>
      <c r="DC1201">
        <f t="shared" si="395"/>
        <v>0</v>
      </c>
    </row>
    <row r="1202" spans="1:107" x14ac:dyDescent="0.2">
      <c r="A1202">
        <f>ROW(Source!A447)</f>
        <v>447</v>
      </c>
      <c r="B1202">
        <v>39650538</v>
      </c>
      <c r="C1202">
        <v>39651978</v>
      </c>
      <c r="D1202">
        <v>36839186</v>
      </c>
      <c r="E1202">
        <v>1</v>
      </c>
      <c r="F1202">
        <v>1</v>
      </c>
      <c r="G1202">
        <v>1</v>
      </c>
      <c r="H1202">
        <v>3</v>
      </c>
      <c r="I1202" t="s">
        <v>1265</v>
      </c>
      <c r="J1202" t="s">
        <v>1266</v>
      </c>
      <c r="K1202" t="s">
        <v>1267</v>
      </c>
      <c r="L1202">
        <v>1348</v>
      </c>
      <c r="N1202">
        <v>1009</v>
      </c>
      <c r="O1202" t="s">
        <v>888</v>
      </c>
      <c r="P1202" t="s">
        <v>888</v>
      </c>
      <c r="Q1202">
        <v>1000</v>
      </c>
      <c r="W1202">
        <v>0</v>
      </c>
      <c r="X1202">
        <v>-2124557522</v>
      </c>
      <c r="Y1202">
        <v>1.0000000000000001E-5</v>
      </c>
      <c r="AA1202">
        <v>45135.59</v>
      </c>
      <c r="AB1202">
        <v>0</v>
      </c>
      <c r="AC1202">
        <v>0</v>
      </c>
      <c r="AD1202">
        <v>0</v>
      </c>
      <c r="AE1202">
        <v>6667</v>
      </c>
      <c r="AF1202">
        <v>0</v>
      </c>
      <c r="AG1202">
        <v>0</v>
      </c>
      <c r="AH1202">
        <v>0</v>
      </c>
      <c r="AI1202">
        <v>6.77</v>
      </c>
      <c r="AJ1202">
        <v>1</v>
      </c>
      <c r="AK1202">
        <v>1</v>
      </c>
      <c r="AL1202">
        <v>1</v>
      </c>
      <c r="AN1202">
        <v>0</v>
      </c>
      <c r="AO1202">
        <v>1</v>
      </c>
      <c r="AP1202">
        <v>0</v>
      </c>
      <c r="AQ1202">
        <v>0</v>
      </c>
      <c r="AR1202">
        <v>0</v>
      </c>
      <c r="AS1202" t="s">
        <v>3</v>
      </c>
      <c r="AT1202">
        <v>1.0000000000000001E-5</v>
      </c>
      <c r="AU1202" t="s">
        <v>3</v>
      </c>
      <c r="AV1202">
        <v>0</v>
      </c>
      <c r="AW1202">
        <v>2</v>
      </c>
      <c r="AX1202">
        <v>39652016</v>
      </c>
      <c r="AY1202">
        <v>1</v>
      </c>
      <c r="AZ1202">
        <v>0</v>
      </c>
      <c r="BA1202">
        <v>1031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Y1202*Source!I447</f>
        <v>6.0000000000000008E-5</v>
      </c>
      <c r="CY1202">
        <f t="shared" si="391"/>
        <v>45135.59</v>
      </c>
      <c r="CZ1202">
        <f t="shared" si="392"/>
        <v>6667</v>
      </c>
      <c r="DA1202">
        <f t="shared" si="393"/>
        <v>6.77</v>
      </c>
      <c r="DB1202">
        <f t="shared" si="394"/>
        <v>7.0000000000000007E-2</v>
      </c>
      <c r="DC1202">
        <f t="shared" si="395"/>
        <v>0</v>
      </c>
    </row>
    <row r="1203" spans="1:107" x14ac:dyDescent="0.2">
      <c r="A1203">
        <f>ROW(Source!A447)</f>
        <v>447</v>
      </c>
      <c r="B1203">
        <v>39650538</v>
      </c>
      <c r="C1203">
        <v>39651978</v>
      </c>
      <c r="D1203">
        <v>36799065</v>
      </c>
      <c r="E1203">
        <v>17</v>
      </c>
      <c r="F1203">
        <v>1</v>
      </c>
      <c r="G1203">
        <v>1</v>
      </c>
      <c r="H1203">
        <v>3</v>
      </c>
      <c r="I1203" t="s">
        <v>892</v>
      </c>
      <c r="J1203" t="s">
        <v>3</v>
      </c>
      <c r="K1203" t="s">
        <v>893</v>
      </c>
      <c r="L1203">
        <v>1374</v>
      </c>
      <c r="N1203">
        <v>1013</v>
      </c>
      <c r="O1203" t="s">
        <v>894</v>
      </c>
      <c r="P1203" t="s">
        <v>894</v>
      </c>
      <c r="Q1203">
        <v>1</v>
      </c>
      <c r="W1203">
        <v>0</v>
      </c>
      <c r="X1203">
        <v>-1731369543</v>
      </c>
      <c r="Y1203">
        <v>0.22</v>
      </c>
      <c r="AA1203">
        <v>1</v>
      </c>
      <c r="AB1203">
        <v>0</v>
      </c>
      <c r="AC1203">
        <v>0</v>
      </c>
      <c r="AD1203">
        <v>0</v>
      </c>
      <c r="AE1203">
        <v>1</v>
      </c>
      <c r="AF1203">
        <v>0</v>
      </c>
      <c r="AG1203">
        <v>0</v>
      </c>
      <c r="AH1203">
        <v>0</v>
      </c>
      <c r="AI1203">
        <v>1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3</v>
      </c>
      <c r="AT1203">
        <v>0.22</v>
      </c>
      <c r="AU1203" t="s">
        <v>3</v>
      </c>
      <c r="AV1203">
        <v>0</v>
      </c>
      <c r="AW1203">
        <v>2</v>
      </c>
      <c r="AX1203">
        <v>39652017</v>
      </c>
      <c r="AY1203">
        <v>1</v>
      </c>
      <c r="AZ1203">
        <v>0</v>
      </c>
      <c r="BA1203">
        <v>1032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Y1203*Source!I447</f>
        <v>1.32</v>
      </c>
      <c r="CY1203">
        <f t="shared" si="391"/>
        <v>1</v>
      </c>
      <c r="CZ1203">
        <f t="shared" si="392"/>
        <v>1</v>
      </c>
      <c r="DA1203">
        <f t="shared" si="393"/>
        <v>1</v>
      </c>
      <c r="DB1203">
        <f t="shared" si="394"/>
        <v>0.22</v>
      </c>
      <c r="DC1203">
        <f t="shared" si="395"/>
        <v>0</v>
      </c>
    </row>
    <row r="1204" spans="1:107" x14ac:dyDescent="0.2">
      <c r="A1204">
        <f>ROW(Source!A447)</f>
        <v>447</v>
      </c>
      <c r="B1204">
        <v>39650538</v>
      </c>
      <c r="C1204">
        <v>39651978</v>
      </c>
      <c r="D1204">
        <v>0</v>
      </c>
      <c r="E1204">
        <v>1</v>
      </c>
      <c r="F1204">
        <v>1</v>
      </c>
      <c r="G1204">
        <v>1</v>
      </c>
      <c r="H1204">
        <v>3</v>
      </c>
      <c r="I1204" t="s">
        <v>674</v>
      </c>
      <c r="J1204" t="s">
        <v>3</v>
      </c>
      <c r="K1204" t="s">
        <v>675</v>
      </c>
      <c r="L1204">
        <v>1371</v>
      </c>
      <c r="N1204">
        <v>1013</v>
      </c>
      <c r="O1204" t="s">
        <v>17</v>
      </c>
      <c r="P1204" t="s">
        <v>17</v>
      </c>
      <c r="Q1204">
        <v>1</v>
      </c>
      <c r="W1204">
        <v>0</v>
      </c>
      <c r="X1204">
        <v>-1609405000</v>
      </c>
      <c r="Y1204">
        <v>1</v>
      </c>
      <c r="AA1204">
        <v>88828.63</v>
      </c>
      <c r="AB1204">
        <v>0</v>
      </c>
      <c r="AC1204">
        <v>0</v>
      </c>
      <c r="AD1204">
        <v>0</v>
      </c>
      <c r="AE1204">
        <v>13120.92</v>
      </c>
      <c r="AF1204">
        <v>0</v>
      </c>
      <c r="AG1204">
        <v>0</v>
      </c>
      <c r="AH1204">
        <v>0</v>
      </c>
      <c r="AI1204">
        <v>6.77</v>
      </c>
      <c r="AJ1204">
        <v>1</v>
      </c>
      <c r="AK1204">
        <v>1</v>
      </c>
      <c r="AL1204">
        <v>1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 t="s">
        <v>3</v>
      </c>
      <c r="AT1204">
        <v>1</v>
      </c>
      <c r="AU1204" t="s">
        <v>3</v>
      </c>
      <c r="AV1204">
        <v>0</v>
      </c>
      <c r="AW1204">
        <v>1</v>
      </c>
      <c r="AX1204">
        <v>-1</v>
      </c>
      <c r="AY1204">
        <v>0</v>
      </c>
      <c r="AZ1204">
        <v>0</v>
      </c>
      <c r="BA1204" t="s">
        <v>3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Y1204*Source!I447</f>
        <v>6</v>
      </c>
      <c r="CY1204">
        <f t="shared" si="391"/>
        <v>88828.63</v>
      </c>
      <c r="CZ1204">
        <f t="shared" si="392"/>
        <v>13120.92</v>
      </c>
      <c r="DA1204">
        <f t="shared" si="393"/>
        <v>6.77</v>
      </c>
      <c r="DB1204">
        <f t="shared" si="394"/>
        <v>13120.92</v>
      </c>
      <c r="DC1204">
        <f t="shared" si="395"/>
        <v>0</v>
      </c>
    </row>
    <row r="1205" spans="1:107" x14ac:dyDescent="0.2">
      <c r="A1205">
        <f>ROW(Source!A450)</f>
        <v>450</v>
      </c>
      <c r="B1205">
        <v>39650536</v>
      </c>
      <c r="C1205">
        <v>39652034</v>
      </c>
      <c r="D1205">
        <v>37080781</v>
      </c>
      <c r="E1205">
        <v>1</v>
      </c>
      <c r="F1205">
        <v>1</v>
      </c>
      <c r="G1205">
        <v>1</v>
      </c>
      <c r="H1205">
        <v>1</v>
      </c>
      <c r="I1205" t="s">
        <v>876</v>
      </c>
      <c r="J1205" t="s">
        <v>3</v>
      </c>
      <c r="K1205" t="s">
        <v>877</v>
      </c>
      <c r="L1205">
        <v>1191</v>
      </c>
      <c r="N1205">
        <v>1013</v>
      </c>
      <c r="O1205" t="s">
        <v>878</v>
      </c>
      <c r="P1205" t="s">
        <v>878</v>
      </c>
      <c r="Q1205">
        <v>1</v>
      </c>
      <c r="W1205">
        <v>0</v>
      </c>
      <c r="X1205">
        <v>912892513</v>
      </c>
      <c r="Y1205">
        <v>1.3905000000000001</v>
      </c>
      <c r="AA1205">
        <v>0</v>
      </c>
      <c r="AB1205">
        <v>0</v>
      </c>
      <c r="AC1205">
        <v>0</v>
      </c>
      <c r="AD1205">
        <v>9.92</v>
      </c>
      <c r="AE1205">
        <v>0</v>
      </c>
      <c r="AF1205">
        <v>0</v>
      </c>
      <c r="AG1205">
        <v>0</v>
      </c>
      <c r="AH1205">
        <v>9.92</v>
      </c>
      <c r="AI1205">
        <v>1</v>
      </c>
      <c r="AJ1205">
        <v>1</v>
      </c>
      <c r="AK1205">
        <v>1</v>
      </c>
      <c r="AL1205">
        <v>1</v>
      </c>
      <c r="AN1205">
        <v>0</v>
      </c>
      <c r="AO1205">
        <v>1</v>
      </c>
      <c r="AP1205">
        <v>1</v>
      </c>
      <c r="AQ1205">
        <v>0</v>
      </c>
      <c r="AR1205">
        <v>0</v>
      </c>
      <c r="AS1205" t="s">
        <v>3</v>
      </c>
      <c r="AT1205">
        <v>1.03</v>
      </c>
      <c r="AU1205" t="s">
        <v>19</v>
      </c>
      <c r="AV1205">
        <v>1</v>
      </c>
      <c r="AW1205">
        <v>2</v>
      </c>
      <c r="AX1205">
        <v>39652040</v>
      </c>
      <c r="AY1205">
        <v>1</v>
      </c>
      <c r="AZ1205">
        <v>0</v>
      </c>
      <c r="BA1205">
        <v>1033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Y1205*Source!I450</f>
        <v>1.3905000000000001</v>
      </c>
      <c r="CY1205">
        <f>AD1205</f>
        <v>9.92</v>
      </c>
      <c r="CZ1205">
        <f>AH1205</f>
        <v>9.92</v>
      </c>
      <c r="DA1205">
        <f>AL1205</f>
        <v>1</v>
      </c>
      <c r="DB1205">
        <f>ROUND((ROUND(AT1205*CZ1205,2)*1.35),6)</f>
        <v>13.797000000000001</v>
      </c>
      <c r="DC1205">
        <f>ROUND((ROUND(AT1205*AG1205,2)*1.35),6)</f>
        <v>0</v>
      </c>
    </row>
    <row r="1206" spans="1:107" x14ac:dyDescent="0.2">
      <c r="A1206">
        <f>ROW(Source!A450)</f>
        <v>450</v>
      </c>
      <c r="B1206">
        <v>39650536</v>
      </c>
      <c r="C1206">
        <v>39652034</v>
      </c>
      <c r="D1206">
        <v>36799799</v>
      </c>
      <c r="E1206">
        <v>1</v>
      </c>
      <c r="F1206">
        <v>1</v>
      </c>
      <c r="G1206">
        <v>1</v>
      </c>
      <c r="H1206">
        <v>3</v>
      </c>
      <c r="I1206" t="s">
        <v>1070</v>
      </c>
      <c r="J1206" t="s">
        <v>1071</v>
      </c>
      <c r="K1206" t="s">
        <v>1072</v>
      </c>
      <c r="L1206">
        <v>1346</v>
      </c>
      <c r="N1206">
        <v>1009</v>
      </c>
      <c r="O1206" t="s">
        <v>186</v>
      </c>
      <c r="P1206" t="s">
        <v>186</v>
      </c>
      <c r="Q1206">
        <v>1</v>
      </c>
      <c r="W1206">
        <v>0</v>
      </c>
      <c r="X1206">
        <v>-1813693049</v>
      </c>
      <c r="Y1206">
        <v>4.2000000000000003E-2</v>
      </c>
      <c r="AA1206">
        <v>26.44</v>
      </c>
      <c r="AB1206">
        <v>0</v>
      </c>
      <c r="AC1206">
        <v>0</v>
      </c>
      <c r="AD1206">
        <v>0</v>
      </c>
      <c r="AE1206">
        <v>26.44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1</v>
      </c>
      <c r="AP1206">
        <v>0</v>
      </c>
      <c r="AQ1206">
        <v>0</v>
      </c>
      <c r="AR1206">
        <v>0</v>
      </c>
      <c r="AS1206" t="s">
        <v>3</v>
      </c>
      <c r="AT1206">
        <v>4.2000000000000003E-2</v>
      </c>
      <c r="AU1206" t="s">
        <v>3</v>
      </c>
      <c r="AV1206">
        <v>0</v>
      </c>
      <c r="AW1206">
        <v>2</v>
      </c>
      <c r="AX1206">
        <v>39652041</v>
      </c>
      <c r="AY1206">
        <v>1</v>
      </c>
      <c r="AZ1206">
        <v>0</v>
      </c>
      <c r="BA1206">
        <v>1034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Y1206*Source!I450</f>
        <v>4.2000000000000003E-2</v>
      </c>
      <c r="CY1206">
        <f>AA1206</f>
        <v>26.44</v>
      </c>
      <c r="CZ1206">
        <f>AE1206</f>
        <v>26.44</v>
      </c>
      <c r="DA1206">
        <f>AI1206</f>
        <v>1</v>
      </c>
      <c r="DB1206">
        <f>ROUND(ROUND(AT1206*CZ1206,2),6)</f>
        <v>1.1100000000000001</v>
      </c>
      <c r="DC1206">
        <f>ROUND(ROUND(AT1206*AG1206,2),6)</f>
        <v>0</v>
      </c>
    </row>
    <row r="1207" spans="1:107" x14ac:dyDescent="0.2">
      <c r="A1207">
        <f>ROW(Source!A450)</f>
        <v>450</v>
      </c>
      <c r="B1207">
        <v>39650536</v>
      </c>
      <c r="C1207">
        <v>39652034</v>
      </c>
      <c r="D1207">
        <v>36863837</v>
      </c>
      <c r="E1207">
        <v>1</v>
      </c>
      <c r="F1207">
        <v>1</v>
      </c>
      <c r="G1207">
        <v>1</v>
      </c>
      <c r="H1207">
        <v>3</v>
      </c>
      <c r="I1207" t="s">
        <v>686</v>
      </c>
      <c r="J1207" t="s">
        <v>688</v>
      </c>
      <c r="K1207" t="s">
        <v>687</v>
      </c>
      <c r="L1207">
        <v>1354</v>
      </c>
      <c r="N1207">
        <v>1010</v>
      </c>
      <c r="O1207" t="s">
        <v>27</v>
      </c>
      <c r="P1207" t="s">
        <v>27</v>
      </c>
      <c r="Q1207">
        <v>1</v>
      </c>
      <c r="W1207">
        <v>0</v>
      </c>
      <c r="X1207">
        <v>742254544</v>
      </c>
      <c r="Y1207">
        <v>1</v>
      </c>
      <c r="AA1207">
        <v>146.26</v>
      </c>
      <c r="AB1207">
        <v>0</v>
      </c>
      <c r="AC1207">
        <v>0</v>
      </c>
      <c r="AD1207">
        <v>0</v>
      </c>
      <c r="AE1207">
        <v>146.26</v>
      </c>
      <c r="AF1207">
        <v>0</v>
      </c>
      <c r="AG1207">
        <v>0</v>
      </c>
      <c r="AH1207">
        <v>0</v>
      </c>
      <c r="AI1207">
        <v>1</v>
      </c>
      <c r="AJ1207">
        <v>1</v>
      </c>
      <c r="AK1207">
        <v>1</v>
      </c>
      <c r="AL1207">
        <v>1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 t="s">
        <v>3</v>
      </c>
      <c r="AT1207">
        <v>1</v>
      </c>
      <c r="AU1207" t="s">
        <v>3</v>
      </c>
      <c r="AV1207">
        <v>0</v>
      </c>
      <c r="AW1207">
        <v>1</v>
      </c>
      <c r="AX1207">
        <v>-1</v>
      </c>
      <c r="AY1207">
        <v>0</v>
      </c>
      <c r="AZ1207">
        <v>0</v>
      </c>
      <c r="BA1207" t="s">
        <v>3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Y1207*Source!I450</f>
        <v>1</v>
      </c>
      <c r="CY1207">
        <f>AA1207</f>
        <v>146.26</v>
      </c>
      <c r="CZ1207">
        <f>AE1207</f>
        <v>146.26</v>
      </c>
      <c r="DA1207">
        <f>AI1207</f>
        <v>1</v>
      </c>
      <c r="DB1207">
        <f>ROUND(ROUND(AT1207*CZ1207,2),6)</f>
        <v>146.26</v>
      </c>
      <c r="DC1207">
        <f>ROUND(ROUND(AT1207*AG1207,2),6)</f>
        <v>0</v>
      </c>
    </row>
    <row r="1208" spans="1:107" x14ac:dyDescent="0.2">
      <c r="A1208">
        <f>ROW(Source!A450)</f>
        <v>450</v>
      </c>
      <c r="B1208">
        <v>39650536</v>
      </c>
      <c r="C1208">
        <v>39652034</v>
      </c>
      <c r="D1208">
        <v>36799065</v>
      </c>
      <c r="E1208">
        <v>17</v>
      </c>
      <c r="F1208">
        <v>1</v>
      </c>
      <c r="G1208">
        <v>1</v>
      </c>
      <c r="H1208">
        <v>3</v>
      </c>
      <c r="I1208" t="s">
        <v>892</v>
      </c>
      <c r="J1208" t="s">
        <v>3</v>
      </c>
      <c r="K1208" t="s">
        <v>893</v>
      </c>
      <c r="L1208">
        <v>1374</v>
      </c>
      <c r="N1208">
        <v>1013</v>
      </c>
      <c r="O1208" t="s">
        <v>894</v>
      </c>
      <c r="P1208" t="s">
        <v>894</v>
      </c>
      <c r="Q1208">
        <v>1</v>
      </c>
      <c r="W1208">
        <v>0</v>
      </c>
      <c r="X1208">
        <v>-1731369543</v>
      </c>
      <c r="Y1208">
        <v>0.2</v>
      </c>
      <c r="AA1208">
        <v>1</v>
      </c>
      <c r="AB1208">
        <v>0</v>
      </c>
      <c r="AC1208">
        <v>0</v>
      </c>
      <c r="AD1208">
        <v>0</v>
      </c>
      <c r="AE1208">
        <v>1</v>
      </c>
      <c r="AF1208">
        <v>0</v>
      </c>
      <c r="AG1208">
        <v>0</v>
      </c>
      <c r="AH1208">
        <v>0</v>
      </c>
      <c r="AI1208">
        <v>1</v>
      </c>
      <c r="AJ1208">
        <v>1</v>
      </c>
      <c r="AK1208">
        <v>1</v>
      </c>
      <c r="AL1208">
        <v>1</v>
      </c>
      <c r="AN1208">
        <v>0</v>
      </c>
      <c r="AO1208">
        <v>1</v>
      </c>
      <c r="AP1208">
        <v>0</v>
      </c>
      <c r="AQ1208">
        <v>0</v>
      </c>
      <c r="AR1208">
        <v>0</v>
      </c>
      <c r="AS1208" t="s">
        <v>3</v>
      </c>
      <c r="AT1208">
        <v>0.2</v>
      </c>
      <c r="AU1208" t="s">
        <v>3</v>
      </c>
      <c r="AV1208">
        <v>0</v>
      </c>
      <c r="AW1208">
        <v>2</v>
      </c>
      <c r="AX1208">
        <v>39652042</v>
      </c>
      <c r="AY1208">
        <v>1</v>
      </c>
      <c r="AZ1208">
        <v>0</v>
      </c>
      <c r="BA1208">
        <v>1035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Y1208*Source!I450</f>
        <v>0.2</v>
      </c>
      <c r="CY1208">
        <f>AA1208</f>
        <v>1</v>
      </c>
      <c r="CZ1208">
        <f>AE1208</f>
        <v>1</v>
      </c>
      <c r="DA1208">
        <f>AI1208</f>
        <v>1</v>
      </c>
      <c r="DB1208">
        <f>ROUND(ROUND(AT1208*CZ1208,2),6)</f>
        <v>0.2</v>
      </c>
      <c r="DC1208">
        <f>ROUND(ROUND(AT1208*AG1208,2),6)</f>
        <v>0</v>
      </c>
    </row>
    <row r="1209" spans="1:107" x14ac:dyDescent="0.2">
      <c r="A1209">
        <f>ROW(Source!A451)</f>
        <v>451</v>
      </c>
      <c r="B1209">
        <v>39650538</v>
      </c>
      <c r="C1209">
        <v>39652034</v>
      </c>
      <c r="D1209">
        <v>37080781</v>
      </c>
      <c r="E1209">
        <v>1</v>
      </c>
      <c r="F1209">
        <v>1</v>
      </c>
      <c r="G1209">
        <v>1</v>
      </c>
      <c r="H1209">
        <v>1</v>
      </c>
      <c r="I1209" t="s">
        <v>876</v>
      </c>
      <c r="J1209" t="s">
        <v>3</v>
      </c>
      <c r="K1209" t="s">
        <v>877</v>
      </c>
      <c r="L1209">
        <v>1191</v>
      </c>
      <c r="N1209">
        <v>1013</v>
      </c>
      <c r="O1209" t="s">
        <v>878</v>
      </c>
      <c r="P1209" t="s">
        <v>878</v>
      </c>
      <c r="Q1209">
        <v>1</v>
      </c>
      <c r="W1209">
        <v>0</v>
      </c>
      <c r="X1209">
        <v>912892513</v>
      </c>
      <c r="Y1209">
        <v>1.3905000000000001</v>
      </c>
      <c r="AA1209">
        <v>0</v>
      </c>
      <c r="AB1209">
        <v>0</v>
      </c>
      <c r="AC1209">
        <v>0</v>
      </c>
      <c r="AD1209">
        <v>67.16</v>
      </c>
      <c r="AE1209">
        <v>0</v>
      </c>
      <c r="AF1209">
        <v>0</v>
      </c>
      <c r="AG1209">
        <v>0</v>
      </c>
      <c r="AH1209">
        <v>9.92</v>
      </c>
      <c r="AI1209">
        <v>1</v>
      </c>
      <c r="AJ1209">
        <v>1</v>
      </c>
      <c r="AK1209">
        <v>1</v>
      </c>
      <c r="AL1209">
        <v>6.77</v>
      </c>
      <c r="AN1209">
        <v>0</v>
      </c>
      <c r="AO1209">
        <v>1</v>
      </c>
      <c r="AP1209">
        <v>1</v>
      </c>
      <c r="AQ1209">
        <v>0</v>
      </c>
      <c r="AR1209">
        <v>0</v>
      </c>
      <c r="AS1209" t="s">
        <v>3</v>
      </c>
      <c r="AT1209">
        <v>1.03</v>
      </c>
      <c r="AU1209" t="s">
        <v>19</v>
      </c>
      <c r="AV1209">
        <v>1</v>
      </c>
      <c r="AW1209">
        <v>2</v>
      </c>
      <c r="AX1209">
        <v>39652040</v>
      </c>
      <c r="AY1209">
        <v>1</v>
      </c>
      <c r="AZ1209">
        <v>0</v>
      </c>
      <c r="BA1209">
        <v>1036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Y1209*Source!I451</f>
        <v>1.3905000000000001</v>
      </c>
      <c r="CY1209">
        <f>AD1209</f>
        <v>67.16</v>
      </c>
      <c r="CZ1209">
        <f>AH1209</f>
        <v>9.92</v>
      </c>
      <c r="DA1209">
        <f>AL1209</f>
        <v>6.77</v>
      </c>
      <c r="DB1209">
        <f>ROUND((ROUND(AT1209*CZ1209,2)*1.35),6)</f>
        <v>13.797000000000001</v>
      </c>
      <c r="DC1209">
        <f>ROUND((ROUND(AT1209*AG1209,2)*1.35),6)</f>
        <v>0</v>
      </c>
    </row>
    <row r="1210" spans="1:107" x14ac:dyDescent="0.2">
      <c r="A1210">
        <f>ROW(Source!A451)</f>
        <v>451</v>
      </c>
      <c r="B1210">
        <v>39650538</v>
      </c>
      <c r="C1210">
        <v>39652034</v>
      </c>
      <c r="D1210">
        <v>36799799</v>
      </c>
      <c r="E1210">
        <v>1</v>
      </c>
      <c r="F1210">
        <v>1</v>
      </c>
      <c r="G1210">
        <v>1</v>
      </c>
      <c r="H1210">
        <v>3</v>
      </c>
      <c r="I1210" t="s">
        <v>1070</v>
      </c>
      <c r="J1210" t="s">
        <v>1071</v>
      </c>
      <c r="K1210" t="s">
        <v>1072</v>
      </c>
      <c r="L1210">
        <v>1346</v>
      </c>
      <c r="N1210">
        <v>1009</v>
      </c>
      <c r="O1210" t="s">
        <v>186</v>
      </c>
      <c r="P1210" t="s">
        <v>186</v>
      </c>
      <c r="Q1210">
        <v>1</v>
      </c>
      <c r="W1210">
        <v>0</v>
      </c>
      <c r="X1210">
        <v>-1813693049</v>
      </c>
      <c r="Y1210">
        <v>4.2000000000000003E-2</v>
      </c>
      <c r="AA1210">
        <v>179</v>
      </c>
      <c r="AB1210">
        <v>0</v>
      </c>
      <c r="AC1210">
        <v>0</v>
      </c>
      <c r="AD1210">
        <v>0</v>
      </c>
      <c r="AE1210">
        <v>26.44</v>
      </c>
      <c r="AF1210">
        <v>0</v>
      </c>
      <c r="AG1210">
        <v>0</v>
      </c>
      <c r="AH1210">
        <v>0</v>
      </c>
      <c r="AI1210">
        <v>6.77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3</v>
      </c>
      <c r="AT1210">
        <v>4.2000000000000003E-2</v>
      </c>
      <c r="AU1210" t="s">
        <v>3</v>
      </c>
      <c r="AV1210">
        <v>0</v>
      </c>
      <c r="AW1210">
        <v>2</v>
      </c>
      <c r="AX1210">
        <v>39652041</v>
      </c>
      <c r="AY1210">
        <v>1</v>
      </c>
      <c r="AZ1210">
        <v>0</v>
      </c>
      <c r="BA1210">
        <v>1037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Y1210*Source!I451</f>
        <v>4.2000000000000003E-2</v>
      </c>
      <c r="CY1210">
        <f>AA1210</f>
        <v>179</v>
      </c>
      <c r="CZ1210">
        <f>AE1210</f>
        <v>26.44</v>
      </c>
      <c r="DA1210">
        <f>AI1210</f>
        <v>6.77</v>
      </c>
      <c r="DB1210">
        <f>ROUND(ROUND(AT1210*CZ1210,2),6)</f>
        <v>1.1100000000000001</v>
      </c>
      <c r="DC1210">
        <f>ROUND(ROUND(AT1210*AG1210,2),6)</f>
        <v>0</v>
      </c>
    </row>
    <row r="1211" spans="1:107" x14ac:dyDescent="0.2">
      <c r="A1211">
        <f>ROW(Source!A451)</f>
        <v>451</v>
      </c>
      <c r="B1211">
        <v>39650538</v>
      </c>
      <c r="C1211">
        <v>39652034</v>
      </c>
      <c r="D1211">
        <v>36863837</v>
      </c>
      <c r="E1211">
        <v>1</v>
      </c>
      <c r="F1211">
        <v>1</v>
      </c>
      <c r="G1211">
        <v>1</v>
      </c>
      <c r="H1211">
        <v>3</v>
      </c>
      <c r="I1211" t="s">
        <v>686</v>
      </c>
      <c r="J1211" t="s">
        <v>688</v>
      </c>
      <c r="K1211" t="s">
        <v>687</v>
      </c>
      <c r="L1211">
        <v>1354</v>
      </c>
      <c r="N1211">
        <v>1010</v>
      </c>
      <c r="O1211" t="s">
        <v>27</v>
      </c>
      <c r="P1211" t="s">
        <v>27</v>
      </c>
      <c r="Q1211">
        <v>1</v>
      </c>
      <c r="W1211">
        <v>0</v>
      </c>
      <c r="X1211">
        <v>742254544</v>
      </c>
      <c r="Y1211">
        <v>1</v>
      </c>
      <c r="AA1211">
        <v>990.18</v>
      </c>
      <c r="AB1211">
        <v>0</v>
      </c>
      <c r="AC1211">
        <v>0</v>
      </c>
      <c r="AD1211">
        <v>0</v>
      </c>
      <c r="AE1211">
        <v>146.26</v>
      </c>
      <c r="AF1211">
        <v>0</v>
      </c>
      <c r="AG1211">
        <v>0</v>
      </c>
      <c r="AH1211">
        <v>0</v>
      </c>
      <c r="AI1211">
        <v>6.77</v>
      </c>
      <c r="AJ1211">
        <v>1</v>
      </c>
      <c r="AK1211">
        <v>1</v>
      </c>
      <c r="AL1211">
        <v>1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 t="s">
        <v>3</v>
      </c>
      <c r="AT1211">
        <v>1</v>
      </c>
      <c r="AU1211" t="s">
        <v>3</v>
      </c>
      <c r="AV1211">
        <v>0</v>
      </c>
      <c r="AW1211">
        <v>1</v>
      </c>
      <c r="AX1211">
        <v>-1</v>
      </c>
      <c r="AY1211">
        <v>0</v>
      </c>
      <c r="AZ1211">
        <v>0</v>
      </c>
      <c r="BA1211" t="s">
        <v>3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Y1211*Source!I451</f>
        <v>1</v>
      </c>
      <c r="CY1211">
        <f>AA1211</f>
        <v>990.18</v>
      </c>
      <c r="CZ1211">
        <f>AE1211</f>
        <v>146.26</v>
      </c>
      <c r="DA1211">
        <f>AI1211</f>
        <v>6.77</v>
      </c>
      <c r="DB1211">
        <f>ROUND(ROUND(AT1211*CZ1211,2),6)</f>
        <v>146.26</v>
      </c>
      <c r="DC1211">
        <f>ROUND(ROUND(AT1211*AG1211,2),6)</f>
        <v>0</v>
      </c>
    </row>
    <row r="1212" spans="1:107" x14ac:dyDescent="0.2">
      <c r="A1212">
        <f>ROW(Source!A451)</f>
        <v>451</v>
      </c>
      <c r="B1212">
        <v>39650538</v>
      </c>
      <c r="C1212">
        <v>39652034</v>
      </c>
      <c r="D1212">
        <v>36799065</v>
      </c>
      <c r="E1212">
        <v>17</v>
      </c>
      <c r="F1212">
        <v>1</v>
      </c>
      <c r="G1212">
        <v>1</v>
      </c>
      <c r="H1212">
        <v>3</v>
      </c>
      <c r="I1212" t="s">
        <v>892</v>
      </c>
      <c r="J1212" t="s">
        <v>3</v>
      </c>
      <c r="K1212" t="s">
        <v>893</v>
      </c>
      <c r="L1212">
        <v>1374</v>
      </c>
      <c r="N1212">
        <v>1013</v>
      </c>
      <c r="O1212" t="s">
        <v>894</v>
      </c>
      <c r="P1212" t="s">
        <v>894</v>
      </c>
      <c r="Q1212">
        <v>1</v>
      </c>
      <c r="W1212">
        <v>0</v>
      </c>
      <c r="X1212">
        <v>-1731369543</v>
      </c>
      <c r="Y1212">
        <v>0.2</v>
      </c>
      <c r="AA1212">
        <v>1</v>
      </c>
      <c r="AB1212">
        <v>0</v>
      </c>
      <c r="AC1212">
        <v>0</v>
      </c>
      <c r="AD1212">
        <v>0</v>
      </c>
      <c r="AE1212">
        <v>1</v>
      </c>
      <c r="AF1212">
        <v>0</v>
      </c>
      <c r="AG1212">
        <v>0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1</v>
      </c>
      <c r="AP1212">
        <v>0</v>
      </c>
      <c r="AQ1212">
        <v>0</v>
      </c>
      <c r="AR1212">
        <v>0</v>
      </c>
      <c r="AS1212" t="s">
        <v>3</v>
      </c>
      <c r="AT1212">
        <v>0.2</v>
      </c>
      <c r="AU1212" t="s">
        <v>3</v>
      </c>
      <c r="AV1212">
        <v>0</v>
      </c>
      <c r="AW1212">
        <v>2</v>
      </c>
      <c r="AX1212">
        <v>39652042</v>
      </c>
      <c r="AY1212">
        <v>1</v>
      </c>
      <c r="AZ1212">
        <v>0</v>
      </c>
      <c r="BA1212">
        <v>1038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Y1212*Source!I451</f>
        <v>0.2</v>
      </c>
      <c r="CY1212">
        <f>AA1212</f>
        <v>1</v>
      </c>
      <c r="CZ1212">
        <f>AE1212</f>
        <v>1</v>
      </c>
      <c r="DA1212">
        <f>AI1212</f>
        <v>1</v>
      </c>
      <c r="DB1212">
        <f>ROUND(ROUND(AT1212*CZ1212,2),6)</f>
        <v>0.2</v>
      </c>
      <c r="DC1212">
        <f>ROUND(ROUND(AT1212*AG1212,2),6)</f>
        <v>0</v>
      </c>
    </row>
    <row r="1213" spans="1:107" x14ac:dyDescent="0.2">
      <c r="A1213">
        <f>ROW(Source!A454)</f>
        <v>454</v>
      </c>
      <c r="B1213">
        <v>39650536</v>
      </c>
      <c r="C1213">
        <v>39652044</v>
      </c>
      <c r="D1213">
        <v>37071037</v>
      </c>
      <c r="E1213">
        <v>1</v>
      </c>
      <c r="F1213">
        <v>1</v>
      </c>
      <c r="G1213">
        <v>1</v>
      </c>
      <c r="H1213">
        <v>1</v>
      </c>
      <c r="I1213" t="s">
        <v>895</v>
      </c>
      <c r="J1213" t="s">
        <v>3</v>
      </c>
      <c r="K1213" t="s">
        <v>896</v>
      </c>
      <c r="L1213">
        <v>1191</v>
      </c>
      <c r="N1213">
        <v>1013</v>
      </c>
      <c r="O1213" t="s">
        <v>878</v>
      </c>
      <c r="P1213" t="s">
        <v>878</v>
      </c>
      <c r="Q1213">
        <v>1</v>
      </c>
      <c r="W1213">
        <v>0</v>
      </c>
      <c r="X1213">
        <v>1069510174</v>
      </c>
      <c r="Y1213">
        <v>61.83</v>
      </c>
      <c r="AA1213">
        <v>0</v>
      </c>
      <c r="AB1213">
        <v>0</v>
      </c>
      <c r="AC1213">
        <v>0</v>
      </c>
      <c r="AD1213">
        <v>9.6199999999999992</v>
      </c>
      <c r="AE1213">
        <v>0</v>
      </c>
      <c r="AF1213">
        <v>0</v>
      </c>
      <c r="AG1213">
        <v>0</v>
      </c>
      <c r="AH1213">
        <v>9.6199999999999992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1</v>
      </c>
      <c r="AP1213">
        <v>1</v>
      </c>
      <c r="AQ1213">
        <v>0</v>
      </c>
      <c r="AR1213">
        <v>0</v>
      </c>
      <c r="AS1213" t="s">
        <v>3</v>
      </c>
      <c r="AT1213">
        <v>45.8</v>
      </c>
      <c r="AU1213" t="s">
        <v>19</v>
      </c>
      <c r="AV1213">
        <v>1</v>
      </c>
      <c r="AW1213">
        <v>2</v>
      </c>
      <c r="AX1213">
        <v>39652058</v>
      </c>
      <c r="AY1213">
        <v>1</v>
      </c>
      <c r="AZ1213">
        <v>0</v>
      </c>
      <c r="BA1213">
        <v>1039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Y1213*Source!I454</f>
        <v>98.927999999999997</v>
      </c>
      <c r="CY1213">
        <f>AD1213</f>
        <v>9.6199999999999992</v>
      </c>
      <c r="CZ1213">
        <f>AH1213</f>
        <v>9.6199999999999992</v>
      </c>
      <c r="DA1213">
        <f>AL1213</f>
        <v>1</v>
      </c>
      <c r="DB1213">
        <f>ROUND((ROUND(AT1213*CZ1213,2)*1.35),6)</f>
        <v>594.80999999999995</v>
      </c>
      <c r="DC1213">
        <f>ROUND((ROUND(AT1213*AG1213,2)*1.35),6)</f>
        <v>0</v>
      </c>
    </row>
    <row r="1214" spans="1:107" x14ac:dyDescent="0.2">
      <c r="A1214">
        <f>ROW(Source!A454)</f>
        <v>454</v>
      </c>
      <c r="B1214">
        <v>39650536</v>
      </c>
      <c r="C1214">
        <v>39652044</v>
      </c>
      <c r="D1214">
        <v>37064876</v>
      </c>
      <c r="E1214">
        <v>1</v>
      </c>
      <c r="F1214">
        <v>1</v>
      </c>
      <c r="G1214">
        <v>1</v>
      </c>
      <c r="H1214">
        <v>1</v>
      </c>
      <c r="I1214" t="s">
        <v>897</v>
      </c>
      <c r="J1214" t="s">
        <v>3</v>
      </c>
      <c r="K1214" t="s">
        <v>898</v>
      </c>
      <c r="L1214">
        <v>1191</v>
      </c>
      <c r="N1214">
        <v>1013</v>
      </c>
      <c r="O1214" t="s">
        <v>878</v>
      </c>
      <c r="P1214" t="s">
        <v>878</v>
      </c>
      <c r="Q1214">
        <v>1</v>
      </c>
      <c r="W1214">
        <v>0</v>
      </c>
      <c r="X1214">
        <v>-1417349443</v>
      </c>
      <c r="Y1214">
        <v>1.73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3</v>
      </c>
      <c r="AT1214">
        <v>1.73</v>
      </c>
      <c r="AU1214" t="s">
        <v>3</v>
      </c>
      <c r="AV1214">
        <v>2</v>
      </c>
      <c r="AW1214">
        <v>2</v>
      </c>
      <c r="AX1214">
        <v>39652059</v>
      </c>
      <c r="AY1214">
        <v>1</v>
      </c>
      <c r="AZ1214">
        <v>2048</v>
      </c>
      <c r="BA1214">
        <v>1040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Y1214*Source!I454</f>
        <v>2.7680000000000002</v>
      </c>
      <c r="CY1214">
        <f>AD1214</f>
        <v>0</v>
      </c>
      <c r="CZ1214">
        <f>AH1214</f>
        <v>0</v>
      </c>
      <c r="DA1214">
        <f>AL1214</f>
        <v>1</v>
      </c>
      <c r="DB1214">
        <f>ROUND(ROUND(AT1214*CZ1214,2),6)</f>
        <v>0</v>
      </c>
      <c r="DC1214">
        <f>ROUND(ROUND(AT1214*AG1214,2),6)</f>
        <v>0</v>
      </c>
    </row>
    <row r="1215" spans="1:107" x14ac:dyDescent="0.2">
      <c r="A1215">
        <f>ROW(Source!A454)</f>
        <v>454</v>
      </c>
      <c r="B1215">
        <v>39650536</v>
      </c>
      <c r="C1215">
        <v>39652044</v>
      </c>
      <c r="D1215">
        <v>36882159</v>
      </c>
      <c r="E1215">
        <v>1</v>
      </c>
      <c r="F1215">
        <v>1</v>
      </c>
      <c r="G1215">
        <v>1</v>
      </c>
      <c r="H1215">
        <v>2</v>
      </c>
      <c r="I1215" t="s">
        <v>958</v>
      </c>
      <c r="J1215" t="s">
        <v>959</v>
      </c>
      <c r="K1215" t="s">
        <v>960</v>
      </c>
      <c r="L1215">
        <v>1368</v>
      </c>
      <c r="N1215">
        <v>1011</v>
      </c>
      <c r="O1215" t="s">
        <v>902</v>
      </c>
      <c r="P1215" t="s">
        <v>902</v>
      </c>
      <c r="Q1215">
        <v>1</v>
      </c>
      <c r="W1215">
        <v>0</v>
      </c>
      <c r="X1215">
        <v>-1718674368</v>
      </c>
      <c r="Y1215">
        <v>2.0655000000000001</v>
      </c>
      <c r="AA1215">
        <v>0</v>
      </c>
      <c r="AB1215">
        <v>111.99</v>
      </c>
      <c r="AC1215">
        <v>13.5</v>
      </c>
      <c r="AD1215">
        <v>0</v>
      </c>
      <c r="AE1215">
        <v>0</v>
      </c>
      <c r="AF1215">
        <v>111.99</v>
      </c>
      <c r="AG1215">
        <v>13.5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1</v>
      </c>
      <c r="AQ1215">
        <v>0</v>
      </c>
      <c r="AR1215">
        <v>0</v>
      </c>
      <c r="AS1215" t="s">
        <v>3</v>
      </c>
      <c r="AT1215">
        <v>1.53</v>
      </c>
      <c r="AU1215" t="s">
        <v>19</v>
      </c>
      <c r="AV1215">
        <v>0</v>
      </c>
      <c r="AW1215">
        <v>2</v>
      </c>
      <c r="AX1215">
        <v>39652060</v>
      </c>
      <c r="AY1215">
        <v>1</v>
      </c>
      <c r="AZ1215">
        <v>0</v>
      </c>
      <c r="BA1215">
        <v>1041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Y1215*Source!I454</f>
        <v>3.3048000000000002</v>
      </c>
      <c r="CY1215">
        <f>AB1215</f>
        <v>111.99</v>
      </c>
      <c r="CZ1215">
        <f>AF1215</f>
        <v>111.99</v>
      </c>
      <c r="DA1215">
        <f>AJ1215</f>
        <v>1</v>
      </c>
      <c r="DB1215">
        <f>ROUND((ROUND(AT1215*CZ1215,2)*1.35),6)</f>
        <v>231.309</v>
      </c>
      <c r="DC1215">
        <f>ROUND((ROUND(AT1215*AG1215,2)*1.35),6)</f>
        <v>27.890999999999998</v>
      </c>
    </row>
    <row r="1216" spans="1:107" x14ac:dyDescent="0.2">
      <c r="A1216">
        <f>ROW(Source!A454)</f>
        <v>454</v>
      </c>
      <c r="B1216">
        <v>39650536</v>
      </c>
      <c r="C1216">
        <v>39652044</v>
      </c>
      <c r="D1216">
        <v>36884594</v>
      </c>
      <c r="E1216">
        <v>1</v>
      </c>
      <c r="F1216">
        <v>1</v>
      </c>
      <c r="G1216">
        <v>1</v>
      </c>
      <c r="H1216">
        <v>2</v>
      </c>
      <c r="I1216" t="s">
        <v>1271</v>
      </c>
      <c r="J1216" t="s">
        <v>1272</v>
      </c>
      <c r="K1216" t="s">
        <v>1273</v>
      </c>
      <c r="L1216">
        <v>1368</v>
      </c>
      <c r="N1216">
        <v>1011</v>
      </c>
      <c r="O1216" t="s">
        <v>902</v>
      </c>
      <c r="P1216" t="s">
        <v>902</v>
      </c>
      <c r="Q1216">
        <v>1</v>
      </c>
      <c r="W1216">
        <v>0</v>
      </c>
      <c r="X1216">
        <v>-1240995351</v>
      </c>
      <c r="Y1216">
        <v>0.27</v>
      </c>
      <c r="AA1216">
        <v>0</v>
      </c>
      <c r="AB1216">
        <v>30.46</v>
      </c>
      <c r="AC1216">
        <v>11.6</v>
      </c>
      <c r="AD1216">
        <v>0</v>
      </c>
      <c r="AE1216">
        <v>0</v>
      </c>
      <c r="AF1216">
        <v>30.46</v>
      </c>
      <c r="AG1216">
        <v>11.6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1</v>
      </c>
      <c r="AQ1216">
        <v>0</v>
      </c>
      <c r="AR1216">
        <v>0</v>
      </c>
      <c r="AS1216" t="s">
        <v>3</v>
      </c>
      <c r="AT1216">
        <v>0.2</v>
      </c>
      <c r="AU1216" t="s">
        <v>19</v>
      </c>
      <c r="AV1216">
        <v>0</v>
      </c>
      <c r="AW1216">
        <v>2</v>
      </c>
      <c r="AX1216">
        <v>39652061</v>
      </c>
      <c r="AY1216">
        <v>1</v>
      </c>
      <c r="AZ1216">
        <v>0</v>
      </c>
      <c r="BA1216">
        <v>1042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Y1216*Source!I454</f>
        <v>0.43200000000000005</v>
      </c>
      <c r="CY1216">
        <f>AB1216</f>
        <v>30.46</v>
      </c>
      <c r="CZ1216">
        <f>AF1216</f>
        <v>30.46</v>
      </c>
      <c r="DA1216">
        <f>AJ1216</f>
        <v>1</v>
      </c>
      <c r="DB1216">
        <f>ROUND((ROUND(AT1216*CZ1216,2)*1.35),6)</f>
        <v>8.2215000000000007</v>
      </c>
      <c r="DC1216">
        <f>ROUND((ROUND(AT1216*AG1216,2)*1.35),6)</f>
        <v>3.1320000000000001</v>
      </c>
    </row>
    <row r="1217" spans="1:107" x14ac:dyDescent="0.2">
      <c r="A1217">
        <f>ROW(Source!A454)</f>
        <v>454</v>
      </c>
      <c r="B1217">
        <v>39650536</v>
      </c>
      <c r="C1217">
        <v>39652044</v>
      </c>
      <c r="D1217">
        <v>36799065</v>
      </c>
      <c r="E1217">
        <v>17</v>
      </c>
      <c r="F1217">
        <v>1</v>
      </c>
      <c r="G1217">
        <v>1</v>
      </c>
      <c r="H1217">
        <v>3</v>
      </c>
      <c r="I1217" t="s">
        <v>892</v>
      </c>
      <c r="J1217" t="s">
        <v>3</v>
      </c>
      <c r="K1217" t="s">
        <v>893</v>
      </c>
      <c r="L1217">
        <v>1374</v>
      </c>
      <c r="N1217">
        <v>1013</v>
      </c>
      <c r="O1217" t="s">
        <v>894</v>
      </c>
      <c r="P1217" t="s">
        <v>894</v>
      </c>
      <c r="Q1217">
        <v>1</v>
      </c>
      <c r="W1217">
        <v>0</v>
      </c>
      <c r="X1217">
        <v>-1731369543</v>
      </c>
      <c r="Y1217">
        <v>8.81</v>
      </c>
      <c r="AA1217">
        <v>1</v>
      </c>
      <c r="AB1217">
        <v>0</v>
      </c>
      <c r="AC1217">
        <v>0</v>
      </c>
      <c r="AD1217">
        <v>0</v>
      </c>
      <c r="AE1217">
        <v>1</v>
      </c>
      <c r="AF1217">
        <v>0</v>
      </c>
      <c r="AG1217">
        <v>0</v>
      </c>
      <c r="AH1217">
        <v>0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3</v>
      </c>
      <c r="AT1217">
        <v>8.81</v>
      </c>
      <c r="AU1217" t="s">
        <v>3</v>
      </c>
      <c r="AV1217">
        <v>0</v>
      </c>
      <c r="AW1217">
        <v>2</v>
      </c>
      <c r="AX1217">
        <v>39652062</v>
      </c>
      <c r="AY1217">
        <v>1</v>
      </c>
      <c r="AZ1217">
        <v>0</v>
      </c>
      <c r="BA1217">
        <v>1043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Y1217*Source!I454</f>
        <v>14.096000000000002</v>
      </c>
      <c r="CY1217">
        <f>AA1217</f>
        <v>1</v>
      </c>
      <c r="CZ1217">
        <f>AE1217</f>
        <v>1</v>
      </c>
      <c r="DA1217">
        <f>AI1217</f>
        <v>1</v>
      </c>
      <c r="DB1217">
        <f>ROUND(ROUND(AT1217*CZ1217,2),6)</f>
        <v>8.81</v>
      </c>
      <c r="DC1217">
        <f>ROUND(ROUND(AT1217*AG1217,2),6)</f>
        <v>0</v>
      </c>
    </row>
    <row r="1218" spans="1:107" x14ac:dyDescent="0.2">
      <c r="A1218">
        <f>ROW(Source!A454)</f>
        <v>454</v>
      </c>
      <c r="B1218">
        <v>39650536</v>
      </c>
      <c r="C1218">
        <v>39652044</v>
      </c>
      <c r="D1218">
        <v>0</v>
      </c>
      <c r="E1218">
        <v>0</v>
      </c>
      <c r="F1218">
        <v>1</v>
      </c>
      <c r="G1218">
        <v>1</v>
      </c>
      <c r="H1218">
        <v>3</v>
      </c>
      <c r="I1218" t="s">
        <v>171</v>
      </c>
      <c r="J1218" t="s">
        <v>3</v>
      </c>
      <c r="K1218" t="s">
        <v>694</v>
      </c>
      <c r="L1218">
        <v>1371</v>
      </c>
      <c r="N1218">
        <v>1013</v>
      </c>
      <c r="O1218" t="s">
        <v>17</v>
      </c>
      <c r="P1218" t="s">
        <v>17</v>
      </c>
      <c r="Q1218">
        <v>1</v>
      </c>
      <c r="W1218">
        <v>0</v>
      </c>
      <c r="X1218">
        <v>1186450667</v>
      </c>
      <c r="Y1218">
        <v>2.5</v>
      </c>
      <c r="AA1218">
        <v>4492.13</v>
      </c>
      <c r="AB1218">
        <v>0</v>
      </c>
      <c r="AC1218">
        <v>0</v>
      </c>
      <c r="AD1218">
        <v>0</v>
      </c>
      <c r="AE1218">
        <v>4492.13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 t="s">
        <v>3</v>
      </c>
      <c r="AT1218">
        <v>2.5</v>
      </c>
      <c r="AU1218" t="s">
        <v>3</v>
      </c>
      <c r="AV1218">
        <v>0</v>
      </c>
      <c r="AW1218">
        <v>1</v>
      </c>
      <c r="AX1218">
        <v>-1</v>
      </c>
      <c r="AY1218">
        <v>0</v>
      </c>
      <c r="AZ1218">
        <v>0</v>
      </c>
      <c r="BA1218" t="s">
        <v>3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Y1218*Source!I454</f>
        <v>4</v>
      </c>
      <c r="CY1218">
        <f>AA1218</f>
        <v>4492.13</v>
      </c>
      <c r="CZ1218">
        <f>AE1218</f>
        <v>4492.13</v>
      </c>
      <c r="DA1218">
        <f>AI1218</f>
        <v>1</v>
      </c>
      <c r="DB1218">
        <f>ROUND(ROUND(AT1218*CZ1218,2),6)</f>
        <v>11230.33</v>
      </c>
      <c r="DC1218">
        <f>ROUND(ROUND(AT1218*AG1218,2),6)</f>
        <v>0</v>
      </c>
    </row>
    <row r="1219" spans="1:107" x14ac:dyDescent="0.2">
      <c r="A1219">
        <f>ROW(Source!A454)</f>
        <v>454</v>
      </c>
      <c r="B1219">
        <v>39650536</v>
      </c>
      <c r="C1219">
        <v>39652044</v>
      </c>
      <c r="D1219">
        <v>0</v>
      </c>
      <c r="E1219">
        <v>0</v>
      </c>
      <c r="F1219">
        <v>1</v>
      </c>
      <c r="G1219">
        <v>1</v>
      </c>
      <c r="H1219">
        <v>3</v>
      </c>
      <c r="I1219" t="s">
        <v>171</v>
      </c>
      <c r="J1219" t="s">
        <v>3</v>
      </c>
      <c r="K1219" t="s">
        <v>698</v>
      </c>
      <c r="L1219">
        <v>1371</v>
      </c>
      <c r="N1219">
        <v>1013</v>
      </c>
      <c r="O1219" t="s">
        <v>17</v>
      </c>
      <c r="P1219" t="s">
        <v>17</v>
      </c>
      <c r="Q1219">
        <v>1</v>
      </c>
      <c r="W1219">
        <v>0</v>
      </c>
      <c r="X1219">
        <v>-1315116147</v>
      </c>
      <c r="Y1219">
        <v>1.875</v>
      </c>
      <c r="AA1219">
        <v>4891.42</v>
      </c>
      <c r="AB1219">
        <v>0</v>
      </c>
      <c r="AC1219">
        <v>0</v>
      </c>
      <c r="AD1219">
        <v>0</v>
      </c>
      <c r="AE1219">
        <v>4891.42</v>
      </c>
      <c r="AF1219">
        <v>0</v>
      </c>
      <c r="AG1219">
        <v>0</v>
      </c>
      <c r="AH1219">
        <v>0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 t="s">
        <v>3</v>
      </c>
      <c r="AT1219">
        <v>1.875</v>
      </c>
      <c r="AU1219" t="s">
        <v>3</v>
      </c>
      <c r="AV1219">
        <v>0</v>
      </c>
      <c r="AW1219">
        <v>1</v>
      </c>
      <c r="AX1219">
        <v>-1</v>
      </c>
      <c r="AY1219">
        <v>0</v>
      </c>
      <c r="AZ1219">
        <v>0</v>
      </c>
      <c r="BA1219" t="s">
        <v>3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Y1219*Source!I454</f>
        <v>3</v>
      </c>
      <c r="CY1219">
        <f>AA1219</f>
        <v>4891.42</v>
      </c>
      <c r="CZ1219">
        <f>AE1219</f>
        <v>4891.42</v>
      </c>
      <c r="DA1219">
        <f>AI1219</f>
        <v>1</v>
      </c>
      <c r="DB1219">
        <f>ROUND(ROUND(AT1219*CZ1219,2),6)</f>
        <v>9171.41</v>
      </c>
      <c r="DC1219">
        <f>ROUND(ROUND(AT1219*AG1219,2),6)</f>
        <v>0</v>
      </c>
    </row>
    <row r="1220" spans="1:107" x14ac:dyDescent="0.2">
      <c r="A1220">
        <f>ROW(Source!A454)</f>
        <v>454</v>
      </c>
      <c r="B1220">
        <v>39650536</v>
      </c>
      <c r="C1220">
        <v>39652044</v>
      </c>
      <c r="D1220">
        <v>0</v>
      </c>
      <c r="E1220">
        <v>0</v>
      </c>
      <c r="F1220">
        <v>1</v>
      </c>
      <c r="G1220">
        <v>1</v>
      </c>
      <c r="H1220">
        <v>3</v>
      </c>
      <c r="I1220" t="s">
        <v>171</v>
      </c>
      <c r="J1220" t="s">
        <v>3</v>
      </c>
      <c r="K1220" t="s">
        <v>702</v>
      </c>
      <c r="L1220">
        <v>1371</v>
      </c>
      <c r="N1220">
        <v>1013</v>
      </c>
      <c r="O1220" t="s">
        <v>17</v>
      </c>
      <c r="P1220" t="s">
        <v>17</v>
      </c>
      <c r="Q1220">
        <v>1</v>
      </c>
      <c r="W1220">
        <v>0</v>
      </c>
      <c r="X1220">
        <v>911881995</v>
      </c>
      <c r="Y1220">
        <v>2.5</v>
      </c>
      <c r="AA1220">
        <v>5690.03</v>
      </c>
      <c r="AB1220">
        <v>0</v>
      </c>
      <c r="AC1220">
        <v>0</v>
      </c>
      <c r="AD1220">
        <v>0</v>
      </c>
      <c r="AE1220">
        <v>5690.03</v>
      </c>
      <c r="AF1220">
        <v>0</v>
      </c>
      <c r="AG1220">
        <v>0</v>
      </c>
      <c r="AH1220">
        <v>0</v>
      </c>
      <c r="AI1220">
        <v>1</v>
      </c>
      <c r="AJ1220">
        <v>1</v>
      </c>
      <c r="AK1220">
        <v>1</v>
      </c>
      <c r="AL1220">
        <v>1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 t="s">
        <v>3</v>
      </c>
      <c r="AT1220">
        <v>2.5</v>
      </c>
      <c r="AU1220" t="s">
        <v>3</v>
      </c>
      <c r="AV1220">
        <v>0</v>
      </c>
      <c r="AW1220">
        <v>1</v>
      </c>
      <c r="AX1220">
        <v>-1</v>
      </c>
      <c r="AY1220">
        <v>0</v>
      </c>
      <c r="AZ1220">
        <v>0</v>
      </c>
      <c r="BA1220" t="s">
        <v>3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Y1220*Source!I454</f>
        <v>4</v>
      </c>
      <c r="CY1220">
        <f>AA1220</f>
        <v>5690.03</v>
      </c>
      <c r="CZ1220">
        <f>AE1220</f>
        <v>5690.03</v>
      </c>
      <c r="DA1220">
        <f>AI1220</f>
        <v>1</v>
      </c>
      <c r="DB1220">
        <f>ROUND(ROUND(AT1220*CZ1220,2),6)</f>
        <v>14225.08</v>
      </c>
      <c r="DC1220">
        <f>ROUND(ROUND(AT1220*AG1220,2),6)</f>
        <v>0</v>
      </c>
    </row>
    <row r="1221" spans="1:107" x14ac:dyDescent="0.2">
      <c r="A1221">
        <f>ROW(Source!A454)</f>
        <v>454</v>
      </c>
      <c r="B1221">
        <v>39650536</v>
      </c>
      <c r="C1221">
        <v>39652044</v>
      </c>
      <c r="D1221">
        <v>0</v>
      </c>
      <c r="E1221">
        <v>0</v>
      </c>
      <c r="F1221">
        <v>1</v>
      </c>
      <c r="G1221">
        <v>1</v>
      </c>
      <c r="H1221">
        <v>3</v>
      </c>
      <c r="I1221" t="s">
        <v>171</v>
      </c>
      <c r="J1221" t="s">
        <v>3</v>
      </c>
      <c r="K1221" t="s">
        <v>706</v>
      </c>
      <c r="L1221">
        <v>1371</v>
      </c>
      <c r="N1221">
        <v>1013</v>
      </c>
      <c r="O1221" t="s">
        <v>17</v>
      </c>
      <c r="P1221" t="s">
        <v>17</v>
      </c>
      <c r="Q1221">
        <v>1</v>
      </c>
      <c r="W1221">
        <v>0</v>
      </c>
      <c r="X1221">
        <v>1414385942</v>
      </c>
      <c r="Y1221">
        <v>3.125</v>
      </c>
      <c r="AA1221">
        <v>6089.32</v>
      </c>
      <c r="AB1221">
        <v>0</v>
      </c>
      <c r="AC1221">
        <v>0</v>
      </c>
      <c r="AD1221">
        <v>0</v>
      </c>
      <c r="AE1221">
        <v>6089.32</v>
      </c>
      <c r="AF1221">
        <v>0</v>
      </c>
      <c r="AG1221">
        <v>0</v>
      </c>
      <c r="AH1221">
        <v>0</v>
      </c>
      <c r="AI1221">
        <v>1</v>
      </c>
      <c r="AJ1221">
        <v>1</v>
      </c>
      <c r="AK1221">
        <v>1</v>
      </c>
      <c r="AL1221">
        <v>1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 t="s">
        <v>3</v>
      </c>
      <c r="AT1221">
        <v>3.125</v>
      </c>
      <c r="AU1221" t="s">
        <v>3</v>
      </c>
      <c r="AV1221">
        <v>0</v>
      </c>
      <c r="AW1221">
        <v>1</v>
      </c>
      <c r="AX1221">
        <v>-1</v>
      </c>
      <c r="AY1221">
        <v>0</v>
      </c>
      <c r="AZ1221">
        <v>0</v>
      </c>
      <c r="BA1221" t="s">
        <v>3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Y1221*Source!I454</f>
        <v>5</v>
      </c>
      <c r="CY1221">
        <f>AA1221</f>
        <v>6089.32</v>
      </c>
      <c r="CZ1221">
        <f>AE1221</f>
        <v>6089.32</v>
      </c>
      <c r="DA1221">
        <f>AI1221</f>
        <v>1</v>
      </c>
      <c r="DB1221">
        <f>ROUND(ROUND(AT1221*CZ1221,2),6)</f>
        <v>19029.13</v>
      </c>
      <c r="DC1221">
        <f>ROUND(ROUND(AT1221*AG1221,2),6)</f>
        <v>0</v>
      </c>
    </row>
    <row r="1222" spans="1:107" x14ac:dyDescent="0.2">
      <c r="A1222">
        <f>ROW(Source!A455)</f>
        <v>455</v>
      </c>
      <c r="B1222">
        <v>39650538</v>
      </c>
      <c r="C1222">
        <v>39652044</v>
      </c>
      <c r="D1222">
        <v>37071037</v>
      </c>
      <c r="E1222">
        <v>1</v>
      </c>
      <c r="F1222">
        <v>1</v>
      </c>
      <c r="G1222">
        <v>1</v>
      </c>
      <c r="H1222">
        <v>1</v>
      </c>
      <c r="I1222" t="s">
        <v>895</v>
      </c>
      <c r="J1222" t="s">
        <v>3</v>
      </c>
      <c r="K1222" t="s">
        <v>896</v>
      </c>
      <c r="L1222">
        <v>1191</v>
      </c>
      <c r="N1222">
        <v>1013</v>
      </c>
      <c r="O1222" t="s">
        <v>878</v>
      </c>
      <c r="P1222" t="s">
        <v>878</v>
      </c>
      <c r="Q1222">
        <v>1</v>
      </c>
      <c r="W1222">
        <v>0</v>
      </c>
      <c r="X1222">
        <v>1069510174</v>
      </c>
      <c r="Y1222">
        <v>61.83</v>
      </c>
      <c r="AA1222">
        <v>0</v>
      </c>
      <c r="AB1222">
        <v>0</v>
      </c>
      <c r="AC1222">
        <v>0</v>
      </c>
      <c r="AD1222">
        <v>65.13</v>
      </c>
      <c r="AE1222">
        <v>0</v>
      </c>
      <c r="AF1222">
        <v>0</v>
      </c>
      <c r="AG1222">
        <v>0</v>
      </c>
      <c r="AH1222">
        <v>9.6199999999999992</v>
      </c>
      <c r="AI1222">
        <v>1</v>
      </c>
      <c r="AJ1222">
        <v>1</v>
      </c>
      <c r="AK1222">
        <v>1</v>
      </c>
      <c r="AL1222">
        <v>6.77</v>
      </c>
      <c r="AN1222">
        <v>0</v>
      </c>
      <c r="AO1222">
        <v>1</v>
      </c>
      <c r="AP1222">
        <v>1</v>
      </c>
      <c r="AQ1222">
        <v>0</v>
      </c>
      <c r="AR1222">
        <v>0</v>
      </c>
      <c r="AS1222" t="s">
        <v>3</v>
      </c>
      <c r="AT1222">
        <v>45.8</v>
      </c>
      <c r="AU1222" t="s">
        <v>19</v>
      </c>
      <c r="AV1222">
        <v>1</v>
      </c>
      <c r="AW1222">
        <v>2</v>
      </c>
      <c r="AX1222">
        <v>39652058</v>
      </c>
      <c r="AY1222">
        <v>1</v>
      </c>
      <c r="AZ1222">
        <v>0</v>
      </c>
      <c r="BA1222">
        <v>1044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Y1222*Source!I455</f>
        <v>98.927999999999997</v>
      </c>
      <c r="CY1222">
        <f>AD1222</f>
        <v>65.13</v>
      </c>
      <c r="CZ1222">
        <f>AH1222</f>
        <v>9.6199999999999992</v>
      </c>
      <c r="DA1222">
        <f>AL1222</f>
        <v>6.77</v>
      </c>
      <c r="DB1222">
        <f>ROUND((ROUND(AT1222*CZ1222,2)*1.35),6)</f>
        <v>594.80999999999995</v>
      </c>
      <c r="DC1222">
        <f>ROUND((ROUND(AT1222*AG1222,2)*1.35),6)</f>
        <v>0</v>
      </c>
    </row>
    <row r="1223" spans="1:107" x14ac:dyDescent="0.2">
      <c r="A1223">
        <f>ROW(Source!A455)</f>
        <v>455</v>
      </c>
      <c r="B1223">
        <v>39650538</v>
      </c>
      <c r="C1223">
        <v>39652044</v>
      </c>
      <c r="D1223">
        <v>37064876</v>
      </c>
      <c r="E1223">
        <v>1</v>
      </c>
      <c r="F1223">
        <v>1</v>
      </c>
      <c r="G1223">
        <v>1</v>
      </c>
      <c r="H1223">
        <v>1</v>
      </c>
      <c r="I1223" t="s">
        <v>897</v>
      </c>
      <c r="J1223" t="s">
        <v>3</v>
      </c>
      <c r="K1223" t="s">
        <v>898</v>
      </c>
      <c r="L1223">
        <v>1191</v>
      </c>
      <c r="N1223">
        <v>1013</v>
      </c>
      <c r="O1223" t="s">
        <v>878</v>
      </c>
      <c r="P1223" t="s">
        <v>878</v>
      </c>
      <c r="Q1223">
        <v>1</v>
      </c>
      <c r="W1223">
        <v>0</v>
      </c>
      <c r="X1223">
        <v>-1417349443</v>
      </c>
      <c r="Y1223">
        <v>1.73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1</v>
      </c>
      <c r="AJ1223">
        <v>1</v>
      </c>
      <c r="AK1223">
        <v>6.77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3</v>
      </c>
      <c r="AT1223">
        <v>1.73</v>
      </c>
      <c r="AU1223" t="s">
        <v>3</v>
      </c>
      <c r="AV1223">
        <v>2</v>
      </c>
      <c r="AW1223">
        <v>2</v>
      </c>
      <c r="AX1223">
        <v>39652059</v>
      </c>
      <c r="AY1223">
        <v>1</v>
      </c>
      <c r="AZ1223">
        <v>2048</v>
      </c>
      <c r="BA1223">
        <v>1045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Y1223*Source!I455</f>
        <v>2.7680000000000002</v>
      </c>
      <c r="CY1223">
        <f>AD1223</f>
        <v>0</v>
      </c>
      <c r="CZ1223">
        <f>AH1223</f>
        <v>0</v>
      </c>
      <c r="DA1223">
        <f>AL1223</f>
        <v>1</v>
      </c>
      <c r="DB1223">
        <f>ROUND(ROUND(AT1223*CZ1223,2),6)</f>
        <v>0</v>
      </c>
      <c r="DC1223">
        <f>ROUND(ROUND(AT1223*AG1223,2),6)</f>
        <v>0</v>
      </c>
    </row>
    <row r="1224" spans="1:107" x14ac:dyDescent="0.2">
      <c r="A1224">
        <f>ROW(Source!A455)</f>
        <v>455</v>
      </c>
      <c r="B1224">
        <v>39650538</v>
      </c>
      <c r="C1224">
        <v>39652044</v>
      </c>
      <c r="D1224">
        <v>36882159</v>
      </c>
      <c r="E1224">
        <v>1</v>
      </c>
      <c r="F1224">
        <v>1</v>
      </c>
      <c r="G1224">
        <v>1</v>
      </c>
      <c r="H1224">
        <v>2</v>
      </c>
      <c r="I1224" t="s">
        <v>958</v>
      </c>
      <c r="J1224" t="s">
        <v>959</v>
      </c>
      <c r="K1224" t="s">
        <v>960</v>
      </c>
      <c r="L1224">
        <v>1368</v>
      </c>
      <c r="N1224">
        <v>1011</v>
      </c>
      <c r="O1224" t="s">
        <v>902</v>
      </c>
      <c r="P1224" t="s">
        <v>902</v>
      </c>
      <c r="Q1224">
        <v>1</v>
      </c>
      <c r="W1224">
        <v>0</v>
      </c>
      <c r="X1224">
        <v>-1718674368</v>
      </c>
      <c r="Y1224">
        <v>2.0655000000000001</v>
      </c>
      <c r="AA1224">
        <v>0</v>
      </c>
      <c r="AB1224">
        <v>758.17</v>
      </c>
      <c r="AC1224">
        <v>13.5</v>
      </c>
      <c r="AD1224">
        <v>0</v>
      </c>
      <c r="AE1224">
        <v>0</v>
      </c>
      <c r="AF1224">
        <v>111.99</v>
      </c>
      <c r="AG1224">
        <v>13.5</v>
      </c>
      <c r="AH1224">
        <v>0</v>
      </c>
      <c r="AI1224">
        <v>1</v>
      </c>
      <c r="AJ1224">
        <v>6.77</v>
      </c>
      <c r="AK1224">
        <v>1</v>
      </c>
      <c r="AL1224">
        <v>1</v>
      </c>
      <c r="AN1224">
        <v>0</v>
      </c>
      <c r="AO1224">
        <v>1</v>
      </c>
      <c r="AP1224">
        <v>1</v>
      </c>
      <c r="AQ1224">
        <v>0</v>
      </c>
      <c r="AR1224">
        <v>0</v>
      </c>
      <c r="AS1224" t="s">
        <v>3</v>
      </c>
      <c r="AT1224">
        <v>1.53</v>
      </c>
      <c r="AU1224" t="s">
        <v>19</v>
      </c>
      <c r="AV1224">
        <v>0</v>
      </c>
      <c r="AW1224">
        <v>2</v>
      </c>
      <c r="AX1224">
        <v>39652060</v>
      </c>
      <c r="AY1224">
        <v>1</v>
      </c>
      <c r="AZ1224">
        <v>0</v>
      </c>
      <c r="BA1224">
        <v>1046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Y1224*Source!I455</f>
        <v>3.3048000000000002</v>
      </c>
      <c r="CY1224">
        <f>AB1224</f>
        <v>758.17</v>
      </c>
      <c r="CZ1224">
        <f>AF1224</f>
        <v>111.99</v>
      </c>
      <c r="DA1224">
        <f>AJ1224</f>
        <v>6.77</v>
      </c>
      <c r="DB1224">
        <f>ROUND((ROUND(AT1224*CZ1224,2)*1.35),6)</f>
        <v>231.309</v>
      </c>
      <c r="DC1224">
        <f>ROUND((ROUND(AT1224*AG1224,2)*1.35),6)</f>
        <v>27.890999999999998</v>
      </c>
    </row>
    <row r="1225" spans="1:107" x14ac:dyDescent="0.2">
      <c r="A1225">
        <f>ROW(Source!A455)</f>
        <v>455</v>
      </c>
      <c r="B1225">
        <v>39650538</v>
      </c>
      <c r="C1225">
        <v>39652044</v>
      </c>
      <c r="D1225">
        <v>36884594</v>
      </c>
      <c r="E1225">
        <v>1</v>
      </c>
      <c r="F1225">
        <v>1</v>
      </c>
      <c r="G1225">
        <v>1</v>
      </c>
      <c r="H1225">
        <v>2</v>
      </c>
      <c r="I1225" t="s">
        <v>1271</v>
      </c>
      <c r="J1225" t="s">
        <v>1272</v>
      </c>
      <c r="K1225" t="s">
        <v>1273</v>
      </c>
      <c r="L1225">
        <v>1368</v>
      </c>
      <c r="N1225">
        <v>1011</v>
      </c>
      <c r="O1225" t="s">
        <v>902</v>
      </c>
      <c r="P1225" t="s">
        <v>902</v>
      </c>
      <c r="Q1225">
        <v>1</v>
      </c>
      <c r="W1225">
        <v>0</v>
      </c>
      <c r="X1225">
        <v>-1240995351</v>
      </c>
      <c r="Y1225">
        <v>0.27</v>
      </c>
      <c r="AA1225">
        <v>0</v>
      </c>
      <c r="AB1225">
        <v>206.21</v>
      </c>
      <c r="AC1225">
        <v>11.6</v>
      </c>
      <c r="AD1225">
        <v>0</v>
      </c>
      <c r="AE1225">
        <v>0</v>
      </c>
      <c r="AF1225">
        <v>30.46</v>
      </c>
      <c r="AG1225">
        <v>11.6</v>
      </c>
      <c r="AH1225">
        <v>0</v>
      </c>
      <c r="AI1225">
        <v>1</v>
      </c>
      <c r="AJ1225">
        <v>6.77</v>
      </c>
      <c r="AK1225">
        <v>1</v>
      </c>
      <c r="AL1225">
        <v>1</v>
      </c>
      <c r="AN1225">
        <v>0</v>
      </c>
      <c r="AO1225">
        <v>1</v>
      </c>
      <c r="AP1225">
        <v>1</v>
      </c>
      <c r="AQ1225">
        <v>0</v>
      </c>
      <c r="AR1225">
        <v>0</v>
      </c>
      <c r="AS1225" t="s">
        <v>3</v>
      </c>
      <c r="AT1225">
        <v>0.2</v>
      </c>
      <c r="AU1225" t="s">
        <v>19</v>
      </c>
      <c r="AV1225">
        <v>0</v>
      </c>
      <c r="AW1225">
        <v>2</v>
      </c>
      <c r="AX1225">
        <v>39652061</v>
      </c>
      <c r="AY1225">
        <v>1</v>
      </c>
      <c r="AZ1225">
        <v>0</v>
      </c>
      <c r="BA1225">
        <v>1047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Y1225*Source!I455</f>
        <v>0.43200000000000005</v>
      </c>
      <c r="CY1225">
        <f>AB1225</f>
        <v>206.21</v>
      </c>
      <c r="CZ1225">
        <f>AF1225</f>
        <v>30.46</v>
      </c>
      <c r="DA1225">
        <f>AJ1225</f>
        <v>6.77</v>
      </c>
      <c r="DB1225">
        <f>ROUND((ROUND(AT1225*CZ1225,2)*1.35),6)</f>
        <v>8.2215000000000007</v>
      </c>
      <c r="DC1225">
        <f>ROUND((ROUND(AT1225*AG1225,2)*1.35),6)</f>
        <v>3.1320000000000001</v>
      </c>
    </row>
    <row r="1226" spans="1:107" x14ac:dyDescent="0.2">
      <c r="A1226">
        <f>ROW(Source!A455)</f>
        <v>455</v>
      </c>
      <c r="B1226">
        <v>39650538</v>
      </c>
      <c r="C1226">
        <v>39652044</v>
      </c>
      <c r="D1226">
        <v>36799065</v>
      </c>
      <c r="E1226">
        <v>17</v>
      </c>
      <c r="F1226">
        <v>1</v>
      </c>
      <c r="G1226">
        <v>1</v>
      </c>
      <c r="H1226">
        <v>3</v>
      </c>
      <c r="I1226" t="s">
        <v>892</v>
      </c>
      <c r="J1226" t="s">
        <v>3</v>
      </c>
      <c r="K1226" t="s">
        <v>893</v>
      </c>
      <c r="L1226">
        <v>1374</v>
      </c>
      <c r="N1226">
        <v>1013</v>
      </c>
      <c r="O1226" t="s">
        <v>894</v>
      </c>
      <c r="P1226" t="s">
        <v>894</v>
      </c>
      <c r="Q1226">
        <v>1</v>
      </c>
      <c r="W1226">
        <v>0</v>
      </c>
      <c r="X1226">
        <v>-1731369543</v>
      </c>
      <c r="Y1226">
        <v>8.81</v>
      </c>
      <c r="AA1226">
        <v>1</v>
      </c>
      <c r="AB1226">
        <v>0</v>
      </c>
      <c r="AC1226">
        <v>0</v>
      </c>
      <c r="AD1226">
        <v>0</v>
      </c>
      <c r="AE1226">
        <v>1</v>
      </c>
      <c r="AF1226">
        <v>0</v>
      </c>
      <c r="AG1226">
        <v>0</v>
      </c>
      <c r="AH1226">
        <v>0</v>
      </c>
      <c r="AI1226">
        <v>1</v>
      </c>
      <c r="AJ1226">
        <v>1</v>
      </c>
      <c r="AK1226">
        <v>1</v>
      </c>
      <c r="AL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 t="s">
        <v>3</v>
      </c>
      <c r="AT1226">
        <v>8.81</v>
      </c>
      <c r="AU1226" t="s">
        <v>3</v>
      </c>
      <c r="AV1226">
        <v>0</v>
      </c>
      <c r="AW1226">
        <v>2</v>
      </c>
      <c r="AX1226">
        <v>39652062</v>
      </c>
      <c r="AY1226">
        <v>1</v>
      </c>
      <c r="AZ1226">
        <v>0</v>
      </c>
      <c r="BA1226">
        <v>1048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Y1226*Source!I455</f>
        <v>14.096000000000002</v>
      </c>
      <c r="CY1226">
        <f>AA1226</f>
        <v>1</v>
      </c>
      <c r="CZ1226">
        <f>AE1226</f>
        <v>1</v>
      </c>
      <c r="DA1226">
        <f>AI1226</f>
        <v>1</v>
      </c>
      <c r="DB1226">
        <f>ROUND(ROUND(AT1226*CZ1226,2),6)</f>
        <v>8.81</v>
      </c>
      <c r="DC1226">
        <f>ROUND(ROUND(AT1226*AG1226,2),6)</f>
        <v>0</v>
      </c>
    </row>
    <row r="1227" spans="1:107" x14ac:dyDescent="0.2">
      <c r="A1227">
        <f>ROW(Source!A455)</f>
        <v>455</v>
      </c>
      <c r="B1227">
        <v>39650538</v>
      </c>
      <c r="C1227">
        <v>39652044</v>
      </c>
      <c r="D1227">
        <v>0</v>
      </c>
      <c r="E1227">
        <v>0</v>
      </c>
      <c r="F1227">
        <v>1</v>
      </c>
      <c r="G1227">
        <v>1</v>
      </c>
      <c r="H1227">
        <v>3</v>
      </c>
      <c r="I1227" t="s">
        <v>171</v>
      </c>
      <c r="J1227" t="s">
        <v>3</v>
      </c>
      <c r="K1227" t="s">
        <v>694</v>
      </c>
      <c r="L1227">
        <v>1371</v>
      </c>
      <c r="N1227">
        <v>1013</v>
      </c>
      <c r="O1227" t="s">
        <v>17</v>
      </c>
      <c r="P1227" t="s">
        <v>17</v>
      </c>
      <c r="Q1227">
        <v>1</v>
      </c>
      <c r="W1227">
        <v>0</v>
      </c>
      <c r="X1227">
        <v>1186450667</v>
      </c>
      <c r="Y1227">
        <v>2.5</v>
      </c>
      <c r="AA1227">
        <v>4492.1000000000004</v>
      </c>
      <c r="AB1227">
        <v>0</v>
      </c>
      <c r="AC1227">
        <v>0</v>
      </c>
      <c r="AD1227">
        <v>0</v>
      </c>
      <c r="AE1227">
        <v>663.53</v>
      </c>
      <c r="AF1227">
        <v>0</v>
      </c>
      <c r="AG1227">
        <v>0</v>
      </c>
      <c r="AH1227">
        <v>0</v>
      </c>
      <c r="AI1227">
        <v>6.77</v>
      </c>
      <c r="AJ1227">
        <v>1</v>
      </c>
      <c r="AK1227">
        <v>1</v>
      </c>
      <c r="AL1227">
        <v>1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 t="s">
        <v>3</v>
      </c>
      <c r="AT1227">
        <v>2.5</v>
      </c>
      <c r="AU1227" t="s">
        <v>3</v>
      </c>
      <c r="AV1227">
        <v>0</v>
      </c>
      <c r="AW1227">
        <v>1</v>
      </c>
      <c r="AX1227">
        <v>-1</v>
      </c>
      <c r="AY1227">
        <v>0</v>
      </c>
      <c r="AZ1227">
        <v>0</v>
      </c>
      <c r="BA1227" t="s">
        <v>3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Y1227*Source!I455</f>
        <v>4</v>
      </c>
      <c r="CY1227">
        <f>AA1227</f>
        <v>4492.1000000000004</v>
      </c>
      <c r="CZ1227">
        <f>AE1227</f>
        <v>663.53</v>
      </c>
      <c r="DA1227">
        <f>AI1227</f>
        <v>6.77</v>
      </c>
      <c r="DB1227">
        <f>ROUND(ROUND(AT1227*CZ1227,2),6)</f>
        <v>1658.83</v>
      </c>
      <c r="DC1227">
        <f>ROUND(ROUND(AT1227*AG1227,2),6)</f>
        <v>0</v>
      </c>
    </row>
    <row r="1228" spans="1:107" x14ac:dyDescent="0.2">
      <c r="A1228">
        <f>ROW(Source!A455)</f>
        <v>455</v>
      </c>
      <c r="B1228">
        <v>39650538</v>
      </c>
      <c r="C1228">
        <v>39652044</v>
      </c>
      <c r="D1228">
        <v>0</v>
      </c>
      <c r="E1228">
        <v>0</v>
      </c>
      <c r="F1228">
        <v>1</v>
      </c>
      <c r="G1228">
        <v>1</v>
      </c>
      <c r="H1228">
        <v>3</v>
      </c>
      <c r="I1228" t="s">
        <v>171</v>
      </c>
      <c r="J1228" t="s">
        <v>3</v>
      </c>
      <c r="K1228" t="s">
        <v>698</v>
      </c>
      <c r="L1228">
        <v>1371</v>
      </c>
      <c r="N1228">
        <v>1013</v>
      </c>
      <c r="O1228" t="s">
        <v>17</v>
      </c>
      <c r="P1228" t="s">
        <v>17</v>
      </c>
      <c r="Q1228">
        <v>1</v>
      </c>
      <c r="W1228">
        <v>0</v>
      </c>
      <c r="X1228">
        <v>-1315116147</v>
      </c>
      <c r="Y1228">
        <v>1.875</v>
      </c>
      <c r="AA1228">
        <v>6586.33</v>
      </c>
      <c r="AB1228">
        <v>0</v>
      </c>
      <c r="AC1228">
        <v>0</v>
      </c>
      <c r="AD1228">
        <v>0</v>
      </c>
      <c r="AE1228">
        <v>972.87</v>
      </c>
      <c r="AF1228">
        <v>0</v>
      </c>
      <c r="AG1228">
        <v>0</v>
      </c>
      <c r="AH1228">
        <v>0</v>
      </c>
      <c r="AI1228">
        <v>6.77</v>
      </c>
      <c r="AJ1228">
        <v>1</v>
      </c>
      <c r="AK1228">
        <v>1</v>
      </c>
      <c r="AL1228">
        <v>1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 t="s">
        <v>3</v>
      </c>
      <c r="AT1228">
        <v>1.875</v>
      </c>
      <c r="AU1228" t="s">
        <v>3</v>
      </c>
      <c r="AV1228">
        <v>0</v>
      </c>
      <c r="AW1228">
        <v>1</v>
      </c>
      <c r="AX1228">
        <v>-1</v>
      </c>
      <c r="AY1228">
        <v>0</v>
      </c>
      <c r="AZ1228">
        <v>0</v>
      </c>
      <c r="BA1228" t="s">
        <v>3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Y1228*Source!I455</f>
        <v>3</v>
      </c>
      <c r="CY1228">
        <f>AA1228</f>
        <v>6586.33</v>
      </c>
      <c r="CZ1228">
        <f>AE1228</f>
        <v>972.87</v>
      </c>
      <c r="DA1228">
        <f>AI1228</f>
        <v>6.77</v>
      </c>
      <c r="DB1228">
        <f>ROUND(ROUND(AT1228*CZ1228,2),6)</f>
        <v>1824.13</v>
      </c>
      <c r="DC1228">
        <f>ROUND(ROUND(AT1228*AG1228,2),6)</f>
        <v>0</v>
      </c>
    </row>
    <row r="1229" spans="1:107" x14ac:dyDescent="0.2">
      <c r="A1229">
        <f>ROW(Source!A455)</f>
        <v>455</v>
      </c>
      <c r="B1229">
        <v>39650538</v>
      </c>
      <c r="C1229">
        <v>39652044</v>
      </c>
      <c r="D1229">
        <v>0</v>
      </c>
      <c r="E1229">
        <v>0</v>
      </c>
      <c r="F1229">
        <v>1</v>
      </c>
      <c r="G1229">
        <v>1</v>
      </c>
      <c r="H1229">
        <v>3</v>
      </c>
      <c r="I1229" t="s">
        <v>171</v>
      </c>
      <c r="J1229" t="s">
        <v>3</v>
      </c>
      <c r="K1229" t="s">
        <v>702</v>
      </c>
      <c r="L1229">
        <v>1371</v>
      </c>
      <c r="N1229">
        <v>1013</v>
      </c>
      <c r="O1229" t="s">
        <v>17</v>
      </c>
      <c r="P1229" t="s">
        <v>17</v>
      </c>
      <c r="Q1229">
        <v>1</v>
      </c>
      <c r="W1229">
        <v>0</v>
      </c>
      <c r="X1229">
        <v>911881995</v>
      </c>
      <c r="Y1229">
        <v>2.5</v>
      </c>
      <c r="AA1229">
        <v>7384.92</v>
      </c>
      <c r="AB1229">
        <v>0</v>
      </c>
      <c r="AC1229">
        <v>0</v>
      </c>
      <c r="AD1229">
        <v>0</v>
      </c>
      <c r="AE1229">
        <v>1090.83</v>
      </c>
      <c r="AF1229">
        <v>0</v>
      </c>
      <c r="AG1229">
        <v>0</v>
      </c>
      <c r="AH1229">
        <v>0</v>
      </c>
      <c r="AI1229">
        <v>6.77</v>
      </c>
      <c r="AJ1229">
        <v>1</v>
      </c>
      <c r="AK1229">
        <v>1</v>
      </c>
      <c r="AL1229">
        <v>1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 t="s">
        <v>3</v>
      </c>
      <c r="AT1229">
        <v>2.5</v>
      </c>
      <c r="AU1229" t="s">
        <v>3</v>
      </c>
      <c r="AV1229">
        <v>0</v>
      </c>
      <c r="AW1229">
        <v>1</v>
      </c>
      <c r="AX1229">
        <v>-1</v>
      </c>
      <c r="AY1229">
        <v>0</v>
      </c>
      <c r="AZ1229">
        <v>0</v>
      </c>
      <c r="BA1229" t="s">
        <v>3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Y1229*Source!I455</f>
        <v>4</v>
      </c>
      <c r="CY1229">
        <f>AA1229</f>
        <v>7384.92</v>
      </c>
      <c r="CZ1229">
        <f>AE1229</f>
        <v>1090.83</v>
      </c>
      <c r="DA1229">
        <f>AI1229</f>
        <v>6.77</v>
      </c>
      <c r="DB1229">
        <f>ROUND(ROUND(AT1229*CZ1229,2),6)</f>
        <v>2727.08</v>
      </c>
      <c r="DC1229">
        <f>ROUND(ROUND(AT1229*AG1229,2),6)</f>
        <v>0</v>
      </c>
    </row>
    <row r="1230" spans="1:107" x14ac:dyDescent="0.2">
      <c r="A1230">
        <f>ROW(Source!A455)</f>
        <v>455</v>
      </c>
      <c r="B1230">
        <v>39650538</v>
      </c>
      <c r="C1230">
        <v>39652044</v>
      </c>
      <c r="D1230">
        <v>0</v>
      </c>
      <c r="E1230">
        <v>0</v>
      </c>
      <c r="F1230">
        <v>1</v>
      </c>
      <c r="G1230">
        <v>1</v>
      </c>
      <c r="H1230">
        <v>3</v>
      </c>
      <c r="I1230" t="s">
        <v>171</v>
      </c>
      <c r="J1230" t="s">
        <v>3</v>
      </c>
      <c r="K1230" t="s">
        <v>706</v>
      </c>
      <c r="L1230">
        <v>1371</v>
      </c>
      <c r="N1230">
        <v>1013</v>
      </c>
      <c r="O1230" t="s">
        <v>17</v>
      </c>
      <c r="P1230" t="s">
        <v>17</v>
      </c>
      <c r="Q1230">
        <v>1</v>
      </c>
      <c r="W1230">
        <v>0</v>
      </c>
      <c r="X1230">
        <v>1414385942</v>
      </c>
      <c r="Y1230">
        <v>3.125</v>
      </c>
      <c r="AA1230">
        <v>6089.34</v>
      </c>
      <c r="AB1230">
        <v>0</v>
      </c>
      <c r="AC1230">
        <v>0</v>
      </c>
      <c r="AD1230">
        <v>0</v>
      </c>
      <c r="AE1230">
        <v>899.46</v>
      </c>
      <c r="AF1230">
        <v>0</v>
      </c>
      <c r="AG1230">
        <v>0</v>
      </c>
      <c r="AH1230">
        <v>0</v>
      </c>
      <c r="AI1230">
        <v>6.77</v>
      </c>
      <c r="AJ1230">
        <v>1</v>
      </c>
      <c r="AK1230">
        <v>1</v>
      </c>
      <c r="AL1230">
        <v>1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 t="s">
        <v>3</v>
      </c>
      <c r="AT1230">
        <v>3.125</v>
      </c>
      <c r="AU1230" t="s">
        <v>3</v>
      </c>
      <c r="AV1230">
        <v>0</v>
      </c>
      <c r="AW1230">
        <v>1</v>
      </c>
      <c r="AX1230">
        <v>-1</v>
      </c>
      <c r="AY1230">
        <v>0</v>
      </c>
      <c r="AZ1230">
        <v>0</v>
      </c>
      <c r="BA1230" t="s">
        <v>3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Y1230*Source!I455</f>
        <v>5</v>
      </c>
      <c r="CY1230">
        <f>AA1230</f>
        <v>6089.34</v>
      </c>
      <c r="CZ1230">
        <f>AE1230</f>
        <v>899.46</v>
      </c>
      <c r="DA1230">
        <f>AI1230</f>
        <v>6.77</v>
      </c>
      <c r="DB1230">
        <f>ROUND(ROUND(AT1230*CZ1230,2),6)</f>
        <v>2810.81</v>
      </c>
      <c r="DC1230">
        <f>ROUND(ROUND(AT1230*AG1230,2),6)</f>
        <v>0</v>
      </c>
    </row>
    <row r="1231" spans="1:107" x14ac:dyDescent="0.2">
      <c r="A1231">
        <f>ROW(Source!A464)</f>
        <v>464</v>
      </c>
      <c r="B1231">
        <v>39650536</v>
      </c>
      <c r="C1231">
        <v>39652067</v>
      </c>
      <c r="D1231">
        <v>37071037</v>
      </c>
      <c r="E1231">
        <v>1</v>
      </c>
      <c r="F1231">
        <v>1</v>
      </c>
      <c r="G1231">
        <v>1</v>
      </c>
      <c r="H1231">
        <v>1</v>
      </c>
      <c r="I1231" t="s">
        <v>895</v>
      </c>
      <c r="J1231" t="s">
        <v>3</v>
      </c>
      <c r="K1231" t="s">
        <v>896</v>
      </c>
      <c r="L1231">
        <v>1191</v>
      </c>
      <c r="N1231">
        <v>1013</v>
      </c>
      <c r="O1231" t="s">
        <v>878</v>
      </c>
      <c r="P1231" t="s">
        <v>878</v>
      </c>
      <c r="Q1231">
        <v>1</v>
      </c>
      <c r="W1231">
        <v>0</v>
      </c>
      <c r="X1231">
        <v>1069510174</v>
      </c>
      <c r="Y1231">
        <v>27.810000000000002</v>
      </c>
      <c r="AA1231">
        <v>0</v>
      </c>
      <c r="AB1231">
        <v>0</v>
      </c>
      <c r="AC1231">
        <v>0</v>
      </c>
      <c r="AD1231">
        <v>9.6199999999999992</v>
      </c>
      <c r="AE1231">
        <v>0</v>
      </c>
      <c r="AF1231">
        <v>0</v>
      </c>
      <c r="AG1231">
        <v>0</v>
      </c>
      <c r="AH1231">
        <v>9.6199999999999992</v>
      </c>
      <c r="AI1231">
        <v>1</v>
      </c>
      <c r="AJ1231">
        <v>1</v>
      </c>
      <c r="AK1231">
        <v>1</v>
      </c>
      <c r="AL1231">
        <v>1</v>
      </c>
      <c r="AN1231">
        <v>0</v>
      </c>
      <c r="AO1231">
        <v>1</v>
      </c>
      <c r="AP1231">
        <v>1</v>
      </c>
      <c r="AQ1231">
        <v>0</v>
      </c>
      <c r="AR1231">
        <v>0</v>
      </c>
      <c r="AS1231" t="s">
        <v>3</v>
      </c>
      <c r="AT1231">
        <v>20.6</v>
      </c>
      <c r="AU1231" t="s">
        <v>19</v>
      </c>
      <c r="AV1231">
        <v>1</v>
      </c>
      <c r="AW1231">
        <v>2</v>
      </c>
      <c r="AX1231">
        <v>39652078</v>
      </c>
      <c r="AY1231">
        <v>1</v>
      </c>
      <c r="AZ1231">
        <v>0</v>
      </c>
      <c r="BA1231">
        <v>1049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Y1231*Source!I464</f>
        <v>16.686</v>
      </c>
      <c r="CY1231">
        <f>AD1231</f>
        <v>9.6199999999999992</v>
      </c>
      <c r="CZ1231">
        <f>AH1231</f>
        <v>9.6199999999999992</v>
      </c>
      <c r="DA1231">
        <f>AL1231</f>
        <v>1</v>
      </c>
      <c r="DB1231">
        <f>ROUND((ROUND(AT1231*CZ1231,2)*1.35),6)</f>
        <v>267.52949999999998</v>
      </c>
      <c r="DC1231">
        <f>ROUND((ROUND(AT1231*AG1231,2)*1.35),6)</f>
        <v>0</v>
      </c>
    </row>
    <row r="1232" spans="1:107" x14ac:dyDescent="0.2">
      <c r="A1232">
        <f>ROW(Source!A464)</f>
        <v>464</v>
      </c>
      <c r="B1232">
        <v>39650536</v>
      </c>
      <c r="C1232">
        <v>39652067</v>
      </c>
      <c r="D1232">
        <v>36883858</v>
      </c>
      <c r="E1232">
        <v>1</v>
      </c>
      <c r="F1232">
        <v>1</v>
      </c>
      <c r="G1232">
        <v>1</v>
      </c>
      <c r="H1232">
        <v>2</v>
      </c>
      <c r="I1232" t="s">
        <v>1039</v>
      </c>
      <c r="J1232" t="s">
        <v>1040</v>
      </c>
      <c r="K1232" t="s">
        <v>1041</v>
      </c>
      <c r="L1232">
        <v>1368</v>
      </c>
      <c r="N1232">
        <v>1011</v>
      </c>
      <c r="O1232" t="s">
        <v>902</v>
      </c>
      <c r="P1232" t="s">
        <v>902</v>
      </c>
      <c r="Q1232">
        <v>1</v>
      </c>
      <c r="W1232">
        <v>0</v>
      </c>
      <c r="X1232">
        <v>-353815937</v>
      </c>
      <c r="Y1232">
        <v>2.6595</v>
      </c>
      <c r="AA1232">
        <v>0</v>
      </c>
      <c r="AB1232">
        <v>8.1</v>
      </c>
      <c r="AC1232">
        <v>0</v>
      </c>
      <c r="AD1232">
        <v>0</v>
      </c>
      <c r="AE1232">
        <v>0</v>
      </c>
      <c r="AF1232">
        <v>8.1</v>
      </c>
      <c r="AG1232">
        <v>0</v>
      </c>
      <c r="AH1232">
        <v>0</v>
      </c>
      <c r="AI1232">
        <v>1</v>
      </c>
      <c r="AJ1232">
        <v>1</v>
      </c>
      <c r="AK1232">
        <v>1</v>
      </c>
      <c r="AL1232">
        <v>1</v>
      </c>
      <c r="AN1232">
        <v>0</v>
      </c>
      <c r="AO1232">
        <v>1</v>
      </c>
      <c r="AP1232">
        <v>1</v>
      </c>
      <c r="AQ1232">
        <v>0</v>
      </c>
      <c r="AR1232">
        <v>0</v>
      </c>
      <c r="AS1232" t="s">
        <v>3</v>
      </c>
      <c r="AT1232">
        <v>1.97</v>
      </c>
      <c r="AU1232" t="s">
        <v>19</v>
      </c>
      <c r="AV1232">
        <v>0</v>
      </c>
      <c r="AW1232">
        <v>2</v>
      </c>
      <c r="AX1232">
        <v>39652079</v>
      </c>
      <c r="AY1232">
        <v>1</v>
      </c>
      <c r="AZ1232">
        <v>0</v>
      </c>
      <c r="BA1232">
        <v>1050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Y1232*Source!I464</f>
        <v>1.5956999999999999</v>
      </c>
      <c r="CY1232">
        <f>AB1232</f>
        <v>8.1</v>
      </c>
      <c r="CZ1232">
        <f>AF1232</f>
        <v>8.1</v>
      </c>
      <c r="DA1232">
        <f>AJ1232</f>
        <v>1</v>
      </c>
      <c r="DB1232">
        <f>ROUND((ROUND(AT1232*CZ1232,2)*1.35),6)</f>
        <v>21.545999999999999</v>
      </c>
      <c r="DC1232">
        <f>ROUND((ROUND(AT1232*AG1232,2)*1.35),6)</f>
        <v>0</v>
      </c>
    </row>
    <row r="1233" spans="1:107" x14ac:dyDescent="0.2">
      <c r="A1233">
        <f>ROW(Source!A464)</f>
        <v>464</v>
      </c>
      <c r="B1233">
        <v>39650536</v>
      </c>
      <c r="C1233">
        <v>39652067</v>
      </c>
      <c r="D1233">
        <v>36800140</v>
      </c>
      <c r="E1233">
        <v>1</v>
      </c>
      <c r="F1233">
        <v>1</v>
      </c>
      <c r="G1233">
        <v>1</v>
      </c>
      <c r="H1233">
        <v>3</v>
      </c>
      <c r="I1233" t="s">
        <v>1061</v>
      </c>
      <c r="J1233" t="s">
        <v>1062</v>
      </c>
      <c r="K1233" t="s">
        <v>1063</v>
      </c>
      <c r="L1233">
        <v>1339</v>
      </c>
      <c r="N1233">
        <v>1007</v>
      </c>
      <c r="O1233" t="s">
        <v>657</v>
      </c>
      <c r="P1233" t="s">
        <v>657</v>
      </c>
      <c r="Q1233">
        <v>1</v>
      </c>
      <c r="W1233">
        <v>0</v>
      </c>
      <c r="X1233">
        <v>1706747518</v>
      </c>
      <c r="Y1233">
        <v>1.6E-2</v>
      </c>
      <c r="AA1233">
        <v>38.51</v>
      </c>
      <c r="AB1233">
        <v>0</v>
      </c>
      <c r="AC1233">
        <v>0</v>
      </c>
      <c r="AD1233">
        <v>0</v>
      </c>
      <c r="AE1233">
        <v>38.51</v>
      </c>
      <c r="AF1233">
        <v>0</v>
      </c>
      <c r="AG1233">
        <v>0</v>
      </c>
      <c r="AH1233">
        <v>0</v>
      </c>
      <c r="AI1233">
        <v>1</v>
      </c>
      <c r="AJ1233">
        <v>1</v>
      </c>
      <c r="AK1233">
        <v>1</v>
      </c>
      <c r="AL1233">
        <v>1</v>
      </c>
      <c r="AN1233">
        <v>0</v>
      </c>
      <c r="AO1233">
        <v>1</v>
      </c>
      <c r="AP1233">
        <v>0</v>
      </c>
      <c r="AQ1233">
        <v>0</v>
      </c>
      <c r="AR1233">
        <v>0</v>
      </c>
      <c r="AS1233" t="s">
        <v>3</v>
      </c>
      <c r="AT1233">
        <v>1.6E-2</v>
      </c>
      <c r="AU1233" t="s">
        <v>3</v>
      </c>
      <c r="AV1233">
        <v>0</v>
      </c>
      <c r="AW1233">
        <v>2</v>
      </c>
      <c r="AX1233">
        <v>39652080</v>
      </c>
      <c r="AY1233">
        <v>1</v>
      </c>
      <c r="AZ1233">
        <v>0</v>
      </c>
      <c r="BA1233">
        <v>1051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Y1233*Source!I464</f>
        <v>9.5999999999999992E-3</v>
      </c>
      <c r="CY1233">
        <f t="shared" ref="CY1233:CY1238" si="396">AA1233</f>
        <v>38.51</v>
      </c>
      <c r="CZ1233">
        <f t="shared" ref="CZ1233:CZ1238" si="397">AE1233</f>
        <v>38.51</v>
      </c>
      <c r="DA1233">
        <f t="shared" ref="DA1233:DA1238" si="398">AI1233</f>
        <v>1</v>
      </c>
      <c r="DB1233">
        <f t="shared" ref="DB1233:DB1238" si="399">ROUND(ROUND(AT1233*CZ1233,2),6)</f>
        <v>0.62</v>
      </c>
      <c r="DC1233">
        <f t="shared" ref="DC1233:DC1238" si="400">ROUND(ROUND(AT1233*AG1233,2),6)</f>
        <v>0</v>
      </c>
    </row>
    <row r="1234" spans="1:107" x14ac:dyDescent="0.2">
      <c r="A1234">
        <f>ROW(Source!A464)</f>
        <v>464</v>
      </c>
      <c r="B1234">
        <v>39650536</v>
      </c>
      <c r="C1234">
        <v>39652067</v>
      </c>
      <c r="D1234">
        <v>36800159</v>
      </c>
      <c r="E1234">
        <v>1</v>
      </c>
      <c r="F1234">
        <v>1</v>
      </c>
      <c r="G1234">
        <v>1</v>
      </c>
      <c r="H1234">
        <v>3</v>
      </c>
      <c r="I1234" t="s">
        <v>1064</v>
      </c>
      <c r="J1234" t="s">
        <v>1065</v>
      </c>
      <c r="K1234" t="s">
        <v>1066</v>
      </c>
      <c r="L1234">
        <v>1339</v>
      </c>
      <c r="N1234">
        <v>1007</v>
      </c>
      <c r="O1234" t="s">
        <v>657</v>
      </c>
      <c r="P1234" t="s">
        <v>657</v>
      </c>
      <c r="Q1234">
        <v>1</v>
      </c>
      <c r="W1234">
        <v>0</v>
      </c>
      <c r="X1234">
        <v>1262771840</v>
      </c>
      <c r="Y1234">
        <v>7.0999999999999994E-2</v>
      </c>
      <c r="AA1234">
        <v>6.22</v>
      </c>
      <c r="AB1234">
        <v>0</v>
      </c>
      <c r="AC1234">
        <v>0</v>
      </c>
      <c r="AD1234">
        <v>0</v>
      </c>
      <c r="AE1234">
        <v>6.22</v>
      </c>
      <c r="AF1234">
        <v>0</v>
      </c>
      <c r="AG1234">
        <v>0</v>
      </c>
      <c r="AH1234">
        <v>0</v>
      </c>
      <c r="AI1234">
        <v>1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3</v>
      </c>
      <c r="AT1234">
        <v>7.0999999999999994E-2</v>
      </c>
      <c r="AU1234" t="s">
        <v>3</v>
      </c>
      <c r="AV1234">
        <v>0</v>
      </c>
      <c r="AW1234">
        <v>2</v>
      </c>
      <c r="AX1234">
        <v>39652081</v>
      </c>
      <c r="AY1234">
        <v>1</v>
      </c>
      <c r="AZ1234">
        <v>0</v>
      </c>
      <c r="BA1234">
        <v>1052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Y1234*Source!I464</f>
        <v>4.2599999999999992E-2</v>
      </c>
      <c r="CY1234">
        <f t="shared" si="396"/>
        <v>6.22</v>
      </c>
      <c r="CZ1234">
        <f t="shared" si="397"/>
        <v>6.22</v>
      </c>
      <c r="DA1234">
        <f t="shared" si="398"/>
        <v>1</v>
      </c>
      <c r="DB1234">
        <f t="shared" si="399"/>
        <v>0.44</v>
      </c>
      <c r="DC1234">
        <f t="shared" si="400"/>
        <v>0</v>
      </c>
    </row>
    <row r="1235" spans="1:107" x14ac:dyDescent="0.2">
      <c r="A1235">
        <f>ROW(Source!A464)</f>
        <v>464</v>
      </c>
      <c r="B1235">
        <v>39650536</v>
      </c>
      <c r="C1235">
        <v>39652067</v>
      </c>
      <c r="D1235">
        <v>36803265</v>
      </c>
      <c r="E1235">
        <v>1</v>
      </c>
      <c r="F1235">
        <v>1</v>
      </c>
      <c r="G1235">
        <v>1</v>
      </c>
      <c r="H1235">
        <v>3</v>
      </c>
      <c r="I1235" t="s">
        <v>1274</v>
      </c>
      <c r="J1235" t="s">
        <v>1275</v>
      </c>
      <c r="K1235" t="s">
        <v>1276</v>
      </c>
      <c r="L1235">
        <v>1348</v>
      </c>
      <c r="N1235">
        <v>1009</v>
      </c>
      <c r="O1235" t="s">
        <v>888</v>
      </c>
      <c r="P1235" t="s">
        <v>888</v>
      </c>
      <c r="Q1235">
        <v>1000</v>
      </c>
      <c r="W1235">
        <v>0</v>
      </c>
      <c r="X1235">
        <v>638864228</v>
      </c>
      <c r="Y1235">
        <v>6.7000000000000002E-4</v>
      </c>
      <c r="AA1235">
        <v>12650</v>
      </c>
      <c r="AB1235">
        <v>0</v>
      </c>
      <c r="AC1235">
        <v>0</v>
      </c>
      <c r="AD1235">
        <v>0</v>
      </c>
      <c r="AE1235">
        <v>12650</v>
      </c>
      <c r="AF1235">
        <v>0</v>
      </c>
      <c r="AG1235">
        <v>0</v>
      </c>
      <c r="AH1235">
        <v>0</v>
      </c>
      <c r="AI1235">
        <v>1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0</v>
      </c>
      <c r="AQ1235">
        <v>0</v>
      </c>
      <c r="AR1235">
        <v>0</v>
      </c>
      <c r="AS1235" t="s">
        <v>3</v>
      </c>
      <c r="AT1235">
        <v>6.7000000000000002E-4</v>
      </c>
      <c r="AU1235" t="s">
        <v>3</v>
      </c>
      <c r="AV1235">
        <v>0</v>
      </c>
      <c r="AW1235">
        <v>2</v>
      </c>
      <c r="AX1235">
        <v>39652082</v>
      </c>
      <c r="AY1235">
        <v>1</v>
      </c>
      <c r="AZ1235">
        <v>0</v>
      </c>
      <c r="BA1235">
        <v>1053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Y1235*Source!I464</f>
        <v>4.0200000000000001E-4</v>
      </c>
      <c r="CY1235">
        <f t="shared" si="396"/>
        <v>12650</v>
      </c>
      <c r="CZ1235">
        <f t="shared" si="397"/>
        <v>12650</v>
      </c>
      <c r="DA1235">
        <f t="shared" si="398"/>
        <v>1</v>
      </c>
      <c r="DB1235">
        <f t="shared" si="399"/>
        <v>8.48</v>
      </c>
      <c r="DC1235">
        <f t="shared" si="400"/>
        <v>0</v>
      </c>
    </row>
    <row r="1236" spans="1:107" x14ac:dyDescent="0.2">
      <c r="A1236">
        <f>ROW(Source!A464)</f>
        <v>464</v>
      </c>
      <c r="B1236">
        <v>39650536</v>
      </c>
      <c r="C1236">
        <v>39652067</v>
      </c>
      <c r="D1236">
        <v>36799065</v>
      </c>
      <c r="E1236">
        <v>17</v>
      </c>
      <c r="F1236">
        <v>1</v>
      </c>
      <c r="G1236">
        <v>1</v>
      </c>
      <c r="H1236">
        <v>3</v>
      </c>
      <c r="I1236" t="s">
        <v>892</v>
      </c>
      <c r="J1236" t="s">
        <v>3</v>
      </c>
      <c r="K1236" t="s">
        <v>893</v>
      </c>
      <c r="L1236">
        <v>1374</v>
      </c>
      <c r="N1236">
        <v>1013</v>
      </c>
      <c r="O1236" t="s">
        <v>894</v>
      </c>
      <c r="P1236" t="s">
        <v>894</v>
      </c>
      <c r="Q1236">
        <v>1</v>
      </c>
      <c r="W1236">
        <v>0</v>
      </c>
      <c r="X1236">
        <v>-1731369543</v>
      </c>
      <c r="Y1236">
        <v>3.96</v>
      </c>
      <c r="AA1236">
        <v>1</v>
      </c>
      <c r="AB1236">
        <v>0</v>
      </c>
      <c r="AC1236">
        <v>0</v>
      </c>
      <c r="AD1236">
        <v>0</v>
      </c>
      <c r="AE1236">
        <v>1</v>
      </c>
      <c r="AF1236">
        <v>0</v>
      </c>
      <c r="AG1236">
        <v>0</v>
      </c>
      <c r="AH1236">
        <v>0</v>
      </c>
      <c r="AI1236">
        <v>1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3</v>
      </c>
      <c r="AT1236">
        <v>3.96</v>
      </c>
      <c r="AU1236" t="s">
        <v>3</v>
      </c>
      <c r="AV1236">
        <v>0</v>
      </c>
      <c r="AW1236">
        <v>2</v>
      </c>
      <c r="AX1236">
        <v>39652083</v>
      </c>
      <c r="AY1236">
        <v>1</v>
      </c>
      <c r="AZ1236">
        <v>0</v>
      </c>
      <c r="BA1236">
        <v>1054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Y1236*Source!I464</f>
        <v>2.3759999999999999</v>
      </c>
      <c r="CY1236">
        <f t="shared" si="396"/>
        <v>1</v>
      </c>
      <c r="CZ1236">
        <f t="shared" si="397"/>
        <v>1</v>
      </c>
      <c r="DA1236">
        <f t="shared" si="398"/>
        <v>1</v>
      </c>
      <c r="DB1236">
        <f t="shared" si="399"/>
        <v>3.96</v>
      </c>
      <c r="DC1236">
        <f t="shared" si="400"/>
        <v>0</v>
      </c>
    </row>
    <row r="1237" spans="1:107" x14ac:dyDescent="0.2">
      <c r="A1237">
        <f>ROW(Source!A464)</f>
        <v>464</v>
      </c>
      <c r="B1237">
        <v>39650536</v>
      </c>
      <c r="C1237">
        <v>39652067</v>
      </c>
      <c r="D1237">
        <v>0</v>
      </c>
      <c r="E1237">
        <v>0</v>
      </c>
      <c r="F1237">
        <v>1</v>
      </c>
      <c r="G1237">
        <v>1</v>
      </c>
      <c r="H1237">
        <v>3</v>
      </c>
      <c r="I1237" t="s">
        <v>718</v>
      </c>
      <c r="J1237" t="s">
        <v>3</v>
      </c>
      <c r="K1237" t="s">
        <v>719</v>
      </c>
      <c r="L1237">
        <v>1371</v>
      </c>
      <c r="N1237">
        <v>1013</v>
      </c>
      <c r="O1237" t="s">
        <v>17</v>
      </c>
      <c r="P1237" t="s">
        <v>17</v>
      </c>
      <c r="Q1237">
        <v>1</v>
      </c>
      <c r="W1237">
        <v>0</v>
      </c>
      <c r="X1237">
        <v>1299998822</v>
      </c>
      <c r="Y1237">
        <v>6.6666670000000003</v>
      </c>
      <c r="AA1237">
        <v>199.65</v>
      </c>
      <c r="AB1237">
        <v>0</v>
      </c>
      <c r="AC1237">
        <v>0</v>
      </c>
      <c r="AD1237">
        <v>0</v>
      </c>
      <c r="AE1237">
        <v>199.65</v>
      </c>
      <c r="AF1237">
        <v>0</v>
      </c>
      <c r="AG1237">
        <v>0</v>
      </c>
      <c r="AH1237">
        <v>0</v>
      </c>
      <c r="AI1237">
        <v>1</v>
      </c>
      <c r="AJ1237">
        <v>1</v>
      </c>
      <c r="AK1237">
        <v>1</v>
      </c>
      <c r="AL1237">
        <v>1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 t="s">
        <v>3</v>
      </c>
      <c r="AT1237">
        <v>6.6666670000000003</v>
      </c>
      <c r="AU1237" t="s">
        <v>3</v>
      </c>
      <c r="AV1237">
        <v>0</v>
      </c>
      <c r="AW1237">
        <v>1</v>
      </c>
      <c r="AX1237">
        <v>-1</v>
      </c>
      <c r="AY1237">
        <v>0</v>
      </c>
      <c r="AZ1237">
        <v>0</v>
      </c>
      <c r="BA1237" t="s">
        <v>3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Y1237*Source!I464</f>
        <v>4.0000001999999997</v>
      </c>
      <c r="CY1237">
        <f t="shared" si="396"/>
        <v>199.65</v>
      </c>
      <c r="CZ1237">
        <f t="shared" si="397"/>
        <v>199.65</v>
      </c>
      <c r="DA1237">
        <f t="shared" si="398"/>
        <v>1</v>
      </c>
      <c r="DB1237">
        <f t="shared" si="399"/>
        <v>1331</v>
      </c>
      <c r="DC1237">
        <f t="shared" si="400"/>
        <v>0</v>
      </c>
    </row>
    <row r="1238" spans="1:107" x14ac:dyDescent="0.2">
      <c r="A1238">
        <f>ROW(Source!A464)</f>
        <v>464</v>
      </c>
      <c r="B1238">
        <v>39650536</v>
      </c>
      <c r="C1238">
        <v>39652067</v>
      </c>
      <c r="D1238">
        <v>0</v>
      </c>
      <c r="E1238">
        <v>0</v>
      </c>
      <c r="F1238">
        <v>1</v>
      </c>
      <c r="G1238">
        <v>1</v>
      </c>
      <c r="H1238">
        <v>3</v>
      </c>
      <c r="I1238" t="s">
        <v>171</v>
      </c>
      <c r="J1238" t="s">
        <v>3</v>
      </c>
      <c r="K1238" t="s">
        <v>714</v>
      </c>
      <c r="L1238">
        <v>1371</v>
      </c>
      <c r="N1238">
        <v>1013</v>
      </c>
      <c r="O1238" t="s">
        <v>17</v>
      </c>
      <c r="P1238" t="s">
        <v>17</v>
      </c>
      <c r="Q1238">
        <v>1</v>
      </c>
      <c r="W1238">
        <v>0</v>
      </c>
      <c r="X1238">
        <v>-984819621</v>
      </c>
      <c r="Y1238">
        <v>3.3333330000000001</v>
      </c>
      <c r="AA1238">
        <v>199.65</v>
      </c>
      <c r="AB1238">
        <v>0</v>
      </c>
      <c r="AC1238">
        <v>0</v>
      </c>
      <c r="AD1238">
        <v>0</v>
      </c>
      <c r="AE1238">
        <v>199.65</v>
      </c>
      <c r="AF1238">
        <v>0</v>
      </c>
      <c r="AG1238">
        <v>0</v>
      </c>
      <c r="AH1238">
        <v>0</v>
      </c>
      <c r="AI1238">
        <v>1</v>
      </c>
      <c r="AJ1238">
        <v>1</v>
      </c>
      <c r="AK1238">
        <v>1</v>
      </c>
      <c r="AL1238">
        <v>1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 t="s">
        <v>3</v>
      </c>
      <c r="AT1238">
        <v>3.3333330000000001</v>
      </c>
      <c r="AU1238" t="s">
        <v>3</v>
      </c>
      <c r="AV1238">
        <v>0</v>
      </c>
      <c r="AW1238">
        <v>1</v>
      </c>
      <c r="AX1238">
        <v>-1</v>
      </c>
      <c r="AY1238">
        <v>0</v>
      </c>
      <c r="AZ1238">
        <v>0</v>
      </c>
      <c r="BA1238" t="s">
        <v>3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Y1238*Source!I464</f>
        <v>1.9999997999999999</v>
      </c>
      <c r="CY1238">
        <f t="shared" si="396"/>
        <v>199.65</v>
      </c>
      <c r="CZ1238">
        <f t="shared" si="397"/>
        <v>199.65</v>
      </c>
      <c r="DA1238">
        <f t="shared" si="398"/>
        <v>1</v>
      </c>
      <c r="DB1238">
        <f t="shared" si="399"/>
        <v>665.5</v>
      </c>
      <c r="DC1238">
        <f t="shared" si="400"/>
        <v>0</v>
      </c>
    </row>
    <row r="1239" spans="1:107" x14ac:dyDescent="0.2">
      <c r="A1239">
        <f>ROW(Source!A465)</f>
        <v>465</v>
      </c>
      <c r="B1239">
        <v>39650538</v>
      </c>
      <c r="C1239">
        <v>39652067</v>
      </c>
      <c r="D1239">
        <v>37071037</v>
      </c>
      <c r="E1239">
        <v>1</v>
      </c>
      <c r="F1239">
        <v>1</v>
      </c>
      <c r="G1239">
        <v>1</v>
      </c>
      <c r="H1239">
        <v>1</v>
      </c>
      <c r="I1239" t="s">
        <v>895</v>
      </c>
      <c r="J1239" t="s">
        <v>3</v>
      </c>
      <c r="K1239" t="s">
        <v>896</v>
      </c>
      <c r="L1239">
        <v>1191</v>
      </c>
      <c r="N1239">
        <v>1013</v>
      </c>
      <c r="O1239" t="s">
        <v>878</v>
      </c>
      <c r="P1239" t="s">
        <v>878</v>
      </c>
      <c r="Q1239">
        <v>1</v>
      </c>
      <c r="W1239">
        <v>0</v>
      </c>
      <c r="X1239">
        <v>1069510174</v>
      </c>
      <c r="Y1239">
        <v>27.810000000000002</v>
      </c>
      <c r="AA1239">
        <v>0</v>
      </c>
      <c r="AB1239">
        <v>0</v>
      </c>
      <c r="AC1239">
        <v>0</v>
      </c>
      <c r="AD1239">
        <v>65.13</v>
      </c>
      <c r="AE1239">
        <v>0</v>
      </c>
      <c r="AF1239">
        <v>0</v>
      </c>
      <c r="AG1239">
        <v>0</v>
      </c>
      <c r="AH1239">
        <v>9.6199999999999992</v>
      </c>
      <c r="AI1239">
        <v>1</v>
      </c>
      <c r="AJ1239">
        <v>1</v>
      </c>
      <c r="AK1239">
        <v>1</v>
      </c>
      <c r="AL1239">
        <v>6.77</v>
      </c>
      <c r="AN1239">
        <v>0</v>
      </c>
      <c r="AO1239">
        <v>1</v>
      </c>
      <c r="AP1239">
        <v>1</v>
      </c>
      <c r="AQ1239">
        <v>0</v>
      </c>
      <c r="AR1239">
        <v>0</v>
      </c>
      <c r="AS1239" t="s">
        <v>3</v>
      </c>
      <c r="AT1239">
        <v>20.6</v>
      </c>
      <c r="AU1239" t="s">
        <v>19</v>
      </c>
      <c r="AV1239">
        <v>1</v>
      </c>
      <c r="AW1239">
        <v>2</v>
      </c>
      <c r="AX1239">
        <v>39652078</v>
      </c>
      <c r="AY1239">
        <v>1</v>
      </c>
      <c r="AZ1239">
        <v>0</v>
      </c>
      <c r="BA1239">
        <v>1055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Y1239*Source!I465</f>
        <v>16.686</v>
      </c>
      <c r="CY1239">
        <f>AD1239</f>
        <v>65.13</v>
      </c>
      <c r="CZ1239">
        <f>AH1239</f>
        <v>9.6199999999999992</v>
      </c>
      <c r="DA1239">
        <f>AL1239</f>
        <v>6.77</v>
      </c>
      <c r="DB1239">
        <f>ROUND((ROUND(AT1239*CZ1239,2)*1.35),6)</f>
        <v>267.52949999999998</v>
      </c>
      <c r="DC1239">
        <f>ROUND((ROUND(AT1239*AG1239,2)*1.35),6)</f>
        <v>0</v>
      </c>
    </row>
    <row r="1240" spans="1:107" x14ac:dyDescent="0.2">
      <c r="A1240">
        <f>ROW(Source!A465)</f>
        <v>465</v>
      </c>
      <c r="B1240">
        <v>39650538</v>
      </c>
      <c r="C1240">
        <v>39652067</v>
      </c>
      <c r="D1240">
        <v>36883858</v>
      </c>
      <c r="E1240">
        <v>1</v>
      </c>
      <c r="F1240">
        <v>1</v>
      </c>
      <c r="G1240">
        <v>1</v>
      </c>
      <c r="H1240">
        <v>2</v>
      </c>
      <c r="I1240" t="s">
        <v>1039</v>
      </c>
      <c r="J1240" t="s">
        <v>1040</v>
      </c>
      <c r="K1240" t="s">
        <v>1041</v>
      </c>
      <c r="L1240">
        <v>1368</v>
      </c>
      <c r="N1240">
        <v>1011</v>
      </c>
      <c r="O1240" t="s">
        <v>902</v>
      </c>
      <c r="P1240" t="s">
        <v>902</v>
      </c>
      <c r="Q1240">
        <v>1</v>
      </c>
      <c r="W1240">
        <v>0</v>
      </c>
      <c r="X1240">
        <v>-353815937</v>
      </c>
      <c r="Y1240">
        <v>2.6595</v>
      </c>
      <c r="AA1240">
        <v>0</v>
      </c>
      <c r="AB1240">
        <v>54.84</v>
      </c>
      <c r="AC1240">
        <v>0</v>
      </c>
      <c r="AD1240">
        <v>0</v>
      </c>
      <c r="AE1240">
        <v>0</v>
      </c>
      <c r="AF1240">
        <v>8.1</v>
      </c>
      <c r="AG1240">
        <v>0</v>
      </c>
      <c r="AH1240">
        <v>0</v>
      </c>
      <c r="AI1240">
        <v>1</v>
      </c>
      <c r="AJ1240">
        <v>6.77</v>
      </c>
      <c r="AK1240">
        <v>1</v>
      </c>
      <c r="AL1240">
        <v>1</v>
      </c>
      <c r="AN1240">
        <v>0</v>
      </c>
      <c r="AO1240">
        <v>1</v>
      </c>
      <c r="AP1240">
        <v>1</v>
      </c>
      <c r="AQ1240">
        <v>0</v>
      </c>
      <c r="AR1240">
        <v>0</v>
      </c>
      <c r="AS1240" t="s">
        <v>3</v>
      </c>
      <c r="AT1240">
        <v>1.97</v>
      </c>
      <c r="AU1240" t="s">
        <v>19</v>
      </c>
      <c r="AV1240">
        <v>0</v>
      </c>
      <c r="AW1240">
        <v>2</v>
      </c>
      <c r="AX1240">
        <v>39652079</v>
      </c>
      <c r="AY1240">
        <v>1</v>
      </c>
      <c r="AZ1240">
        <v>0</v>
      </c>
      <c r="BA1240">
        <v>1056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Y1240*Source!I465</f>
        <v>1.5956999999999999</v>
      </c>
      <c r="CY1240">
        <f>AB1240</f>
        <v>54.84</v>
      </c>
      <c r="CZ1240">
        <f>AF1240</f>
        <v>8.1</v>
      </c>
      <c r="DA1240">
        <f>AJ1240</f>
        <v>6.77</v>
      </c>
      <c r="DB1240">
        <f>ROUND((ROUND(AT1240*CZ1240,2)*1.35),6)</f>
        <v>21.545999999999999</v>
      </c>
      <c r="DC1240">
        <f>ROUND((ROUND(AT1240*AG1240,2)*1.35),6)</f>
        <v>0</v>
      </c>
    </row>
    <row r="1241" spans="1:107" x14ac:dyDescent="0.2">
      <c r="A1241">
        <f>ROW(Source!A465)</f>
        <v>465</v>
      </c>
      <c r="B1241">
        <v>39650538</v>
      </c>
      <c r="C1241">
        <v>39652067</v>
      </c>
      <c r="D1241">
        <v>36800140</v>
      </c>
      <c r="E1241">
        <v>1</v>
      </c>
      <c r="F1241">
        <v>1</v>
      </c>
      <c r="G1241">
        <v>1</v>
      </c>
      <c r="H1241">
        <v>3</v>
      </c>
      <c r="I1241" t="s">
        <v>1061</v>
      </c>
      <c r="J1241" t="s">
        <v>1062</v>
      </c>
      <c r="K1241" t="s">
        <v>1063</v>
      </c>
      <c r="L1241">
        <v>1339</v>
      </c>
      <c r="N1241">
        <v>1007</v>
      </c>
      <c r="O1241" t="s">
        <v>657</v>
      </c>
      <c r="P1241" t="s">
        <v>657</v>
      </c>
      <c r="Q1241">
        <v>1</v>
      </c>
      <c r="W1241">
        <v>0</v>
      </c>
      <c r="X1241">
        <v>1706747518</v>
      </c>
      <c r="Y1241">
        <v>1.6E-2</v>
      </c>
      <c r="AA1241">
        <v>260.70999999999998</v>
      </c>
      <c r="AB1241">
        <v>0</v>
      </c>
      <c r="AC1241">
        <v>0</v>
      </c>
      <c r="AD1241">
        <v>0</v>
      </c>
      <c r="AE1241">
        <v>38.51</v>
      </c>
      <c r="AF1241">
        <v>0</v>
      </c>
      <c r="AG1241">
        <v>0</v>
      </c>
      <c r="AH1241">
        <v>0</v>
      </c>
      <c r="AI1241">
        <v>6.77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0</v>
      </c>
      <c r="AQ1241">
        <v>0</v>
      </c>
      <c r="AR1241">
        <v>0</v>
      </c>
      <c r="AS1241" t="s">
        <v>3</v>
      </c>
      <c r="AT1241">
        <v>1.6E-2</v>
      </c>
      <c r="AU1241" t="s">
        <v>3</v>
      </c>
      <c r="AV1241">
        <v>0</v>
      </c>
      <c r="AW1241">
        <v>2</v>
      </c>
      <c r="AX1241">
        <v>39652080</v>
      </c>
      <c r="AY1241">
        <v>1</v>
      </c>
      <c r="AZ1241">
        <v>0</v>
      </c>
      <c r="BA1241">
        <v>1057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Y1241*Source!I465</f>
        <v>9.5999999999999992E-3</v>
      </c>
      <c r="CY1241">
        <f t="shared" ref="CY1241:CY1246" si="401">AA1241</f>
        <v>260.70999999999998</v>
      </c>
      <c r="CZ1241">
        <f t="shared" ref="CZ1241:CZ1246" si="402">AE1241</f>
        <v>38.51</v>
      </c>
      <c r="DA1241">
        <f t="shared" ref="DA1241:DA1246" si="403">AI1241</f>
        <v>6.77</v>
      </c>
      <c r="DB1241">
        <f t="shared" ref="DB1241:DB1246" si="404">ROUND(ROUND(AT1241*CZ1241,2),6)</f>
        <v>0.62</v>
      </c>
      <c r="DC1241">
        <f t="shared" ref="DC1241:DC1246" si="405">ROUND(ROUND(AT1241*AG1241,2),6)</f>
        <v>0</v>
      </c>
    </row>
    <row r="1242" spans="1:107" x14ac:dyDescent="0.2">
      <c r="A1242">
        <f>ROW(Source!A465)</f>
        <v>465</v>
      </c>
      <c r="B1242">
        <v>39650538</v>
      </c>
      <c r="C1242">
        <v>39652067</v>
      </c>
      <c r="D1242">
        <v>36800159</v>
      </c>
      <c r="E1242">
        <v>1</v>
      </c>
      <c r="F1242">
        <v>1</v>
      </c>
      <c r="G1242">
        <v>1</v>
      </c>
      <c r="H1242">
        <v>3</v>
      </c>
      <c r="I1242" t="s">
        <v>1064</v>
      </c>
      <c r="J1242" t="s">
        <v>1065</v>
      </c>
      <c r="K1242" t="s">
        <v>1066</v>
      </c>
      <c r="L1242">
        <v>1339</v>
      </c>
      <c r="N1242">
        <v>1007</v>
      </c>
      <c r="O1242" t="s">
        <v>657</v>
      </c>
      <c r="P1242" t="s">
        <v>657</v>
      </c>
      <c r="Q1242">
        <v>1</v>
      </c>
      <c r="W1242">
        <v>0</v>
      </c>
      <c r="X1242">
        <v>1262771840</v>
      </c>
      <c r="Y1242">
        <v>7.0999999999999994E-2</v>
      </c>
      <c r="AA1242">
        <v>42.11</v>
      </c>
      <c r="AB1242">
        <v>0</v>
      </c>
      <c r="AC1242">
        <v>0</v>
      </c>
      <c r="AD1242">
        <v>0</v>
      </c>
      <c r="AE1242">
        <v>6.22</v>
      </c>
      <c r="AF1242">
        <v>0</v>
      </c>
      <c r="AG1242">
        <v>0</v>
      </c>
      <c r="AH1242">
        <v>0</v>
      </c>
      <c r="AI1242">
        <v>6.77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3</v>
      </c>
      <c r="AT1242">
        <v>7.0999999999999994E-2</v>
      </c>
      <c r="AU1242" t="s">
        <v>3</v>
      </c>
      <c r="AV1242">
        <v>0</v>
      </c>
      <c r="AW1242">
        <v>2</v>
      </c>
      <c r="AX1242">
        <v>39652081</v>
      </c>
      <c r="AY1242">
        <v>1</v>
      </c>
      <c r="AZ1242">
        <v>0</v>
      </c>
      <c r="BA1242">
        <v>1058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Y1242*Source!I465</f>
        <v>4.2599999999999992E-2</v>
      </c>
      <c r="CY1242">
        <f t="shared" si="401"/>
        <v>42.11</v>
      </c>
      <c r="CZ1242">
        <f t="shared" si="402"/>
        <v>6.22</v>
      </c>
      <c r="DA1242">
        <f t="shared" si="403"/>
        <v>6.77</v>
      </c>
      <c r="DB1242">
        <f t="shared" si="404"/>
        <v>0.44</v>
      </c>
      <c r="DC1242">
        <f t="shared" si="405"/>
        <v>0</v>
      </c>
    </row>
    <row r="1243" spans="1:107" x14ac:dyDescent="0.2">
      <c r="A1243">
        <f>ROW(Source!A465)</f>
        <v>465</v>
      </c>
      <c r="B1243">
        <v>39650538</v>
      </c>
      <c r="C1243">
        <v>39652067</v>
      </c>
      <c r="D1243">
        <v>36803265</v>
      </c>
      <c r="E1243">
        <v>1</v>
      </c>
      <c r="F1243">
        <v>1</v>
      </c>
      <c r="G1243">
        <v>1</v>
      </c>
      <c r="H1243">
        <v>3</v>
      </c>
      <c r="I1243" t="s">
        <v>1274</v>
      </c>
      <c r="J1243" t="s">
        <v>1275</v>
      </c>
      <c r="K1243" t="s">
        <v>1276</v>
      </c>
      <c r="L1243">
        <v>1348</v>
      </c>
      <c r="N1243">
        <v>1009</v>
      </c>
      <c r="O1243" t="s">
        <v>888</v>
      </c>
      <c r="P1243" t="s">
        <v>888</v>
      </c>
      <c r="Q1243">
        <v>1000</v>
      </c>
      <c r="W1243">
        <v>0</v>
      </c>
      <c r="X1243">
        <v>638864228</v>
      </c>
      <c r="Y1243">
        <v>6.7000000000000002E-4</v>
      </c>
      <c r="AA1243">
        <v>85640.5</v>
      </c>
      <c r="AB1243">
        <v>0</v>
      </c>
      <c r="AC1243">
        <v>0</v>
      </c>
      <c r="AD1243">
        <v>0</v>
      </c>
      <c r="AE1243">
        <v>12650</v>
      </c>
      <c r="AF1243">
        <v>0</v>
      </c>
      <c r="AG1243">
        <v>0</v>
      </c>
      <c r="AH1243">
        <v>0</v>
      </c>
      <c r="AI1243">
        <v>6.77</v>
      </c>
      <c r="AJ1243">
        <v>1</v>
      </c>
      <c r="AK1243">
        <v>1</v>
      </c>
      <c r="AL1243">
        <v>1</v>
      </c>
      <c r="AN1243">
        <v>0</v>
      </c>
      <c r="AO1243">
        <v>1</v>
      </c>
      <c r="AP1243">
        <v>0</v>
      </c>
      <c r="AQ1243">
        <v>0</v>
      </c>
      <c r="AR1243">
        <v>0</v>
      </c>
      <c r="AS1243" t="s">
        <v>3</v>
      </c>
      <c r="AT1243">
        <v>6.7000000000000002E-4</v>
      </c>
      <c r="AU1243" t="s">
        <v>3</v>
      </c>
      <c r="AV1243">
        <v>0</v>
      </c>
      <c r="AW1243">
        <v>2</v>
      </c>
      <c r="AX1243">
        <v>39652082</v>
      </c>
      <c r="AY1243">
        <v>1</v>
      </c>
      <c r="AZ1243">
        <v>0</v>
      </c>
      <c r="BA1243">
        <v>1059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Y1243*Source!I465</f>
        <v>4.0200000000000001E-4</v>
      </c>
      <c r="CY1243">
        <f t="shared" si="401"/>
        <v>85640.5</v>
      </c>
      <c r="CZ1243">
        <f t="shared" si="402"/>
        <v>12650</v>
      </c>
      <c r="DA1243">
        <f t="shared" si="403"/>
        <v>6.77</v>
      </c>
      <c r="DB1243">
        <f t="shared" si="404"/>
        <v>8.48</v>
      </c>
      <c r="DC1243">
        <f t="shared" si="405"/>
        <v>0</v>
      </c>
    </row>
    <row r="1244" spans="1:107" x14ac:dyDescent="0.2">
      <c r="A1244">
        <f>ROW(Source!A465)</f>
        <v>465</v>
      </c>
      <c r="B1244">
        <v>39650538</v>
      </c>
      <c r="C1244">
        <v>39652067</v>
      </c>
      <c r="D1244">
        <v>36799065</v>
      </c>
      <c r="E1244">
        <v>17</v>
      </c>
      <c r="F1244">
        <v>1</v>
      </c>
      <c r="G1244">
        <v>1</v>
      </c>
      <c r="H1244">
        <v>3</v>
      </c>
      <c r="I1244" t="s">
        <v>892</v>
      </c>
      <c r="J1244" t="s">
        <v>3</v>
      </c>
      <c r="K1244" t="s">
        <v>893</v>
      </c>
      <c r="L1244">
        <v>1374</v>
      </c>
      <c r="N1244">
        <v>1013</v>
      </c>
      <c r="O1244" t="s">
        <v>894</v>
      </c>
      <c r="P1244" t="s">
        <v>894</v>
      </c>
      <c r="Q1244">
        <v>1</v>
      </c>
      <c r="W1244">
        <v>0</v>
      </c>
      <c r="X1244">
        <v>-1731369543</v>
      </c>
      <c r="Y1244">
        <v>3.96</v>
      </c>
      <c r="AA1244">
        <v>1</v>
      </c>
      <c r="AB1244">
        <v>0</v>
      </c>
      <c r="AC1244">
        <v>0</v>
      </c>
      <c r="AD1244">
        <v>0</v>
      </c>
      <c r="AE1244">
        <v>1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3</v>
      </c>
      <c r="AT1244">
        <v>3.96</v>
      </c>
      <c r="AU1244" t="s">
        <v>3</v>
      </c>
      <c r="AV1244">
        <v>0</v>
      </c>
      <c r="AW1244">
        <v>2</v>
      </c>
      <c r="AX1244">
        <v>39652083</v>
      </c>
      <c r="AY1244">
        <v>1</v>
      </c>
      <c r="AZ1244">
        <v>0</v>
      </c>
      <c r="BA1244">
        <v>1060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Y1244*Source!I465</f>
        <v>2.3759999999999999</v>
      </c>
      <c r="CY1244">
        <f t="shared" si="401"/>
        <v>1</v>
      </c>
      <c r="CZ1244">
        <f t="shared" si="402"/>
        <v>1</v>
      </c>
      <c r="DA1244">
        <f t="shared" si="403"/>
        <v>1</v>
      </c>
      <c r="DB1244">
        <f t="shared" si="404"/>
        <v>3.96</v>
      </c>
      <c r="DC1244">
        <f t="shared" si="405"/>
        <v>0</v>
      </c>
    </row>
    <row r="1245" spans="1:107" x14ac:dyDescent="0.2">
      <c r="A1245">
        <f>ROW(Source!A465)</f>
        <v>465</v>
      </c>
      <c r="B1245">
        <v>39650538</v>
      </c>
      <c r="C1245">
        <v>39652067</v>
      </c>
      <c r="D1245">
        <v>0</v>
      </c>
      <c r="E1245">
        <v>0</v>
      </c>
      <c r="F1245">
        <v>1</v>
      </c>
      <c r="G1245">
        <v>1</v>
      </c>
      <c r="H1245">
        <v>3</v>
      </c>
      <c r="I1245" t="s">
        <v>718</v>
      </c>
      <c r="J1245" t="s">
        <v>3</v>
      </c>
      <c r="K1245" t="s">
        <v>719</v>
      </c>
      <c r="L1245">
        <v>1371</v>
      </c>
      <c r="N1245">
        <v>1013</v>
      </c>
      <c r="O1245" t="s">
        <v>17</v>
      </c>
      <c r="P1245" t="s">
        <v>17</v>
      </c>
      <c r="Q1245">
        <v>1</v>
      </c>
      <c r="W1245">
        <v>0</v>
      </c>
      <c r="X1245">
        <v>1299998822</v>
      </c>
      <c r="Y1245">
        <v>6.6666670000000003</v>
      </c>
      <c r="AA1245">
        <v>623.38</v>
      </c>
      <c r="AB1245">
        <v>0</v>
      </c>
      <c r="AC1245">
        <v>0</v>
      </c>
      <c r="AD1245">
        <v>0</v>
      </c>
      <c r="AE1245">
        <v>92.08</v>
      </c>
      <c r="AF1245">
        <v>0</v>
      </c>
      <c r="AG1245">
        <v>0</v>
      </c>
      <c r="AH1245">
        <v>0</v>
      </c>
      <c r="AI1245">
        <v>6.77</v>
      </c>
      <c r="AJ1245">
        <v>1</v>
      </c>
      <c r="AK1245">
        <v>1</v>
      </c>
      <c r="AL1245">
        <v>1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 t="s">
        <v>3</v>
      </c>
      <c r="AT1245">
        <v>6.6666670000000003</v>
      </c>
      <c r="AU1245" t="s">
        <v>3</v>
      </c>
      <c r="AV1245">
        <v>0</v>
      </c>
      <c r="AW1245">
        <v>1</v>
      </c>
      <c r="AX1245">
        <v>-1</v>
      </c>
      <c r="AY1245">
        <v>0</v>
      </c>
      <c r="AZ1245">
        <v>0</v>
      </c>
      <c r="BA1245" t="s">
        <v>3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Y1245*Source!I465</f>
        <v>4.0000001999999997</v>
      </c>
      <c r="CY1245">
        <f t="shared" si="401"/>
        <v>623.38</v>
      </c>
      <c r="CZ1245">
        <f t="shared" si="402"/>
        <v>92.08</v>
      </c>
      <c r="DA1245">
        <f t="shared" si="403"/>
        <v>6.77</v>
      </c>
      <c r="DB1245">
        <f t="shared" si="404"/>
        <v>613.87</v>
      </c>
      <c r="DC1245">
        <f t="shared" si="405"/>
        <v>0</v>
      </c>
    </row>
    <row r="1246" spans="1:107" x14ac:dyDescent="0.2">
      <c r="A1246">
        <f>ROW(Source!A465)</f>
        <v>465</v>
      </c>
      <c r="B1246">
        <v>39650538</v>
      </c>
      <c r="C1246">
        <v>39652067</v>
      </c>
      <c r="D1246">
        <v>0</v>
      </c>
      <c r="E1246">
        <v>0</v>
      </c>
      <c r="F1246">
        <v>1</v>
      </c>
      <c r="G1246">
        <v>1</v>
      </c>
      <c r="H1246">
        <v>3</v>
      </c>
      <c r="I1246" t="s">
        <v>171</v>
      </c>
      <c r="J1246" t="s">
        <v>3</v>
      </c>
      <c r="K1246" t="s">
        <v>714</v>
      </c>
      <c r="L1246">
        <v>1371</v>
      </c>
      <c r="N1246">
        <v>1013</v>
      </c>
      <c r="O1246" t="s">
        <v>17</v>
      </c>
      <c r="P1246" t="s">
        <v>17</v>
      </c>
      <c r="Q1246">
        <v>1</v>
      </c>
      <c r="W1246">
        <v>0</v>
      </c>
      <c r="X1246">
        <v>-984819621</v>
      </c>
      <c r="Y1246">
        <v>3.3333330000000001</v>
      </c>
      <c r="AA1246">
        <v>538.62</v>
      </c>
      <c r="AB1246">
        <v>0</v>
      </c>
      <c r="AC1246">
        <v>0</v>
      </c>
      <c r="AD1246">
        <v>0</v>
      </c>
      <c r="AE1246">
        <v>79.56</v>
      </c>
      <c r="AF1246">
        <v>0</v>
      </c>
      <c r="AG1246">
        <v>0</v>
      </c>
      <c r="AH1246">
        <v>0</v>
      </c>
      <c r="AI1246">
        <v>6.77</v>
      </c>
      <c r="AJ1246">
        <v>1</v>
      </c>
      <c r="AK1246">
        <v>1</v>
      </c>
      <c r="AL1246">
        <v>1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 t="s">
        <v>3</v>
      </c>
      <c r="AT1246">
        <v>3.3333330000000001</v>
      </c>
      <c r="AU1246" t="s">
        <v>3</v>
      </c>
      <c r="AV1246">
        <v>0</v>
      </c>
      <c r="AW1246">
        <v>1</v>
      </c>
      <c r="AX1246">
        <v>-1</v>
      </c>
      <c r="AY1246">
        <v>0</v>
      </c>
      <c r="AZ1246">
        <v>0</v>
      </c>
      <c r="BA1246" t="s">
        <v>3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Y1246*Source!I465</f>
        <v>1.9999997999999999</v>
      </c>
      <c r="CY1246">
        <f t="shared" si="401"/>
        <v>538.62</v>
      </c>
      <c r="CZ1246">
        <f t="shared" si="402"/>
        <v>79.56</v>
      </c>
      <c r="DA1246">
        <f t="shared" si="403"/>
        <v>6.77</v>
      </c>
      <c r="DB1246">
        <f t="shared" si="404"/>
        <v>265.2</v>
      </c>
      <c r="DC1246">
        <f t="shared" si="405"/>
        <v>0</v>
      </c>
    </row>
    <row r="1247" spans="1:107" x14ac:dyDescent="0.2">
      <c r="A1247">
        <f>ROW(Source!A470)</f>
        <v>470</v>
      </c>
      <c r="B1247">
        <v>39650536</v>
      </c>
      <c r="C1247">
        <v>39652086</v>
      </c>
      <c r="D1247">
        <v>37071037</v>
      </c>
      <c r="E1247">
        <v>1</v>
      </c>
      <c r="F1247">
        <v>1</v>
      </c>
      <c r="G1247">
        <v>1</v>
      </c>
      <c r="H1247">
        <v>1</v>
      </c>
      <c r="I1247" t="s">
        <v>895</v>
      </c>
      <c r="J1247" t="s">
        <v>3</v>
      </c>
      <c r="K1247" t="s">
        <v>896</v>
      </c>
      <c r="L1247">
        <v>1191</v>
      </c>
      <c r="N1247">
        <v>1013</v>
      </c>
      <c r="O1247" t="s">
        <v>878</v>
      </c>
      <c r="P1247" t="s">
        <v>878</v>
      </c>
      <c r="Q1247">
        <v>1</v>
      </c>
      <c r="W1247">
        <v>0</v>
      </c>
      <c r="X1247">
        <v>1069510174</v>
      </c>
      <c r="Y1247">
        <v>41.85</v>
      </c>
      <c r="AA1247">
        <v>0</v>
      </c>
      <c r="AB1247">
        <v>0</v>
      </c>
      <c r="AC1247">
        <v>0</v>
      </c>
      <c r="AD1247">
        <v>9.6199999999999992</v>
      </c>
      <c r="AE1247">
        <v>0</v>
      </c>
      <c r="AF1247">
        <v>0</v>
      </c>
      <c r="AG1247">
        <v>0</v>
      </c>
      <c r="AH1247">
        <v>9.6199999999999992</v>
      </c>
      <c r="AI1247">
        <v>1</v>
      </c>
      <c r="AJ1247">
        <v>1</v>
      </c>
      <c r="AK1247">
        <v>1</v>
      </c>
      <c r="AL1247">
        <v>1</v>
      </c>
      <c r="AN1247">
        <v>0</v>
      </c>
      <c r="AO1247">
        <v>1</v>
      </c>
      <c r="AP1247">
        <v>1</v>
      </c>
      <c r="AQ1247">
        <v>0</v>
      </c>
      <c r="AR1247">
        <v>0</v>
      </c>
      <c r="AS1247" t="s">
        <v>3</v>
      </c>
      <c r="AT1247">
        <v>31</v>
      </c>
      <c r="AU1247" t="s">
        <v>19</v>
      </c>
      <c r="AV1247">
        <v>1</v>
      </c>
      <c r="AW1247">
        <v>2</v>
      </c>
      <c r="AX1247">
        <v>39652105</v>
      </c>
      <c r="AY1247">
        <v>1</v>
      </c>
      <c r="AZ1247">
        <v>0</v>
      </c>
      <c r="BA1247">
        <v>1061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Y1247*Source!I470</f>
        <v>66.960000000000008</v>
      </c>
      <c r="CY1247">
        <f>AD1247</f>
        <v>9.6199999999999992</v>
      </c>
      <c r="CZ1247">
        <f>AH1247</f>
        <v>9.6199999999999992</v>
      </c>
      <c r="DA1247">
        <f>AL1247</f>
        <v>1</v>
      </c>
      <c r="DB1247">
        <f>ROUND((ROUND(AT1247*CZ1247,2)*1.35),6)</f>
        <v>402.59699999999998</v>
      </c>
      <c r="DC1247">
        <f>ROUND((ROUND(AT1247*AG1247,2)*1.35),6)</f>
        <v>0</v>
      </c>
    </row>
    <row r="1248" spans="1:107" x14ac:dyDescent="0.2">
      <c r="A1248">
        <f>ROW(Source!A470)</f>
        <v>470</v>
      </c>
      <c r="B1248">
        <v>39650536</v>
      </c>
      <c r="C1248">
        <v>39652086</v>
      </c>
      <c r="D1248">
        <v>36883858</v>
      </c>
      <c r="E1248">
        <v>1</v>
      </c>
      <c r="F1248">
        <v>1</v>
      </c>
      <c r="G1248">
        <v>1</v>
      </c>
      <c r="H1248">
        <v>2</v>
      </c>
      <c r="I1248" t="s">
        <v>1039</v>
      </c>
      <c r="J1248" t="s">
        <v>1040</v>
      </c>
      <c r="K1248" t="s">
        <v>1041</v>
      </c>
      <c r="L1248">
        <v>1368</v>
      </c>
      <c r="N1248">
        <v>1011</v>
      </c>
      <c r="O1248" t="s">
        <v>902</v>
      </c>
      <c r="P1248" t="s">
        <v>902</v>
      </c>
      <c r="Q1248">
        <v>1</v>
      </c>
      <c r="W1248">
        <v>0</v>
      </c>
      <c r="X1248">
        <v>-353815937</v>
      </c>
      <c r="Y1248">
        <v>3.7530000000000001</v>
      </c>
      <c r="AA1248">
        <v>0</v>
      </c>
      <c r="AB1248">
        <v>8.1</v>
      </c>
      <c r="AC1248">
        <v>0</v>
      </c>
      <c r="AD1248">
        <v>0</v>
      </c>
      <c r="AE1248">
        <v>0</v>
      </c>
      <c r="AF1248">
        <v>8.1</v>
      </c>
      <c r="AG1248">
        <v>0</v>
      </c>
      <c r="AH1248">
        <v>0</v>
      </c>
      <c r="AI1248">
        <v>1</v>
      </c>
      <c r="AJ1248">
        <v>1</v>
      </c>
      <c r="AK1248">
        <v>1</v>
      </c>
      <c r="AL1248">
        <v>1</v>
      </c>
      <c r="AN1248">
        <v>0</v>
      </c>
      <c r="AO1248">
        <v>1</v>
      </c>
      <c r="AP1248">
        <v>1</v>
      </c>
      <c r="AQ1248">
        <v>0</v>
      </c>
      <c r="AR1248">
        <v>0</v>
      </c>
      <c r="AS1248" t="s">
        <v>3</v>
      </c>
      <c r="AT1248">
        <v>2.78</v>
      </c>
      <c r="AU1248" t="s">
        <v>19</v>
      </c>
      <c r="AV1248">
        <v>0</v>
      </c>
      <c r="AW1248">
        <v>2</v>
      </c>
      <c r="AX1248">
        <v>39652106</v>
      </c>
      <c r="AY1248">
        <v>1</v>
      </c>
      <c r="AZ1248">
        <v>0</v>
      </c>
      <c r="BA1248">
        <v>1062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Y1248*Source!I470</f>
        <v>6.0048000000000004</v>
      </c>
      <c r="CY1248">
        <f>AB1248</f>
        <v>8.1</v>
      </c>
      <c r="CZ1248">
        <f>AF1248</f>
        <v>8.1</v>
      </c>
      <c r="DA1248">
        <f>AJ1248</f>
        <v>1</v>
      </c>
      <c r="DB1248">
        <f>ROUND((ROUND(AT1248*CZ1248,2)*1.35),6)</f>
        <v>30.402000000000001</v>
      </c>
      <c r="DC1248">
        <f>ROUND((ROUND(AT1248*AG1248,2)*1.35),6)</f>
        <v>0</v>
      </c>
    </row>
    <row r="1249" spans="1:107" x14ac:dyDescent="0.2">
      <c r="A1249">
        <f>ROW(Source!A470)</f>
        <v>470</v>
      </c>
      <c r="B1249">
        <v>39650536</v>
      </c>
      <c r="C1249">
        <v>39652086</v>
      </c>
      <c r="D1249">
        <v>36800140</v>
      </c>
      <c r="E1249">
        <v>1</v>
      </c>
      <c r="F1249">
        <v>1</v>
      </c>
      <c r="G1249">
        <v>1</v>
      </c>
      <c r="H1249">
        <v>3</v>
      </c>
      <c r="I1249" t="s">
        <v>1061</v>
      </c>
      <c r="J1249" t="s">
        <v>1062</v>
      </c>
      <c r="K1249" t="s">
        <v>1063</v>
      </c>
      <c r="L1249">
        <v>1339</v>
      </c>
      <c r="N1249">
        <v>1007</v>
      </c>
      <c r="O1249" t="s">
        <v>657</v>
      </c>
      <c r="P1249" t="s">
        <v>657</v>
      </c>
      <c r="Q1249">
        <v>1</v>
      </c>
      <c r="W1249">
        <v>0</v>
      </c>
      <c r="X1249">
        <v>1706747518</v>
      </c>
      <c r="Y1249">
        <v>2.1000000000000001E-2</v>
      </c>
      <c r="AA1249">
        <v>38.51</v>
      </c>
      <c r="AB1249">
        <v>0</v>
      </c>
      <c r="AC1249">
        <v>0</v>
      </c>
      <c r="AD1249">
        <v>0</v>
      </c>
      <c r="AE1249">
        <v>38.51</v>
      </c>
      <c r="AF1249">
        <v>0</v>
      </c>
      <c r="AG1249">
        <v>0</v>
      </c>
      <c r="AH1249">
        <v>0</v>
      </c>
      <c r="AI1249">
        <v>1</v>
      </c>
      <c r="AJ1249">
        <v>1</v>
      </c>
      <c r="AK1249">
        <v>1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3</v>
      </c>
      <c r="AT1249">
        <v>2.1000000000000001E-2</v>
      </c>
      <c r="AU1249" t="s">
        <v>3</v>
      </c>
      <c r="AV1249">
        <v>0</v>
      </c>
      <c r="AW1249">
        <v>2</v>
      </c>
      <c r="AX1249">
        <v>39652107</v>
      </c>
      <c r="AY1249">
        <v>1</v>
      </c>
      <c r="AZ1249">
        <v>0</v>
      </c>
      <c r="BA1249">
        <v>1063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Y1249*Source!I470</f>
        <v>3.3600000000000005E-2</v>
      </c>
      <c r="CY1249">
        <f t="shared" ref="CY1249:CY1258" si="406">AA1249</f>
        <v>38.51</v>
      </c>
      <c r="CZ1249">
        <f t="shared" ref="CZ1249:CZ1258" si="407">AE1249</f>
        <v>38.51</v>
      </c>
      <c r="DA1249">
        <f t="shared" ref="DA1249:DA1258" si="408">AI1249</f>
        <v>1</v>
      </c>
      <c r="DB1249">
        <f t="shared" ref="DB1249:DB1258" si="409">ROUND(ROUND(AT1249*CZ1249,2),6)</f>
        <v>0.81</v>
      </c>
      <c r="DC1249">
        <f t="shared" ref="DC1249:DC1258" si="410">ROUND(ROUND(AT1249*AG1249,2),6)</f>
        <v>0</v>
      </c>
    </row>
    <row r="1250" spans="1:107" x14ac:dyDescent="0.2">
      <c r="A1250">
        <f>ROW(Source!A470)</f>
        <v>470</v>
      </c>
      <c r="B1250">
        <v>39650536</v>
      </c>
      <c r="C1250">
        <v>39652086</v>
      </c>
      <c r="D1250">
        <v>36800159</v>
      </c>
      <c r="E1250">
        <v>1</v>
      </c>
      <c r="F1250">
        <v>1</v>
      </c>
      <c r="G1250">
        <v>1</v>
      </c>
      <c r="H1250">
        <v>3</v>
      </c>
      <c r="I1250" t="s">
        <v>1064</v>
      </c>
      <c r="J1250" t="s">
        <v>1065</v>
      </c>
      <c r="K1250" t="s">
        <v>1066</v>
      </c>
      <c r="L1250">
        <v>1339</v>
      </c>
      <c r="N1250">
        <v>1007</v>
      </c>
      <c r="O1250" t="s">
        <v>657</v>
      </c>
      <c r="P1250" t="s">
        <v>657</v>
      </c>
      <c r="Q1250">
        <v>1</v>
      </c>
      <c r="W1250">
        <v>0</v>
      </c>
      <c r="X1250">
        <v>1262771840</v>
      </c>
      <c r="Y1250">
        <v>9.2999999999999999E-2</v>
      </c>
      <c r="AA1250">
        <v>6.22</v>
      </c>
      <c r="AB1250">
        <v>0</v>
      </c>
      <c r="AC1250">
        <v>0</v>
      </c>
      <c r="AD1250">
        <v>0</v>
      </c>
      <c r="AE1250">
        <v>6.22</v>
      </c>
      <c r="AF1250">
        <v>0</v>
      </c>
      <c r="AG1250">
        <v>0</v>
      </c>
      <c r="AH1250">
        <v>0</v>
      </c>
      <c r="AI1250">
        <v>1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0</v>
      </c>
      <c r="AQ1250">
        <v>0</v>
      </c>
      <c r="AR1250">
        <v>0</v>
      </c>
      <c r="AS1250" t="s">
        <v>3</v>
      </c>
      <c r="AT1250">
        <v>9.2999999999999999E-2</v>
      </c>
      <c r="AU1250" t="s">
        <v>3</v>
      </c>
      <c r="AV1250">
        <v>0</v>
      </c>
      <c r="AW1250">
        <v>2</v>
      </c>
      <c r="AX1250">
        <v>39652108</v>
      </c>
      <c r="AY1250">
        <v>1</v>
      </c>
      <c r="AZ1250">
        <v>0</v>
      </c>
      <c r="BA1250">
        <v>1064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Y1250*Source!I470</f>
        <v>0.14880000000000002</v>
      </c>
      <c r="CY1250">
        <f t="shared" si="406"/>
        <v>6.22</v>
      </c>
      <c r="CZ1250">
        <f t="shared" si="407"/>
        <v>6.22</v>
      </c>
      <c r="DA1250">
        <f t="shared" si="408"/>
        <v>1</v>
      </c>
      <c r="DB1250">
        <f t="shared" si="409"/>
        <v>0.57999999999999996</v>
      </c>
      <c r="DC1250">
        <f t="shared" si="410"/>
        <v>0</v>
      </c>
    </row>
    <row r="1251" spans="1:107" x14ac:dyDescent="0.2">
      <c r="A1251">
        <f>ROW(Source!A470)</f>
        <v>470</v>
      </c>
      <c r="B1251">
        <v>39650536</v>
      </c>
      <c r="C1251">
        <v>39652086</v>
      </c>
      <c r="D1251">
        <v>36803265</v>
      </c>
      <c r="E1251">
        <v>1</v>
      </c>
      <c r="F1251">
        <v>1</v>
      </c>
      <c r="G1251">
        <v>1</v>
      </c>
      <c r="H1251">
        <v>3</v>
      </c>
      <c r="I1251" t="s">
        <v>1274</v>
      </c>
      <c r="J1251" t="s">
        <v>1275</v>
      </c>
      <c r="K1251" t="s">
        <v>1276</v>
      </c>
      <c r="L1251">
        <v>1348</v>
      </c>
      <c r="N1251">
        <v>1009</v>
      </c>
      <c r="O1251" t="s">
        <v>888</v>
      </c>
      <c r="P1251" t="s">
        <v>888</v>
      </c>
      <c r="Q1251">
        <v>1000</v>
      </c>
      <c r="W1251">
        <v>0</v>
      </c>
      <c r="X1251">
        <v>638864228</v>
      </c>
      <c r="Y1251">
        <v>1.1000000000000001E-3</v>
      </c>
      <c r="AA1251">
        <v>12650</v>
      </c>
      <c r="AB1251">
        <v>0</v>
      </c>
      <c r="AC1251">
        <v>0</v>
      </c>
      <c r="AD1251">
        <v>0</v>
      </c>
      <c r="AE1251">
        <v>12650</v>
      </c>
      <c r="AF1251">
        <v>0</v>
      </c>
      <c r="AG1251">
        <v>0</v>
      </c>
      <c r="AH1251">
        <v>0</v>
      </c>
      <c r="AI1251">
        <v>1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3</v>
      </c>
      <c r="AT1251">
        <v>1.1000000000000001E-3</v>
      </c>
      <c r="AU1251" t="s">
        <v>3</v>
      </c>
      <c r="AV1251">
        <v>0</v>
      </c>
      <c r="AW1251">
        <v>2</v>
      </c>
      <c r="AX1251">
        <v>39652109</v>
      </c>
      <c r="AY1251">
        <v>1</v>
      </c>
      <c r="AZ1251">
        <v>0</v>
      </c>
      <c r="BA1251">
        <v>1065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Y1251*Source!I470</f>
        <v>1.7600000000000003E-3</v>
      </c>
      <c r="CY1251">
        <f t="shared" si="406"/>
        <v>12650</v>
      </c>
      <c r="CZ1251">
        <f t="shared" si="407"/>
        <v>12650</v>
      </c>
      <c r="DA1251">
        <f t="shared" si="408"/>
        <v>1</v>
      </c>
      <c r="DB1251">
        <f t="shared" si="409"/>
        <v>13.92</v>
      </c>
      <c r="DC1251">
        <f t="shared" si="410"/>
        <v>0</v>
      </c>
    </row>
    <row r="1252" spans="1:107" x14ac:dyDescent="0.2">
      <c r="A1252">
        <f>ROW(Source!A470)</f>
        <v>470</v>
      </c>
      <c r="B1252">
        <v>39650536</v>
      </c>
      <c r="C1252">
        <v>39652086</v>
      </c>
      <c r="D1252">
        <v>36799065</v>
      </c>
      <c r="E1252">
        <v>17</v>
      </c>
      <c r="F1252">
        <v>1</v>
      </c>
      <c r="G1252">
        <v>1</v>
      </c>
      <c r="H1252">
        <v>3</v>
      </c>
      <c r="I1252" t="s">
        <v>892</v>
      </c>
      <c r="J1252" t="s">
        <v>3</v>
      </c>
      <c r="K1252" t="s">
        <v>893</v>
      </c>
      <c r="L1252">
        <v>1374</v>
      </c>
      <c r="N1252">
        <v>1013</v>
      </c>
      <c r="O1252" t="s">
        <v>894</v>
      </c>
      <c r="P1252" t="s">
        <v>894</v>
      </c>
      <c r="Q1252">
        <v>1</v>
      </c>
      <c r="W1252">
        <v>0</v>
      </c>
      <c r="X1252">
        <v>-1731369543</v>
      </c>
      <c r="Y1252">
        <v>5.96</v>
      </c>
      <c r="AA1252">
        <v>1</v>
      </c>
      <c r="AB1252">
        <v>0</v>
      </c>
      <c r="AC1252">
        <v>0</v>
      </c>
      <c r="AD1252">
        <v>0</v>
      </c>
      <c r="AE1252">
        <v>1</v>
      </c>
      <c r="AF1252">
        <v>0</v>
      </c>
      <c r="AG1252">
        <v>0</v>
      </c>
      <c r="AH1252">
        <v>0</v>
      </c>
      <c r="AI1252">
        <v>1</v>
      </c>
      <c r="AJ1252">
        <v>1</v>
      </c>
      <c r="AK1252">
        <v>1</v>
      </c>
      <c r="AL1252">
        <v>1</v>
      </c>
      <c r="AN1252">
        <v>0</v>
      </c>
      <c r="AO1252">
        <v>1</v>
      </c>
      <c r="AP1252">
        <v>0</v>
      </c>
      <c r="AQ1252">
        <v>0</v>
      </c>
      <c r="AR1252">
        <v>0</v>
      </c>
      <c r="AS1252" t="s">
        <v>3</v>
      </c>
      <c r="AT1252">
        <v>5.96</v>
      </c>
      <c r="AU1252" t="s">
        <v>3</v>
      </c>
      <c r="AV1252">
        <v>0</v>
      </c>
      <c r="AW1252">
        <v>2</v>
      </c>
      <c r="AX1252">
        <v>39652110</v>
      </c>
      <c r="AY1252">
        <v>1</v>
      </c>
      <c r="AZ1252">
        <v>0</v>
      </c>
      <c r="BA1252">
        <v>1066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Y1252*Source!I470</f>
        <v>9.5359999999999996</v>
      </c>
      <c r="CY1252">
        <f t="shared" si="406"/>
        <v>1</v>
      </c>
      <c r="CZ1252">
        <f t="shared" si="407"/>
        <v>1</v>
      </c>
      <c r="DA1252">
        <f t="shared" si="408"/>
        <v>1</v>
      </c>
      <c r="DB1252">
        <f t="shared" si="409"/>
        <v>5.96</v>
      </c>
      <c r="DC1252">
        <f t="shared" si="410"/>
        <v>0</v>
      </c>
    </row>
    <row r="1253" spans="1:107" x14ac:dyDescent="0.2">
      <c r="A1253">
        <f>ROW(Source!A470)</f>
        <v>470</v>
      </c>
      <c r="B1253">
        <v>39650536</v>
      </c>
      <c r="C1253">
        <v>39652086</v>
      </c>
      <c r="D1253">
        <v>0</v>
      </c>
      <c r="E1253">
        <v>1</v>
      </c>
      <c r="F1253">
        <v>1</v>
      </c>
      <c r="G1253">
        <v>1</v>
      </c>
      <c r="H1253">
        <v>3</v>
      </c>
      <c r="I1253" t="s">
        <v>718</v>
      </c>
      <c r="J1253" t="s">
        <v>3</v>
      </c>
      <c r="K1253" t="s">
        <v>743</v>
      </c>
      <c r="L1253">
        <v>1371</v>
      </c>
      <c r="N1253">
        <v>1013</v>
      </c>
      <c r="O1253" t="s">
        <v>17</v>
      </c>
      <c r="P1253" t="s">
        <v>17</v>
      </c>
      <c r="Q1253">
        <v>1</v>
      </c>
      <c r="W1253">
        <v>0</v>
      </c>
      <c r="X1253">
        <v>-1097960150</v>
      </c>
      <c r="Y1253">
        <v>1.25</v>
      </c>
      <c r="AA1253">
        <v>199.65</v>
      </c>
      <c r="AB1253">
        <v>0</v>
      </c>
      <c r="AC1253">
        <v>0</v>
      </c>
      <c r="AD1253">
        <v>0</v>
      </c>
      <c r="AE1253">
        <v>199.65</v>
      </c>
      <c r="AF1253">
        <v>0</v>
      </c>
      <c r="AG1253">
        <v>0</v>
      </c>
      <c r="AH1253">
        <v>0</v>
      </c>
      <c r="AI1253">
        <v>1</v>
      </c>
      <c r="AJ1253">
        <v>1</v>
      </c>
      <c r="AK1253">
        <v>1</v>
      </c>
      <c r="AL1253">
        <v>1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 t="s">
        <v>3</v>
      </c>
      <c r="AT1253">
        <v>1.25</v>
      </c>
      <c r="AU1253" t="s">
        <v>3</v>
      </c>
      <c r="AV1253">
        <v>0</v>
      </c>
      <c r="AW1253">
        <v>1</v>
      </c>
      <c r="AX1253">
        <v>-1</v>
      </c>
      <c r="AY1253">
        <v>0</v>
      </c>
      <c r="AZ1253">
        <v>0</v>
      </c>
      <c r="BA1253" t="s">
        <v>3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Y1253*Source!I470</f>
        <v>2</v>
      </c>
      <c r="CY1253">
        <f t="shared" si="406"/>
        <v>199.65</v>
      </c>
      <c r="CZ1253">
        <f t="shared" si="407"/>
        <v>199.65</v>
      </c>
      <c r="DA1253">
        <f t="shared" si="408"/>
        <v>1</v>
      </c>
      <c r="DB1253">
        <f t="shared" si="409"/>
        <v>249.56</v>
      </c>
      <c r="DC1253">
        <f t="shared" si="410"/>
        <v>0</v>
      </c>
    </row>
    <row r="1254" spans="1:107" x14ac:dyDescent="0.2">
      <c r="A1254">
        <f>ROW(Source!A470)</f>
        <v>470</v>
      </c>
      <c r="B1254">
        <v>39650536</v>
      </c>
      <c r="C1254">
        <v>39652086</v>
      </c>
      <c r="D1254">
        <v>0</v>
      </c>
      <c r="E1254">
        <v>0</v>
      </c>
      <c r="F1254">
        <v>1</v>
      </c>
      <c r="G1254">
        <v>1</v>
      </c>
      <c r="H1254">
        <v>3</v>
      </c>
      <c r="I1254" t="s">
        <v>171</v>
      </c>
      <c r="J1254" t="s">
        <v>3</v>
      </c>
      <c r="K1254" t="s">
        <v>734</v>
      </c>
      <c r="L1254">
        <v>1371</v>
      </c>
      <c r="N1254">
        <v>1013</v>
      </c>
      <c r="O1254" t="s">
        <v>17</v>
      </c>
      <c r="P1254" t="s">
        <v>17</v>
      </c>
      <c r="Q1254">
        <v>1</v>
      </c>
      <c r="W1254">
        <v>0</v>
      </c>
      <c r="X1254">
        <v>1773709997</v>
      </c>
      <c r="Y1254">
        <v>1.25</v>
      </c>
      <c r="AA1254">
        <v>1018.25</v>
      </c>
      <c r="AB1254">
        <v>0</v>
      </c>
      <c r="AC1254">
        <v>0</v>
      </c>
      <c r="AD1254">
        <v>0</v>
      </c>
      <c r="AE1254">
        <v>1018.25</v>
      </c>
      <c r="AF1254">
        <v>0</v>
      </c>
      <c r="AG1254">
        <v>0</v>
      </c>
      <c r="AH1254">
        <v>0</v>
      </c>
      <c r="AI1254">
        <v>1</v>
      </c>
      <c r="AJ1254">
        <v>1</v>
      </c>
      <c r="AK1254">
        <v>1</v>
      </c>
      <c r="AL1254">
        <v>1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 t="s">
        <v>3</v>
      </c>
      <c r="AT1254">
        <v>1.25</v>
      </c>
      <c r="AU1254" t="s">
        <v>3</v>
      </c>
      <c r="AV1254">
        <v>0</v>
      </c>
      <c r="AW1254">
        <v>1</v>
      </c>
      <c r="AX1254">
        <v>-1</v>
      </c>
      <c r="AY1254">
        <v>0</v>
      </c>
      <c r="AZ1254">
        <v>0</v>
      </c>
      <c r="BA1254" t="s">
        <v>3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Y1254*Source!I470</f>
        <v>2</v>
      </c>
      <c r="CY1254">
        <f t="shared" si="406"/>
        <v>1018.25</v>
      </c>
      <c r="CZ1254">
        <f t="shared" si="407"/>
        <v>1018.25</v>
      </c>
      <c r="DA1254">
        <f t="shared" si="408"/>
        <v>1</v>
      </c>
      <c r="DB1254">
        <f t="shared" si="409"/>
        <v>1272.81</v>
      </c>
      <c r="DC1254">
        <f t="shared" si="410"/>
        <v>0</v>
      </c>
    </row>
    <row r="1255" spans="1:107" x14ac:dyDescent="0.2">
      <c r="A1255">
        <f>ROW(Source!A470)</f>
        <v>470</v>
      </c>
      <c r="B1255">
        <v>39650536</v>
      </c>
      <c r="C1255">
        <v>39652086</v>
      </c>
      <c r="D1255">
        <v>0</v>
      </c>
      <c r="E1255">
        <v>0</v>
      </c>
      <c r="F1255">
        <v>1</v>
      </c>
      <c r="G1255">
        <v>1</v>
      </c>
      <c r="H1255">
        <v>3</v>
      </c>
      <c r="I1255" t="s">
        <v>171</v>
      </c>
      <c r="J1255" t="s">
        <v>3</v>
      </c>
      <c r="K1255" t="s">
        <v>738</v>
      </c>
      <c r="L1255">
        <v>1450</v>
      </c>
      <c r="N1255">
        <v>1013</v>
      </c>
      <c r="O1255" t="s">
        <v>739</v>
      </c>
      <c r="P1255" t="s">
        <v>739</v>
      </c>
      <c r="Q1255">
        <v>1</v>
      </c>
      <c r="W1255">
        <v>0</v>
      </c>
      <c r="X1255">
        <v>-1949601879</v>
      </c>
      <c r="Y1255">
        <v>0.625</v>
      </c>
      <c r="AA1255">
        <v>1098.08</v>
      </c>
      <c r="AB1255">
        <v>0</v>
      </c>
      <c r="AC1255">
        <v>0</v>
      </c>
      <c r="AD1255">
        <v>0</v>
      </c>
      <c r="AE1255">
        <v>1098.08</v>
      </c>
      <c r="AF1255">
        <v>0</v>
      </c>
      <c r="AG1255">
        <v>0</v>
      </c>
      <c r="AH1255">
        <v>0</v>
      </c>
      <c r="AI1255">
        <v>1</v>
      </c>
      <c r="AJ1255">
        <v>1</v>
      </c>
      <c r="AK1255">
        <v>1</v>
      </c>
      <c r="AL1255">
        <v>1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 t="s">
        <v>3</v>
      </c>
      <c r="AT1255">
        <v>0.625</v>
      </c>
      <c r="AU1255" t="s">
        <v>3</v>
      </c>
      <c r="AV1255">
        <v>0</v>
      </c>
      <c r="AW1255">
        <v>1</v>
      </c>
      <c r="AX1255">
        <v>-1</v>
      </c>
      <c r="AY1255">
        <v>0</v>
      </c>
      <c r="AZ1255">
        <v>0</v>
      </c>
      <c r="BA1255" t="s">
        <v>3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Y1255*Source!I470</f>
        <v>1</v>
      </c>
      <c r="CY1255">
        <f t="shared" si="406"/>
        <v>1098.08</v>
      </c>
      <c r="CZ1255">
        <f t="shared" si="407"/>
        <v>1098.08</v>
      </c>
      <c r="DA1255">
        <f t="shared" si="408"/>
        <v>1</v>
      </c>
      <c r="DB1255">
        <f t="shared" si="409"/>
        <v>686.3</v>
      </c>
      <c r="DC1255">
        <f t="shared" si="410"/>
        <v>0</v>
      </c>
    </row>
    <row r="1256" spans="1:107" x14ac:dyDescent="0.2">
      <c r="A1256">
        <f>ROW(Source!A470)</f>
        <v>470</v>
      </c>
      <c r="B1256">
        <v>39650536</v>
      </c>
      <c r="C1256">
        <v>39652086</v>
      </c>
      <c r="D1256">
        <v>0</v>
      </c>
      <c r="E1256">
        <v>1</v>
      </c>
      <c r="F1256">
        <v>1</v>
      </c>
      <c r="G1256">
        <v>1</v>
      </c>
      <c r="H1256">
        <v>3</v>
      </c>
      <c r="I1256" t="s">
        <v>171</v>
      </c>
      <c r="J1256" t="s">
        <v>3</v>
      </c>
      <c r="K1256" t="s">
        <v>726</v>
      </c>
      <c r="L1256">
        <v>1371</v>
      </c>
      <c r="N1256">
        <v>1013</v>
      </c>
      <c r="O1256" t="s">
        <v>17</v>
      </c>
      <c r="P1256" t="s">
        <v>17</v>
      </c>
      <c r="Q1256">
        <v>1</v>
      </c>
      <c r="W1256">
        <v>0</v>
      </c>
      <c r="X1256">
        <v>1315689696</v>
      </c>
      <c r="Y1256">
        <v>2.5</v>
      </c>
      <c r="AA1256">
        <v>299.47000000000003</v>
      </c>
      <c r="AB1256">
        <v>0</v>
      </c>
      <c r="AC1256">
        <v>0</v>
      </c>
      <c r="AD1256">
        <v>0</v>
      </c>
      <c r="AE1256">
        <v>299.47000000000003</v>
      </c>
      <c r="AF1256">
        <v>0</v>
      </c>
      <c r="AG1256">
        <v>0</v>
      </c>
      <c r="AH1256">
        <v>0</v>
      </c>
      <c r="AI1256">
        <v>1</v>
      </c>
      <c r="AJ1256">
        <v>1</v>
      </c>
      <c r="AK1256">
        <v>1</v>
      </c>
      <c r="AL1256">
        <v>1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 t="s">
        <v>3</v>
      </c>
      <c r="AT1256">
        <v>2.5</v>
      </c>
      <c r="AU1256" t="s">
        <v>3</v>
      </c>
      <c r="AV1256">
        <v>0</v>
      </c>
      <c r="AW1256">
        <v>1</v>
      </c>
      <c r="AX1256">
        <v>-1</v>
      </c>
      <c r="AY1256">
        <v>0</v>
      </c>
      <c r="AZ1256">
        <v>0</v>
      </c>
      <c r="BA1256" t="s">
        <v>3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Y1256*Source!I470</f>
        <v>4</v>
      </c>
      <c r="CY1256">
        <f t="shared" si="406"/>
        <v>299.47000000000003</v>
      </c>
      <c r="CZ1256">
        <f t="shared" si="407"/>
        <v>299.47000000000003</v>
      </c>
      <c r="DA1256">
        <f t="shared" si="408"/>
        <v>1</v>
      </c>
      <c r="DB1256">
        <f t="shared" si="409"/>
        <v>748.68</v>
      </c>
      <c r="DC1256">
        <f t="shared" si="410"/>
        <v>0</v>
      </c>
    </row>
    <row r="1257" spans="1:107" x14ac:dyDescent="0.2">
      <c r="A1257">
        <f>ROW(Source!A470)</f>
        <v>470</v>
      </c>
      <c r="B1257">
        <v>39650536</v>
      </c>
      <c r="C1257">
        <v>39652086</v>
      </c>
      <c r="D1257">
        <v>0</v>
      </c>
      <c r="E1257">
        <v>1</v>
      </c>
      <c r="F1257">
        <v>1</v>
      </c>
      <c r="G1257">
        <v>1</v>
      </c>
      <c r="H1257">
        <v>3</v>
      </c>
      <c r="I1257" t="s">
        <v>171</v>
      </c>
      <c r="J1257" t="s">
        <v>3</v>
      </c>
      <c r="K1257" t="s">
        <v>730</v>
      </c>
      <c r="L1257">
        <v>1371</v>
      </c>
      <c r="N1257">
        <v>1013</v>
      </c>
      <c r="O1257" t="s">
        <v>17</v>
      </c>
      <c r="P1257" t="s">
        <v>17</v>
      </c>
      <c r="Q1257">
        <v>1</v>
      </c>
      <c r="W1257">
        <v>0</v>
      </c>
      <c r="X1257">
        <v>1688343705</v>
      </c>
      <c r="Y1257">
        <v>1.25</v>
      </c>
      <c r="AA1257">
        <v>207.34</v>
      </c>
      <c r="AB1257">
        <v>0</v>
      </c>
      <c r="AC1257">
        <v>0</v>
      </c>
      <c r="AD1257">
        <v>0</v>
      </c>
      <c r="AE1257">
        <v>207.34</v>
      </c>
      <c r="AF1257">
        <v>0</v>
      </c>
      <c r="AG1257">
        <v>0</v>
      </c>
      <c r="AH1257">
        <v>0</v>
      </c>
      <c r="AI1257">
        <v>1</v>
      </c>
      <c r="AJ1257">
        <v>1</v>
      </c>
      <c r="AK1257">
        <v>1</v>
      </c>
      <c r="AL1257">
        <v>1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 t="s">
        <v>3</v>
      </c>
      <c r="AT1257">
        <v>1.25</v>
      </c>
      <c r="AU1257" t="s">
        <v>3</v>
      </c>
      <c r="AV1257">
        <v>0</v>
      </c>
      <c r="AW1257">
        <v>1</v>
      </c>
      <c r="AX1257">
        <v>-1</v>
      </c>
      <c r="AY1257">
        <v>0</v>
      </c>
      <c r="AZ1257">
        <v>0</v>
      </c>
      <c r="BA1257" t="s">
        <v>3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Y1257*Source!I470</f>
        <v>2</v>
      </c>
      <c r="CY1257">
        <f t="shared" si="406"/>
        <v>207.34</v>
      </c>
      <c r="CZ1257">
        <f t="shared" si="407"/>
        <v>207.34</v>
      </c>
      <c r="DA1257">
        <f t="shared" si="408"/>
        <v>1</v>
      </c>
      <c r="DB1257">
        <f t="shared" si="409"/>
        <v>259.18</v>
      </c>
      <c r="DC1257">
        <f t="shared" si="410"/>
        <v>0</v>
      </c>
    </row>
    <row r="1258" spans="1:107" x14ac:dyDescent="0.2">
      <c r="A1258">
        <f>ROW(Source!A470)</f>
        <v>470</v>
      </c>
      <c r="B1258">
        <v>39650536</v>
      </c>
      <c r="C1258">
        <v>39652086</v>
      </c>
      <c r="D1258">
        <v>0</v>
      </c>
      <c r="E1258">
        <v>1</v>
      </c>
      <c r="F1258">
        <v>1</v>
      </c>
      <c r="G1258">
        <v>1</v>
      </c>
      <c r="H1258">
        <v>3</v>
      </c>
      <c r="I1258" t="s">
        <v>171</v>
      </c>
      <c r="J1258" t="s">
        <v>3</v>
      </c>
      <c r="K1258" t="s">
        <v>746</v>
      </c>
      <c r="L1258">
        <v>1371</v>
      </c>
      <c r="N1258">
        <v>1013</v>
      </c>
      <c r="O1258" t="s">
        <v>17</v>
      </c>
      <c r="P1258" t="s">
        <v>17</v>
      </c>
      <c r="Q1258">
        <v>1</v>
      </c>
      <c r="W1258">
        <v>0</v>
      </c>
      <c r="X1258">
        <v>561930989</v>
      </c>
      <c r="Y1258">
        <v>3.125</v>
      </c>
      <c r="AA1258">
        <v>299.47000000000003</v>
      </c>
      <c r="AB1258">
        <v>0</v>
      </c>
      <c r="AC1258">
        <v>0</v>
      </c>
      <c r="AD1258">
        <v>0</v>
      </c>
      <c r="AE1258">
        <v>299.47000000000003</v>
      </c>
      <c r="AF1258">
        <v>0</v>
      </c>
      <c r="AG1258">
        <v>0</v>
      </c>
      <c r="AH1258">
        <v>0</v>
      </c>
      <c r="AI1258">
        <v>1</v>
      </c>
      <c r="AJ1258">
        <v>1</v>
      </c>
      <c r="AK1258">
        <v>1</v>
      </c>
      <c r="AL1258">
        <v>1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 t="s">
        <v>3</v>
      </c>
      <c r="AT1258">
        <v>3.125</v>
      </c>
      <c r="AU1258" t="s">
        <v>3</v>
      </c>
      <c r="AV1258">
        <v>0</v>
      </c>
      <c r="AW1258">
        <v>1</v>
      </c>
      <c r="AX1258">
        <v>-1</v>
      </c>
      <c r="AY1258">
        <v>0</v>
      </c>
      <c r="AZ1258">
        <v>0</v>
      </c>
      <c r="BA1258" t="s">
        <v>3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Y1258*Source!I470</f>
        <v>5</v>
      </c>
      <c r="CY1258">
        <f t="shared" si="406"/>
        <v>299.47000000000003</v>
      </c>
      <c r="CZ1258">
        <f t="shared" si="407"/>
        <v>299.47000000000003</v>
      </c>
      <c r="DA1258">
        <f t="shared" si="408"/>
        <v>1</v>
      </c>
      <c r="DB1258">
        <f t="shared" si="409"/>
        <v>935.84</v>
      </c>
      <c r="DC1258">
        <f t="shared" si="410"/>
        <v>0</v>
      </c>
    </row>
    <row r="1259" spans="1:107" x14ac:dyDescent="0.2">
      <c r="A1259">
        <f>ROW(Source!A471)</f>
        <v>471</v>
      </c>
      <c r="B1259">
        <v>39650538</v>
      </c>
      <c r="C1259">
        <v>39652086</v>
      </c>
      <c r="D1259">
        <v>37071037</v>
      </c>
      <c r="E1259">
        <v>1</v>
      </c>
      <c r="F1259">
        <v>1</v>
      </c>
      <c r="G1259">
        <v>1</v>
      </c>
      <c r="H1259">
        <v>1</v>
      </c>
      <c r="I1259" t="s">
        <v>895</v>
      </c>
      <c r="J1259" t="s">
        <v>3</v>
      </c>
      <c r="K1259" t="s">
        <v>896</v>
      </c>
      <c r="L1259">
        <v>1191</v>
      </c>
      <c r="N1259">
        <v>1013</v>
      </c>
      <c r="O1259" t="s">
        <v>878</v>
      </c>
      <c r="P1259" t="s">
        <v>878</v>
      </c>
      <c r="Q1259">
        <v>1</v>
      </c>
      <c r="W1259">
        <v>0</v>
      </c>
      <c r="X1259">
        <v>1069510174</v>
      </c>
      <c r="Y1259">
        <v>41.85</v>
      </c>
      <c r="AA1259">
        <v>0</v>
      </c>
      <c r="AB1259">
        <v>0</v>
      </c>
      <c r="AC1259">
        <v>0</v>
      </c>
      <c r="AD1259">
        <v>65.13</v>
      </c>
      <c r="AE1259">
        <v>0</v>
      </c>
      <c r="AF1259">
        <v>0</v>
      </c>
      <c r="AG1259">
        <v>0</v>
      </c>
      <c r="AH1259">
        <v>9.6199999999999992</v>
      </c>
      <c r="AI1259">
        <v>1</v>
      </c>
      <c r="AJ1259">
        <v>1</v>
      </c>
      <c r="AK1259">
        <v>1</v>
      </c>
      <c r="AL1259">
        <v>6.77</v>
      </c>
      <c r="AN1259">
        <v>0</v>
      </c>
      <c r="AO1259">
        <v>1</v>
      </c>
      <c r="AP1259">
        <v>1</v>
      </c>
      <c r="AQ1259">
        <v>0</v>
      </c>
      <c r="AR1259">
        <v>0</v>
      </c>
      <c r="AS1259" t="s">
        <v>3</v>
      </c>
      <c r="AT1259">
        <v>31</v>
      </c>
      <c r="AU1259" t="s">
        <v>19</v>
      </c>
      <c r="AV1259">
        <v>1</v>
      </c>
      <c r="AW1259">
        <v>2</v>
      </c>
      <c r="AX1259">
        <v>39652105</v>
      </c>
      <c r="AY1259">
        <v>1</v>
      </c>
      <c r="AZ1259">
        <v>0</v>
      </c>
      <c r="BA1259">
        <v>1067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Y1259*Source!I471</f>
        <v>66.960000000000008</v>
      </c>
      <c r="CY1259">
        <f>AD1259</f>
        <v>65.13</v>
      </c>
      <c r="CZ1259">
        <f>AH1259</f>
        <v>9.6199999999999992</v>
      </c>
      <c r="DA1259">
        <f>AL1259</f>
        <v>6.77</v>
      </c>
      <c r="DB1259">
        <f>ROUND((ROUND(AT1259*CZ1259,2)*1.35),6)</f>
        <v>402.59699999999998</v>
      </c>
      <c r="DC1259">
        <f>ROUND((ROUND(AT1259*AG1259,2)*1.35),6)</f>
        <v>0</v>
      </c>
    </row>
    <row r="1260" spans="1:107" x14ac:dyDescent="0.2">
      <c r="A1260">
        <f>ROW(Source!A471)</f>
        <v>471</v>
      </c>
      <c r="B1260">
        <v>39650538</v>
      </c>
      <c r="C1260">
        <v>39652086</v>
      </c>
      <c r="D1260">
        <v>36883858</v>
      </c>
      <c r="E1260">
        <v>1</v>
      </c>
      <c r="F1260">
        <v>1</v>
      </c>
      <c r="G1260">
        <v>1</v>
      </c>
      <c r="H1260">
        <v>2</v>
      </c>
      <c r="I1260" t="s">
        <v>1039</v>
      </c>
      <c r="J1260" t="s">
        <v>1040</v>
      </c>
      <c r="K1260" t="s">
        <v>1041</v>
      </c>
      <c r="L1260">
        <v>1368</v>
      </c>
      <c r="N1260">
        <v>1011</v>
      </c>
      <c r="O1260" t="s">
        <v>902</v>
      </c>
      <c r="P1260" t="s">
        <v>902</v>
      </c>
      <c r="Q1260">
        <v>1</v>
      </c>
      <c r="W1260">
        <v>0</v>
      </c>
      <c r="X1260">
        <v>-353815937</v>
      </c>
      <c r="Y1260">
        <v>3.7530000000000001</v>
      </c>
      <c r="AA1260">
        <v>0</v>
      </c>
      <c r="AB1260">
        <v>54.84</v>
      </c>
      <c r="AC1260">
        <v>0</v>
      </c>
      <c r="AD1260">
        <v>0</v>
      </c>
      <c r="AE1260">
        <v>0</v>
      </c>
      <c r="AF1260">
        <v>8.1</v>
      </c>
      <c r="AG1260">
        <v>0</v>
      </c>
      <c r="AH1260">
        <v>0</v>
      </c>
      <c r="AI1260">
        <v>1</v>
      </c>
      <c r="AJ1260">
        <v>6.77</v>
      </c>
      <c r="AK1260">
        <v>1</v>
      </c>
      <c r="AL1260">
        <v>1</v>
      </c>
      <c r="AN1260">
        <v>0</v>
      </c>
      <c r="AO1260">
        <v>1</v>
      </c>
      <c r="AP1260">
        <v>1</v>
      </c>
      <c r="AQ1260">
        <v>0</v>
      </c>
      <c r="AR1260">
        <v>0</v>
      </c>
      <c r="AS1260" t="s">
        <v>3</v>
      </c>
      <c r="AT1260">
        <v>2.78</v>
      </c>
      <c r="AU1260" t="s">
        <v>19</v>
      </c>
      <c r="AV1260">
        <v>0</v>
      </c>
      <c r="AW1260">
        <v>2</v>
      </c>
      <c r="AX1260">
        <v>39652106</v>
      </c>
      <c r="AY1260">
        <v>1</v>
      </c>
      <c r="AZ1260">
        <v>0</v>
      </c>
      <c r="BA1260">
        <v>1068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Y1260*Source!I471</f>
        <v>6.0048000000000004</v>
      </c>
      <c r="CY1260">
        <f>AB1260</f>
        <v>54.84</v>
      </c>
      <c r="CZ1260">
        <f>AF1260</f>
        <v>8.1</v>
      </c>
      <c r="DA1260">
        <f>AJ1260</f>
        <v>6.77</v>
      </c>
      <c r="DB1260">
        <f>ROUND((ROUND(AT1260*CZ1260,2)*1.35),6)</f>
        <v>30.402000000000001</v>
      </c>
      <c r="DC1260">
        <f>ROUND((ROUND(AT1260*AG1260,2)*1.35),6)</f>
        <v>0</v>
      </c>
    </row>
    <row r="1261" spans="1:107" x14ac:dyDescent="0.2">
      <c r="A1261">
        <f>ROW(Source!A471)</f>
        <v>471</v>
      </c>
      <c r="B1261">
        <v>39650538</v>
      </c>
      <c r="C1261">
        <v>39652086</v>
      </c>
      <c r="D1261">
        <v>36800140</v>
      </c>
      <c r="E1261">
        <v>1</v>
      </c>
      <c r="F1261">
        <v>1</v>
      </c>
      <c r="G1261">
        <v>1</v>
      </c>
      <c r="H1261">
        <v>3</v>
      </c>
      <c r="I1261" t="s">
        <v>1061</v>
      </c>
      <c r="J1261" t="s">
        <v>1062</v>
      </c>
      <c r="K1261" t="s">
        <v>1063</v>
      </c>
      <c r="L1261">
        <v>1339</v>
      </c>
      <c r="N1261">
        <v>1007</v>
      </c>
      <c r="O1261" t="s">
        <v>657</v>
      </c>
      <c r="P1261" t="s">
        <v>657</v>
      </c>
      <c r="Q1261">
        <v>1</v>
      </c>
      <c r="W1261">
        <v>0</v>
      </c>
      <c r="X1261">
        <v>1706747518</v>
      </c>
      <c r="Y1261">
        <v>2.1000000000000001E-2</v>
      </c>
      <c r="AA1261">
        <v>260.70999999999998</v>
      </c>
      <c r="AB1261">
        <v>0</v>
      </c>
      <c r="AC1261">
        <v>0</v>
      </c>
      <c r="AD1261">
        <v>0</v>
      </c>
      <c r="AE1261">
        <v>38.51</v>
      </c>
      <c r="AF1261">
        <v>0</v>
      </c>
      <c r="AG1261">
        <v>0</v>
      </c>
      <c r="AH1261">
        <v>0</v>
      </c>
      <c r="AI1261">
        <v>6.77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3</v>
      </c>
      <c r="AT1261">
        <v>2.1000000000000001E-2</v>
      </c>
      <c r="AU1261" t="s">
        <v>3</v>
      </c>
      <c r="AV1261">
        <v>0</v>
      </c>
      <c r="AW1261">
        <v>2</v>
      </c>
      <c r="AX1261">
        <v>39652107</v>
      </c>
      <c r="AY1261">
        <v>1</v>
      </c>
      <c r="AZ1261">
        <v>0</v>
      </c>
      <c r="BA1261">
        <v>1069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Y1261*Source!I471</f>
        <v>3.3600000000000005E-2</v>
      </c>
      <c r="CY1261">
        <f t="shared" ref="CY1261:CY1270" si="411">AA1261</f>
        <v>260.70999999999998</v>
      </c>
      <c r="CZ1261">
        <f t="shared" ref="CZ1261:CZ1270" si="412">AE1261</f>
        <v>38.51</v>
      </c>
      <c r="DA1261">
        <f t="shared" ref="DA1261:DA1270" si="413">AI1261</f>
        <v>6.77</v>
      </c>
      <c r="DB1261">
        <f t="shared" ref="DB1261:DB1270" si="414">ROUND(ROUND(AT1261*CZ1261,2),6)</f>
        <v>0.81</v>
      </c>
      <c r="DC1261">
        <f t="shared" ref="DC1261:DC1270" si="415">ROUND(ROUND(AT1261*AG1261,2),6)</f>
        <v>0</v>
      </c>
    </row>
    <row r="1262" spans="1:107" x14ac:dyDescent="0.2">
      <c r="A1262">
        <f>ROW(Source!A471)</f>
        <v>471</v>
      </c>
      <c r="B1262">
        <v>39650538</v>
      </c>
      <c r="C1262">
        <v>39652086</v>
      </c>
      <c r="D1262">
        <v>36800159</v>
      </c>
      <c r="E1262">
        <v>1</v>
      </c>
      <c r="F1262">
        <v>1</v>
      </c>
      <c r="G1262">
        <v>1</v>
      </c>
      <c r="H1262">
        <v>3</v>
      </c>
      <c r="I1262" t="s">
        <v>1064</v>
      </c>
      <c r="J1262" t="s">
        <v>1065</v>
      </c>
      <c r="K1262" t="s">
        <v>1066</v>
      </c>
      <c r="L1262">
        <v>1339</v>
      </c>
      <c r="N1262">
        <v>1007</v>
      </c>
      <c r="O1262" t="s">
        <v>657</v>
      </c>
      <c r="P1262" t="s">
        <v>657</v>
      </c>
      <c r="Q1262">
        <v>1</v>
      </c>
      <c r="W1262">
        <v>0</v>
      </c>
      <c r="X1262">
        <v>1262771840</v>
      </c>
      <c r="Y1262">
        <v>9.2999999999999999E-2</v>
      </c>
      <c r="AA1262">
        <v>42.11</v>
      </c>
      <c r="AB1262">
        <v>0</v>
      </c>
      <c r="AC1262">
        <v>0</v>
      </c>
      <c r="AD1262">
        <v>0</v>
      </c>
      <c r="AE1262">
        <v>6.22</v>
      </c>
      <c r="AF1262">
        <v>0</v>
      </c>
      <c r="AG1262">
        <v>0</v>
      </c>
      <c r="AH1262">
        <v>0</v>
      </c>
      <c r="AI1262">
        <v>6.77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3</v>
      </c>
      <c r="AT1262">
        <v>9.2999999999999999E-2</v>
      </c>
      <c r="AU1262" t="s">
        <v>3</v>
      </c>
      <c r="AV1262">
        <v>0</v>
      </c>
      <c r="AW1262">
        <v>2</v>
      </c>
      <c r="AX1262">
        <v>39652108</v>
      </c>
      <c r="AY1262">
        <v>1</v>
      </c>
      <c r="AZ1262">
        <v>0</v>
      </c>
      <c r="BA1262">
        <v>1070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Y1262*Source!I471</f>
        <v>0.14880000000000002</v>
      </c>
      <c r="CY1262">
        <f t="shared" si="411"/>
        <v>42.11</v>
      </c>
      <c r="CZ1262">
        <f t="shared" si="412"/>
        <v>6.22</v>
      </c>
      <c r="DA1262">
        <f t="shared" si="413"/>
        <v>6.77</v>
      </c>
      <c r="DB1262">
        <f t="shared" si="414"/>
        <v>0.57999999999999996</v>
      </c>
      <c r="DC1262">
        <f t="shared" si="415"/>
        <v>0</v>
      </c>
    </row>
    <row r="1263" spans="1:107" x14ac:dyDescent="0.2">
      <c r="A1263">
        <f>ROW(Source!A471)</f>
        <v>471</v>
      </c>
      <c r="B1263">
        <v>39650538</v>
      </c>
      <c r="C1263">
        <v>39652086</v>
      </c>
      <c r="D1263">
        <v>36803265</v>
      </c>
      <c r="E1263">
        <v>1</v>
      </c>
      <c r="F1263">
        <v>1</v>
      </c>
      <c r="G1263">
        <v>1</v>
      </c>
      <c r="H1263">
        <v>3</v>
      </c>
      <c r="I1263" t="s">
        <v>1274</v>
      </c>
      <c r="J1263" t="s">
        <v>1275</v>
      </c>
      <c r="K1263" t="s">
        <v>1276</v>
      </c>
      <c r="L1263">
        <v>1348</v>
      </c>
      <c r="N1263">
        <v>1009</v>
      </c>
      <c r="O1263" t="s">
        <v>888</v>
      </c>
      <c r="P1263" t="s">
        <v>888</v>
      </c>
      <c r="Q1263">
        <v>1000</v>
      </c>
      <c r="W1263">
        <v>0</v>
      </c>
      <c r="X1263">
        <v>638864228</v>
      </c>
      <c r="Y1263">
        <v>1.1000000000000001E-3</v>
      </c>
      <c r="AA1263">
        <v>85640.5</v>
      </c>
      <c r="AB1263">
        <v>0</v>
      </c>
      <c r="AC1263">
        <v>0</v>
      </c>
      <c r="AD1263">
        <v>0</v>
      </c>
      <c r="AE1263">
        <v>12650</v>
      </c>
      <c r="AF1263">
        <v>0</v>
      </c>
      <c r="AG1263">
        <v>0</v>
      </c>
      <c r="AH1263">
        <v>0</v>
      </c>
      <c r="AI1263">
        <v>6.77</v>
      </c>
      <c r="AJ1263">
        <v>1</v>
      </c>
      <c r="AK1263">
        <v>1</v>
      </c>
      <c r="AL1263">
        <v>1</v>
      </c>
      <c r="AN1263">
        <v>0</v>
      </c>
      <c r="AO1263">
        <v>1</v>
      </c>
      <c r="AP1263">
        <v>0</v>
      </c>
      <c r="AQ1263">
        <v>0</v>
      </c>
      <c r="AR1263">
        <v>0</v>
      </c>
      <c r="AS1263" t="s">
        <v>3</v>
      </c>
      <c r="AT1263">
        <v>1.1000000000000001E-3</v>
      </c>
      <c r="AU1263" t="s">
        <v>3</v>
      </c>
      <c r="AV1263">
        <v>0</v>
      </c>
      <c r="AW1263">
        <v>2</v>
      </c>
      <c r="AX1263">
        <v>39652109</v>
      </c>
      <c r="AY1263">
        <v>1</v>
      </c>
      <c r="AZ1263">
        <v>0</v>
      </c>
      <c r="BA1263">
        <v>1071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Y1263*Source!I471</f>
        <v>1.7600000000000003E-3</v>
      </c>
      <c r="CY1263">
        <f t="shared" si="411"/>
        <v>85640.5</v>
      </c>
      <c r="CZ1263">
        <f t="shared" si="412"/>
        <v>12650</v>
      </c>
      <c r="DA1263">
        <f t="shared" si="413"/>
        <v>6.77</v>
      </c>
      <c r="DB1263">
        <f t="shared" si="414"/>
        <v>13.92</v>
      </c>
      <c r="DC1263">
        <f t="shared" si="415"/>
        <v>0</v>
      </c>
    </row>
    <row r="1264" spans="1:107" x14ac:dyDescent="0.2">
      <c r="A1264">
        <f>ROW(Source!A471)</f>
        <v>471</v>
      </c>
      <c r="B1264">
        <v>39650538</v>
      </c>
      <c r="C1264">
        <v>39652086</v>
      </c>
      <c r="D1264">
        <v>36799065</v>
      </c>
      <c r="E1264">
        <v>17</v>
      </c>
      <c r="F1264">
        <v>1</v>
      </c>
      <c r="G1264">
        <v>1</v>
      </c>
      <c r="H1264">
        <v>3</v>
      </c>
      <c r="I1264" t="s">
        <v>892</v>
      </c>
      <c r="J1264" t="s">
        <v>3</v>
      </c>
      <c r="K1264" t="s">
        <v>893</v>
      </c>
      <c r="L1264">
        <v>1374</v>
      </c>
      <c r="N1264">
        <v>1013</v>
      </c>
      <c r="O1264" t="s">
        <v>894</v>
      </c>
      <c r="P1264" t="s">
        <v>894</v>
      </c>
      <c r="Q1264">
        <v>1</v>
      </c>
      <c r="W1264">
        <v>0</v>
      </c>
      <c r="X1264">
        <v>-1731369543</v>
      </c>
      <c r="Y1264">
        <v>5.96</v>
      </c>
      <c r="AA1264">
        <v>1</v>
      </c>
      <c r="AB1264">
        <v>0</v>
      </c>
      <c r="AC1264">
        <v>0</v>
      </c>
      <c r="AD1264">
        <v>0</v>
      </c>
      <c r="AE1264">
        <v>1</v>
      </c>
      <c r="AF1264">
        <v>0</v>
      </c>
      <c r="AG1264">
        <v>0</v>
      </c>
      <c r="AH1264">
        <v>0</v>
      </c>
      <c r="AI1264">
        <v>1</v>
      </c>
      <c r="AJ1264">
        <v>1</v>
      </c>
      <c r="AK1264">
        <v>1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3</v>
      </c>
      <c r="AT1264">
        <v>5.96</v>
      </c>
      <c r="AU1264" t="s">
        <v>3</v>
      </c>
      <c r="AV1264">
        <v>0</v>
      </c>
      <c r="AW1264">
        <v>2</v>
      </c>
      <c r="AX1264">
        <v>39652110</v>
      </c>
      <c r="AY1264">
        <v>1</v>
      </c>
      <c r="AZ1264">
        <v>0</v>
      </c>
      <c r="BA1264">
        <v>1072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Y1264*Source!I471</f>
        <v>9.5359999999999996</v>
      </c>
      <c r="CY1264">
        <f t="shared" si="411"/>
        <v>1</v>
      </c>
      <c r="CZ1264">
        <f t="shared" si="412"/>
        <v>1</v>
      </c>
      <c r="DA1264">
        <f t="shared" si="413"/>
        <v>1</v>
      </c>
      <c r="DB1264">
        <f t="shared" si="414"/>
        <v>5.96</v>
      </c>
      <c r="DC1264">
        <f t="shared" si="415"/>
        <v>0</v>
      </c>
    </row>
    <row r="1265" spans="1:107" x14ac:dyDescent="0.2">
      <c r="A1265">
        <f>ROW(Source!A471)</f>
        <v>471</v>
      </c>
      <c r="B1265">
        <v>39650538</v>
      </c>
      <c r="C1265">
        <v>39652086</v>
      </c>
      <c r="D1265">
        <v>0</v>
      </c>
      <c r="E1265">
        <v>1</v>
      </c>
      <c r="F1265">
        <v>1</v>
      </c>
      <c r="G1265">
        <v>1</v>
      </c>
      <c r="H1265">
        <v>3</v>
      </c>
      <c r="I1265" t="s">
        <v>718</v>
      </c>
      <c r="J1265" t="s">
        <v>3</v>
      </c>
      <c r="K1265" t="s">
        <v>743</v>
      </c>
      <c r="L1265">
        <v>1371</v>
      </c>
      <c r="N1265">
        <v>1013</v>
      </c>
      <c r="O1265" t="s">
        <v>17</v>
      </c>
      <c r="P1265" t="s">
        <v>17</v>
      </c>
      <c r="Q1265">
        <v>1</v>
      </c>
      <c r="W1265">
        <v>0</v>
      </c>
      <c r="X1265">
        <v>-1097960150</v>
      </c>
      <c r="Y1265">
        <v>1.25</v>
      </c>
      <c r="AA1265">
        <v>453.86</v>
      </c>
      <c r="AB1265">
        <v>0</v>
      </c>
      <c r="AC1265">
        <v>0</v>
      </c>
      <c r="AD1265">
        <v>0</v>
      </c>
      <c r="AE1265">
        <v>67.040000000000006</v>
      </c>
      <c r="AF1265">
        <v>0</v>
      </c>
      <c r="AG1265">
        <v>0</v>
      </c>
      <c r="AH1265">
        <v>0</v>
      </c>
      <c r="AI1265">
        <v>6.77</v>
      </c>
      <c r="AJ1265">
        <v>1</v>
      </c>
      <c r="AK1265">
        <v>1</v>
      </c>
      <c r="AL1265">
        <v>1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 t="s">
        <v>3</v>
      </c>
      <c r="AT1265">
        <v>1.25</v>
      </c>
      <c r="AU1265" t="s">
        <v>3</v>
      </c>
      <c r="AV1265">
        <v>0</v>
      </c>
      <c r="AW1265">
        <v>1</v>
      </c>
      <c r="AX1265">
        <v>-1</v>
      </c>
      <c r="AY1265">
        <v>0</v>
      </c>
      <c r="AZ1265">
        <v>0</v>
      </c>
      <c r="BA1265" t="s">
        <v>3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Y1265*Source!I471</f>
        <v>2</v>
      </c>
      <c r="CY1265">
        <f t="shared" si="411"/>
        <v>453.86</v>
      </c>
      <c r="CZ1265">
        <f t="shared" si="412"/>
        <v>67.040000000000006</v>
      </c>
      <c r="DA1265">
        <f t="shared" si="413"/>
        <v>6.77</v>
      </c>
      <c r="DB1265">
        <f t="shared" si="414"/>
        <v>83.8</v>
      </c>
      <c r="DC1265">
        <f t="shared" si="415"/>
        <v>0</v>
      </c>
    </row>
    <row r="1266" spans="1:107" x14ac:dyDescent="0.2">
      <c r="A1266">
        <f>ROW(Source!A471)</f>
        <v>471</v>
      </c>
      <c r="B1266">
        <v>39650538</v>
      </c>
      <c r="C1266">
        <v>39652086</v>
      </c>
      <c r="D1266">
        <v>0</v>
      </c>
      <c r="E1266">
        <v>0</v>
      </c>
      <c r="F1266">
        <v>1</v>
      </c>
      <c r="G1266">
        <v>1</v>
      </c>
      <c r="H1266">
        <v>3</v>
      </c>
      <c r="I1266" t="s">
        <v>171</v>
      </c>
      <c r="J1266" t="s">
        <v>3</v>
      </c>
      <c r="K1266" t="s">
        <v>734</v>
      </c>
      <c r="L1266">
        <v>1371</v>
      </c>
      <c r="N1266">
        <v>1013</v>
      </c>
      <c r="O1266" t="s">
        <v>17</v>
      </c>
      <c r="P1266" t="s">
        <v>17</v>
      </c>
      <c r="Q1266">
        <v>1</v>
      </c>
      <c r="W1266">
        <v>0</v>
      </c>
      <c r="X1266">
        <v>1773709997</v>
      </c>
      <c r="Y1266">
        <v>1.25</v>
      </c>
      <c r="AA1266">
        <v>1865.68</v>
      </c>
      <c r="AB1266">
        <v>0</v>
      </c>
      <c r="AC1266">
        <v>0</v>
      </c>
      <c r="AD1266">
        <v>0</v>
      </c>
      <c r="AE1266">
        <v>275.58</v>
      </c>
      <c r="AF1266">
        <v>0</v>
      </c>
      <c r="AG1266">
        <v>0</v>
      </c>
      <c r="AH1266">
        <v>0</v>
      </c>
      <c r="AI1266">
        <v>6.77</v>
      </c>
      <c r="AJ1266">
        <v>1</v>
      </c>
      <c r="AK1266">
        <v>1</v>
      </c>
      <c r="AL1266">
        <v>1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 t="s">
        <v>3</v>
      </c>
      <c r="AT1266">
        <v>1.25</v>
      </c>
      <c r="AU1266" t="s">
        <v>3</v>
      </c>
      <c r="AV1266">
        <v>0</v>
      </c>
      <c r="AW1266">
        <v>1</v>
      </c>
      <c r="AX1266">
        <v>-1</v>
      </c>
      <c r="AY1266">
        <v>0</v>
      </c>
      <c r="AZ1266">
        <v>0</v>
      </c>
      <c r="BA1266" t="s">
        <v>3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Y1266*Source!I471</f>
        <v>2</v>
      </c>
      <c r="CY1266">
        <f t="shared" si="411"/>
        <v>1865.68</v>
      </c>
      <c r="CZ1266">
        <f t="shared" si="412"/>
        <v>275.58</v>
      </c>
      <c r="DA1266">
        <f t="shared" si="413"/>
        <v>6.77</v>
      </c>
      <c r="DB1266">
        <f t="shared" si="414"/>
        <v>344.48</v>
      </c>
      <c r="DC1266">
        <f t="shared" si="415"/>
        <v>0</v>
      </c>
    </row>
    <row r="1267" spans="1:107" x14ac:dyDescent="0.2">
      <c r="A1267">
        <f>ROW(Source!A471)</f>
        <v>471</v>
      </c>
      <c r="B1267">
        <v>39650538</v>
      </c>
      <c r="C1267">
        <v>39652086</v>
      </c>
      <c r="D1267">
        <v>0</v>
      </c>
      <c r="E1267">
        <v>0</v>
      </c>
      <c r="F1267">
        <v>1</v>
      </c>
      <c r="G1267">
        <v>1</v>
      </c>
      <c r="H1267">
        <v>3</v>
      </c>
      <c r="I1267" t="s">
        <v>171</v>
      </c>
      <c r="J1267" t="s">
        <v>3</v>
      </c>
      <c r="K1267" t="s">
        <v>738</v>
      </c>
      <c r="L1267">
        <v>1450</v>
      </c>
      <c r="N1267">
        <v>1013</v>
      </c>
      <c r="O1267" t="s">
        <v>739</v>
      </c>
      <c r="P1267" t="s">
        <v>739</v>
      </c>
      <c r="Q1267">
        <v>1</v>
      </c>
      <c r="W1267">
        <v>0</v>
      </c>
      <c r="X1267">
        <v>-1949601879</v>
      </c>
      <c r="Y1267">
        <v>0.625</v>
      </c>
      <c r="AA1267">
        <v>1098.0899999999999</v>
      </c>
      <c r="AB1267">
        <v>0</v>
      </c>
      <c r="AC1267">
        <v>0</v>
      </c>
      <c r="AD1267">
        <v>0</v>
      </c>
      <c r="AE1267">
        <v>162.19999999999999</v>
      </c>
      <c r="AF1267">
        <v>0</v>
      </c>
      <c r="AG1267">
        <v>0</v>
      </c>
      <c r="AH1267">
        <v>0</v>
      </c>
      <c r="AI1267">
        <v>6.77</v>
      </c>
      <c r="AJ1267">
        <v>1</v>
      </c>
      <c r="AK1267">
        <v>1</v>
      </c>
      <c r="AL1267">
        <v>1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 t="s">
        <v>3</v>
      </c>
      <c r="AT1267">
        <v>0.625</v>
      </c>
      <c r="AU1267" t="s">
        <v>3</v>
      </c>
      <c r="AV1267">
        <v>0</v>
      </c>
      <c r="AW1267">
        <v>1</v>
      </c>
      <c r="AX1267">
        <v>-1</v>
      </c>
      <c r="AY1267">
        <v>0</v>
      </c>
      <c r="AZ1267">
        <v>0</v>
      </c>
      <c r="BA1267" t="s">
        <v>3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Y1267*Source!I471</f>
        <v>1</v>
      </c>
      <c r="CY1267">
        <f t="shared" si="411"/>
        <v>1098.0899999999999</v>
      </c>
      <c r="CZ1267">
        <f t="shared" si="412"/>
        <v>162.19999999999999</v>
      </c>
      <c r="DA1267">
        <f t="shared" si="413"/>
        <v>6.77</v>
      </c>
      <c r="DB1267">
        <f t="shared" si="414"/>
        <v>101.38</v>
      </c>
      <c r="DC1267">
        <f t="shared" si="415"/>
        <v>0</v>
      </c>
    </row>
    <row r="1268" spans="1:107" x14ac:dyDescent="0.2">
      <c r="A1268">
        <f>ROW(Source!A471)</f>
        <v>471</v>
      </c>
      <c r="B1268">
        <v>39650538</v>
      </c>
      <c r="C1268">
        <v>39652086</v>
      </c>
      <c r="D1268">
        <v>0</v>
      </c>
      <c r="E1268">
        <v>1</v>
      </c>
      <c r="F1268">
        <v>1</v>
      </c>
      <c r="G1268">
        <v>1</v>
      </c>
      <c r="H1268">
        <v>3</v>
      </c>
      <c r="I1268" t="s">
        <v>171</v>
      </c>
      <c r="J1268" t="s">
        <v>3</v>
      </c>
      <c r="K1268" t="s">
        <v>726</v>
      </c>
      <c r="L1268">
        <v>1371</v>
      </c>
      <c r="N1268">
        <v>1013</v>
      </c>
      <c r="O1268" t="s">
        <v>17</v>
      </c>
      <c r="P1268" t="s">
        <v>17</v>
      </c>
      <c r="Q1268">
        <v>1</v>
      </c>
      <c r="W1268">
        <v>0</v>
      </c>
      <c r="X1268">
        <v>1315689696</v>
      </c>
      <c r="Y1268">
        <v>2.5</v>
      </c>
      <c r="AA1268">
        <v>384.2</v>
      </c>
      <c r="AB1268">
        <v>0</v>
      </c>
      <c r="AC1268">
        <v>0</v>
      </c>
      <c r="AD1268">
        <v>0</v>
      </c>
      <c r="AE1268">
        <v>56.75</v>
      </c>
      <c r="AF1268">
        <v>0</v>
      </c>
      <c r="AG1268">
        <v>0</v>
      </c>
      <c r="AH1268">
        <v>0</v>
      </c>
      <c r="AI1268">
        <v>6.77</v>
      </c>
      <c r="AJ1268">
        <v>1</v>
      </c>
      <c r="AK1268">
        <v>1</v>
      </c>
      <c r="AL1268">
        <v>1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 t="s">
        <v>3</v>
      </c>
      <c r="AT1268">
        <v>2.5</v>
      </c>
      <c r="AU1268" t="s">
        <v>3</v>
      </c>
      <c r="AV1268">
        <v>0</v>
      </c>
      <c r="AW1268">
        <v>1</v>
      </c>
      <c r="AX1268">
        <v>-1</v>
      </c>
      <c r="AY1268">
        <v>0</v>
      </c>
      <c r="AZ1268">
        <v>0</v>
      </c>
      <c r="BA1268" t="s">
        <v>3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Y1268*Source!I471</f>
        <v>4</v>
      </c>
      <c r="CY1268">
        <f t="shared" si="411"/>
        <v>384.2</v>
      </c>
      <c r="CZ1268">
        <f t="shared" si="412"/>
        <v>56.75</v>
      </c>
      <c r="DA1268">
        <f t="shared" si="413"/>
        <v>6.77</v>
      </c>
      <c r="DB1268">
        <f t="shared" si="414"/>
        <v>141.88</v>
      </c>
      <c r="DC1268">
        <f t="shared" si="415"/>
        <v>0</v>
      </c>
    </row>
    <row r="1269" spans="1:107" x14ac:dyDescent="0.2">
      <c r="A1269">
        <f>ROW(Source!A471)</f>
        <v>471</v>
      </c>
      <c r="B1269">
        <v>39650538</v>
      </c>
      <c r="C1269">
        <v>39652086</v>
      </c>
      <c r="D1269">
        <v>0</v>
      </c>
      <c r="E1269">
        <v>1</v>
      </c>
      <c r="F1269">
        <v>1</v>
      </c>
      <c r="G1269">
        <v>1</v>
      </c>
      <c r="H1269">
        <v>3</v>
      </c>
      <c r="I1269" t="s">
        <v>171</v>
      </c>
      <c r="J1269" t="s">
        <v>3</v>
      </c>
      <c r="K1269" t="s">
        <v>730</v>
      </c>
      <c r="L1269">
        <v>1371</v>
      </c>
      <c r="N1269">
        <v>1013</v>
      </c>
      <c r="O1269" t="s">
        <v>17</v>
      </c>
      <c r="P1269" t="s">
        <v>17</v>
      </c>
      <c r="Q1269">
        <v>1</v>
      </c>
      <c r="W1269">
        <v>0</v>
      </c>
      <c r="X1269">
        <v>1688343705</v>
      </c>
      <c r="Y1269">
        <v>1.25</v>
      </c>
      <c r="AA1269">
        <v>376.82</v>
      </c>
      <c r="AB1269">
        <v>0</v>
      </c>
      <c r="AC1269">
        <v>0</v>
      </c>
      <c r="AD1269">
        <v>0</v>
      </c>
      <c r="AE1269">
        <v>55.66</v>
      </c>
      <c r="AF1269">
        <v>0</v>
      </c>
      <c r="AG1269">
        <v>0</v>
      </c>
      <c r="AH1269">
        <v>0</v>
      </c>
      <c r="AI1269">
        <v>6.77</v>
      </c>
      <c r="AJ1269">
        <v>1</v>
      </c>
      <c r="AK1269">
        <v>1</v>
      </c>
      <c r="AL1269">
        <v>1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 t="s">
        <v>3</v>
      </c>
      <c r="AT1269">
        <v>1.25</v>
      </c>
      <c r="AU1269" t="s">
        <v>3</v>
      </c>
      <c r="AV1269">
        <v>0</v>
      </c>
      <c r="AW1269">
        <v>1</v>
      </c>
      <c r="AX1269">
        <v>-1</v>
      </c>
      <c r="AY1269">
        <v>0</v>
      </c>
      <c r="AZ1269">
        <v>0</v>
      </c>
      <c r="BA1269" t="s">
        <v>3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Y1269*Source!I471</f>
        <v>2</v>
      </c>
      <c r="CY1269">
        <f t="shared" si="411"/>
        <v>376.82</v>
      </c>
      <c r="CZ1269">
        <f t="shared" si="412"/>
        <v>55.66</v>
      </c>
      <c r="DA1269">
        <f t="shared" si="413"/>
        <v>6.77</v>
      </c>
      <c r="DB1269">
        <f t="shared" si="414"/>
        <v>69.58</v>
      </c>
      <c r="DC1269">
        <f t="shared" si="415"/>
        <v>0</v>
      </c>
    </row>
    <row r="1270" spans="1:107" x14ac:dyDescent="0.2">
      <c r="A1270">
        <f>ROW(Source!A471)</f>
        <v>471</v>
      </c>
      <c r="B1270">
        <v>39650538</v>
      </c>
      <c r="C1270">
        <v>39652086</v>
      </c>
      <c r="D1270">
        <v>0</v>
      </c>
      <c r="E1270">
        <v>1</v>
      </c>
      <c r="F1270">
        <v>1</v>
      </c>
      <c r="G1270">
        <v>1</v>
      </c>
      <c r="H1270">
        <v>3</v>
      </c>
      <c r="I1270" t="s">
        <v>171</v>
      </c>
      <c r="J1270" t="s">
        <v>3</v>
      </c>
      <c r="K1270" t="s">
        <v>746</v>
      </c>
      <c r="L1270">
        <v>1371</v>
      </c>
      <c r="N1270">
        <v>1013</v>
      </c>
      <c r="O1270" t="s">
        <v>17</v>
      </c>
      <c r="P1270" t="s">
        <v>17</v>
      </c>
      <c r="Q1270">
        <v>1</v>
      </c>
      <c r="W1270">
        <v>0</v>
      </c>
      <c r="X1270">
        <v>561930989</v>
      </c>
      <c r="Y1270">
        <v>3.125</v>
      </c>
      <c r="AA1270">
        <v>676.98</v>
      </c>
      <c r="AB1270">
        <v>0</v>
      </c>
      <c r="AC1270">
        <v>0</v>
      </c>
      <c r="AD1270">
        <v>0</v>
      </c>
      <c r="AE1270">
        <v>100</v>
      </c>
      <c r="AF1270">
        <v>0</v>
      </c>
      <c r="AG1270">
        <v>0</v>
      </c>
      <c r="AH1270">
        <v>0</v>
      </c>
      <c r="AI1270">
        <v>6.77</v>
      </c>
      <c r="AJ1270">
        <v>1</v>
      </c>
      <c r="AK1270">
        <v>1</v>
      </c>
      <c r="AL1270">
        <v>1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 t="s">
        <v>3</v>
      </c>
      <c r="AT1270">
        <v>3.125</v>
      </c>
      <c r="AU1270" t="s">
        <v>3</v>
      </c>
      <c r="AV1270">
        <v>0</v>
      </c>
      <c r="AW1270">
        <v>1</v>
      </c>
      <c r="AX1270">
        <v>-1</v>
      </c>
      <c r="AY1270">
        <v>0</v>
      </c>
      <c r="AZ1270">
        <v>0</v>
      </c>
      <c r="BA1270" t="s">
        <v>3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Y1270*Source!I471</f>
        <v>5</v>
      </c>
      <c r="CY1270">
        <f t="shared" si="411"/>
        <v>676.98</v>
      </c>
      <c r="CZ1270">
        <f t="shared" si="412"/>
        <v>100</v>
      </c>
      <c r="DA1270">
        <f t="shared" si="413"/>
        <v>6.77</v>
      </c>
      <c r="DB1270">
        <f t="shared" si="414"/>
        <v>312.5</v>
      </c>
      <c r="DC1270">
        <f t="shared" si="415"/>
        <v>0</v>
      </c>
    </row>
    <row r="1271" spans="1:107" x14ac:dyDescent="0.2">
      <c r="A1271">
        <f>ROW(Source!A484)</f>
        <v>484</v>
      </c>
      <c r="B1271">
        <v>39650536</v>
      </c>
      <c r="C1271">
        <v>39652117</v>
      </c>
      <c r="D1271">
        <v>37071037</v>
      </c>
      <c r="E1271">
        <v>1</v>
      </c>
      <c r="F1271">
        <v>1</v>
      </c>
      <c r="G1271">
        <v>1</v>
      </c>
      <c r="H1271">
        <v>1</v>
      </c>
      <c r="I1271" t="s">
        <v>895</v>
      </c>
      <c r="J1271" t="s">
        <v>3</v>
      </c>
      <c r="K1271" t="s">
        <v>896</v>
      </c>
      <c r="L1271">
        <v>1191</v>
      </c>
      <c r="N1271">
        <v>1013</v>
      </c>
      <c r="O1271" t="s">
        <v>878</v>
      </c>
      <c r="P1271" t="s">
        <v>878</v>
      </c>
      <c r="Q1271">
        <v>1</v>
      </c>
      <c r="W1271">
        <v>0</v>
      </c>
      <c r="X1271">
        <v>1069510174</v>
      </c>
      <c r="Y1271">
        <v>41.85</v>
      </c>
      <c r="AA1271">
        <v>0</v>
      </c>
      <c r="AB1271">
        <v>0</v>
      </c>
      <c r="AC1271">
        <v>0</v>
      </c>
      <c r="AD1271">
        <v>9.6199999999999992</v>
      </c>
      <c r="AE1271">
        <v>0</v>
      </c>
      <c r="AF1271">
        <v>0</v>
      </c>
      <c r="AG1271">
        <v>0</v>
      </c>
      <c r="AH1271">
        <v>9.6199999999999992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1</v>
      </c>
      <c r="AQ1271">
        <v>0</v>
      </c>
      <c r="AR1271">
        <v>0</v>
      </c>
      <c r="AS1271" t="s">
        <v>3</v>
      </c>
      <c r="AT1271">
        <v>31</v>
      </c>
      <c r="AU1271" t="s">
        <v>19</v>
      </c>
      <c r="AV1271">
        <v>1</v>
      </c>
      <c r="AW1271">
        <v>2</v>
      </c>
      <c r="AX1271">
        <v>39652130</v>
      </c>
      <c r="AY1271">
        <v>1</v>
      </c>
      <c r="AZ1271">
        <v>0</v>
      </c>
      <c r="BA1271">
        <v>1073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Y1271*Source!I484</f>
        <v>37.664999999999999</v>
      </c>
      <c r="CY1271">
        <f>AD1271</f>
        <v>9.6199999999999992</v>
      </c>
      <c r="CZ1271">
        <f>AH1271</f>
        <v>9.6199999999999992</v>
      </c>
      <c r="DA1271">
        <f>AL1271</f>
        <v>1</v>
      </c>
      <c r="DB1271">
        <f>ROUND((ROUND(AT1271*CZ1271,2)*1.35),6)</f>
        <v>402.59699999999998</v>
      </c>
      <c r="DC1271">
        <f>ROUND((ROUND(AT1271*AG1271,2)*1.35),6)</f>
        <v>0</v>
      </c>
    </row>
    <row r="1272" spans="1:107" x14ac:dyDescent="0.2">
      <c r="A1272">
        <f>ROW(Source!A484)</f>
        <v>484</v>
      </c>
      <c r="B1272">
        <v>39650536</v>
      </c>
      <c r="C1272">
        <v>39652117</v>
      </c>
      <c r="D1272">
        <v>36883858</v>
      </c>
      <c r="E1272">
        <v>1</v>
      </c>
      <c r="F1272">
        <v>1</v>
      </c>
      <c r="G1272">
        <v>1</v>
      </c>
      <c r="H1272">
        <v>2</v>
      </c>
      <c r="I1272" t="s">
        <v>1039</v>
      </c>
      <c r="J1272" t="s">
        <v>1040</v>
      </c>
      <c r="K1272" t="s">
        <v>1041</v>
      </c>
      <c r="L1272">
        <v>1368</v>
      </c>
      <c r="N1272">
        <v>1011</v>
      </c>
      <c r="O1272" t="s">
        <v>902</v>
      </c>
      <c r="P1272" t="s">
        <v>902</v>
      </c>
      <c r="Q1272">
        <v>1</v>
      </c>
      <c r="W1272">
        <v>0</v>
      </c>
      <c r="X1272">
        <v>-353815937</v>
      </c>
      <c r="Y1272">
        <v>4.6980000000000004</v>
      </c>
      <c r="AA1272">
        <v>0</v>
      </c>
      <c r="AB1272">
        <v>8.1</v>
      </c>
      <c r="AC1272">
        <v>0</v>
      </c>
      <c r="AD1272">
        <v>0</v>
      </c>
      <c r="AE1272">
        <v>0</v>
      </c>
      <c r="AF1272">
        <v>8.1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1</v>
      </c>
      <c r="AQ1272">
        <v>0</v>
      </c>
      <c r="AR1272">
        <v>0</v>
      </c>
      <c r="AS1272" t="s">
        <v>3</v>
      </c>
      <c r="AT1272">
        <v>3.48</v>
      </c>
      <c r="AU1272" t="s">
        <v>19</v>
      </c>
      <c r="AV1272">
        <v>0</v>
      </c>
      <c r="AW1272">
        <v>2</v>
      </c>
      <c r="AX1272">
        <v>39652131</v>
      </c>
      <c r="AY1272">
        <v>1</v>
      </c>
      <c r="AZ1272">
        <v>0</v>
      </c>
      <c r="BA1272">
        <v>1074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Y1272*Source!I484</f>
        <v>4.2282000000000002</v>
      </c>
      <c r="CY1272">
        <f>AB1272</f>
        <v>8.1</v>
      </c>
      <c r="CZ1272">
        <f>AF1272</f>
        <v>8.1</v>
      </c>
      <c r="DA1272">
        <f>AJ1272</f>
        <v>1</v>
      </c>
      <c r="DB1272">
        <f>ROUND((ROUND(AT1272*CZ1272,2)*1.35),6)</f>
        <v>38.0565</v>
      </c>
      <c r="DC1272">
        <f>ROUND((ROUND(AT1272*AG1272,2)*1.35),6)</f>
        <v>0</v>
      </c>
    </row>
    <row r="1273" spans="1:107" x14ac:dyDescent="0.2">
      <c r="A1273">
        <f>ROW(Source!A484)</f>
        <v>484</v>
      </c>
      <c r="B1273">
        <v>39650536</v>
      </c>
      <c r="C1273">
        <v>39652117</v>
      </c>
      <c r="D1273">
        <v>36800140</v>
      </c>
      <c r="E1273">
        <v>1</v>
      </c>
      <c r="F1273">
        <v>1</v>
      </c>
      <c r="G1273">
        <v>1</v>
      </c>
      <c r="H1273">
        <v>3</v>
      </c>
      <c r="I1273" t="s">
        <v>1061</v>
      </c>
      <c r="J1273" t="s">
        <v>1062</v>
      </c>
      <c r="K1273" t="s">
        <v>1063</v>
      </c>
      <c r="L1273">
        <v>1339</v>
      </c>
      <c r="N1273">
        <v>1007</v>
      </c>
      <c r="O1273" t="s">
        <v>657</v>
      </c>
      <c r="P1273" t="s">
        <v>657</v>
      </c>
      <c r="Q1273">
        <v>1</v>
      </c>
      <c r="W1273">
        <v>0</v>
      </c>
      <c r="X1273">
        <v>1706747518</v>
      </c>
      <c r="Y1273">
        <v>2.7E-2</v>
      </c>
      <c r="AA1273">
        <v>38.51</v>
      </c>
      <c r="AB1273">
        <v>0</v>
      </c>
      <c r="AC1273">
        <v>0</v>
      </c>
      <c r="AD1273">
        <v>0</v>
      </c>
      <c r="AE1273">
        <v>38.51</v>
      </c>
      <c r="AF1273">
        <v>0</v>
      </c>
      <c r="AG1273">
        <v>0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3</v>
      </c>
      <c r="AT1273">
        <v>2.7E-2</v>
      </c>
      <c r="AU1273" t="s">
        <v>3</v>
      </c>
      <c r="AV1273">
        <v>0</v>
      </c>
      <c r="AW1273">
        <v>2</v>
      </c>
      <c r="AX1273">
        <v>39652132</v>
      </c>
      <c r="AY1273">
        <v>1</v>
      </c>
      <c r="AZ1273">
        <v>0</v>
      </c>
      <c r="BA1273">
        <v>1075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Y1273*Source!I484</f>
        <v>2.4299999999999999E-2</v>
      </c>
      <c r="CY1273">
        <f t="shared" ref="CY1273:CY1279" si="416">AA1273</f>
        <v>38.51</v>
      </c>
      <c r="CZ1273">
        <f t="shared" ref="CZ1273:CZ1279" si="417">AE1273</f>
        <v>38.51</v>
      </c>
      <c r="DA1273">
        <f t="shared" ref="DA1273:DA1279" si="418">AI1273</f>
        <v>1</v>
      </c>
      <c r="DB1273">
        <f t="shared" ref="DB1273:DB1279" si="419">ROUND(ROUND(AT1273*CZ1273,2),6)</f>
        <v>1.04</v>
      </c>
      <c r="DC1273">
        <f t="shared" ref="DC1273:DC1279" si="420">ROUND(ROUND(AT1273*AG1273,2),6)</f>
        <v>0</v>
      </c>
    </row>
    <row r="1274" spans="1:107" x14ac:dyDescent="0.2">
      <c r="A1274">
        <f>ROW(Source!A484)</f>
        <v>484</v>
      </c>
      <c r="B1274">
        <v>39650536</v>
      </c>
      <c r="C1274">
        <v>39652117</v>
      </c>
      <c r="D1274">
        <v>36800159</v>
      </c>
      <c r="E1274">
        <v>1</v>
      </c>
      <c r="F1274">
        <v>1</v>
      </c>
      <c r="G1274">
        <v>1</v>
      </c>
      <c r="H1274">
        <v>3</v>
      </c>
      <c r="I1274" t="s">
        <v>1064</v>
      </c>
      <c r="J1274" t="s">
        <v>1065</v>
      </c>
      <c r="K1274" t="s">
        <v>1066</v>
      </c>
      <c r="L1274">
        <v>1339</v>
      </c>
      <c r="N1274">
        <v>1007</v>
      </c>
      <c r="O1274" t="s">
        <v>657</v>
      </c>
      <c r="P1274" t="s">
        <v>657</v>
      </c>
      <c r="Q1274">
        <v>1</v>
      </c>
      <c r="W1274">
        <v>0</v>
      </c>
      <c r="X1274">
        <v>1262771840</v>
      </c>
      <c r="Y1274">
        <v>0.12</v>
      </c>
      <c r="AA1274">
        <v>6.22</v>
      </c>
      <c r="AB1274">
        <v>0</v>
      </c>
      <c r="AC1274">
        <v>0</v>
      </c>
      <c r="AD1274">
        <v>0</v>
      </c>
      <c r="AE1274">
        <v>6.22</v>
      </c>
      <c r="AF1274">
        <v>0</v>
      </c>
      <c r="AG1274">
        <v>0</v>
      </c>
      <c r="AH1274">
        <v>0</v>
      </c>
      <c r="AI1274">
        <v>1</v>
      </c>
      <c r="AJ1274">
        <v>1</v>
      </c>
      <c r="AK1274">
        <v>1</v>
      </c>
      <c r="AL1274">
        <v>1</v>
      </c>
      <c r="AN1274">
        <v>0</v>
      </c>
      <c r="AO1274">
        <v>1</v>
      </c>
      <c r="AP1274">
        <v>0</v>
      </c>
      <c r="AQ1274">
        <v>0</v>
      </c>
      <c r="AR1274">
        <v>0</v>
      </c>
      <c r="AS1274" t="s">
        <v>3</v>
      </c>
      <c r="AT1274">
        <v>0.12</v>
      </c>
      <c r="AU1274" t="s">
        <v>3</v>
      </c>
      <c r="AV1274">
        <v>0</v>
      </c>
      <c r="AW1274">
        <v>2</v>
      </c>
      <c r="AX1274">
        <v>39652133</v>
      </c>
      <c r="AY1274">
        <v>1</v>
      </c>
      <c r="AZ1274">
        <v>0</v>
      </c>
      <c r="BA1274">
        <v>1076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Y1274*Source!I484</f>
        <v>0.108</v>
      </c>
      <c r="CY1274">
        <f t="shared" si="416"/>
        <v>6.22</v>
      </c>
      <c r="CZ1274">
        <f t="shared" si="417"/>
        <v>6.22</v>
      </c>
      <c r="DA1274">
        <f t="shared" si="418"/>
        <v>1</v>
      </c>
      <c r="DB1274">
        <f t="shared" si="419"/>
        <v>0.75</v>
      </c>
      <c r="DC1274">
        <f t="shared" si="420"/>
        <v>0</v>
      </c>
    </row>
    <row r="1275" spans="1:107" x14ac:dyDescent="0.2">
      <c r="A1275">
        <f>ROW(Source!A484)</f>
        <v>484</v>
      </c>
      <c r="B1275">
        <v>39650536</v>
      </c>
      <c r="C1275">
        <v>39652117</v>
      </c>
      <c r="D1275">
        <v>36803265</v>
      </c>
      <c r="E1275">
        <v>1</v>
      </c>
      <c r="F1275">
        <v>1</v>
      </c>
      <c r="G1275">
        <v>1</v>
      </c>
      <c r="H1275">
        <v>3</v>
      </c>
      <c r="I1275" t="s">
        <v>1274</v>
      </c>
      <c r="J1275" t="s">
        <v>1275</v>
      </c>
      <c r="K1275" t="s">
        <v>1276</v>
      </c>
      <c r="L1275">
        <v>1348</v>
      </c>
      <c r="N1275">
        <v>1009</v>
      </c>
      <c r="O1275" t="s">
        <v>888</v>
      </c>
      <c r="P1275" t="s">
        <v>888</v>
      </c>
      <c r="Q1275">
        <v>1000</v>
      </c>
      <c r="W1275">
        <v>0</v>
      </c>
      <c r="X1275">
        <v>638864228</v>
      </c>
      <c r="Y1275">
        <v>1.5499999999999999E-3</v>
      </c>
      <c r="AA1275">
        <v>12650</v>
      </c>
      <c r="AB1275">
        <v>0</v>
      </c>
      <c r="AC1275">
        <v>0</v>
      </c>
      <c r="AD1275">
        <v>0</v>
      </c>
      <c r="AE1275">
        <v>12650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3</v>
      </c>
      <c r="AT1275">
        <v>1.5499999999999999E-3</v>
      </c>
      <c r="AU1275" t="s">
        <v>3</v>
      </c>
      <c r="AV1275">
        <v>0</v>
      </c>
      <c r="AW1275">
        <v>2</v>
      </c>
      <c r="AX1275">
        <v>39652134</v>
      </c>
      <c r="AY1275">
        <v>1</v>
      </c>
      <c r="AZ1275">
        <v>0</v>
      </c>
      <c r="BA1275">
        <v>1077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Y1275*Source!I484</f>
        <v>1.395E-3</v>
      </c>
      <c r="CY1275">
        <f t="shared" si="416"/>
        <v>12650</v>
      </c>
      <c r="CZ1275">
        <f t="shared" si="417"/>
        <v>12650</v>
      </c>
      <c r="DA1275">
        <f t="shared" si="418"/>
        <v>1</v>
      </c>
      <c r="DB1275">
        <f t="shared" si="419"/>
        <v>19.61</v>
      </c>
      <c r="DC1275">
        <f t="shared" si="420"/>
        <v>0</v>
      </c>
    </row>
    <row r="1276" spans="1:107" x14ac:dyDescent="0.2">
      <c r="A1276">
        <f>ROW(Source!A484)</f>
        <v>484</v>
      </c>
      <c r="B1276">
        <v>39650536</v>
      </c>
      <c r="C1276">
        <v>39652117</v>
      </c>
      <c r="D1276">
        <v>36799065</v>
      </c>
      <c r="E1276">
        <v>17</v>
      </c>
      <c r="F1276">
        <v>1</v>
      </c>
      <c r="G1276">
        <v>1</v>
      </c>
      <c r="H1276">
        <v>3</v>
      </c>
      <c r="I1276" t="s">
        <v>892</v>
      </c>
      <c r="J1276" t="s">
        <v>3</v>
      </c>
      <c r="K1276" t="s">
        <v>893</v>
      </c>
      <c r="L1276">
        <v>1374</v>
      </c>
      <c r="N1276">
        <v>1013</v>
      </c>
      <c r="O1276" t="s">
        <v>894</v>
      </c>
      <c r="P1276" t="s">
        <v>894</v>
      </c>
      <c r="Q1276">
        <v>1</v>
      </c>
      <c r="W1276">
        <v>0</v>
      </c>
      <c r="X1276">
        <v>-1731369543</v>
      </c>
      <c r="Y1276">
        <v>5.96</v>
      </c>
      <c r="AA1276">
        <v>1</v>
      </c>
      <c r="AB1276">
        <v>0</v>
      </c>
      <c r="AC1276">
        <v>0</v>
      </c>
      <c r="AD1276">
        <v>0</v>
      </c>
      <c r="AE1276">
        <v>1</v>
      </c>
      <c r="AF1276">
        <v>0</v>
      </c>
      <c r="AG1276">
        <v>0</v>
      </c>
      <c r="AH1276">
        <v>0</v>
      </c>
      <c r="AI1276">
        <v>1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3</v>
      </c>
      <c r="AT1276">
        <v>5.96</v>
      </c>
      <c r="AU1276" t="s">
        <v>3</v>
      </c>
      <c r="AV1276">
        <v>0</v>
      </c>
      <c r="AW1276">
        <v>2</v>
      </c>
      <c r="AX1276">
        <v>39652135</v>
      </c>
      <c r="AY1276">
        <v>1</v>
      </c>
      <c r="AZ1276">
        <v>0</v>
      </c>
      <c r="BA1276">
        <v>1078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Y1276*Source!I484</f>
        <v>5.3639999999999999</v>
      </c>
      <c r="CY1276">
        <f t="shared" si="416"/>
        <v>1</v>
      </c>
      <c r="CZ1276">
        <f t="shared" si="417"/>
        <v>1</v>
      </c>
      <c r="DA1276">
        <f t="shared" si="418"/>
        <v>1</v>
      </c>
      <c r="DB1276">
        <f t="shared" si="419"/>
        <v>5.96</v>
      </c>
      <c r="DC1276">
        <f t="shared" si="420"/>
        <v>0</v>
      </c>
    </row>
    <row r="1277" spans="1:107" x14ac:dyDescent="0.2">
      <c r="A1277">
        <f>ROW(Source!A484)</f>
        <v>484</v>
      </c>
      <c r="B1277">
        <v>39650536</v>
      </c>
      <c r="C1277">
        <v>39652117</v>
      </c>
      <c r="D1277">
        <v>0</v>
      </c>
      <c r="E1277">
        <v>0</v>
      </c>
      <c r="F1277">
        <v>1</v>
      </c>
      <c r="G1277">
        <v>1</v>
      </c>
      <c r="H1277">
        <v>3</v>
      </c>
      <c r="I1277" t="s">
        <v>171</v>
      </c>
      <c r="J1277" t="s">
        <v>3</v>
      </c>
      <c r="K1277" t="s">
        <v>753</v>
      </c>
      <c r="L1277">
        <v>1371</v>
      </c>
      <c r="N1277">
        <v>1013</v>
      </c>
      <c r="O1277" t="s">
        <v>17</v>
      </c>
      <c r="P1277" t="s">
        <v>17</v>
      </c>
      <c r="Q1277">
        <v>1</v>
      </c>
      <c r="W1277">
        <v>0</v>
      </c>
      <c r="X1277">
        <v>640508608</v>
      </c>
      <c r="Y1277">
        <v>2.2222219999999999</v>
      </c>
      <c r="AA1277">
        <v>337.93</v>
      </c>
      <c r="AB1277">
        <v>0</v>
      </c>
      <c r="AC1277">
        <v>0</v>
      </c>
      <c r="AD1277">
        <v>0</v>
      </c>
      <c r="AE1277">
        <v>337.93</v>
      </c>
      <c r="AF1277">
        <v>0</v>
      </c>
      <c r="AG1277">
        <v>0</v>
      </c>
      <c r="AH1277">
        <v>0</v>
      </c>
      <c r="AI1277">
        <v>1</v>
      </c>
      <c r="AJ1277">
        <v>1</v>
      </c>
      <c r="AK1277">
        <v>1</v>
      </c>
      <c r="AL1277">
        <v>1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 t="s">
        <v>3</v>
      </c>
      <c r="AT1277">
        <v>2.2222219999999999</v>
      </c>
      <c r="AU1277" t="s">
        <v>3</v>
      </c>
      <c r="AV1277">
        <v>0</v>
      </c>
      <c r="AW1277">
        <v>1</v>
      </c>
      <c r="AX1277">
        <v>-1</v>
      </c>
      <c r="AY1277">
        <v>0</v>
      </c>
      <c r="AZ1277">
        <v>0</v>
      </c>
      <c r="BA1277" t="s">
        <v>3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Y1277*Source!I484</f>
        <v>1.9999997999999999</v>
      </c>
      <c r="CY1277">
        <f t="shared" si="416"/>
        <v>337.93</v>
      </c>
      <c r="CZ1277">
        <f t="shared" si="417"/>
        <v>337.93</v>
      </c>
      <c r="DA1277">
        <f t="shared" si="418"/>
        <v>1</v>
      </c>
      <c r="DB1277">
        <f t="shared" si="419"/>
        <v>750.96</v>
      </c>
      <c r="DC1277">
        <f t="shared" si="420"/>
        <v>0</v>
      </c>
    </row>
    <row r="1278" spans="1:107" x14ac:dyDescent="0.2">
      <c r="A1278">
        <f>ROW(Source!A484)</f>
        <v>484</v>
      </c>
      <c r="B1278">
        <v>39650536</v>
      </c>
      <c r="C1278">
        <v>39652117</v>
      </c>
      <c r="D1278">
        <v>0</v>
      </c>
      <c r="E1278">
        <v>0</v>
      </c>
      <c r="F1278">
        <v>1</v>
      </c>
      <c r="G1278">
        <v>1</v>
      </c>
      <c r="H1278">
        <v>3</v>
      </c>
      <c r="I1278" t="s">
        <v>171</v>
      </c>
      <c r="J1278" t="s">
        <v>3</v>
      </c>
      <c r="K1278" t="s">
        <v>757</v>
      </c>
      <c r="L1278">
        <v>1371</v>
      </c>
      <c r="N1278">
        <v>1013</v>
      </c>
      <c r="O1278" t="s">
        <v>17</v>
      </c>
      <c r="P1278" t="s">
        <v>17</v>
      </c>
      <c r="Q1278">
        <v>1</v>
      </c>
      <c r="W1278">
        <v>0</v>
      </c>
      <c r="X1278">
        <v>-942158059</v>
      </c>
      <c r="Y1278">
        <v>2.2222219999999999</v>
      </c>
      <c r="AA1278">
        <v>1597.2</v>
      </c>
      <c r="AB1278">
        <v>0</v>
      </c>
      <c r="AC1278">
        <v>0</v>
      </c>
      <c r="AD1278">
        <v>0</v>
      </c>
      <c r="AE1278">
        <v>1597.2</v>
      </c>
      <c r="AF1278">
        <v>0</v>
      </c>
      <c r="AG1278">
        <v>0</v>
      </c>
      <c r="AH1278">
        <v>0</v>
      </c>
      <c r="AI1278">
        <v>1</v>
      </c>
      <c r="AJ1278">
        <v>1</v>
      </c>
      <c r="AK1278">
        <v>1</v>
      </c>
      <c r="AL1278">
        <v>1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 t="s">
        <v>3</v>
      </c>
      <c r="AT1278">
        <v>2.2222219999999999</v>
      </c>
      <c r="AU1278" t="s">
        <v>3</v>
      </c>
      <c r="AV1278">
        <v>0</v>
      </c>
      <c r="AW1278">
        <v>1</v>
      </c>
      <c r="AX1278">
        <v>-1</v>
      </c>
      <c r="AY1278">
        <v>0</v>
      </c>
      <c r="AZ1278">
        <v>0</v>
      </c>
      <c r="BA1278" t="s">
        <v>3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Y1278*Source!I484</f>
        <v>1.9999997999999999</v>
      </c>
      <c r="CY1278">
        <f t="shared" si="416"/>
        <v>1597.2</v>
      </c>
      <c r="CZ1278">
        <f t="shared" si="417"/>
        <v>1597.2</v>
      </c>
      <c r="DA1278">
        <f t="shared" si="418"/>
        <v>1</v>
      </c>
      <c r="DB1278">
        <f t="shared" si="419"/>
        <v>3549.33</v>
      </c>
      <c r="DC1278">
        <f t="shared" si="420"/>
        <v>0</v>
      </c>
    </row>
    <row r="1279" spans="1:107" x14ac:dyDescent="0.2">
      <c r="A1279">
        <f>ROW(Source!A484)</f>
        <v>484</v>
      </c>
      <c r="B1279">
        <v>39650536</v>
      </c>
      <c r="C1279">
        <v>39652117</v>
      </c>
      <c r="D1279">
        <v>0</v>
      </c>
      <c r="E1279">
        <v>0</v>
      </c>
      <c r="F1279">
        <v>1</v>
      </c>
      <c r="G1279">
        <v>1</v>
      </c>
      <c r="H1279">
        <v>3</v>
      </c>
      <c r="I1279" t="s">
        <v>171</v>
      </c>
      <c r="J1279" t="s">
        <v>3</v>
      </c>
      <c r="K1279" t="s">
        <v>761</v>
      </c>
      <c r="L1279">
        <v>1371</v>
      </c>
      <c r="N1279">
        <v>1013</v>
      </c>
      <c r="O1279" t="s">
        <v>17</v>
      </c>
      <c r="P1279" t="s">
        <v>17</v>
      </c>
      <c r="Q1279">
        <v>1</v>
      </c>
      <c r="W1279">
        <v>0</v>
      </c>
      <c r="X1279">
        <v>1260193602</v>
      </c>
      <c r="Y1279">
        <v>5.5555560000000002</v>
      </c>
      <c r="AA1279">
        <v>399.3</v>
      </c>
      <c r="AB1279">
        <v>0</v>
      </c>
      <c r="AC1279">
        <v>0</v>
      </c>
      <c r="AD1279">
        <v>0</v>
      </c>
      <c r="AE1279">
        <v>399.3</v>
      </c>
      <c r="AF1279">
        <v>0</v>
      </c>
      <c r="AG1279">
        <v>0</v>
      </c>
      <c r="AH1279">
        <v>0</v>
      </c>
      <c r="AI1279">
        <v>1</v>
      </c>
      <c r="AJ1279">
        <v>1</v>
      </c>
      <c r="AK1279">
        <v>1</v>
      </c>
      <c r="AL1279">
        <v>1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 t="s">
        <v>3</v>
      </c>
      <c r="AT1279">
        <v>5.5555560000000002</v>
      </c>
      <c r="AU1279" t="s">
        <v>3</v>
      </c>
      <c r="AV1279">
        <v>0</v>
      </c>
      <c r="AW1279">
        <v>1</v>
      </c>
      <c r="AX1279">
        <v>-1</v>
      </c>
      <c r="AY1279">
        <v>0</v>
      </c>
      <c r="AZ1279">
        <v>0</v>
      </c>
      <c r="BA1279" t="s">
        <v>3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Y1279*Source!I484</f>
        <v>5.0000004000000002</v>
      </c>
      <c r="CY1279">
        <f t="shared" si="416"/>
        <v>399.3</v>
      </c>
      <c r="CZ1279">
        <f t="shared" si="417"/>
        <v>399.3</v>
      </c>
      <c r="DA1279">
        <f t="shared" si="418"/>
        <v>1</v>
      </c>
      <c r="DB1279">
        <f t="shared" si="419"/>
        <v>2218.33</v>
      </c>
      <c r="DC1279">
        <f t="shared" si="420"/>
        <v>0</v>
      </c>
    </row>
    <row r="1280" spans="1:107" x14ac:dyDescent="0.2">
      <c r="A1280">
        <f>ROW(Source!A485)</f>
        <v>485</v>
      </c>
      <c r="B1280">
        <v>39650538</v>
      </c>
      <c r="C1280">
        <v>39652117</v>
      </c>
      <c r="D1280">
        <v>37071037</v>
      </c>
      <c r="E1280">
        <v>1</v>
      </c>
      <c r="F1280">
        <v>1</v>
      </c>
      <c r="G1280">
        <v>1</v>
      </c>
      <c r="H1280">
        <v>1</v>
      </c>
      <c r="I1280" t="s">
        <v>895</v>
      </c>
      <c r="J1280" t="s">
        <v>3</v>
      </c>
      <c r="K1280" t="s">
        <v>896</v>
      </c>
      <c r="L1280">
        <v>1191</v>
      </c>
      <c r="N1280">
        <v>1013</v>
      </c>
      <c r="O1280" t="s">
        <v>878</v>
      </c>
      <c r="P1280" t="s">
        <v>878</v>
      </c>
      <c r="Q1280">
        <v>1</v>
      </c>
      <c r="W1280">
        <v>0</v>
      </c>
      <c r="X1280">
        <v>1069510174</v>
      </c>
      <c r="Y1280">
        <v>41.85</v>
      </c>
      <c r="AA1280">
        <v>0</v>
      </c>
      <c r="AB1280">
        <v>0</v>
      </c>
      <c r="AC1280">
        <v>0</v>
      </c>
      <c r="AD1280">
        <v>65.13</v>
      </c>
      <c r="AE1280">
        <v>0</v>
      </c>
      <c r="AF1280">
        <v>0</v>
      </c>
      <c r="AG1280">
        <v>0</v>
      </c>
      <c r="AH1280">
        <v>9.6199999999999992</v>
      </c>
      <c r="AI1280">
        <v>1</v>
      </c>
      <c r="AJ1280">
        <v>1</v>
      </c>
      <c r="AK1280">
        <v>1</v>
      </c>
      <c r="AL1280">
        <v>6.77</v>
      </c>
      <c r="AN1280">
        <v>0</v>
      </c>
      <c r="AO1280">
        <v>1</v>
      </c>
      <c r="AP1280">
        <v>1</v>
      </c>
      <c r="AQ1280">
        <v>0</v>
      </c>
      <c r="AR1280">
        <v>0</v>
      </c>
      <c r="AS1280" t="s">
        <v>3</v>
      </c>
      <c r="AT1280">
        <v>31</v>
      </c>
      <c r="AU1280" t="s">
        <v>19</v>
      </c>
      <c r="AV1280">
        <v>1</v>
      </c>
      <c r="AW1280">
        <v>2</v>
      </c>
      <c r="AX1280">
        <v>39652130</v>
      </c>
      <c r="AY1280">
        <v>1</v>
      </c>
      <c r="AZ1280">
        <v>0</v>
      </c>
      <c r="BA1280">
        <v>1079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Y1280*Source!I485</f>
        <v>37.664999999999999</v>
      </c>
      <c r="CY1280">
        <f>AD1280</f>
        <v>65.13</v>
      </c>
      <c r="CZ1280">
        <f>AH1280</f>
        <v>9.6199999999999992</v>
      </c>
      <c r="DA1280">
        <f>AL1280</f>
        <v>6.77</v>
      </c>
      <c r="DB1280">
        <f>ROUND((ROUND(AT1280*CZ1280,2)*1.35),6)</f>
        <v>402.59699999999998</v>
      </c>
      <c r="DC1280">
        <f>ROUND((ROUND(AT1280*AG1280,2)*1.35),6)</f>
        <v>0</v>
      </c>
    </row>
    <row r="1281" spans="1:107" x14ac:dyDescent="0.2">
      <c r="A1281">
        <f>ROW(Source!A485)</f>
        <v>485</v>
      </c>
      <c r="B1281">
        <v>39650538</v>
      </c>
      <c r="C1281">
        <v>39652117</v>
      </c>
      <c r="D1281">
        <v>36883858</v>
      </c>
      <c r="E1281">
        <v>1</v>
      </c>
      <c r="F1281">
        <v>1</v>
      </c>
      <c r="G1281">
        <v>1</v>
      </c>
      <c r="H1281">
        <v>2</v>
      </c>
      <c r="I1281" t="s">
        <v>1039</v>
      </c>
      <c r="J1281" t="s">
        <v>1040</v>
      </c>
      <c r="K1281" t="s">
        <v>1041</v>
      </c>
      <c r="L1281">
        <v>1368</v>
      </c>
      <c r="N1281">
        <v>1011</v>
      </c>
      <c r="O1281" t="s">
        <v>902</v>
      </c>
      <c r="P1281" t="s">
        <v>902</v>
      </c>
      <c r="Q1281">
        <v>1</v>
      </c>
      <c r="W1281">
        <v>0</v>
      </c>
      <c r="X1281">
        <v>-353815937</v>
      </c>
      <c r="Y1281">
        <v>4.6980000000000004</v>
      </c>
      <c r="AA1281">
        <v>0</v>
      </c>
      <c r="AB1281">
        <v>54.84</v>
      </c>
      <c r="AC1281">
        <v>0</v>
      </c>
      <c r="AD1281">
        <v>0</v>
      </c>
      <c r="AE1281">
        <v>0</v>
      </c>
      <c r="AF1281">
        <v>8.1</v>
      </c>
      <c r="AG1281">
        <v>0</v>
      </c>
      <c r="AH1281">
        <v>0</v>
      </c>
      <c r="AI1281">
        <v>1</v>
      </c>
      <c r="AJ1281">
        <v>6.77</v>
      </c>
      <c r="AK1281">
        <v>1</v>
      </c>
      <c r="AL1281">
        <v>1</v>
      </c>
      <c r="AN1281">
        <v>0</v>
      </c>
      <c r="AO1281">
        <v>1</v>
      </c>
      <c r="AP1281">
        <v>1</v>
      </c>
      <c r="AQ1281">
        <v>0</v>
      </c>
      <c r="AR1281">
        <v>0</v>
      </c>
      <c r="AS1281" t="s">
        <v>3</v>
      </c>
      <c r="AT1281">
        <v>3.48</v>
      </c>
      <c r="AU1281" t="s">
        <v>19</v>
      </c>
      <c r="AV1281">
        <v>0</v>
      </c>
      <c r="AW1281">
        <v>2</v>
      </c>
      <c r="AX1281">
        <v>39652131</v>
      </c>
      <c r="AY1281">
        <v>1</v>
      </c>
      <c r="AZ1281">
        <v>0</v>
      </c>
      <c r="BA1281">
        <v>1080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Y1281*Source!I485</f>
        <v>4.2282000000000002</v>
      </c>
      <c r="CY1281">
        <f>AB1281</f>
        <v>54.84</v>
      </c>
      <c r="CZ1281">
        <f>AF1281</f>
        <v>8.1</v>
      </c>
      <c r="DA1281">
        <f>AJ1281</f>
        <v>6.77</v>
      </c>
      <c r="DB1281">
        <f>ROUND((ROUND(AT1281*CZ1281,2)*1.35),6)</f>
        <v>38.0565</v>
      </c>
      <c r="DC1281">
        <f>ROUND((ROUND(AT1281*AG1281,2)*1.35),6)</f>
        <v>0</v>
      </c>
    </row>
    <row r="1282" spans="1:107" x14ac:dyDescent="0.2">
      <c r="A1282">
        <f>ROW(Source!A485)</f>
        <v>485</v>
      </c>
      <c r="B1282">
        <v>39650538</v>
      </c>
      <c r="C1282">
        <v>39652117</v>
      </c>
      <c r="D1282">
        <v>36800140</v>
      </c>
      <c r="E1282">
        <v>1</v>
      </c>
      <c r="F1282">
        <v>1</v>
      </c>
      <c r="G1282">
        <v>1</v>
      </c>
      <c r="H1282">
        <v>3</v>
      </c>
      <c r="I1282" t="s">
        <v>1061</v>
      </c>
      <c r="J1282" t="s">
        <v>1062</v>
      </c>
      <c r="K1282" t="s">
        <v>1063</v>
      </c>
      <c r="L1282">
        <v>1339</v>
      </c>
      <c r="N1282">
        <v>1007</v>
      </c>
      <c r="O1282" t="s">
        <v>657</v>
      </c>
      <c r="P1282" t="s">
        <v>657</v>
      </c>
      <c r="Q1282">
        <v>1</v>
      </c>
      <c r="W1282">
        <v>0</v>
      </c>
      <c r="X1282">
        <v>1706747518</v>
      </c>
      <c r="Y1282">
        <v>2.7E-2</v>
      </c>
      <c r="AA1282">
        <v>260.70999999999998</v>
      </c>
      <c r="AB1282">
        <v>0</v>
      </c>
      <c r="AC1282">
        <v>0</v>
      </c>
      <c r="AD1282">
        <v>0</v>
      </c>
      <c r="AE1282">
        <v>38.51</v>
      </c>
      <c r="AF1282">
        <v>0</v>
      </c>
      <c r="AG1282">
        <v>0</v>
      </c>
      <c r="AH1282">
        <v>0</v>
      </c>
      <c r="AI1282">
        <v>6.77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3</v>
      </c>
      <c r="AT1282">
        <v>2.7E-2</v>
      </c>
      <c r="AU1282" t="s">
        <v>3</v>
      </c>
      <c r="AV1282">
        <v>0</v>
      </c>
      <c r="AW1282">
        <v>2</v>
      </c>
      <c r="AX1282">
        <v>39652132</v>
      </c>
      <c r="AY1282">
        <v>1</v>
      </c>
      <c r="AZ1282">
        <v>0</v>
      </c>
      <c r="BA1282">
        <v>1081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Y1282*Source!I485</f>
        <v>2.4299999999999999E-2</v>
      </c>
      <c r="CY1282">
        <f t="shared" ref="CY1282:CY1288" si="421">AA1282</f>
        <v>260.70999999999998</v>
      </c>
      <c r="CZ1282">
        <f t="shared" ref="CZ1282:CZ1288" si="422">AE1282</f>
        <v>38.51</v>
      </c>
      <c r="DA1282">
        <f t="shared" ref="DA1282:DA1288" si="423">AI1282</f>
        <v>6.77</v>
      </c>
      <c r="DB1282">
        <f t="shared" ref="DB1282:DB1288" si="424">ROUND(ROUND(AT1282*CZ1282,2),6)</f>
        <v>1.04</v>
      </c>
      <c r="DC1282">
        <f t="shared" ref="DC1282:DC1288" si="425">ROUND(ROUND(AT1282*AG1282,2),6)</f>
        <v>0</v>
      </c>
    </row>
    <row r="1283" spans="1:107" x14ac:dyDescent="0.2">
      <c r="A1283">
        <f>ROW(Source!A485)</f>
        <v>485</v>
      </c>
      <c r="B1283">
        <v>39650538</v>
      </c>
      <c r="C1283">
        <v>39652117</v>
      </c>
      <c r="D1283">
        <v>36800159</v>
      </c>
      <c r="E1283">
        <v>1</v>
      </c>
      <c r="F1283">
        <v>1</v>
      </c>
      <c r="G1283">
        <v>1</v>
      </c>
      <c r="H1283">
        <v>3</v>
      </c>
      <c r="I1283" t="s">
        <v>1064</v>
      </c>
      <c r="J1283" t="s">
        <v>1065</v>
      </c>
      <c r="K1283" t="s">
        <v>1066</v>
      </c>
      <c r="L1283">
        <v>1339</v>
      </c>
      <c r="N1283">
        <v>1007</v>
      </c>
      <c r="O1283" t="s">
        <v>657</v>
      </c>
      <c r="P1283" t="s">
        <v>657</v>
      </c>
      <c r="Q1283">
        <v>1</v>
      </c>
      <c r="W1283">
        <v>0</v>
      </c>
      <c r="X1283">
        <v>1262771840</v>
      </c>
      <c r="Y1283">
        <v>0.12</v>
      </c>
      <c r="AA1283">
        <v>42.11</v>
      </c>
      <c r="AB1283">
        <v>0</v>
      </c>
      <c r="AC1283">
        <v>0</v>
      </c>
      <c r="AD1283">
        <v>0</v>
      </c>
      <c r="AE1283">
        <v>6.22</v>
      </c>
      <c r="AF1283">
        <v>0</v>
      </c>
      <c r="AG1283">
        <v>0</v>
      </c>
      <c r="AH1283">
        <v>0</v>
      </c>
      <c r="AI1283">
        <v>6.77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0</v>
      </c>
      <c r="AQ1283">
        <v>0</v>
      </c>
      <c r="AR1283">
        <v>0</v>
      </c>
      <c r="AS1283" t="s">
        <v>3</v>
      </c>
      <c r="AT1283">
        <v>0.12</v>
      </c>
      <c r="AU1283" t="s">
        <v>3</v>
      </c>
      <c r="AV1283">
        <v>0</v>
      </c>
      <c r="AW1283">
        <v>2</v>
      </c>
      <c r="AX1283">
        <v>39652133</v>
      </c>
      <c r="AY1283">
        <v>1</v>
      </c>
      <c r="AZ1283">
        <v>0</v>
      </c>
      <c r="BA1283">
        <v>1082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Y1283*Source!I485</f>
        <v>0.108</v>
      </c>
      <c r="CY1283">
        <f t="shared" si="421"/>
        <v>42.11</v>
      </c>
      <c r="CZ1283">
        <f t="shared" si="422"/>
        <v>6.22</v>
      </c>
      <c r="DA1283">
        <f t="shared" si="423"/>
        <v>6.77</v>
      </c>
      <c r="DB1283">
        <f t="shared" si="424"/>
        <v>0.75</v>
      </c>
      <c r="DC1283">
        <f t="shared" si="425"/>
        <v>0</v>
      </c>
    </row>
    <row r="1284" spans="1:107" x14ac:dyDescent="0.2">
      <c r="A1284">
        <f>ROW(Source!A485)</f>
        <v>485</v>
      </c>
      <c r="B1284">
        <v>39650538</v>
      </c>
      <c r="C1284">
        <v>39652117</v>
      </c>
      <c r="D1284">
        <v>36803265</v>
      </c>
      <c r="E1284">
        <v>1</v>
      </c>
      <c r="F1284">
        <v>1</v>
      </c>
      <c r="G1284">
        <v>1</v>
      </c>
      <c r="H1284">
        <v>3</v>
      </c>
      <c r="I1284" t="s">
        <v>1274</v>
      </c>
      <c r="J1284" t="s">
        <v>1275</v>
      </c>
      <c r="K1284" t="s">
        <v>1276</v>
      </c>
      <c r="L1284">
        <v>1348</v>
      </c>
      <c r="N1284">
        <v>1009</v>
      </c>
      <c r="O1284" t="s">
        <v>888</v>
      </c>
      <c r="P1284" t="s">
        <v>888</v>
      </c>
      <c r="Q1284">
        <v>1000</v>
      </c>
      <c r="W1284">
        <v>0</v>
      </c>
      <c r="X1284">
        <v>638864228</v>
      </c>
      <c r="Y1284">
        <v>1.5499999999999999E-3</v>
      </c>
      <c r="AA1284">
        <v>85640.5</v>
      </c>
      <c r="AB1284">
        <v>0</v>
      </c>
      <c r="AC1284">
        <v>0</v>
      </c>
      <c r="AD1284">
        <v>0</v>
      </c>
      <c r="AE1284">
        <v>12650</v>
      </c>
      <c r="AF1284">
        <v>0</v>
      </c>
      <c r="AG1284">
        <v>0</v>
      </c>
      <c r="AH1284">
        <v>0</v>
      </c>
      <c r="AI1284">
        <v>6.77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3</v>
      </c>
      <c r="AT1284">
        <v>1.5499999999999999E-3</v>
      </c>
      <c r="AU1284" t="s">
        <v>3</v>
      </c>
      <c r="AV1284">
        <v>0</v>
      </c>
      <c r="AW1284">
        <v>2</v>
      </c>
      <c r="AX1284">
        <v>39652134</v>
      </c>
      <c r="AY1284">
        <v>1</v>
      </c>
      <c r="AZ1284">
        <v>0</v>
      </c>
      <c r="BA1284">
        <v>1083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Y1284*Source!I485</f>
        <v>1.395E-3</v>
      </c>
      <c r="CY1284">
        <f t="shared" si="421"/>
        <v>85640.5</v>
      </c>
      <c r="CZ1284">
        <f t="shared" si="422"/>
        <v>12650</v>
      </c>
      <c r="DA1284">
        <f t="shared" si="423"/>
        <v>6.77</v>
      </c>
      <c r="DB1284">
        <f t="shared" si="424"/>
        <v>19.61</v>
      </c>
      <c r="DC1284">
        <f t="shared" si="425"/>
        <v>0</v>
      </c>
    </row>
    <row r="1285" spans="1:107" x14ac:dyDescent="0.2">
      <c r="A1285">
        <f>ROW(Source!A485)</f>
        <v>485</v>
      </c>
      <c r="B1285">
        <v>39650538</v>
      </c>
      <c r="C1285">
        <v>39652117</v>
      </c>
      <c r="D1285">
        <v>36799065</v>
      </c>
      <c r="E1285">
        <v>17</v>
      </c>
      <c r="F1285">
        <v>1</v>
      </c>
      <c r="G1285">
        <v>1</v>
      </c>
      <c r="H1285">
        <v>3</v>
      </c>
      <c r="I1285" t="s">
        <v>892</v>
      </c>
      <c r="J1285" t="s">
        <v>3</v>
      </c>
      <c r="K1285" t="s">
        <v>893</v>
      </c>
      <c r="L1285">
        <v>1374</v>
      </c>
      <c r="N1285">
        <v>1013</v>
      </c>
      <c r="O1285" t="s">
        <v>894</v>
      </c>
      <c r="P1285" t="s">
        <v>894</v>
      </c>
      <c r="Q1285">
        <v>1</v>
      </c>
      <c r="W1285">
        <v>0</v>
      </c>
      <c r="X1285">
        <v>-1731369543</v>
      </c>
      <c r="Y1285">
        <v>5.96</v>
      </c>
      <c r="AA1285">
        <v>1</v>
      </c>
      <c r="AB1285">
        <v>0</v>
      </c>
      <c r="AC1285">
        <v>0</v>
      </c>
      <c r="AD1285">
        <v>0</v>
      </c>
      <c r="AE1285">
        <v>1</v>
      </c>
      <c r="AF1285">
        <v>0</v>
      </c>
      <c r="AG1285">
        <v>0</v>
      </c>
      <c r="AH1285">
        <v>0</v>
      </c>
      <c r="AI1285">
        <v>1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 t="s">
        <v>3</v>
      </c>
      <c r="AT1285">
        <v>5.96</v>
      </c>
      <c r="AU1285" t="s">
        <v>3</v>
      </c>
      <c r="AV1285">
        <v>0</v>
      </c>
      <c r="AW1285">
        <v>2</v>
      </c>
      <c r="AX1285">
        <v>39652135</v>
      </c>
      <c r="AY1285">
        <v>1</v>
      </c>
      <c r="AZ1285">
        <v>0</v>
      </c>
      <c r="BA1285">
        <v>1084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Y1285*Source!I485</f>
        <v>5.3639999999999999</v>
      </c>
      <c r="CY1285">
        <f t="shared" si="421"/>
        <v>1</v>
      </c>
      <c r="CZ1285">
        <f t="shared" si="422"/>
        <v>1</v>
      </c>
      <c r="DA1285">
        <f t="shared" si="423"/>
        <v>1</v>
      </c>
      <c r="DB1285">
        <f t="shared" si="424"/>
        <v>5.96</v>
      </c>
      <c r="DC1285">
        <f t="shared" si="425"/>
        <v>0</v>
      </c>
    </row>
    <row r="1286" spans="1:107" x14ac:dyDescent="0.2">
      <c r="A1286">
        <f>ROW(Source!A485)</f>
        <v>485</v>
      </c>
      <c r="B1286">
        <v>39650538</v>
      </c>
      <c r="C1286">
        <v>39652117</v>
      </c>
      <c r="D1286">
        <v>0</v>
      </c>
      <c r="E1286">
        <v>0</v>
      </c>
      <c r="F1286">
        <v>1</v>
      </c>
      <c r="G1286">
        <v>1</v>
      </c>
      <c r="H1286">
        <v>3</v>
      </c>
      <c r="I1286" t="s">
        <v>171</v>
      </c>
      <c r="J1286" t="s">
        <v>3</v>
      </c>
      <c r="K1286" t="s">
        <v>753</v>
      </c>
      <c r="L1286">
        <v>1371</v>
      </c>
      <c r="N1286">
        <v>1013</v>
      </c>
      <c r="O1286" t="s">
        <v>17</v>
      </c>
      <c r="P1286" t="s">
        <v>17</v>
      </c>
      <c r="Q1286">
        <v>1</v>
      </c>
      <c r="W1286">
        <v>0</v>
      </c>
      <c r="X1286">
        <v>640508608</v>
      </c>
      <c r="Y1286">
        <v>2.2222219999999999</v>
      </c>
      <c r="AA1286">
        <v>507.41</v>
      </c>
      <c r="AB1286">
        <v>0</v>
      </c>
      <c r="AC1286">
        <v>0</v>
      </c>
      <c r="AD1286">
        <v>0</v>
      </c>
      <c r="AE1286">
        <v>74.95</v>
      </c>
      <c r="AF1286">
        <v>0</v>
      </c>
      <c r="AG1286">
        <v>0</v>
      </c>
      <c r="AH1286">
        <v>0</v>
      </c>
      <c r="AI1286">
        <v>6.77</v>
      </c>
      <c r="AJ1286">
        <v>1</v>
      </c>
      <c r="AK1286">
        <v>1</v>
      </c>
      <c r="AL1286">
        <v>1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 t="s">
        <v>3</v>
      </c>
      <c r="AT1286">
        <v>2.2222219999999999</v>
      </c>
      <c r="AU1286" t="s">
        <v>3</v>
      </c>
      <c r="AV1286">
        <v>0</v>
      </c>
      <c r="AW1286">
        <v>1</v>
      </c>
      <c r="AX1286">
        <v>-1</v>
      </c>
      <c r="AY1286">
        <v>0</v>
      </c>
      <c r="AZ1286">
        <v>0</v>
      </c>
      <c r="BA1286" t="s">
        <v>3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Y1286*Source!I485</f>
        <v>1.9999997999999999</v>
      </c>
      <c r="CY1286">
        <f t="shared" si="421"/>
        <v>507.41</v>
      </c>
      <c r="CZ1286">
        <f t="shared" si="422"/>
        <v>74.95</v>
      </c>
      <c r="DA1286">
        <f t="shared" si="423"/>
        <v>6.77</v>
      </c>
      <c r="DB1286">
        <f t="shared" si="424"/>
        <v>166.56</v>
      </c>
      <c r="DC1286">
        <f t="shared" si="425"/>
        <v>0</v>
      </c>
    </row>
    <row r="1287" spans="1:107" x14ac:dyDescent="0.2">
      <c r="A1287">
        <f>ROW(Source!A485)</f>
        <v>485</v>
      </c>
      <c r="B1287">
        <v>39650538</v>
      </c>
      <c r="C1287">
        <v>39652117</v>
      </c>
      <c r="D1287">
        <v>0</v>
      </c>
      <c r="E1287">
        <v>0</v>
      </c>
      <c r="F1287">
        <v>1</v>
      </c>
      <c r="G1287">
        <v>1</v>
      </c>
      <c r="H1287">
        <v>3</v>
      </c>
      <c r="I1287" t="s">
        <v>171</v>
      </c>
      <c r="J1287" t="s">
        <v>3</v>
      </c>
      <c r="K1287" t="s">
        <v>757</v>
      </c>
      <c r="L1287">
        <v>1371</v>
      </c>
      <c r="N1287">
        <v>1013</v>
      </c>
      <c r="O1287" t="s">
        <v>17</v>
      </c>
      <c r="P1287" t="s">
        <v>17</v>
      </c>
      <c r="Q1287">
        <v>1</v>
      </c>
      <c r="W1287">
        <v>0</v>
      </c>
      <c r="X1287">
        <v>-942158059</v>
      </c>
      <c r="Y1287">
        <v>2.2222219999999999</v>
      </c>
      <c r="AA1287">
        <v>2444.65</v>
      </c>
      <c r="AB1287">
        <v>0</v>
      </c>
      <c r="AC1287">
        <v>0</v>
      </c>
      <c r="AD1287">
        <v>0</v>
      </c>
      <c r="AE1287">
        <v>361.1</v>
      </c>
      <c r="AF1287">
        <v>0</v>
      </c>
      <c r="AG1287">
        <v>0</v>
      </c>
      <c r="AH1287">
        <v>0</v>
      </c>
      <c r="AI1287">
        <v>6.77</v>
      </c>
      <c r="AJ1287">
        <v>1</v>
      </c>
      <c r="AK1287">
        <v>1</v>
      </c>
      <c r="AL1287">
        <v>1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 t="s">
        <v>3</v>
      </c>
      <c r="AT1287">
        <v>2.2222219999999999</v>
      </c>
      <c r="AU1287" t="s">
        <v>3</v>
      </c>
      <c r="AV1287">
        <v>0</v>
      </c>
      <c r="AW1287">
        <v>1</v>
      </c>
      <c r="AX1287">
        <v>-1</v>
      </c>
      <c r="AY1287">
        <v>0</v>
      </c>
      <c r="AZ1287">
        <v>0</v>
      </c>
      <c r="BA1287" t="s">
        <v>3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Y1287*Source!I485</f>
        <v>1.9999997999999999</v>
      </c>
      <c r="CY1287">
        <f t="shared" si="421"/>
        <v>2444.65</v>
      </c>
      <c r="CZ1287">
        <f t="shared" si="422"/>
        <v>361.1</v>
      </c>
      <c r="DA1287">
        <f t="shared" si="423"/>
        <v>6.77</v>
      </c>
      <c r="DB1287">
        <f t="shared" si="424"/>
        <v>802.44</v>
      </c>
      <c r="DC1287">
        <f t="shared" si="425"/>
        <v>0</v>
      </c>
    </row>
    <row r="1288" spans="1:107" x14ac:dyDescent="0.2">
      <c r="A1288">
        <f>ROW(Source!A485)</f>
        <v>485</v>
      </c>
      <c r="B1288">
        <v>39650538</v>
      </c>
      <c r="C1288">
        <v>39652117</v>
      </c>
      <c r="D1288">
        <v>0</v>
      </c>
      <c r="E1288">
        <v>0</v>
      </c>
      <c r="F1288">
        <v>1</v>
      </c>
      <c r="G1288">
        <v>1</v>
      </c>
      <c r="H1288">
        <v>3</v>
      </c>
      <c r="I1288" t="s">
        <v>171</v>
      </c>
      <c r="J1288" t="s">
        <v>3</v>
      </c>
      <c r="K1288" t="s">
        <v>761</v>
      </c>
      <c r="L1288">
        <v>1371</v>
      </c>
      <c r="N1288">
        <v>1013</v>
      </c>
      <c r="O1288" t="s">
        <v>17</v>
      </c>
      <c r="P1288" t="s">
        <v>17</v>
      </c>
      <c r="Q1288">
        <v>1</v>
      </c>
      <c r="W1288">
        <v>0</v>
      </c>
      <c r="X1288">
        <v>1260193602</v>
      </c>
      <c r="Y1288">
        <v>5.5555560000000002</v>
      </c>
      <c r="AA1288">
        <v>568.82000000000005</v>
      </c>
      <c r="AB1288">
        <v>0</v>
      </c>
      <c r="AC1288">
        <v>0</v>
      </c>
      <c r="AD1288">
        <v>0</v>
      </c>
      <c r="AE1288">
        <v>84.02</v>
      </c>
      <c r="AF1288">
        <v>0</v>
      </c>
      <c r="AG1288">
        <v>0</v>
      </c>
      <c r="AH1288">
        <v>0</v>
      </c>
      <c r="AI1288">
        <v>6.77</v>
      </c>
      <c r="AJ1288">
        <v>1</v>
      </c>
      <c r="AK1288">
        <v>1</v>
      </c>
      <c r="AL1288">
        <v>1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 t="s">
        <v>3</v>
      </c>
      <c r="AT1288">
        <v>5.5555560000000002</v>
      </c>
      <c r="AU1288" t="s">
        <v>3</v>
      </c>
      <c r="AV1288">
        <v>0</v>
      </c>
      <c r="AW1288">
        <v>1</v>
      </c>
      <c r="AX1288">
        <v>-1</v>
      </c>
      <c r="AY1288">
        <v>0</v>
      </c>
      <c r="AZ1288">
        <v>0</v>
      </c>
      <c r="BA1288" t="s">
        <v>3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Y1288*Source!I485</f>
        <v>5.0000004000000002</v>
      </c>
      <c r="CY1288">
        <f t="shared" si="421"/>
        <v>568.82000000000005</v>
      </c>
      <c r="CZ1288">
        <f t="shared" si="422"/>
        <v>84.02</v>
      </c>
      <c r="DA1288">
        <f t="shared" si="423"/>
        <v>6.77</v>
      </c>
      <c r="DB1288">
        <f t="shared" si="424"/>
        <v>466.78</v>
      </c>
      <c r="DC1288">
        <f t="shared" si="425"/>
        <v>0</v>
      </c>
    </row>
    <row r="1289" spans="1:107" x14ac:dyDescent="0.2">
      <c r="A1289">
        <f>ROW(Source!A492)</f>
        <v>492</v>
      </c>
      <c r="B1289">
        <v>39650536</v>
      </c>
      <c r="C1289">
        <v>39652139</v>
      </c>
      <c r="D1289">
        <v>37071037</v>
      </c>
      <c r="E1289">
        <v>1</v>
      </c>
      <c r="F1289">
        <v>1</v>
      </c>
      <c r="G1289">
        <v>1</v>
      </c>
      <c r="H1289">
        <v>1</v>
      </c>
      <c r="I1289" t="s">
        <v>895</v>
      </c>
      <c r="J1289" t="s">
        <v>3</v>
      </c>
      <c r="K1289" t="s">
        <v>896</v>
      </c>
      <c r="L1289">
        <v>1191</v>
      </c>
      <c r="N1289">
        <v>1013</v>
      </c>
      <c r="O1289" t="s">
        <v>878</v>
      </c>
      <c r="P1289" t="s">
        <v>878</v>
      </c>
      <c r="Q1289">
        <v>1</v>
      </c>
      <c r="W1289">
        <v>0</v>
      </c>
      <c r="X1289">
        <v>1069510174</v>
      </c>
      <c r="Y1289">
        <v>55.35</v>
      </c>
      <c r="AA1289">
        <v>0</v>
      </c>
      <c r="AB1289">
        <v>0</v>
      </c>
      <c r="AC1289">
        <v>0</v>
      </c>
      <c r="AD1289">
        <v>9.6199999999999992</v>
      </c>
      <c r="AE1289">
        <v>0</v>
      </c>
      <c r="AF1289">
        <v>0</v>
      </c>
      <c r="AG1289">
        <v>0</v>
      </c>
      <c r="AH1289">
        <v>9.6199999999999992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1</v>
      </c>
      <c r="AP1289">
        <v>1</v>
      </c>
      <c r="AQ1289">
        <v>0</v>
      </c>
      <c r="AR1289">
        <v>0</v>
      </c>
      <c r="AS1289" t="s">
        <v>3</v>
      </c>
      <c r="AT1289">
        <v>41</v>
      </c>
      <c r="AU1289" t="s">
        <v>19</v>
      </c>
      <c r="AV1289">
        <v>1</v>
      </c>
      <c r="AW1289">
        <v>2</v>
      </c>
      <c r="AX1289">
        <v>39652152</v>
      </c>
      <c r="AY1289">
        <v>1</v>
      </c>
      <c r="AZ1289">
        <v>0</v>
      </c>
      <c r="BA1289">
        <v>1085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Y1289*Source!I492</f>
        <v>38.744999999999997</v>
      </c>
      <c r="CY1289">
        <f>AD1289</f>
        <v>9.6199999999999992</v>
      </c>
      <c r="CZ1289">
        <f>AH1289</f>
        <v>9.6199999999999992</v>
      </c>
      <c r="DA1289">
        <f>AL1289</f>
        <v>1</v>
      </c>
      <c r="DB1289">
        <f>ROUND((ROUND(AT1289*CZ1289,2)*1.35),6)</f>
        <v>532.46699999999998</v>
      </c>
      <c r="DC1289">
        <f>ROUND((ROUND(AT1289*AG1289,2)*1.35),6)</f>
        <v>0</v>
      </c>
    </row>
    <row r="1290" spans="1:107" x14ac:dyDescent="0.2">
      <c r="A1290">
        <f>ROW(Source!A492)</f>
        <v>492</v>
      </c>
      <c r="B1290">
        <v>39650536</v>
      </c>
      <c r="C1290">
        <v>39652139</v>
      </c>
      <c r="D1290">
        <v>36883858</v>
      </c>
      <c r="E1290">
        <v>1</v>
      </c>
      <c r="F1290">
        <v>1</v>
      </c>
      <c r="G1290">
        <v>1</v>
      </c>
      <c r="H1290">
        <v>2</v>
      </c>
      <c r="I1290" t="s">
        <v>1039</v>
      </c>
      <c r="J1290" t="s">
        <v>1040</v>
      </c>
      <c r="K1290" t="s">
        <v>1041</v>
      </c>
      <c r="L1290">
        <v>1368</v>
      </c>
      <c r="N1290">
        <v>1011</v>
      </c>
      <c r="O1290" t="s">
        <v>902</v>
      </c>
      <c r="P1290" t="s">
        <v>902</v>
      </c>
      <c r="Q1290">
        <v>1</v>
      </c>
      <c r="W1290">
        <v>0</v>
      </c>
      <c r="X1290">
        <v>-353815937</v>
      </c>
      <c r="Y1290">
        <v>9.3960000000000008</v>
      </c>
      <c r="AA1290">
        <v>0</v>
      </c>
      <c r="AB1290">
        <v>8.1</v>
      </c>
      <c r="AC1290">
        <v>0</v>
      </c>
      <c r="AD1290">
        <v>0</v>
      </c>
      <c r="AE1290">
        <v>0</v>
      </c>
      <c r="AF1290">
        <v>8.1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1</v>
      </c>
      <c r="AQ1290">
        <v>0</v>
      </c>
      <c r="AR1290">
        <v>0</v>
      </c>
      <c r="AS1290" t="s">
        <v>3</v>
      </c>
      <c r="AT1290">
        <v>6.96</v>
      </c>
      <c r="AU1290" t="s">
        <v>19</v>
      </c>
      <c r="AV1290">
        <v>0</v>
      </c>
      <c r="AW1290">
        <v>2</v>
      </c>
      <c r="AX1290">
        <v>39652153</v>
      </c>
      <c r="AY1290">
        <v>1</v>
      </c>
      <c r="AZ1290">
        <v>0</v>
      </c>
      <c r="BA1290">
        <v>1086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Y1290*Source!I492</f>
        <v>6.5772000000000004</v>
      </c>
      <c r="CY1290">
        <f>AB1290</f>
        <v>8.1</v>
      </c>
      <c r="CZ1290">
        <f>AF1290</f>
        <v>8.1</v>
      </c>
      <c r="DA1290">
        <f>AJ1290</f>
        <v>1</v>
      </c>
      <c r="DB1290">
        <f>ROUND((ROUND(AT1290*CZ1290,2)*1.35),6)</f>
        <v>76.113</v>
      </c>
      <c r="DC1290">
        <f>ROUND((ROUND(AT1290*AG1290,2)*1.35),6)</f>
        <v>0</v>
      </c>
    </row>
    <row r="1291" spans="1:107" x14ac:dyDescent="0.2">
      <c r="A1291">
        <f>ROW(Source!A492)</f>
        <v>492</v>
      </c>
      <c r="B1291">
        <v>39650536</v>
      </c>
      <c r="C1291">
        <v>39652139</v>
      </c>
      <c r="D1291">
        <v>36800140</v>
      </c>
      <c r="E1291">
        <v>1</v>
      </c>
      <c r="F1291">
        <v>1</v>
      </c>
      <c r="G1291">
        <v>1</v>
      </c>
      <c r="H1291">
        <v>3</v>
      </c>
      <c r="I1291" t="s">
        <v>1061</v>
      </c>
      <c r="J1291" t="s">
        <v>1062</v>
      </c>
      <c r="K1291" t="s">
        <v>1063</v>
      </c>
      <c r="L1291">
        <v>1339</v>
      </c>
      <c r="N1291">
        <v>1007</v>
      </c>
      <c r="O1291" t="s">
        <v>657</v>
      </c>
      <c r="P1291" t="s">
        <v>657</v>
      </c>
      <c r="Q1291">
        <v>1</v>
      </c>
      <c r="W1291">
        <v>0</v>
      </c>
      <c r="X1291">
        <v>1706747518</v>
      </c>
      <c r="Y1291">
        <v>2.7E-2</v>
      </c>
      <c r="AA1291">
        <v>38.51</v>
      </c>
      <c r="AB1291">
        <v>0</v>
      </c>
      <c r="AC1291">
        <v>0</v>
      </c>
      <c r="AD1291">
        <v>0</v>
      </c>
      <c r="AE1291">
        <v>38.51</v>
      </c>
      <c r="AF1291">
        <v>0</v>
      </c>
      <c r="AG1291">
        <v>0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1</v>
      </c>
      <c r="AP1291">
        <v>0</v>
      </c>
      <c r="AQ1291">
        <v>0</v>
      </c>
      <c r="AR1291">
        <v>0</v>
      </c>
      <c r="AS1291" t="s">
        <v>3</v>
      </c>
      <c r="AT1291">
        <v>2.7E-2</v>
      </c>
      <c r="AU1291" t="s">
        <v>3</v>
      </c>
      <c r="AV1291">
        <v>0</v>
      </c>
      <c r="AW1291">
        <v>2</v>
      </c>
      <c r="AX1291">
        <v>39652154</v>
      </c>
      <c r="AY1291">
        <v>1</v>
      </c>
      <c r="AZ1291">
        <v>0</v>
      </c>
      <c r="BA1291">
        <v>1087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Y1291*Source!I492</f>
        <v>1.89E-2</v>
      </c>
      <c r="CY1291">
        <f t="shared" ref="CY1291:CY1297" si="426">AA1291</f>
        <v>38.51</v>
      </c>
      <c r="CZ1291">
        <f t="shared" ref="CZ1291:CZ1297" si="427">AE1291</f>
        <v>38.51</v>
      </c>
      <c r="DA1291">
        <f t="shared" ref="DA1291:DA1297" si="428">AI1291</f>
        <v>1</v>
      </c>
      <c r="DB1291">
        <f t="shared" ref="DB1291:DB1297" si="429">ROUND(ROUND(AT1291*CZ1291,2),6)</f>
        <v>1.04</v>
      </c>
      <c r="DC1291">
        <f t="shared" ref="DC1291:DC1297" si="430">ROUND(ROUND(AT1291*AG1291,2),6)</f>
        <v>0</v>
      </c>
    </row>
    <row r="1292" spans="1:107" x14ac:dyDescent="0.2">
      <c r="A1292">
        <f>ROW(Source!A492)</f>
        <v>492</v>
      </c>
      <c r="B1292">
        <v>39650536</v>
      </c>
      <c r="C1292">
        <v>39652139</v>
      </c>
      <c r="D1292">
        <v>36800159</v>
      </c>
      <c r="E1292">
        <v>1</v>
      </c>
      <c r="F1292">
        <v>1</v>
      </c>
      <c r="G1292">
        <v>1</v>
      </c>
      <c r="H1292">
        <v>3</v>
      </c>
      <c r="I1292" t="s">
        <v>1064</v>
      </c>
      <c r="J1292" t="s">
        <v>1065</v>
      </c>
      <c r="K1292" t="s">
        <v>1066</v>
      </c>
      <c r="L1292">
        <v>1339</v>
      </c>
      <c r="N1292">
        <v>1007</v>
      </c>
      <c r="O1292" t="s">
        <v>657</v>
      </c>
      <c r="P1292" t="s">
        <v>657</v>
      </c>
      <c r="Q1292">
        <v>1</v>
      </c>
      <c r="W1292">
        <v>0</v>
      </c>
      <c r="X1292">
        <v>1262771840</v>
      </c>
      <c r="Y1292">
        <v>0.12</v>
      </c>
      <c r="AA1292">
        <v>6.22</v>
      </c>
      <c r="AB1292">
        <v>0</v>
      </c>
      <c r="AC1292">
        <v>0</v>
      </c>
      <c r="AD1292">
        <v>0</v>
      </c>
      <c r="AE1292">
        <v>6.22</v>
      </c>
      <c r="AF1292">
        <v>0</v>
      </c>
      <c r="AG1292">
        <v>0</v>
      </c>
      <c r="AH1292">
        <v>0</v>
      </c>
      <c r="AI1292">
        <v>1</v>
      </c>
      <c r="AJ1292">
        <v>1</v>
      </c>
      <c r="AK1292">
        <v>1</v>
      </c>
      <c r="AL1292">
        <v>1</v>
      </c>
      <c r="AN1292">
        <v>0</v>
      </c>
      <c r="AO1292">
        <v>1</v>
      </c>
      <c r="AP1292">
        <v>0</v>
      </c>
      <c r="AQ1292">
        <v>0</v>
      </c>
      <c r="AR1292">
        <v>0</v>
      </c>
      <c r="AS1292" t="s">
        <v>3</v>
      </c>
      <c r="AT1292">
        <v>0.12</v>
      </c>
      <c r="AU1292" t="s">
        <v>3</v>
      </c>
      <c r="AV1292">
        <v>0</v>
      </c>
      <c r="AW1292">
        <v>2</v>
      </c>
      <c r="AX1292">
        <v>39652155</v>
      </c>
      <c r="AY1292">
        <v>1</v>
      </c>
      <c r="AZ1292">
        <v>0</v>
      </c>
      <c r="BA1292">
        <v>1088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Y1292*Source!I492</f>
        <v>8.3999999999999991E-2</v>
      </c>
      <c r="CY1292">
        <f t="shared" si="426"/>
        <v>6.22</v>
      </c>
      <c r="CZ1292">
        <f t="shared" si="427"/>
        <v>6.22</v>
      </c>
      <c r="DA1292">
        <f t="shared" si="428"/>
        <v>1</v>
      </c>
      <c r="DB1292">
        <f t="shared" si="429"/>
        <v>0.75</v>
      </c>
      <c r="DC1292">
        <f t="shared" si="430"/>
        <v>0</v>
      </c>
    </row>
    <row r="1293" spans="1:107" x14ac:dyDescent="0.2">
      <c r="A1293">
        <f>ROW(Source!A492)</f>
        <v>492</v>
      </c>
      <c r="B1293">
        <v>39650536</v>
      </c>
      <c r="C1293">
        <v>39652139</v>
      </c>
      <c r="D1293">
        <v>36803265</v>
      </c>
      <c r="E1293">
        <v>1</v>
      </c>
      <c r="F1293">
        <v>1</v>
      </c>
      <c r="G1293">
        <v>1</v>
      </c>
      <c r="H1293">
        <v>3</v>
      </c>
      <c r="I1293" t="s">
        <v>1274</v>
      </c>
      <c r="J1293" t="s">
        <v>1275</v>
      </c>
      <c r="K1293" t="s">
        <v>1276</v>
      </c>
      <c r="L1293">
        <v>1348</v>
      </c>
      <c r="N1293">
        <v>1009</v>
      </c>
      <c r="O1293" t="s">
        <v>888</v>
      </c>
      <c r="P1293" t="s">
        <v>888</v>
      </c>
      <c r="Q1293">
        <v>1000</v>
      </c>
      <c r="W1293">
        <v>0</v>
      </c>
      <c r="X1293">
        <v>638864228</v>
      </c>
      <c r="Y1293">
        <v>8.2000000000000007E-3</v>
      </c>
      <c r="AA1293">
        <v>12650</v>
      </c>
      <c r="AB1293">
        <v>0</v>
      </c>
      <c r="AC1293">
        <v>0</v>
      </c>
      <c r="AD1293">
        <v>0</v>
      </c>
      <c r="AE1293">
        <v>12650</v>
      </c>
      <c r="AF1293">
        <v>0</v>
      </c>
      <c r="AG1293">
        <v>0</v>
      </c>
      <c r="AH1293">
        <v>0</v>
      </c>
      <c r="AI1293">
        <v>1</v>
      </c>
      <c r="AJ1293">
        <v>1</v>
      </c>
      <c r="AK1293">
        <v>1</v>
      </c>
      <c r="AL1293">
        <v>1</v>
      </c>
      <c r="AN1293">
        <v>0</v>
      </c>
      <c r="AO1293">
        <v>1</v>
      </c>
      <c r="AP1293">
        <v>0</v>
      </c>
      <c r="AQ1293">
        <v>0</v>
      </c>
      <c r="AR1293">
        <v>0</v>
      </c>
      <c r="AS1293" t="s">
        <v>3</v>
      </c>
      <c r="AT1293">
        <v>8.2000000000000007E-3</v>
      </c>
      <c r="AU1293" t="s">
        <v>3</v>
      </c>
      <c r="AV1293">
        <v>0</v>
      </c>
      <c r="AW1293">
        <v>2</v>
      </c>
      <c r="AX1293">
        <v>39652156</v>
      </c>
      <c r="AY1293">
        <v>1</v>
      </c>
      <c r="AZ1293">
        <v>0</v>
      </c>
      <c r="BA1293">
        <v>1089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Y1293*Source!I492</f>
        <v>5.7400000000000003E-3</v>
      </c>
      <c r="CY1293">
        <f t="shared" si="426"/>
        <v>12650</v>
      </c>
      <c r="CZ1293">
        <f t="shared" si="427"/>
        <v>12650</v>
      </c>
      <c r="DA1293">
        <f t="shared" si="428"/>
        <v>1</v>
      </c>
      <c r="DB1293">
        <f t="shared" si="429"/>
        <v>103.73</v>
      </c>
      <c r="DC1293">
        <f t="shared" si="430"/>
        <v>0</v>
      </c>
    </row>
    <row r="1294" spans="1:107" x14ac:dyDescent="0.2">
      <c r="A1294">
        <f>ROW(Source!A492)</f>
        <v>492</v>
      </c>
      <c r="B1294">
        <v>39650536</v>
      </c>
      <c r="C1294">
        <v>39652139</v>
      </c>
      <c r="D1294">
        <v>36799065</v>
      </c>
      <c r="E1294">
        <v>17</v>
      </c>
      <c r="F1294">
        <v>1</v>
      </c>
      <c r="G1294">
        <v>1</v>
      </c>
      <c r="H1294">
        <v>3</v>
      </c>
      <c r="I1294" t="s">
        <v>892</v>
      </c>
      <c r="J1294" t="s">
        <v>3</v>
      </c>
      <c r="K1294" t="s">
        <v>893</v>
      </c>
      <c r="L1294">
        <v>1374</v>
      </c>
      <c r="N1294">
        <v>1013</v>
      </c>
      <c r="O1294" t="s">
        <v>894</v>
      </c>
      <c r="P1294" t="s">
        <v>894</v>
      </c>
      <c r="Q1294">
        <v>1</v>
      </c>
      <c r="W1294">
        <v>0</v>
      </c>
      <c r="X1294">
        <v>-1731369543</v>
      </c>
      <c r="Y1294">
        <v>7.89</v>
      </c>
      <c r="AA1294">
        <v>1</v>
      </c>
      <c r="AB1294">
        <v>0</v>
      </c>
      <c r="AC1294">
        <v>0</v>
      </c>
      <c r="AD1294">
        <v>0</v>
      </c>
      <c r="AE1294">
        <v>1</v>
      </c>
      <c r="AF1294">
        <v>0</v>
      </c>
      <c r="AG1294">
        <v>0</v>
      </c>
      <c r="AH1294">
        <v>0</v>
      </c>
      <c r="AI1294">
        <v>1</v>
      </c>
      <c r="AJ1294">
        <v>1</v>
      </c>
      <c r="AK1294">
        <v>1</v>
      </c>
      <c r="AL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 t="s">
        <v>3</v>
      </c>
      <c r="AT1294">
        <v>7.89</v>
      </c>
      <c r="AU1294" t="s">
        <v>3</v>
      </c>
      <c r="AV1294">
        <v>0</v>
      </c>
      <c r="AW1294">
        <v>2</v>
      </c>
      <c r="AX1294">
        <v>39652157</v>
      </c>
      <c r="AY1294">
        <v>1</v>
      </c>
      <c r="AZ1294">
        <v>0</v>
      </c>
      <c r="BA1294">
        <v>1090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Y1294*Source!I492</f>
        <v>5.5229999999999997</v>
      </c>
      <c r="CY1294">
        <f t="shared" si="426"/>
        <v>1</v>
      </c>
      <c r="CZ1294">
        <f t="shared" si="427"/>
        <v>1</v>
      </c>
      <c r="DA1294">
        <f t="shared" si="428"/>
        <v>1</v>
      </c>
      <c r="DB1294">
        <f t="shared" si="429"/>
        <v>7.89</v>
      </c>
      <c r="DC1294">
        <f t="shared" si="430"/>
        <v>0</v>
      </c>
    </row>
    <row r="1295" spans="1:107" x14ac:dyDescent="0.2">
      <c r="A1295">
        <f>ROW(Source!A492)</f>
        <v>492</v>
      </c>
      <c r="B1295">
        <v>39650536</v>
      </c>
      <c r="C1295">
        <v>39652139</v>
      </c>
      <c r="D1295">
        <v>0</v>
      </c>
      <c r="E1295">
        <v>0</v>
      </c>
      <c r="F1295">
        <v>1</v>
      </c>
      <c r="G1295">
        <v>1</v>
      </c>
      <c r="H1295">
        <v>3</v>
      </c>
      <c r="I1295" t="s">
        <v>718</v>
      </c>
      <c r="J1295" t="s">
        <v>3</v>
      </c>
      <c r="K1295" t="s">
        <v>776</v>
      </c>
      <c r="L1295">
        <v>1371</v>
      </c>
      <c r="N1295">
        <v>1013</v>
      </c>
      <c r="O1295" t="s">
        <v>17</v>
      </c>
      <c r="P1295" t="s">
        <v>17</v>
      </c>
      <c r="Q1295">
        <v>1</v>
      </c>
      <c r="W1295">
        <v>0</v>
      </c>
      <c r="X1295">
        <v>-988860988</v>
      </c>
      <c r="Y1295">
        <v>4.2857139999999996</v>
      </c>
      <c r="AA1295">
        <v>420.83</v>
      </c>
      <c r="AB1295">
        <v>0</v>
      </c>
      <c r="AC1295">
        <v>0</v>
      </c>
      <c r="AD1295">
        <v>0</v>
      </c>
      <c r="AE1295">
        <v>420.83</v>
      </c>
      <c r="AF1295">
        <v>0</v>
      </c>
      <c r="AG1295">
        <v>0</v>
      </c>
      <c r="AH1295">
        <v>0</v>
      </c>
      <c r="AI1295">
        <v>1</v>
      </c>
      <c r="AJ1295">
        <v>1</v>
      </c>
      <c r="AK1295">
        <v>1</v>
      </c>
      <c r="AL1295">
        <v>1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 t="s">
        <v>3</v>
      </c>
      <c r="AT1295">
        <v>4.2857139999999996</v>
      </c>
      <c r="AU1295" t="s">
        <v>3</v>
      </c>
      <c r="AV1295">
        <v>0</v>
      </c>
      <c r="AW1295">
        <v>1</v>
      </c>
      <c r="AX1295">
        <v>-1</v>
      </c>
      <c r="AY1295">
        <v>0</v>
      </c>
      <c r="AZ1295">
        <v>0</v>
      </c>
      <c r="BA1295" t="s">
        <v>3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Y1295*Source!I492</f>
        <v>2.9999997999999994</v>
      </c>
      <c r="CY1295">
        <f t="shared" si="426"/>
        <v>420.83</v>
      </c>
      <c r="CZ1295">
        <f t="shared" si="427"/>
        <v>420.83</v>
      </c>
      <c r="DA1295">
        <f t="shared" si="428"/>
        <v>1</v>
      </c>
      <c r="DB1295">
        <f t="shared" si="429"/>
        <v>1803.56</v>
      </c>
      <c r="DC1295">
        <f t="shared" si="430"/>
        <v>0</v>
      </c>
    </row>
    <row r="1296" spans="1:107" x14ac:dyDescent="0.2">
      <c r="A1296">
        <f>ROW(Source!A492)</f>
        <v>492</v>
      </c>
      <c r="B1296">
        <v>39650536</v>
      </c>
      <c r="C1296">
        <v>39652139</v>
      </c>
      <c r="D1296">
        <v>0</v>
      </c>
      <c r="E1296">
        <v>0</v>
      </c>
      <c r="F1296">
        <v>1</v>
      </c>
      <c r="G1296">
        <v>1</v>
      </c>
      <c r="H1296">
        <v>3</v>
      </c>
      <c r="I1296" t="s">
        <v>171</v>
      </c>
      <c r="J1296" t="s">
        <v>3</v>
      </c>
      <c r="K1296" t="s">
        <v>769</v>
      </c>
      <c r="L1296">
        <v>1371</v>
      </c>
      <c r="N1296">
        <v>1013</v>
      </c>
      <c r="O1296" t="s">
        <v>17</v>
      </c>
      <c r="P1296" t="s">
        <v>17</v>
      </c>
      <c r="Q1296">
        <v>1</v>
      </c>
      <c r="W1296">
        <v>0</v>
      </c>
      <c r="X1296">
        <v>621232966</v>
      </c>
      <c r="Y1296">
        <v>2.8571430000000002</v>
      </c>
      <c r="AA1296">
        <v>399.3</v>
      </c>
      <c r="AB1296">
        <v>0</v>
      </c>
      <c r="AC1296">
        <v>0</v>
      </c>
      <c r="AD1296">
        <v>0</v>
      </c>
      <c r="AE1296">
        <v>399.3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 t="s">
        <v>3</v>
      </c>
      <c r="AT1296">
        <v>2.8571430000000002</v>
      </c>
      <c r="AU1296" t="s">
        <v>3</v>
      </c>
      <c r="AV1296">
        <v>0</v>
      </c>
      <c r="AW1296">
        <v>1</v>
      </c>
      <c r="AX1296">
        <v>-1</v>
      </c>
      <c r="AY1296">
        <v>0</v>
      </c>
      <c r="AZ1296">
        <v>0</v>
      </c>
      <c r="BA1296" t="s">
        <v>3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Y1296*Source!I492</f>
        <v>2.0000000999999998</v>
      </c>
      <c r="CY1296">
        <f t="shared" si="426"/>
        <v>399.3</v>
      </c>
      <c r="CZ1296">
        <f t="shared" si="427"/>
        <v>399.3</v>
      </c>
      <c r="DA1296">
        <f t="shared" si="428"/>
        <v>1</v>
      </c>
      <c r="DB1296">
        <f t="shared" si="429"/>
        <v>1140.8599999999999</v>
      </c>
      <c r="DC1296">
        <f t="shared" si="430"/>
        <v>0</v>
      </c>
    </row>
    <row r="1297" spans="1:107" x14ac:dyDescent="0.2">
      <c r="A1297">
        <f>ROW(Source!A492)</f>
        <v>492</v>
      </c>
      <c r="B1297">
        <v>39650536</v>
      </c>
      <c r="C1297">
        <v>39652139</v>
      </c>
      <c r="D1297">
        <v>0</v>
      </c>
      <c r="E1297">
        <v>0</v>
      </c>
      <c r="F1297">
        <v>1</v>
      </c>
      <c r="G1297">
        <v>1</v>
      </c>
      <c r="H1297">
        <v>3</v>
      </c>
      <c r="I1297" t="s">
        <v>171</v>
      </c>
      <c r="J1297" t="s">
        <v>3</v>
      </c>
      <c r="K1297" t="s">
        <v>772</v>
      </c>
      <c r="L1297">
        <v>1371</v>
      </c>
      <c r="N1297">
        <v>1013</v>
      </c>
      <c r="O1297" t="s">
        <v>17</v>
      </c>
      <c r="P1297" t="s">
        <v>17</v>
      </c>
      <c r="Q1297">
        <v>1</v>
      </c>
      <c r="W1297">
        <v>0</v>
      </c>
      <c r="X1297">
        <v>1297272067</v>
      </c>
      <c r="Y1297">
        <v>2.8571430000000002</v>
      </c>
      <c r="AA1297">
        <v>1796.85</v>
      </c>
      <c r="AB1297">
        <v>0</v>
      </c>
      <c r="AC1297">
        <v>0</v>
      </c>
      <c r="AD1297">
        <v>0</v>
      </c>
      <c r="AE1297">
        <v>1796.85</v>
      </c>
      <c r="AF1297">
        <v>0</v>
      </c>
      <c r="AG1297">
        <v>0</v>
      </c>
      <c r="AH1297">
        <v>0</v>
      </c>
      <c r="AI1297">
        <v>1</v>
      </c>
      <c r="AJ1297">
        <v>1</v>
      </c>
      <c r="AK1297">
        <v>1</v>
      </c>
      <c r="AL1297">
        <v>1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 t="s">
        <v>3</v>
      </c>
      <c r="AT1297">
        <v>2.8571430000000002</v>
      </c>
      <c r="AU1297" t="s">
        <v>3</v>
      </c>
      <c r="AV1297">
        <v>0</v>
      </c>
      <c r="AW1297">
        <v>1</v>
      </c>
      <c r="AX1297">
        <v>-1</v>
      </c>
      <c r="AY1297">
        <v>0</v>
      </c>
      <c r="AZ1297">
        <v>0</v>
      </c>
      <c r="BA1297" t="s">
        <v>3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Y1297*Source!I492</f>
        <v>2.0000000999999998</v>
      </c>
      <c r="CY1297">
        <f t="shared" si="426"/>
        <v>1796.85</v>
      </c>
      <c r="CZ1297">
        <f t="shared" si="427"/>
        <v>1796.85</v>
      </c>
      <c r="DA1297">
        <f t="shared" si="428"/>
        <v>1</v>
      </c>
      <c r="DB1297">
        <f t="shared" si="429"/>
        <v>5133.8599999999997</v>
      </c>
      <c r="DC1297">
        <f t="shared" si="430"/>
        <v>0</v>
      </c>
    </row>
    <row r="1298" spans="1:107" x14ac:dyDescent="0.2">
      <c r="A1298">
        <f>ROW(Source!A493)</f>
        <v>493</v>
      </c>
      <c r="B1298">
        <v>39650538</v>
      </c>
      <c r="C1298">
        <v>39652139</v>
      </c>
      <c r="D1298">
        <v>37071037</v>
      </c>
      <c r="E1298">
        <v>1</v>
      </c>
      <c r="F1298">
        <v>1</v>
      </c>
      <c r="G1298">
        <v>1</v>
      </c>
      <c r="H1298">
        <v>1</v>
      </c>
      <c r="I1298" t="s">
        <v>895</v>
      </c>
      <c r="J1298" t="s">
        <v>3</v>
      </c>
      <c r="K1298" t="s">
        <v>896</v>
      </c>
      <c r="L1298">
        <v>1191</v>
      </c>
      <c r="N1298">
        <v>1013</v>
      </c>
      <c r="O1298" t="s">
        <v>878</v>
      </c>
      <c r="P1298" t="s">
        <v>878</v>
      </c>
      <c r="Q1298">
        <v>1</v>
      </c>
      <c r="W1298">
        <v>0</v>
      </c>
      <c r="X1298">
        <v>1069510174</v>
      </c>
      <c r="Y1298">
        <v>55.35</v>
      </c>
      <c r="AA1298">
        <v>0</v>
      </c>
      <c r="AB1298">
        <v>0</v>
      </c>
      <c r="AC1298">
        <v>0</v>
      </c>
      <c r="AD1298">
        <v>65.13</v>
      </c>
      <c r="AE1298">
        <v>0</v>
      </c>
      <c r="AF1298">
        <v>0</v>
      </c>
      <c r="AG1298">
        <v>0</v>
      </c>
      <c r="AH1298">
        <v>9.6199999999999992</v>
      </c>
      <c r="AI1298">
        <v>1</v>
      </c>
      <c r="AJ1298">
        <v>1</v>
      </c>
      <c r="AK1298">
        <v>1</v>
      </c>
      <c r="AL1298">
        <v>6.77</v>
      </c>
      <c r="AN1298">
        <v>0</v>
      </c>
      <c r="AO1298">
        <v>1</v>
      </c>
      <c r="AP1298">
        <v>1</v>
      </c>
      <c r="AQ1298">
        <v>0</v>
      </c>
      <c r="AR1298">
        <v>0</v>
      </c>
      <c r="AS1298" t="s">
        <v>3</v>
      </c>
      <c r="AT1298">
        <v>41</v>
      </c>
      <c r="AU1298" t="s">
        <v>19</v>
      </c>
      <c r="AV1298">
        <v>1</v>
      </c>
      <c r="AW1298">
        <v>2</v>
      </c>
      <c r="AX1298">
        <v>39652152</v>
      </c>
      <c r="AY1298">
        <v>1</v>
      </c>
      <c r="AZ1298">
        <v>0</v>
      </c>
      <c r="BA1298">
        <v>1091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Y1298*Source!I493</f>
        <v>38.744999999999997</v>
      </c>
      <c r="CY1298">
        <f>AD1298</f>
        <v>65.13</v>
      </c>
      <c r="CZ1298">
        <f>AH1298</f>
        <v>9.6199999999999992</v>
      </c>
      <c r="DA1298">
        <f>AL1298</f>
        <v>6.77</v>
      </c>
      <c r="DB1298">
        <f>ROUND((ROUND(AT1298*CZ1298,2)*1.35),6)</f>
        <v>532.46699999999998</v>
      </c>
      <c r="DC1298">
        <f>ROUND((ROUND(AT1298*AG1298,2)*1.35),6)</f>
        <v>0</v>
      </c>
    </row>
    <row r="1299" spans="1:107" x14ac:dyDescent="0.2">
      <c r="A1299">
        <f>ROW(Source!A493)</f>
        <v>493</v>
      </c>
      <c r="B1299">
        <v>39650538</v>
      </c>
      <c r="C1299">
        <v>39652139</v>
      </c>
      <c r="D1299">
        <v>36883858</v>
      </c>
      <c r="E1299">
        <v>1</v>
      </c>
      <c r="F1299">
        <v>1</v>
      </c>
      <c r="G1299">
        <v>1</v>
      </c>
      <c r="H1299">
        <v>2</v>
      </c>
      <c r="I1299" t="s">
        <v>1039</v>
      </c>
      <c r="J1299" t="s">
        <v>1040</v>
      </c>
      <c r="K1299" t="s">
        <v>1041</v>
      </c>
      <c r="L1299">
        <v>1368</v>
      </c>
      <c r="N1299">
        <v>1011</v>
      </c>
      <c r="O1299" t="s">
        <v>902</v>
      </c>
      <c r="P1299" t="s">
        <v>902</v>
      </c>
      <c r="Q1299">
        <v>1</v>
      </c>
      <c r="W1299">
        <v>0</v>
      </c>
      <c r="X1299">
        <v>-353815937</v>
      </c>
      <c r="Y1299">
        <v>9.3960000000000008</v>
      </c>
      <c r="AA1299">
        <v>0</v>
      </c>
      <c r="AB1299">
        <v>54.84</v>
      </c>
      <c r="AC1299">
        <v>0</v>
      </c>
      <c r="AD1299">
        <v>0</v>
      </c>
      <c r="AE1299">
        <v>0</v>
      </c>
      <c r="AF1299">
        <v>8.1</v>
      </c>
      <c r="AG1299">
        <v>0</v>
      </c>
      <c r="AH1299">
        <v>0</v>
      </c>
      <c r="AI1299">
        <v>1</v>
      </c>
      <c r="AJ1299">
        <v>6.77</v>
      </c>
      <c r="AK1299">
        <v>1</v>
      </c>
      <c r="AL1299">
        <v>1</v>
      </c>
      <c r="AN1299">
        <v>0</v>
      </c>
      <c r="AO1299">
        <v>1</v>
      </c>
      <c r="AP1299">
        <v>1</v>
      </c>
      <c r="AQ1299">
        <v>0</v>
      </c>
      <c r="AR1299">
        <v>0</v>
      </c>
      <c r="AS1299" t="s">
        <v>3</v>
      </c>
      <c r="AT1299">
        <v>6.96</v>
      </c>
      <c r="AU1299" t="s">
        <v>19</v>
      </c>
      <c r="AV1299">
        <v>0</v>
      </c>
      <c r="AW1299">
        <v>2</v>
      </c>
      <c r="AX1299">
        <v>39652153</v>
      </c>
      <c r="AY1299">
        <v>1</v>
      </c>
      <c r="AZ1299">
        <v>0</v>
      </c>
      <c r="BA1299">
        <v>1092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Y1299*Source!I493</f>
        <v>6.5772000000000004</v>
      </c>
      <c r="CY1299">
        <f>AB1299</f>
        <v>54.84</v>
      </c>
      <c r="CZ1299">
        <f>AF1299</f>
        <v>8.1</v>
      </c>
      <c r="DA1299">
        <f>AJ1299</f>
        <v>6.77</v>
      </c>
      <c r="DB1299">
        <f>ROUND((ROUND(AT1299*CZ1299,2)*1.35),6)</f>
        <v>76.113</v>
      </c>
      <c r="DC1299">
        <f>ROUND((ROUND(AT1299*AG1299,2)*1.35),6)</f>
        <v>0</v>
      </c>
    </row>
    <row r="1300" spans="1:107" x14ac:dyDescent="0.2">
      <c r="A1300">
        <f>ROW(Source!A493)</f>
        <v>493</v>
      </c>
      <c r="B1300">
        <v>39650538</v>
      </c>
      <c r="C1300">
        <v>39652139</v>
      </c>
      <c r="D1300">
        <v>36800140</v>
      </c>
      <c r="E1300">
        <v>1</v>
      </c>
      <c r="F1300">
        <v>1</v>
      </c>
      <c r="G1300">
        <v>1</v>
      </c>
      <c r="H1300">
        <v>3</v>
      </c>
      <c r="I1300" t="s">
        <v>1061</v>
      </c>
      <c r="J1300" t="s">
        <v>1062</v>
      </c>
      <c r="K1300" t="s">
        <v>1063</v>
      </c>
      <c r="L1300">
        <v>1339</v>
      </c>
      <c r="N1300">
        <v>1007</v>
      </c>
      <c r="O1300" t="s">
        <v>657</v>
      </c>
      <c r="P1300" t="s">
        <v>657</v>
      </c>
      <c r="Q1300">
        <v>1</v>
      </c>
      <c r="W1300">
        <v>0</v>
      </c>
      <c r="X1300">
        <v>1706747518</v>
      </c>
      <c r="Y1300">
        <v>2.7E-2</v>
      </c>
      <c r="AA1300">
        <v>260.70999999999998</v>
      </c>
      <c r="AB1300">
        <v>0</v>
      </c>
      <c r="AC1300">
        <v>0</v>
      </c>
      <c r="AD1300">
        <v>0</v>
      </c>
      <c r="AE1300">
        <v>38.51</v>
      </c>
      <c r="AF1300">
        <v>0</v>
      </c>
      <c r="AG1300">
        <v>0</v>
      </c>
      <c r="AH1300">
        <v>0</v>
      </c>
      <c r="AI1300">
        <v>6.77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3</v>
      </c>
      <c r="AT1300">
        <v>2.7E-2</v>
      </c>
      <c r="AU1300" t="s">
        <v>3</v>
      </c>
      <c r="AV1300">
        <v>0</v>
      </c>
      <c r="AW1300">
        <v>2</v>
      </c>
      <c r="AX1300">
        <v>39652154</v>
      </c>
      <c r="AY1300">
        <v>1</v>
      </c>
      <c r="AZ1300">
        <v>0</v>
      </c>
      <c r="BA1300">
        <v>1093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Y1300*Source!I493</f>
        <v>1.89E-2</v>
      </c>
      <c r="CY1300">
        <f t="shared" ref="CY1300:CY1306" si="431">AA1300</f>
        <v>260.70999999999998</v>
      </c>
      <c r="CZ1300">
        <f t="shared" ref="CZ1300:CZ1306" si="432">AE1300</f>
        <v>38.51</v>
      </c>
      <c r="DA1300">
        <f t="shared" ref="DA1300:DA1306" si="433">AI1300</f>
        <v>6.77</v>
      </c>
      <c r="DB1300">
        <f t="shared" ref="DB1300:DB1306" si="434">ROUND(ROUND(AT1300*CZ1300,2),6)</f>
        <v>1.04</v>
      </c>
      <c r="DC1300">
        <f t="shared" ref="DC1300:DC1306" si="435">ROUND(ROUND(AT1300*AG1300,2),6)</f>
        <v>0</v>
      </c>
    </row>
    <row r="1301" spans="1:107" x14ac:dyDescent="0.2">
      <c r="A1301">
        <f>ROW(Source!A493)</f>
        <v>493</v>
      </c>
      <c r="B1301">
        <v>39650538</v>
      </c>
      <c r="C1301">
        <v>39652139</v>
      </c>
      <c r="D1301">
        <v>36800159</v>
      </c>
      <c r="E1301">
        <v>1</v>
      </c>
      <c r="F1301">
        <v>1</v>
      </c>
      <c r="G1301">
        <v>1</v>
      </c>
      <c r="H1301">
        <v>3</v>
      </c>
      <c r="I1301" t="s">
        <v>1064</v>
      </c>
      <c r="J1301" t="s">
        <v>1065</v>
      </c>
      <c r="K1301" t="s">
        <v>1066</v>
      </c>
      <c r="L1301">
        <v>1339</v>
      </c>
      <c r="N1301">
        <v>1007</v>
      </c>
      <c r="O1301" t="s">
        <v>657</v>
      </c>
      <c r="P1301" t="s">
        <v>657</v>
      </c>
      <c r="Q1301">
        <v>1</v>
      </c>
      <c r="W1301">
        <v>0</v>
      </c>
      <c r="X1301">
        <v>1262771840</v>
      </c>
      <c r="Y1301">
        <v>0.12</v>
      </c>
      <c r="AA1301">
        <v>42.11</v>
      </c>
      <c r="AB1301">
        <v>0</v>
      </c>
      <c r="AC1301">
        <v>0</v>
      </c>
      <c r="AD1301">
        <v>0</v>
      </c>
      <c r="AE1301">
        <v>6.22</v>
      </c>
      <c r="AF1301">
        <v>0</v>
      </c>
      <c r="AG1301">
        <v>0</v>
      </c>
      <c r="AH1301">
        <v>0</v>
      </c>
      <c r="AI1301">
        <v>6.77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3</v>
      </c>
      <c r="AT1301">
        <v>0.12</v>
      </c>
      <c r="AU1301" t="s">
        <v>3</v>
      </c>
      <c r="AV1301">
        <v>0</v>
      </c>
      <c r="AW1301">
        <v>2</v>
      </c>
      <c r="AX1301">
        <v>39652155</v>
      </c>
      <c r="AY1301">
        <v>1</v>
      </c>
      <c r="AZ1301">
        <v>0</v>
      </c>
      <c r="BA1301">
        <v>1094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Y1301*Source!I493</f>
        <v>8.3999999999999991E-2</v>
      </c>
      <c r="CY1301">
        <f t="shared" si="431"/>
        <v>42.11</v>
      </c>
      <c r="CZ1301">
        <f t="shared" si="432"/>
        <v>6.22</v>
      </c>
      <c r="DA1301">
        <f t="shared" si="433"/>
        <v>6.77</v>
      </c>
      <c r="DB1301">
        <f t="shared" si="434"/>
        <v>0.75</v>
      </c>
      <c r="DC1301">
        <f t="shared" si="435"/>
        <v>0</v>
      </c>
    </row>
    <row r="1302" spans="1:107" x14ac:dyDescent="0.2">
      <c r="A1302">
        <f>ROW(Source!A493)</f>
        <v>493</v>
      </c>
      <c r="B1302">
        <v>39650538</v>
      </c>
      <c r="C1302">
        <v>39652139</v>
      </c>
      <c r="D1302">
        <v>36803265</v>
      </c>
      <c r="E1302">
        <v>1</v>
      </c>
      <c r="F1302">
        <v>1</v>
      </c>
      <c r="G1302">
        <v>1</v>
      </c>
      <c r="H1302">
        <v>3</v>
      </c>
      <c r="I1302" t="s">
        <v>1274</v>
      </c>
      <c r="J1302" t="s">
        <v>1275</v>
      </c>
      <c r="K1302" t="s">
        <v>1276</v>
      </c>
      <c r="L1302">
        <v>1348</v>
      </c>
      <c r="N1302">
        <v>1009</v>
      </c>
      <c r="O1302" t="s">
        <v>888</v>
      </c>
      <c r="P1302" t="s">
        <v>888</v>
      </c>
      <c r="Q1302">
        <v>1000</v>
      </c>
      <c r="W1302">
        <v>0</v>
      </c>
      <c r="X1302">
        <v>638864228</v>
      </c>
      <c r="Y1302">
        <v>8.2000000000000007E-3</v>
      </c>
      <c r="AA1302">
        <v>85640.5</v>
      </c>
      <c r="AB1302">
        <v>0</v>
      </c>
      <c r="AC1302">
        <v>0</v>
      </c>
      <c r="AD1302">
        <v>0</v>
      </c>
      <c r="AE1302">
        <v>12650</v>
      </c>
      <c r="AF1302">
        <v>0</v>
      </c>
      <c r="AG1302">
        <v>0</v>
      </c>
      <c r="AH1302">
        <v>0</v>
      </c>
      <c r="AI1302">
        <v>6.77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3</v>
      </c>
      <c r="AT1302">
        <v>8.2000000000000007E-3</v>
      </c>
      <c r="AU1302" t="s">
        <v>3</v>
      </c>
      <c r="AV1302">
        <v>0</v>
      </c>
      <c r="AW1302">
        <v>2</v>
      </c>
      <c r="AX1302">
        <v>39652156</v>
      </c>
      <c r="AY1302">
        <v>1</v>
      </c>
      <c r="AZ1302">
        <v>0</v>
      </c>
      <c r="BA1302">
        <v>1095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Y1302*Source!I493</f>
        <v>5.7400000000000003E-3</v>
      </c>
      <c r="CY1302">
        <f t="shared" si="431"/>
        <v>85640.5</v>
      </c>
      <c r="CZ1302">
        <f t="shared" si="432"/>
        <v>12650</v>
      </c>
      <c r="DA1302">
        <f t="shared" si="433"/>
        <v>6.77</v>
      </c>
      <c r="DB1302">
        <f t="shared" si="434"/>
        <v>103.73</v>
      </c>
      <c r="DC1302">
        <f t="shared" si="435"/>
        <v>0</v>
      </c>
    </row>
    <row r="1303" spans="1:107" x14ac:dyDescent="0.2">
      <c r="A1303">
        <f>ROW(Source!A493)</f>
        <v>493</v>
      </c>
      <c r="B1303">
        <v>39650538</v>
      </c>
      <c r="C1303">
        <v>39652139</v>
      </c>
      <c r="D1303">
        <v>36799065</v>
      </c>
      <c r="E1303">
        <v>17</v>
      </c>
      <c r="F1303">
        <v>1</v>
      </c>
      <c r="G1303">
        <v>1</v>
      </c>
      <c r="H1303">
        <v>3</v>
      </c>
      <c r="I1303" t="s">
        <v>892</v>
      </c>
      <c r="J1303" t="s">
        <v>3</v>
      </c>
      <c r="K1303" t="s">
        <v>893</v>
      </c>
      <c r="L1303">
        <v>1374</v>
      </c>
      <c r="N1303">
        <v>1013</v>
      </c>
      <c r="O1303" t="s">
        <v>894</v>
      </c>
      <c r="P1303" t="s">
        <v>894</v>
      </c>
      <c r="Q1303">
        <v>1</v>
      </c>
      <c r="W1303">
        <v>0</v>
      </c>
      <c r="X1303">
        <v>-1731369543</v>
      </c>
      <c r="Y1303">
        <v>7.89</v>
      </c>
      <c r="AA1303">
        <v>1</v>
      </c>
      <c r="AB1303">
        <v>0</v>
      </c>
      <c r="AC1303">
        <v>0</v>
      </c>
      <c r="AD1303">
        <v>0</v>
      </c>
      <c r="AE1303">
        <v>1</v>
      </c>
      <c r="AF1303">
        <v>0</v>
      </c>
      <c r="AG1303">
        <v>0</v>
      </c>
      <c r="AH1303">
        <v>0</v>
      </c>
      <c r="AI1303">
        <v>1</v>
      </c>
      <c r="AJ1303">
        <v>1</v>
      </c>
      <c r="AK1303">
        <v>1</v>
      </c>
      <c r="AL1303">
        <v>1</v>
      </c>
      <c r="AN1303">
        <v>0</v>
      </c>
      <c r="AO1303">
        <v>1</v>
      </c>
      <c r="AP1303">
        <v>0</v>
      </c>
      <c r="AQ1303">
        <v>0</v>
      </c>
      <c r="AR1303">
        <v>0</v>
      </c>
      <c r="AS1303" t="s">
        <v>3</v>
      </c>
      <c r="AT1303">
        <v>7.89</v>
      </c>
      <c r="AU1303" t="s">
        <v>3</v>
      </c>
      <c r="AV1303">
        <v>0</v>
      </c>
      <c r="AW1303">
        <v>2</v>
      </c>
      <c r="AX1303">
        <v>39652157</v>
      </c>
      <c r="AY1303">
        <v>1</v>
      </c>
      <c r="AZ1303">
        <v>0</v>
      </c>
      <c r="BA1303">
        <v>1096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Y1303*Source!I493</f>
        <v>5.5229999999999997</v>
      </c>
      <c r="CY1303">
        <f t="shared" si="431"/>
        <v>1</v>
      </c>
      <c r="CZ1303">
        <f t="shared" si="432"/>
        <v>1</v>
      </c>
      <c r="DA1303">
        <f t="shared" si="433"/>
        <v>1</v>
      </c>
      <c r="DB1303">
        <f t="shared" si="434"/>
        <v>7.89</v>
      </c>
      <c r="DC1303">
        <f t="shared" si="435"/>
        <v>0</v>
      </c>
    </row>
    <row r="1304" spans="1:107" x14ac:dyDescent="0.2">
      <c r="A1304">
        <f>ROW(Source!A493)</f>
        <v>493</v>
      </c>
      <c r="B1304">
        <v>39650538</v>
      </c>
      <c r="C1304">
        <v>39652139</v>
      </c>
      <c r="D1304">
        <v>0</v>
      </c>
      <c r="E1304">
        <v>0</v>
      </c>
      <c r="F1304">
        <v>1</v>
      </c>
      <c r="G1304">
        <v>1</v>
      </c>
      <c r="H1304">
        <v>3</v>
      </c>
      <c r="I1304" t="s">
        <v>718</v>
      </c>
      <c r="J1304" t="s">
        <v>3</v>
      </c>
      <c r="K1304" t="s">
        <v>776</v>
      </c>
      <c r="L1304">
        <v>1371</v>
      </c>
      <c r="N1304">
        <v>1013</v>
      </c>
      <c r="O1304" t="s">
        <v>17</v>
      </c>
      <c r="P1304" t="s">
        <v>17</v>
      </c>
      <c r="Q1304">
        <v>1</v>
      </c>
      <c r="W1304">
        <v>0</v>
      </c>
      <c r="X1304">
        <v>-988860988</v>
      </c>
      <c r="Y1304">
        <v>4.2857139999999996</v>
      </c>
      <c r="AA1304">
        <v>420.82</v>
      </c>
      <c r="AB1304">
        <v>0</v>
      </c>
      <c r="AC1304">
        <v>0</v>
      </c>
      <c r="AD1304">
        <v>0</v>
      </c>
      <c r="AE1304">
        <v>62.16</v>
      </c>
      <c r="AF1304">
        <v>0</v>
      </c>
      <c r="AG1304">
        <v>0</v>
      </c>
      <c r="AH1304">
        <v>0</v>
      </c>
      <c r="AI1304">
        <v>6.77</v>
      </c>
      <c r="AJ1304">
        <v>1</v>
      </c>
      <c r="AK1304">
        <v>1</v>
      </c>
      <c r="AL1304">
        <v>1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 t="s">
        <v>3</v>
      </c>
      <c r="AT1304">
        <v>4.2857139999999996</v>
      </c>
      <c r="AU1304" t="s">
        <v>3</v>
      </c>
      <c r="AV1304">
        <v>0</v>
      </c>
      <c r="AW1304">
        <v>1</v>
      </c>
      <c r="AX1304">
        <v>-1</v>
      </c>
      <c r="AY1304">
        <v>0</v>
      </c>
      <c r="AZ1304">
        <v>0</v>
      </c>
      <c r="BA1304" t="s">
        <v>3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Y1304*Source!I493</f>
        <v>2.9999997999999994</v>
      </c>
      <c r="CY1304">
        <f t="shared" si="431"/>
        <v>420.82</v>
      </c>
      <c r="CZ1304">
        <f t="shared" si="432"/>
        <v>62.16</v>
      </c>
      <c r="DA1304">
        <f t="shared" si="433"/>
        <v>6.77</v>
      </c>
      <c r="DB1304">
        <f t="shared" si="434"/>
        <v>266.39999999999998</v>
      </c>
      <c r="DC1304">
        <f t="shared" si="435"/>
        <v>0</v>
      </c>
    </row>
    <row r="1305" spans="1:107" x14ac:dyDescent="0.2">
      <c r="A1305">
        <f>ROW(Source!A493)</f>
        <v>493</v>
      </c>
      <c r="B1305">
        <v>39650538</v>
      </c>
      <c r="C1305">
        <v>39652139</v>
      </c>
      <c r="D1305">
        <v>0</v>
      </c>
      <c r="E1305">
        <v>0</v>
      </c>
      <c r="F1305">
        <v>1</v>
      </c>
      <c r="G1305">
        <v>1</v>
      </c>
      <c r="H1305">
        <v>3</v>
      </c>
      <c r="I1305" t="s">
        <v>171</v>
      </c>
      <c r="J1305" t="s">
        <v>3</v>
      </c>
      <c r="K1305" t="s">
        <v>769</v>
      </c>
      <c r="L1305">
        <v>1371</v>
      </c>
      <c r="N1305">
        <v>1013</v>
      </c>
      <c r="O1305" t="s">
        <v>17</v>
      </c>
      <c r="P1305" t="s">
        <v>17</v>
      </c>
      <c r="Q1305">
        <v>1</v>
      </c>
      <c r="W1305">
        <v>0</v>
      </c>
      <c r="X1305">
        <v>621232966</v>
      </c>
      <c r="Y1305">
        <v>2.8571430000000002</v>
      </c>
      <c r="AA1305">
        <v>823.03</v>
      </c>
      <c r="AB1305">
        <v>0</v>
      </c>
      <c r="AC1305">
        <v>0</v>
      </c>
      <c r="AD1305">
        <v>0</v>
      </c>
      <c r="AE1305">
        <v>121.57</v>
      </c>
      <c r="AF1305">
        <v>0</v>
      </c>
      <c r="AG1305">
        <v>0</v>
      </c>
      <c r="AH1305">
        <v>0</v>
      </c>
      <c r="AI1305">
        <v>6.77</v>
      </c>
      <c r="AJ1305">
        <v>1</v>
      </c>
      <c r="AK1305">
        <v>1</v>
      </c>
      <c r="AL1305">
        <v>1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 t="s">
        <v>3</v>
      </c>
      <c r="AT1305">
        <v>2.8571430000000002</v>
      </c>
      <c r="AU1305" t="s">
        <v>3</v>
      </c>
      <c r="AV1305">
        <v>0</v>
      </c>
      <c r="AW1305">
        <v>1</v>
      </c>
      <c r="AX1305">
        <v>-1</v>
      </c>
      <c r="AY1305">
        <v>0</v>
      </c>
      <c r="AZ1305">
        <v>0</v>
      </c>
      <c r="BA1305" t="s">
        <v>3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Y1305*Source!I493</f>
        <v>2.0000000999999998</v>
      </c>
      <c r="CY1305">
        <f t="shared" si="431"/>
        <v>823.03</v>
      </c>
      <c r="CZ1305">
        <f t="shared" si="432"/>
        <v>121.57</v>
      </c>
      <c r="DA1305">
        <f t="shared" si="433"/>
        <v>6.77</v>
      </c>
      <c r="DB1305">
        <f t="shared" si="434"/>
        <v>347.34</v>
      </c>
      <c r="DC1305">
        <f t="shared" si="435"/>
        <v>0</v>
      </c>
    </row>
    <row r="1306" spans="1:107" x14ac:dyDescent="0.2">
      <c r="A1306">
        <f>ROW(Source!A493)</f>
        <v>493</v>
      </c>
      <c r="B1306">
        <v>39650538</v>
      </c>
      <c r="C1306">
        <v>39652139</v>
      </c>
      <c r="D1306">
        <v>0</v>
      </c>
      <c r="E1306">
        <v>0</v>
      </c>
      <c r="F1306">
        <v>1</v>
      </c>
      <c r="G1306">
        <v>1</v>
      </c>
      <c r="H1306">
        <v>3</v>
      </c>
      <c r="I1306" t="s">
        <v>171</v>
      </c>
      <c r="J1306" t="s">
        <v>3</v>
      </c>
      <c r="K1306" t="s">
        <v>772</v>
      </c>
      <c r="L1306">
        <v>1371</v>
      </c>
      <c r="N1306">
        <v>1013</v>
      </c>
      <c r="O1306" t="s">
        <v>17</v>
      </c>
      <c r="P1306" t="s">
        <v>17</v>
      </c>
      <c r="Q1306">
        <v>1</v>
      </c>
      <c r="W1306">
        <v>0</v>
      </c>
      <c r="X1306">
        <v>1297272067</v>
      </c>
      <c r="Y1306">
        <v>2.8571430000000002</v>
      </c>
      <c r="AA1306">
        <v>2644.29</v>
      </c>
      <c r="AB1306">
        <v>0</v>
      </c>
      <c r="AC1306">
        <v>0</v>
      </c>
      <c r="AD1306">
        <v>0</v>
      </c>
      <c r="AE1306">
        <v>390.59</v>
      </c>
      <c r="AF1306">
        <v>0</v>
      </c>
      <c r="AG1306">
        <v>0</v>
      </c>
      <c r="AH1306">
        <v>0</v>
      </c>
      <c r="AI1306">
        <v>6.77</v>
      </c>
      <c r="AJ1306">
        <v>1</v>
      </c>
      <c r="AK1306">
        <v>1</v>
      </c>
      <c r="AL1306">
        <v>1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 t="s">
        <v>3</v>
      </c>
      <c r="AT1306">
        <v>2.8571430000000002</v>
      </c>
      <c r="AU1306" t="s">
        <v>3</v>
      </c>
      <c r="AV1306">
        <v>0</v>
      </c>
      <c r="AW1306">
        <v>1</v>
      </c>
      <c r="AX1306">
        <v>-1</v>
      </c>
      <c r="AY1306">
        <v>0</v>
      </c>
      <c r="AZ1306">
        <v>0</v>
      </c>
      <c r="BA1306" t="s">
        <v>3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Y1306*Source!I493</f>
        <v>2.0000000999999998</v>
      </c>
      <c r="CY1306">
        <f t="shared" si="431"/>
        <v>2644.29</v>
      </c>
      <c r="CZ1306">
        <f t="shared" si="432"/>
        <v>390.59</v>
      </c>
      <c r="DA1306">
        <f t="shared" si="433"/>
        <v>6.77</v>
      </c>
      <c r="DB1306">
        <f t="shared" si="434"/>
        <v>1115.97</v>
      </c>
      <c r="DC1306">
        <f t="shared" si="435"/>
        <v>0</v>
      </c>
    </row>
    <row r="1307" spans="1:107" x14ac:dyDescent="0.2">
      <c r="A1307">
        <f>ROW(Source!A500)</f>
        <v>500</v>
      </c>
      <c r="B1307">
        <v>39650536</v>
      </c>
      <c r="C1307">
        <v>39652161</v>
      </c>
      <c r="D1307">
        <v>37071037</v>
      </c>
      <c r="E1307">
        <v>1</v>
      </c>
      <c r="F1307">
        <v>1</v>
      </c>
      <c r="G1307">
        <v>1</v>
      </c>
      <c r="H1307">
        <v>1</v>
      </c>
      <c r="I1307" t="s">
        <v>895</v>
      </c>
      <c r="J1307" t="s">
        <v>3</v>
      </c>
      <c r="K1307" t="s">
        <v>896</v>
      </c>
      <c r="L1307">
        <v>1191</v>
      </c>
      <c r="N1307">
        <v>1013</v>
      </c>
      <c r="O1307" t="s">
        <v>878</v>
      </c>
      <c r="P1307" t="s">
        <v>878</v>
      </c>
      <c r="Q1307">
        <v>1</v>
      </c>
      <c r="W1307">
        <v>0</v>
      </c>
      <c r="X1307">
        <v>1069510174</v>
      </c>
      <c r="Y1307">
        <v>61.83</v>
      </c>
      <c r="AA1307">
        <v>0</v>
      </c>
      <c r="AB1307">
        <v>0</v>
      </c>
      <c r="AC1307">
        <v>0</v>
      </c>
      <c r="AD1307">
        <v>9.6199999999999992</v>
      </c>
      <c r="AE1307">
        <v>0</v>
      </c>
      <c r="AF1307">
        <v>0</v>
      </c>
      <c r="AG1307">
        <v>0</v>
      </c>
      <c r="AH1307">
        <v>9.6199999999999992</v>
      </c>
      <c r="AI1307">
        <v>1</v>
      </c>
      <c r="AJ1307">
        <v>1</v>
      </c>
      <c r="AK1307">
        <v>1</v>
      </c>
      <c r="AL1307">
        <v>1</v>
      </c>
      <c r="AN1307">
        <v>0</v>
      </c>
      <c r="AO1307">
        <v>1</v>
      </c>
      <c r="AP1307">
        <v>1</v>
      </c>
      <c r="AQ1307">
        <v>0</v>
      </c>
      <c r="AR1307">
        <v>0</v>
      </c>
      <c r="AS1307" t="s">
        <v>3</v>
      </c>
      <c r="AT1307">
        <v>45.8</v>
      </c>
      <c r="AU1307" t="s">
        <v>19</v>
      </c>
      <c r="AV1307">
        <v>1</v>
      </c>
      <c r="AW1307">
        <v>2</v>
      </c>
      <c r="AX1307">
        <v>39652173</v>
      </c>
      <c r="AY1307">
        <v>1</v>
      </c>
      <c r="AZ1307">
        <v>0</v>
      </c>
      <c r="BA1307">
        <v>1097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Y1307*Source!I500</f>
        <v>6.1829999999999998</v>
      </c>
      <c r="CY1307">
        <f>AD1307</f>
        <v>9.6199999999999992</v>
      </c>
      <c r="CZ1307">
        <f>AH1307</f>
        <v>9.6199999999999992</v>
      </c>
      <c r="DA1307">
        <f>AL1307</f>
        <v>1</v>
      </c>
      <c r="DB1307">
        <f>ROUND((ROUND(AT1307*CZ1307,2)*1.35),6)</f>
        <v>594.80999999999995</v>
      </c>
      <c r="DC1307">
        <f>ROUND((ROUND(AT1307*AG1307,2)*1.35),6)</f>
        <v>0</v>
      </c>
    </row>
    <row r="1308" spans="1:107" x14ac:dyDescent="0.2">
      <c r="A1308">
        <f>ROW(Source!A500)</f>
        <v>500</v>
      </c>
      <c r="B1308">
        <v>39650536</v>
      </c>
      <c r="C1308">
        <v>39652161</v>
      </c>
      <c r="D1308">
        <v>37064876</v>
      </c>
      <c r="E1308">
        <v>1</v>
      </c>
      <c r="F1308">
        <v>1</v>
      </c>
      <c r="G1308">
        <v>1</v>
      </c>
      <c r="H1308">
        <v>1</v>
      </c>
      <c r="I1308" t="s">
        <v>897</v>
      </c>
      <c r="J1308" t="s">
        <v>3</v>
      </c>
      <c r="K1308" t="s">
        <v>898</v>
      </c>
      <c r="L1308">
        <v>1191</v>
      </c>
      <c r="N1308">
        <v>1013</v>
      </c>
      <c r="O1308" t="s">
        <v>878</v>
      </c>
      <c r="P1308" t="s">
        <v>878</v>
      </c>
      <c r="Q1308">
        <v>1</v>
      </c>
      <c r="W1308">
        <v>0</v>
      </c>
      <c r="X1308">
        <v>-1417349443</v>
      </c>
      <c r="Y1308">
        <v>1.73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1</v>
      </c>
      <c r="AL1308">
        <v>1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 t="s">
        <v>3</v>
      </c>
      <c r="AT1308">
        <v>1.73</v>
      </c>
      <c r="AU1308" t="s">
        <v>3</v>
      </c>
      <c r="AV1308">
        <v>2</v>
      </c>
      <c r="AW1308">
        <v>2</v>
      </c>
      <c r="AX1308">
        <v>39652174</v>
      </c>
      <c r="AY1308">
        <v>1</v>
      </c>
      <c r="AZ1308">
        <v>2048</v>
      </c>
      <c r="BA1308">
        <v>1098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Y1308*Source!I500</f>
        <v>0.17300000000000001</v>
      </c>
      <c r="CY1308">
        <f>AD1308</f>
        <v>0</v>
      </c>
      <c r="CZ1308">
        <f>AH1308</f>
        <v>0</v>
      </c>
      <c r="DA1308">
        <f>AL1308</f>
        <v>1</v>
      </c>
      <c r="DB1308">
        <f>ROUND(ROUND(AT1308*CZ1308,2),6)</f>
        <v>0</v>
      </c>
      <c r="DC1308">
        <f>ROUND(ROUND(AT1308*AG1308,2),6)</f>
        <v>0</v>
      </c>
    </row>
    <row r="1309" spans="1:107" x14ac:dyDescent="0.2">
      <c r="A1309">
        <f>ROW(Source!A500)</f>
        <v>500</v>
      </c>
      <c r="B1309">
        <v>39650536</v>
      </c>
      <c r="C1309">
        <v>39652161</v>
      </c>
      <c r="D1309">
        <v>36882159</v>
      </c>
      <c r="E1309">
        <v>1</v>
      </c>
      <c r="F1309">
        <v>1</v>
      </c>
      <c r="G1309">
        <v>1</v>
      </c>
      <c r="H1309">
        <v>2</v>
      </c>
      <c r="I1309" t="s">
        <v>958</v>
      </c>
      <c r="J1309" t="s">
        <v>959</v>
      </c>
      <c r="K1309" t="s">
        <v>960</v>
      </c>
      <c r="L1309">
        <v>1368</v>
      </c>
      <c r="N1309">
        <v>1011</v>
      </c>
      <c r="O1309" t="s">
        <v>902</v>
      </c>
      <c r="P1309" t="s">
        <v>902</v>
      </c>
      <c r="Q1309">
        <v>1</v>
      </c>
      <c r="W1309">
        <v>0</v>
      </c>
      <c r="X1309">
        <v>-1718674368</v>
      </c>
      <c r="Y1309">
        <v>2.0655000000000001</v>
      </c>
      <c r="AA1309">
        <v>0</v>
      </c>
      <c r="AB1309">
        <v>111.99</v>
      </c>
      <c r="AC1309">
        <v>13.5</v>
      </c>
      <c r="AD1309">
        <v>0</v>
      </c>
      <c r="AE1309">
        <v>0</v>
      </c>
      <c r="AF1309">
        <v>111.99</v>
      </c>
      <c r="AG1309">
        <v>13.5</v>
      </c>
      <c r="AH1309">
        <v>0</v>
      </c>
      <c r="AI1309">
        <v>1</v>
      </c>
      <c r="AJ1309">
        <v>1</v>
      </c>
      <c r="AK1309">
        <v>1</v>
      </c>
      <c r="AL1309">
        <v>1</v>
      </c>
      <c r="AN1309">
        <v>0</v>
      </c>
      <c r="AO1309">
        <v>1</v>
      </c>
      <c r="AP1309">
        <v>1</v>
      </c>
      <c r="AQ1309">
        <v>0</v>
      </c>
      <c r="AR1309">
        <v>0</v>
      </c>
      <c r="AS1309" t="s">
        <v>3</v>
      </c>
      <c r="AT1309">
        <v>1.53</v>
      </c>
      <c r="AU1309" t="s">
        <v>19</v>
      </c>
      <c r="AV1309">
        <v>0</v>
      </c>
      <c r="AW1309">
        <v>2</v>
      </c>
      <c r="AX1309">
        <v>39652175</v>
      </c>
      <c r="AY1309">
        <v>1</v>
      </c>
      <c r="AZ1309">
        <v>0</v>
      </c>
      <c r="BA1309">
        <v>1099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Y1309*Source!I500</f>
        <v>0.20655000000000001</v>
      </c>
      <c r="CY1309">
        <f>AB1309</f>
        <v>111.99</v>
      </c>
      <c r="CZ1309">
        <f>AF1309</f>
        <v>111.99</v>
      </c>
      <c r="DA1309">
        <f>AJ1309</f>
        <v>1</v>
      </c>
      <c r="DB1309">
        <f>ROUND((ROUND(AT1309*CZ1309,2)*1.35),6)</f>
        <v>231.309</v>
      </c>
      <c r="DC1309">
        <f>ROUND((ROUND(AT1309*AG1309,2)*1.35),6)</f>
        <v>27.890999999999998</v>
      </c>
    </row>
    <row r="1310" spans="1:107" x14ac:dyDescent="0.2">
      <c r="A1310">
        <f>ROW(Source!A500)</f>
        <v>500</v>
      </c>
      <c r="B1310">
        <v>39650536</v>
      </c>
      <c r="C1310">
        <v>39652161</v>
      </c>
      <c r="D1310">
        <v>36884594</v>
      </c>
      <c r="E1310">
        <v>1</v>
      </c>
      <c r="F1310">
        <v>1</v>
      </c>
      <c r="G1310">
        <v>1</v>
      </c>
      <c r="H1310">
        <v>2</v>
      </c>
      <c r="I1310" t="s">
        <v>1271</v>
      </c>
      <c r="J1310" t="s">
        <v>1272</v>
      </c>
      <c r="K1310" t="s">
        <v>1273</v>
      </c>
      <c r="L1310">
        <v>1368</v>
      </c>
      <c r="N1310">
        <v>1011</v>
      </c>
      <c r="O1310" t="s">
        <v>902</v>
      </c>
      <c r="P1310" t="s">
        <v>902</v>
      </c>
      <c r="Q1310">
        <v>1</v>
      </c>
      <c r="W1310">
        <v>0</v>
      </c>
      <c r="X1310">
        <v>-1240995351</v>
      </c>
      <c r="Y1310">
        <v>0.27</v>
      </c>
      <c r="AA1310">
        <v>0</v>
      </c>
      <c r="AB1310">
        <v>30.46</v>
      </c>
      <c r="AC1310">
        <v>11.6</v>
      </c>
      <c r="AD1310">
        <v>0</v>
      </c>
      <c r="AE1310">
        <v>0</v>
      </c>
      <c r="AF1310">
        <v>30.46</v>
      </c>
      <c r="AG1310">
        <v>11.6</v>
      </c>
      <c r="AH1310">
        <v>0</v>
      </c>
      <c r="AI1310">
        <v>1</v>
      </c>
      <c r="AJ1310">
        <v>1</v>
      </c>
      <c r="AK1310">
        <v>1</v>
      </c>
      <c r="AL1310">
        <v>1</v>
      </c>
      <c r="AN1310">
        <v>0</v>
      </c>
      <c r="AO1310">
        <v>1</v>
      </c>
      <c r="AP1310">
        <v>1</v>
      </c>
      <c r="AQ1310">
        <v>0</v>
      </c>
      <c r="AR1310">
        <v>0</v>
      </c>
      <c r="AS1310" t="s">
        <v>3</v>
      </c>
      <c r="AT1310">
        <v>0.2</v>
      </c>
      <c r="AU1310" t="s">
        <v>19</v>
      </c>
      <c r="AV1310">
        <v>0</v>
      </c>
      <c r="AW1310">
        <v>2</v>
      </c>
      <c r="AX1310">
        <v>39652176</v>
      </c>
      <c r="AY1310">
        <v>1</v>
      </c>
      <c r="AZ1310">
        <v>0</v>
      </c>
      <c r="BA1310">
        <v>1100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Y1310*Source!I500</f>
        <v>2.7000000000000003E-2</v>
      </c>
      <c r="CY1310">
        <f>AB1310</f>
        <v>30.46</v>
      </c>
      <c r="CZ1310">
        <f>AF1310</f>
        <v>30.46</v>
      </c>
      <c r="DA1310">
        <f>AJ1310</f>
        <v>1</v>
      </c>
      <c r="DB1310">
        <f>ROUND((ROUND(AT1310*CZ1310,2)*1.35),6)</f>
        <v>8.2215000000000007</v>
      </c>
      <c r="DC1310">
        <f>ROUND((ROUND(AT1310*AG1310,2)*1.35),6)</f>
        <v>3.1320000000000001</v>
      </c>
    </row>
    <row r="1311" spans="1:107" x14ac:dyDescent="0.2">
      <c r="A1311">
        <f>ROW(Source!A500)</f>
        <v>500</v>
      </c>
      <c r="B1311">
        <v>39650536</v>
      </c>
      <c r="C1311">
        <v>39652161</v>
      </c>
      <c r="D1311">
        <v>36799065</v>
      </c>
      <c r="E1311">
        <v>17</v>
      </c>
      <c r="F1311">
        <v>1</v>
      </c>
      <c r="G1311">
        <v>1</v>
      </c>
      <c r="H1311">
        <v>3</v>
      </c>
      <c r="I1311" t="s">
        <v>892</v>
      </c>
      <c r="J1311" t="s">
        <v>3</v>
      </c>
      <c r="K1311" t="s">
        <v>893</v>
      </c>
      <c r="L1311">
        <v>1374</v>
      </c>
      <c r="N1311">
        <v>1013</v>
      </c>
      <c r="O1311" t="s">
        <v>894</v>
      </c>
      <c r="P1311" t="s">
        <v>894</v>
      </c>
      <c r="Q1311">
        <v>1</v>
      </c>
      <c r="W1311">
        <v>0</v>
      </c>
      <c r="X1311">
        <v>-1731369543</v>
      </c>
      <c r="Y1311">
        <v>8.81</v>
      </c>
      <c r="AA1311">
        <v>1</v>
      </c>
      <c r="AB1311">
        <v>0</v>
      </c>
      <c r="AC1311">
        <v>0</v>
      </c>
      <c r="AD1311">
        <v>0</v>
      </c>
      <c r="AE1311">
        <v>1</v>
      </c>
      <c r="AF1311">
        <v>0</v>
      </c>
      <c r="AG1311">
        <v>0</v>
      </c>
      <c r="AH1311">
        <v>0</v>
      </c>
      <c r="AI1311">
        <v>1</v>
      </c>
      <c r="AJ1311">
        <v>1</v>
      </c>
      <c r="AK1311">
        <v>1</v>
      </c>
      <c r="AL1311">
        <v>1</v>
      </c>
      <c r="AN1311">
        <v>0</v>
      </c>
      <c r="AO1311">
        <v>1</v>
      </c>
      <c r="AP1311">
        <v>0</v>
      </c>
      <c r="AQ1311">
        <v>0</v>
      </c>
      <c r="AR1311">
        <v>0</v>
      </c>
      <c r="AS1311" t="s">
        <v>3</v>
      </c>
      <c r="AT1311">
        <v>8.81</v>
      </c>
      <c r="AU1311" t="s">
        <v>3</v>
      </c>
      <c r="AV1311">
        <v>0</v>
      </c>
      <c r="AW1311">
        <v>2</v>
      </c>
      <c r="AX1311">
        <v>39652177</v>
      </c>
      <c r="AY1311">
        <v>1</v>
      </c>
      <c r="AZ1311">
        <v>0</v>
      </c>
      <c r="BA1311">
        <v>1101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Y1311*Source!I500</f>
        <v>0.88100000000000012</v>
      </c>
      <c r="CY1311">
        <f>AA1311</f>
        <v>1</v>
      </c>
      <c r="CZ1311">
        <f>AE1311</f>
        <v>1</v>
      </c>
      <c r="DA1311">
        <f>AI1311</f>
        <v>1</v>
      </c>
      <c r="DB1311">
        <f>ROUND(ROUND(AT1311*CZ1311,2),6)</f>
        <v>8.81</v>
      </c>
      <c r="DC1311">
        <f>ROUND(ROUND(AT1311*AG1311,2),6)</f>
        <v>0</v>
      </c>
    </row>
    <row r="1312" spans="1:107" x14ac:dyDescent="0.2">
      <c r="A1312">
        <f>ROW(Source!A500)</f>
        <v>500</v>
      </c>
      <c r="B1312">
        <v>39650536</v>
      </c>
      <c r="C1312">
        <v>39652161</v>
      </c>
      <c r="D1312">
        <v>0</v>
      </c>
      <c r="E1312">
        <v>0</v>
      </c>
      <c r="F1312">
        <v>1</v>
      </c>
      <c r="G1312">
        <v>1</v>
      </c>
      <c r="H1312">
        <v>3</v>
      </c>
      <c r="I1312" t="s">
        <v>171</v>
      </c>
      <c r="J1312" t="s">
        <v>3</v>
      </c>
      <c r="K1312" t="s">
        <v>781</v>
      </c>
      <c r="L1312">
        <v>1371</v>
      </c>
      <c r="N1312">
        <v>1013</v>
      </c>
      <c r="O1312" t="s">
        <v>17</v>
      </c>
      <c r="P1312" t="s">
        <v>17</v>
      </c>
      <c r="Q1312">
        <v>1</v>
      </c>
      <c r="W1312">
        <v>0</v>
      </c>
      <c r="X1312">
        <v>-1405119840</v>
      </c>
      <c r="Y1312">
        <v>40</v>
      </c>
      <c r="AA1312">
        <v>714.15</v>
      </c>
      <c r="AB1312">
        <v>0</v>
      </c>
      <c r="AC1312">
        <v>0</v>
      </c>
      <c r="AD1312">
        <v>0</v>
      </c>
      <c r="AE1312">
        <v>714.15</v>
      </c>
      <c r="AF1312">
        <v>0</v>
      </c>
      <c r="AG1312">
        <v>0</v>
      </c>
      <c r="AH1312">
        <v>0</v>
      </c>
      <c r="AI1312">
        <v>1</v>
      </c>
      <c r="AJ1312">
        <v>1</v>
      </c>
      <c r="AK1312">
        <v>1</v>
      </c>
      <c r="AL1312">
        <v>1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 t="s">
        <v>3</v>
      </c>
      <c r="AT1312">
        <v>40</v>
      </c>
      <c r="AU1312" t="s">
        <v>3</v>
      </c>
      <c r="AV1312">
        <v>0</v>
      </c>
      <c r="AW1312">
        <v>1</v>
      </c>
      <c r="AX1312">
        <v>-1</v>
      </c>
      <c r="AY1312">
        <v>0</v>
      </c>
      <c r="AZ1312">
        <v>0</v>
      </c>
      <c r="BA1312" t="s">
        <v>3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Y1312*Source!I500</f>
        <v>4</v>
      </c>
      <c r="CY1312">
        <f>AA1312</f>
        <v>714.15</v>
      </c>
      <c r="CZ1312">
        <f>AE1312</f>
        <v>714.15</v>
      </c>
      <c r="DA1312">
        <f>AI1312</f>
        <v>1</v>
      </c>
      <c r="DB1312">
        <f>ROUND(ROUND(AT1312*CZ1312,2),6)</f>
        <v>28566</v>
      </c>
      <c r="DC1312">
        <f>ROUND(ROUND(AT1312*AG1312,2),6)</f>
        <v>0</v>
      </c>
    </row>
    <row r="1313" spans="1:107" x14ac:dyDescent="0.2">
      <c r="A1313">
        <f>ROW(Source!A500)</f>
        <v>500</v>
      </c>
      <c r="B1313">
        <v>39650536</v>
      </c>
      <c r="C1313">
        <v>39652161</v>
      </c>
      <c r="D1313">
        <v>0</v>
      </c>
      <c r="E1313">
        <v>0</v>
      </c>
      <c r="F1313">
        <v>1</v>
      </c>
      <c r="G1313">
        <v>1</v>
      </c>
      <c r="H1313">
        <v>3</v>
      </c>
      <c r="I1313" t="s">
        <v>171</v>
      </c>
      <c r="J1313" t="s">
        <v>3</v>
      </c>
      <c r="K1313" t="s">
        <v>785</v>
      </c>
      <c r="L1313">
        <v>1371</v>
      </c>
      <c r="N1313">
        <v>1013</v>
      </c>
      <c r="O1313" t="s">
        <v>17</v>
      </c>
      <c r="P1313" t="s">
        <v>17</v>
      </c>
      <c r="Q1313">
        <v>1</v>
      </c>
      <c r="W1313">
        <v>0</v>
      </c>
      <c r="X1313">
        <v>-459159357</v>
      </c>
      <c r="Y1313">
        <v>40</v>
      </c>
      <c r="AA1313">
        <v>898.42</v>
      </c>
      <c r="AB1313">
        <v>0</v>
      </c>
      <c r="AC1313">
        <v>0</v>
      </c>
      <c r="AD1313">
        <v>0</v>
      </c>
      <c r="AE1313">
        <v>898.42</v>
      </c>
      <c r="AF1313">
        <v>0</v>
      </c>
      <c r="AG1313">
        <v>0</v>
      </c>
      <c r="AH1313">
        <v>0</v>
      </c>
      <c r="AI1313">
        <v>1</v>
      </c>
      <c r="AJ1313">
        <v>1</v>
      </c>
      <c r="AK1313">
        <v>1</v>
      </c>
      <c r="AL1313">
        <v>1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 t="s">
        <v>3</v>
      </c>
      <c r="AT1313">
        <v>40</v>
      </c>
      <c r="AU1313" t="s">
        <v>3</v>
      </c>
      <c r="AV1313">
        <v>0</v>
      </c>
      <c r="AW1313">
        <v>1</v>
      </c>
      <c r="AX1313">
        <v>-1</v>
      </c>
      <c r="AY1313">
        <v>0</v>
      </c>
      <c r="AZ1313">
        <v>0</v>
      </c>
      <c r="BA1313" t="s">
        <v>3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Y1313*Source!I500</f>
        <v>4</v>
      </c>
      <c r="CY1313">
        <f>AA1313</f>
        <v>898.42</v>
      </c>
      <c r="CZ1313">
        <f>AE1313</f>
        <v>898.42</v>
      </c>
      <c r="DA1313">
        <f>AI1313</f>
        <v>1</v>
      </c>
      <c r="DB1313">
        <f>ROUND(ROUND(AT1313*CZ1313,2),6)</f>
        <v>35936.800000000003</v>
      </c>
      <c r="DC1313">
        <f>ROUND(ROUND(AT1313*AG1313,2),6)</f>
        <v>0</v>
      </c>
    </row>
    <row r="1314" spans="1:107" x14ac:dyDescent="0.2">
      <c r="A1314">
        <f>ROW(Source!A500)</f>
        <v>500</v>
      </c>
      <c r="B1314">
        <v>39650536</v>
      </c>
      <c r="C1314">
        <v>39652161</v>
      </c>
      <c r="D1314">
        <v>0</v>
      </c>
      <c r="E1314">
        <v>0</v>
      </c>
      <c r="F1314">
        <v>1</v>
      </c>
      <c r="G1314">
        <v>1</v>
      </c>
      <c r="H1314">
        <v>3</v>
      </c>
      <c r="I1314" t="s">
        <v>171</v>
      </c>
      <c r="J1314" t="s">
        <v>3</v>
      </c>
      <c r="K1314" t="s">
        <v>789</v>
      </c>
      <c r="L1314">
        <v>1371</v>
      </c>
      <c r="N1314">
        <v>1013</v>
      </c>
      <c r="O1314" t="s">
        <v>17</v>
      </c>
      <c r="P1314" t="s">
        <v>17</v>
      </c>
      <c r="Q1314">
        <v>1</v>
      </c>
      <c r="W1314">
        <v>0</v>
      </c>
      <c r="X1314">
        <v>-965405135</v>
      </c>
      <c r="Y1314">
        <v>20</v>
      </c>
      <c r="AA1314">
        <v>998.25</v>
      </c>
      <c r="AB1314">
        <v>0</v>
      </c>
      <c r="AC1314">
        <v>0</v>
      </c>
      <c r="AD1314">
        <v>0</v>
      </c>
      <c r="AE1314">
        <v>998.25</v>
      </c>
      <c r="AF1314">
        <v>0</v>
      </c>
      <c r="AG1314">
        <v>0</v>
      </c>
      <c r="AH1314">
        <v>0</v>
      </c>
      <c r="AI1314">
        <v>1</v>
      </c>
      <c r="AJ1314">
        <v>1</v>
      </c>
      <c r="AK1314">
        <v>1</v>
      </c>
      <c r="AL1314">
        <v>1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 t="s">
        <v>3</v>
      </c>
      <c r="AT1314">
        <v>20</v>
      </c>
      <c r="AU1314" t="s">
        <v>3</v>
      </c>
      <c r="AV1314">
        <v>0</v>
      </c>
      <c r="AW1314">
        <v>1</v>
      </c>
      <c r="AX1314">
        <v>-1</v>
      </c>
      <c r="AY1314">
        <v>0</v>
      </c>
      <c r="AZ1314">
        <v>0</v>
      </c>
      <c r="BA1314" t="s">
        <v>3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Y1314*Source!I500</f>
        <v>2</v>
      </c>
      <c r="CY1314">
        <f>AA1314</f>
        <v>998.25</v>
      </c>
      <c r="CZ1314">
        <f>AE1314</f>
        <v>998.25</v>
      </c>
      <c r="DA1314">
        <f>AI1314</f>
        <v>1</v>
      </c>
      <c r="DB1314">
        <f>ROUND(ROUND(AT1314*CZ1314,2),6)</f>
        <v>19965</v>
      </c>
      <c r="DC1314">
        <f>ROUND(ROUND(AT1314*AG1314,2),6)</f>
        <v>0</v>
      </c>
    </row>
    <row r="1315" spans="1:107" x14ac:dyDescent="0.2">
      <c r="A1315">
        <f>ROW(Source!A501)</f>
        <v>501</v>
      </c>
      <c r="B1315">
        <v>39650538</v>
      </c>
      <c r="C1315">
        <v>39652161</v>
      </c>
      <c r="D1315">
        <v>37071037</v>
      </c>
      <c r="E1315">
        <v>1</v>
      </c>
      <c r="F1315">
        <v>1</v>
      </c>
      <c r="G1315">
        <v>1</v>
      </c>
      <c r="H1315">
        <v>1</v>
      </c>
      <c r="I1315" t="s">
        <v>895</v>
      </c>
      <c r="J1315" t="s">
        <v>3</v>
      </c>
      <c r="K1315" t="s">
        <v>896</v>
      </c>
      <c r="L1315">
        <v>1191</v>
      </c>
      <c r="N1315">
        <v>1013</v>
      </c>
      <c r="O1315" t="s">
        <v>878</v>
      </c>
      <c r="P1315" t="s">
        <v>878</v>
      </c>
      <c r="Q1315">
        <v>1</v>
      </c>
      <c r="W1315">
        <v>0</v>
      </c>
      <c r="X1315">
        <v>1069510174</v>
      </c>
      <c r="Y1315">
        <v>61.83</v>
      </c>
      <c r="AA1315">
        <v>0</v>
      </c>
      <c r="AB1315">
        <v>0</v>
      </c>
      <c r="AC1315">
        <v>0</v>
      </c>
      <c r="AD1315">
        <v>65.13</v>
      </c>
      <c r="AE1315">
        <v>0</v>
      </c>
      <c r="AF1315">
        <v>0</v>
      </c>
      <c r="AG1315">
        <v>0</v>
      </c>
      <c r="AH1315">
        <v>9.6199999999999992</v>
      </c>
      <c r="AI1315">
        <v>1</v>
      </c>
      <c r="AJ1315">
        <v>1</v>
      </c>
      <c r="AK1315">
        <v>1</v>
      </c>
      <c r="AL1315">
        <v>6.77</v>
      </c>
      <c r="AN1315">
        <v>0</v>
      </c>
      <c r="AO1315">
        <v>1</v>
      </c>
      <c r="AP1315">
        <v>1</v>
      </c>
      <c r="AQ1315">
        <v>0</v>
      </c>
      <c r="AR1315">
        <v>0</v>
      </c>
      <c r="AS1315" t="s">
        <v>3</v>
      </c>
      <c r="AT1315">
        <v>45.8</v>
      </c>
      <c r="AU1315" t="s">
        <v>19</v>
      </c>
      <c r="AV1315">
        <v>1</v>
      </c>
      <c r="AW1315">
        <v>2</v>
      </c>
      <c r="AX1315">
        <v>39652173</v>
      </c>
      <c r="AY1315">
        <v>1</v>
      </c>
      <c r="AZ1315">
        <v>0</v>
      </c>
      <c r="BA1315">
        <v>1102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Y1315*Source!I501</f>
        <v>6.1829999999999998</v>
      </c>
      <c r="CY1315">
        <f>AD1315</f>
        <v>65.13</v>
      </c>
      <c r="CZ1315">
        <f>AH1315</f>
        <v>9.6199999999999992</v>
      </c>
      <c r="DA1315">
        <f>AL1315</f>
        <v>6.77</v>
      </c>
      <c r="DB1315">
        <f>ROUND((ROUND(AT1315*CZ1315,2)*1.35),6)</f>
        <v>594.80999999999995</v>
      </c>
      <c r="DC1315">
        <f>ROUND((ROUND(AT1315*AG1315,2)*1.35),6)</f>
        <v>0</v>
      </c>
    </row>
    <row r="1316" spans="1:107" x14ac:dyDescent="0.2">
      <c r="A1316">
        <f>ROW(Source!A501)</f>
        <v>501</v>
      </c>
      <c r="B1316">
        <v>39650538</v>
      </c>
      <c r="C1316">
        <v>39652161</v>
      </c>
      <c r="D1316">
        <v>37064876</v>
      </c>
      <c r="E1316">
        <v>1</v>
      </c>
      <c r="F1316">
        <v>1</v>
      </c>
      <c r="G1316">
        <v>1</v>
      </c>
      <c r="H1316">
        <v>1</v>
      </c>
      <c r="I1316" t="s">
        <v>897</v>
      </c>
      <c r="J1316" t="s">
        <v>3</v>
      </c>
      <c r="K1316" t="s">
        <v>898</v>
      </c>
      <c r="L1316">
        <v>1191</v>
      </c>
      <c r="N1316">
        <v>1013</v>
      </c>
      <c r="O1316" t="s">
        <v>878</v>
      </c>
      <c r="P1316" t="s">
        <v>878</v>
      </c>
      <c r="Q1316">
        <v>1</v>
      </c>
      <c r="W1316">
        <v>0</v>
      </c>
      <c r="X1316">
        <v>-1417349443</v>
      </c>
      <c r="Y1316">
        <v>1.73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1</v>
      </c>
      <c r="AJ1316">
        <v>1</v>
      </c>
      <c r="AK1316">
        <v>6.77</v>
      </c>
      <c r="AL1316">
        <v>1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 t="s">
        <v>3</v>
      </c>
      <c r="AT1316">
        <v>1.73</v>
      </c>
      <c r="AU1316" t="s">
        <v>3</v>
      </c>
      <c r="AV1316">
        <v>2</v>
      </c>
      <c r="AW1316">
        <v>2</v>
      </c>
      <c r="AX1316">
        <v>39652174</v>
      </c>
      <c r="AY1316">
        <v>1</v>
      </c>
      <c r="AZ1316">
        <v>2048</v>
      </c>
      <c r="BA1316">
        <v>1103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Y1316*Source!I501</f>
        <v>0.17300000000000001</v>
      </c>
      <c r="CY1316">
        <f>AD1316</f>
        <v>0</v>
      </c>
      <c r="CZ1316">
        <f>AH1316</f>
        <v>0</v>
      </c>
      <c r="DA1316">
        <f>AL1316</f>
        <v>1</v>
      </c>
      <c r="DB1316">
        <f>ROUND(ROUND(AT1316*CZ1316,2),6)</f>
        <v>0</v>
      </c>
      <c r="DC1316">
        <f>ROUND(ROUND(AT1316*AG1316,2),6)</f>
        <v>0</v>
      </c>
    </row>
    <row r="1317" spans="1:107" x14ac:dyDescent="0.2">
      <c r="A1317">
        <f>ROW(Source!A501)</f>
        <v>501</v>
      </c>
      <c r="B1317">
        <v>39650538</v>
      </c>
      <c r="C1317">
        <v>39652161</v>
      </c>
      <c r="D1317">
        <v>36882159</v>
      </c>
      <c r="E1317">
        <v>1</v>
      </c>
      <c r="F1317">
        <v>1</v>
      </c>
      <c r="G1317">
        <v>1</v>
      </c>
      <c r="H1317">
        <v>2</v>
      </c>
      <c r="I1317" t="s">
        <v>958</v>
      </c>
      <c r="J1317" t="s">
        <v>959</v>
      </c>
      <c r="K1317" t="s">
        <v>960</v>
      </c>
      <c r="L1317">
        <v>1368</v>
      </c>
      <c r="N1317">
        <v>1011</v>
      </c>
      <c r="O1317" t="s">
        <v>902</v>
      </c>
      <c r="P1317" t="s">
        <v>902</v>
      </c>
      <c r="Q1317">
        <v>1</v>
      </c>
      <c r="W1317">
        <v>0</v>
      </c>
      <c r="X1317">
        <v>-1718674368</v>
      </c>
      <c r="Y1317">
        <v>2.0655000000000001</v>
      </c>
      <c r="AA1317">
        <v>0</v>
      </c>
      <c r="AB1317">
        <v>758.17</v>
      </c>
      <c r="AC1317">
        <v>13.5</v>
      </c>
      <c r="AD1317">
        <v>0</v>
      </c>
      <c r="AE1317">
        <v>0</v>
      </c>
      <c r="AF1317">
        <v>111.99</v>
      </c>
      <c r="AG1317">
        <v>13.5</v>
      </c>
      <c r="AH1317">
        <v>0</v>
      </c>
      <c r="AI1317">
        <v>1</v>
      </c>
      <c r="AJ1317">
        <v>6.77</v>
      </c>
      <c r="AK1317">
        <v>1</v>
      </c>
      <c r="AL1317">
        <v>1</v>
      </c>
      <c r="AN1317">
        <v>0</v>
      </c>
      <c r="AO1317">
        <v>1</v>
      </c>
      <c r="AP1317">
        <v>1</v>
      </c>
      <c r="AQ1317">
        <v>0</v>
      </c>
      <c r="AR1317">
        <v>0</v>
      </c>
      <c r="AS1317" t="s">
        <v>3</v>
      </c>
      <c r="AT1317">
        <v>1.53</v>
      </c>
      <c r="AU1317" t="s">
        <v>19</v>
      </c>
      <c r="AV1317">
        <v>0</v>
      </c>
      <c r="AW1317">
        <v>2</v>
      </c>
      <c r="AX1317">
        <v>39652175</v>
      </c>
      <c r="AY1317">
        <v>1</v>
      </c>
      <c r="AZ1317">
        <v>0</v>
      </c>
      <c r="BA1317">
        <v>1104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Y1317*Source!I501</f>
        <v>0.20655000000000001</v>
      </c>
      <c r="CY1317">
        <f>AB1317</f>
        <v>758.17</v>
      </c>
      <c r="CZ1317">
        <f>AF1317</f>
        <v>111.99</v>
      </c>
      <c r="DA1317">
        <f>AJ1317</f>
        <v>6.77</v>
      </c>
      <c r="DB1317">
        <f>ROUND((ROUND(AT1317*CZ1317,2)*1.35),6)</f>
        <v>231.309</v>
      </c>
      <c r="DC1317">
        <f>ROUND((ROUND(AT1317*AG1317,2)*1.35),6)</f>
        <v>27.890999999999998</v>
      </c>
    </row>
    <row r="1318" spans="1:107" x14ac:dyDescent="0.2">
      <c r="A1318">
        <f>ROW(Source!A501)</f>
        <v>501</v>
      </c>
      <c r="B1318">
        <v>39650538</v>
      </c>
      <c r="C1318">
        <v>39652161</v>
      </c>
      <c r="D1318">
        <v>36884594</v>
      </c>
      <c r="E1318">
        <v>1</v>
      </c>
      <c r="F1318">
        <v>1</v>
      </c>
      <c r="G1318">
        <v>1</v>
      </c>
      <c r="H1318">
        <v>2</v>
      </c>
      <c r="I1318" t="s">
        <v>1271</v>
      </c>
      <c r="J1318" t="s">
        <v>1272</v>
      </c>
      <c r="K1318" t="s">
        <v>1273</v>
      </c>
      <c r="L1318">
        <v>1368</v>
      </c>
      <c r="N1318">
        <v>1011</v>
      </c>
      <c r="O1318" t="s">
        <v>902</v>
      </c>
      <c r="P1318" t="s">
        <v>902</v>
      </c>
      <c r="Q1318">
        <v>1</v>
      </c>
      <c r="W1318">
        <v>0</v>
      </c>
      <c r="X1318">
        <v>-1240995351</v>
      </c>
      <c r="Y1318">
        <v>0.27</v>
      </c>
      <c r="AA1318">
        <v>0</v>
      </c>
      <c r="AB1318">
        <v>206.21</v>
      </c>
      <c r="AC1318">
        <v>11.6</v>
      </c>
      <c r="AD1318">
        <v>0</v>
      </c>
      <c r="AE1318">
        <v>0</v>
      </c>
      <c r="AF1318">
        <v>30.46</v>
      </c>
      <c r="AG1318">
        <v>11.6</v>
      </c>
      <c r="AH1318">
        <v>0</v>
      </c>
      <c r="AI1318">
        <v>1</v>
      </c>
      <c r="AJ1318">
        <v>6.77</v>
      </c>
      <c r="AK1318">
        <v>1</v>
      </c>
      <c r="AL1318">
        <v>1</v>
      </c>
      <c r="AN1318">
        <v>0</v>
      </c>
      <c r="AO1318">
        <v>1</v>
      </c>
      <c r="AP1318">
        <v>1</v>
      </c>
      <c r="AQ1318">
        <v>0</v>
      </c>
      <c r="AR1318">
        <v>0</v>
      </c>
      <c r="AS1318" t="s">
        <v>3</v>
      </c>
      <c r="AT1318">
        <v>0.2</v>
      </c>
      <c r="AU1318" t="s">
        <v>19</v>
      </c>
      <c r="AV1318">
        <v>0</v>
      </c>
      <c r="AW1318">
        <v>2</v>
      </c>
      <c r="AX1318">
        <v>39652176</v>
      </c>
      <c r="AY1318">
        <v>1</v>
      </c>
      <c r="AZ1318">
        <v>0</v>
      </c>
      <c r="BA1318">
        <v>1105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Y1318*Source!I501</f>
        <v>2.7000000000000003E-2</v>
      </c>
      <c r="CY1318">
        <f>AB1318</f>
        <v>206.21</v>
      </c>
      <c r="CZ1318">
        <f>AF1318</f>
        <v>30.46</v>
      </c>
      <c r="DA1318">
        <f>AJ1318</f>
        <v>6.77</v>
      </c>
      <c r="DB1318">
        <f>ROUND((ROUND(AT1318*CZ1318,2)*1.35),6)</f>
        <v>8.2215000000000007</v>
      </c>
      <c r="DC1318">
        <f>ROUND((ROUND(AT1318*AG1318,2)*1.35),6)</f>
        <v>3.1320000000000001</v>
      </c>
    </row>
    <row r="1319" spans="1:107" x14ac:dyDescent="0.2">
      <c r="A1319">
        <f>ROW(Source!A501)</f>
        <v>501</v>
      </c>
      <c r="B1319">
        <v>39650538</v>
      </c>
      <c r="C1319">
        <v>39652161</v>
      </c>
      <c r="D1319">
        <v>36799065</v>
      </c>
      <c r="E1319">
        <v>17</v>
      </c>
      <c r="F1319">
        <v>1</v>
      </c>
      <c r="G1319">
        <v>1</v>
      </c>
      <c r="H1319">
        <v>3</v>
      </c>
      <c r="I1319" t="s">
        <v>892</v>
      </c>
      <c r="J1319" t="s">
        <v>3</v>
      </c>
      <c r="K1319" t="s">
        <v>893</v>
      </c>
      <c r="L1319">
        <v>1374</v>
      </c>
      <c r="N1319">
        <v>1013</v>
      </c>
      <c r="O1319" t="s">
        <v>894</v>
      </c>
      <c r="P1319" t="s">
        <v>894</v>
      </c>
      <c r="Q1319">
        <v>1</v>
      </c>
      <c r="W1319">
        <v>0</v>
      </c>
      <c r="X1319">
        <v>-1731369543</v>
      </c>
      <c r="Y1319">
        <v>8.81</v>
      </c>
      <c r="AA1319">
        <v>1</v>
      </c>
      <c r="AB1319">
        <v>0</v>
      </c>
      <c r="AC1319">
        <v>0</v>
      </c>
      <c r="AD1319">
        <v>0</v>
      </c>
      <c r="AE1319">
        <v>1</v>
      </c>
      <c r="AF1319">
        <v>0</v>
      </c>
      <c r="AG1319">
        <v>0</v>
      </c>
      <c r="AH1319">
        <v>0</v>
      </c>
      <c r="AI1319">
        <v>1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0</v>
      </c>
      <c r="AQ1319">
        <v>0</v>
      </c>
      <c r="AR1319">
        <v>0</v>
      </c>
      <c r="AS1319" t="s">
        <v>3</v>
      </c>
      <c r="AT1319">
        <v>8.81</v>
      </c>
      <c r="AU1319" t="s">
        <v>3</v>
      </c>
      <c r="AV1319">
        <v>0</v>
      </c>
      <c r="AW1319">
        <v>2</v>
      </c>
      <c r="AX1319">
        <v>39652177</v>
      </c>
      <c r="AY1319">
        <v>1</v>
      </c>
      <c r="AZ1319">
        <v>0</v>
      </c>
      <c r="BA1319">
        <v>1106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Y1319*Source!I501</f>
        <v>0.88100000000000012</v>
      </c>
      <c r="CY1319">
        <f>AA1319</f>
        <v>1</v>
      </c>
      <c r="CZ1319">
        <f>AE1319</f>
        <v>1</v>
      </c>
      <c r="DA1319">
        <f>AI1319</f>
        <v>1</v>
      </c>
      <c r="DB1319">
        <f>ROUND(ROUND(AT1319*CZ1319,2),6)</f>
        <v>8.81</v>
      </c>
      <c r="DC1319">
        <f>ROUND(ROUND(AT1319*AG1319,2),6)</f>
        <v>0</v>
      </c>
    </row>
    <row r="1320" spans="1:107" x14ac:dyDescent="0.2">
      <c r="A1320">
        <f>ROW(Source!A501)</f>
        <v>501</v>
      </c>
      <c r="B1320">
        <v>39650538</v>
      </c>
      <c r="C1320">
        <v>39652161</v>
      </c>
      <c r="D1320">
        <v>0</v>
      </c>
      <c r="E1320">
        <v>0</v>
      </c>
      <c r="F1320">
        <v>1</v>
      </c>
      <c r="G1320">
        <v>1</v>
      </c>
      <c r="H1320">
        <v>3</v>
      </c>
      <c r="I1320" t="s">
        <v>171</v>
      </c>
      <c r="J1320" t="s">
        <v>3</v>
      </c>
      <c r="K1320" t="s">
        <v>781</v>
      </c>
      <c r="L1320">
        <v>1371</v>
      </c>
      <c r="N1320">
        <v>1013</v>
      </c>
      <c r="O1320" t="s">
        <v>17</v>
      </c>
      <c r="P1320" t="s">
        <v>17</v>
      </c>
      <c r="Q1320">
        <v>1</v>
      </c>
      <c r="W1320">
        <v>0</v>
      </c>
      <c r="X1320">
        <v>-1405119840</v>
      </c>
      <c r="Y1320">
        <v>40</v>
      </c>
      <c r="AA1320">
        <v>798.93</v>
      </c>
      <c r="AB1320">
        <v>0</v>
      </c>
      <c r="AC1320">
        <v>0</v>
      </c>
      <c r="AD1320">
        <v>0</v>
      </c>
      <c r="AE1320">
        <v>118.01</v>
      </c>
      <c r="AF1320">
        <v>0</v>
      </c>
      <c r="AG1320">
        <v>0</v>
      </c>
      <c r="AH1320">
        <v>0</v>
      </c>
      <c r="AI1320">
        <v>6.77</v>
      </c>
      <c r="AJ1320">
        <v>1</v>
      </c>
      <c r="AK1320">
        <v>1</v>
      </c>
      <c r="AL1320">
        <v>1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 t="s">
        <v>3</v>
      </c>
      <c r="AT1320">
        <v>40</v>
      </c>
      <c r="AU1320" t="s">
        <v>3</v>
      </c>
      <c r="AV1320">
        <v>0</v>
      </c>
      <c r="AW1320">
        <v>1</v>
      </c>
      <c r="AX1320">
        <v>-1</v>
      </c>
      <c r="AY1320">
        <v>0</v>
      </c>
      <c r="AZ1320">
        <v>0</v>
      </c>
      <c r="BA1320" t="s">
        <v>3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Y1320*Source!I501</f>
        <v>4</v>
      </c>
      <c r="CY1320">
        <f>AA1320</f>
        <v>798.93</v>
      </c>
      <c r="CZ1320">
        <f>AE1320</f>
        <v>118.01</v>
      </c>
      <c r="DA1320">
        <f>AI1320</f>
        <v>6.77</v>
      </c>
      <c r="DB1320">
        <f>ROUND(ROUND(AT1320*CZ1320,2),6)</f>
        <v>4720.3999999999996</v>
      </c>
      <c r="DC1320">
        <f>ROUND(ROUND(AT1320*AG1320,2),6)</f>
        <v>0</v>
      </c>
    </row>
    <row r="1321" spans="1:107" x14ac:dyDescent="0.2">
      <c r="A1321">
        <f>ROW(Source!A501)</f>
        <v>501</v>
      </c>
      <c r="B1321">
        <v>39650538</v>
      </c>
      <c r="C1321">
        <v>39652161</v>
      </c>
      <c r="D1321">
        <v>0</v>
      </c>
      <c r="E1321">
        <v>0</v>
      </c>
      <c r="F1321">
        <v>1</v>
      </c>
      <c r="G1321">
        <v>1</v>
      </c>
      <c r="H1321">
        <v>3</v>
      </c>
      <c r="I1321" t="s">
        <v>171</v>
      </c>
      <c r="J1321" t="s">
        <v>3</v>
      </c>
      <c r="K1321" t="s">
        <v>785</v>
      </c>
      <c r="L1321">
        <v>1371</v>
      </c>
      <c r="N1321">
        <v>1013</v>
      </c>
      <c r="O1321" t="s">
        <v>17</v>
      </c>
      <c r="P1321" t="s">
        <v>17</v>
      </c>
      <c r="Q1321">
        <v>1</v>
      </c>
      <c r="W1321">
        <v>0</v>
      </c>
      <c r="X1321">
        <v>-459159357</v>
      </c>
      <c r="Y1321">
        <v>40</v>
      </c>
      <c r="AA1321">
        <v>1067.9000000000001</v>
      </c>
      <c r="AB1321">
        <v>0</v>
      </c>
      <c r="AC1321">
        <v>0</v>
      </c>
      <c r="AD1321">
        <v>0</v>
      </c>
      <c r="AE1321">
        <v>157.74</v>
      </c>
      <c r="AF1321">
        <v>0</v>
      </c>
      <c r="AG1321">
        <v>0</v>
      </c>
      <c r="AH1321">
        <v>0</v>
      </c>
      <c r="AI1321">
        <v>6.77</v>
      </c>
      <c r="AJ1321">
        <v>1</v>
      </c>
      <c r="AK1321">
        <v>1</v>
      </c>
      <c r="AL1321">
        <v>1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 t="s">
        <v>3</v>
      </c>
      <c r="AT1321">
        <v>40</v>
      </c>
      <c r="AU1321" t="s">
        <v>3</v>
      </c>
      <c r="AV1321">
        <v>0</v>
      </c>
      <c r="AW1321">
        <v>1</v>
      </c>
      <c r="AX1321">
        <v>-1</v>
      </c>
      <c r="AY1321">
        <v>0</v>
      </c>
      <c r="AZ1321">
        <v>0</v>
      </c>
      <c r="BA1321" t="s">
        <v>3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Y1321*Source!I501</f>
        <v>4</v>
      </c>
      <c r="CY1321">
        <f>AA1321</f>
        <v>1067.9000000000001</v>
      </c>
      <c r="CZ1321">
        <f>AE1321</f>
        <v>157.74</v>
      </c>
      <c r="DA1321">
        <f>AI1321</f>
        <v>6.77</v>
      </c>
      <c r="DB1321">
        <f>ROUND(ROUND(AT1321*CZ1321,2),6)</f>
        <v>6309.6</v>
      </c>
      <c r="DC1321">
        <f>ROUND(ROUND(AT1321*AG1321,2),6)</f>
        <v>0</v>
      </c>
    </row>
    <row r="1322" spans="1:107" x14ac:dyDescent="0.2">
      <c r="A1322">
        <f>ROW(Source!A501)</f>
        <v>501</v>
      </c>
      <c r="B1322">
        <v>39650538</v>
      </c>
      <c r="C1322">
        <v>39652161</v>
      </c>
      <c r="D1322">
        <v>0</v>
      </c>
      <c r="E1322">
        <v>0</v>
      </c>
      <c r="F1322">
        <v>1</v>
      </c>
      <c r="G1322">
        <v>1</v>
      </c>
      <c r="H1322">
        <v>3</v>
      </c>
      <c r="I1322" t="s">
        <v>171</v>
      </c>
      <c r="J1322" t="s">
        <v>3</v>
      </c>
      <c r="K1322" t="s">
        <v>789</v>
      </c>
      <c r="L1322">
        <v>1371</v>
      </c>
      <c r="N1322">
        <v>1013</v>
      </c>
      <c r="O1322" t="s">
        <v>17</v>
      </c>
      <c r="P1322" t="s">
        <v>17</v>
      </c>
      <c r="Q1322">
        <v>1</v>
      </c>
      <c r="W1322">
        <v>0</v>
      </c>
      <c r="X1322">
        <v>-965405135</v>
      </c>
      <c r="Y1322">
        <v>20</v>
      </c>
      <c r="AA1322">
        <v>1167.76</v>
      </c>
      <c r="AB1322">
        <v>0</v>
      </c>
      <c r="AC1322">
        <v>0</v>
      </c>
      <c r="AD1322">
        <v>0</v>
      </c>
      <c r="AE1322">
        <v>172.49</v>
      </c>
      <c r="AF1322">
        <v>0</v>
      </c>
      <c r="AG1322">
        <v>0</v>
      </c>
      <c r="AH1322">
        <v>0</v>
      </c>
      <c r="AI1322">
        <v>6.77</v>
      </c>
      <c r="AJ1322">
        <v>1</v>
      </c>
      <c r="AK1322">
        <v>1</v>
      </c>
      <c r="AL1322">
        <v>1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 t="s">
        <v>3</v>
      </c>
      <c r="AT1322">
        <v>20</v>
      </c>
      <c r="AU1322" t="s">
        <v>3</v>
      </c>
      <c r="AV1322">
        <v>0</v>
      </c>
      <c r="AW1322">
        <v>1</v>
      </c>
      <c r="AX1322">
        <v>-1</v>
      </c>
      <c r="AY1322">
        <v>0</v>
      </c>
      <c r="AZ1322">
        <v>0</v>
      </c>
      <c r="BA1322" t="s">
        <v>3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Y1322*Source!I501</f>
        <v>2</v>
      </c>
      <c r="CY1322">
        <f>AA1322</f>
        <v>1167.76</v>
      </c>
      <c r="CZ1322">
        <f>AE1322</f>
        <v>172.49</v>
      </c>
      <c r="DA1322">
        <f>AI1322</f>
        <v>6.77</v>
      </c>
      <c r="DB1322">
        <f>ROUND(ROUND(AT1322*CZ1322,2),6)</f>
        <v>3449.8</v>
      </c>
      <c r="DC1322">
        <f>ROUND(ROUND(AT1322*AG1322,2),6)</f>
        <v>0</v>
      </c>
    </row>
    <row r="1323" spans="1:107" x14ac:dyDescent="0.2">
      <c r="A1323">
        <f>ROW(Source!A508)</f>
        <v>508</v>
      </c>
      <c r="B1323">
        <v>39650536</v>
      </c>
      <c r="C1323">
        <v>39652271</v>
      </c>
      <c r="D1323">
        <v>37072442</v>
      </c>
      <c r="E1323">
        <v>1</v>
      </c>
      <c r="F1323">
        <v>1</v>
      </c>
      <c r="G1323">
        <v>1</v>
      </c>
      <c r="H1323">
        <v>1</v>
      </c>
      <c r="I1323" t="s">
        <v>1277</v>
      </c>
      <c r="J1323" t="s">
        <v>3</v>
      </c>
      <c r="K1323" t="s">
        <v>1278</v>
      </c>
      <c r="L1323">
        <v>1191</v>
      </c>
      <c r="N1323">
        <v>1013</v>
      </c>
      <c r="O1323" t="s">
        <v>878</v>
      </c>
      <c r="P1323" t="s">
        <v>878</v>
      </c>
      <c r="Q1323">
        <v>1</v>
      </c>
      <c r="W1323">
        <v>0</v>
      </c>
      <c r="X1323">
        <v>1145761654</v>
      </c>
      <c r="Y1323">
        <v>6.1064999999999987</v>
      </c>
      <c r="AA1323">
        <v>0</v>
      </c>
      <c r="AB1323">
        <v>0</v>
      </c>
      <c r="AC1323">
        <v>0</v>
      </c>
      <c r="AD1323">
        <v>10.65</v>
      </c>
      <c r="AE1323">
        <v>0</v>
      </c>
      <c r="AF1323">
        <v>0</v>
      </c>
      <c r="AG1323">
        <v>0</v>
      </c>
      <c r="AH1323">
        <v>10.65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1</v>
      </c>
      <c r="AQ1323">
        <v>0</v>
      </c>
      <c r="AR1323">
        <v>0</v>
      </c>
      <c r="AS1323" t="s">
        <v>3</v>
      </c>
      <c r="AT1323">
        <v>5.31</v>
      </c>
      <c r="AU1323" t="s">
        <v>798</v>
      </c>
      <c r="AV1323">
        <v>1</v>
      </c>
      <c r="AW1323">
        <v>2</v>
      </c>
      <c r="AX1323">
        <v>39652280</v>
      </c>
      <c r="AY1323">
        <v>1</v>
      </c>
      <c r="AZ1323">
        <v>0</v>
      </c>
      <c r="BA1323">
        <v>1107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Y1323*Source!I508</f>
        <v>0.42745499999999997</v>
      </c>
      <c r="CY1323">
        <f>AD1323</f>
        <v>10.65</v>
      </c>
      <c r="CZ1323">
        <f>AH1323</f>
        <v>10.65</v>
      </c>
      <c r="DA1323">
        <f>AL1323</f>
        <v>1</v>
      </c>
      <c r="DB1323">
        <f>ROUND((ROUND(AT1323*CZ1323,2)*1.15),6)</f>
        <v>65.032499999999999</v>
      </c>
      <c r="DC1323">
        <f>ROUND((ROUND(AT1323*AG1323,2)*1.15),6)</f>
        <v>0</v>
      </c>
    </row>
    <row r="1324" spans="1:107" x14ac:dyDescent="0.2">
      <c r="A1324">
        <f>ROW(Source!A508)</f>
        <v>508</v>
      </c>
      <c r="B1324">
        <v>39650536</v>
      </c>
      <c r="C1324">
        <v>39652271</v>
      </c>
      <c r="D1324">
        <v>37064876</v>
      </c>
      <c r="E1324">
        <v>1</v>
      </c>
      <c r="F1324">
        <v>1</v>
      </c>
      <c r="G1324">
        <v>1</v>
      </c>
      <c r="H1324">
        <v>1</v>
      </c>
      <c r="I1324" t="s">
        <v>897</v>
      </c>
      <c r="J1324" t="s">
        <v>3</v>
      </c>
      <c r="K1324" t="s">
        <v>898</v>
      </c>
      <c r="L1324">
        <v>1191</v>
      </c>
      <c r="N1324">
        <v>1013</v>
      </c>
      <c r="O1324" t="s">
        <v>878</v>
      </c>
      <c r="P1324" t="s">
        <v>878</v>
      </c>
      <c r="Q1324">
        <v>1</v>
      </c>
      <c r="W1324">
        <v>0</v>
      </c>
      <c r="X1324">
        <v>-1417349443</v>
      </c>
      <c r="Y1324">
        <v>0.02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0</v>
      </c>
      <c r="AQ1324">
        <v>0</v>
      </c>
      <c r="AR1324">
        <v>0</v>
      </c>
      <c r="AS1324" t="s">
        <v>3</v>
      </c>
      <c r="AT1324">
        <v>0.02</v>
      </c>
      <c r="AU1324" t="s">
        <v>3</v>
      </c>
      <c r="AV1324">
        <v>2</v>
      </c>
      <c r="AW1324">
        <v>2</v>
      </c>
      <c r="AX1324">
        <v>39652281</v>
      </c>
      <c r="AY1324">
        <v>1</v>
      </c>
      <c r="AZ1324">
        <v>2048</v>
      </c>
      <c r="BA1324">
        <v>1108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Y1324*Source!I508</f>
        <v>1.4000000000000002E-3</v>
      </c>
      <c r="CY1324">
        <f>AD1324</f>
        <v>0</v>
      </c>
      <c r="CZ1324">
        <f>AH1324</f>
        <v>0</v>
      </c>
      <c r="DA1324">
        <f>AL1324</f>
        <v>1</v>
      </c>
      <c r="DB1324">
        <f>ROUND(ROUND(AT1324*CZ1324,2),6)</f>
        <v>0</v>
      </c>
      <c r="DC1324">
        <f>ROUND(ROUND(AT1324*AG1324,2),6)</f>
        <v>0</v>
      </c>
    </row>
    <row r="1325" spans="1:107" x14ac:dyDescent="0.2">
      <c r="A1325">
        <f>ROW(Source!A508)</f>
        <v>508</v>
      </c>
      <c r="B1325">
        <v>39650536</v>
      </c>
      <c r="C1325">
        <v>39652271</v>
      </c>
      <c r="D1325">
        <v>36882356</v>
      </c>
      <c r="E1325">
        <v>1</v>
      </c>
      <c r="F1325">
        <v>1</v>
      </c>
      <c r="G1325">
        <v>1</v>
      </c>
      <c r="H1325">
        <v>2</v>
      </c>
      <c r="I1325" t="s">
        <v>1012</v>
      </c>
      <c r="J1325" t="s">
        <v>1013</v>
      </c>
      <c r="K1325" t="s">
        <v>1014</v>
      </c>
      <c r="L1325">
        <v>1368</v>
      </c>
      <c r="N1325">
        <v>1011</v>
      </c>
      <c r="O1325" t="s">
        <v>902</v>
      </c>
      <c r="P1325" t="s">
        <v>902</v>
      </c>
      <c r="Q1325">
        <v>1</v>
      </c>
      <c r="W1325">
        <v>0</v>
      </c>
      <c r="X1325">
        <v>1047452784</v>
      </c>
      <c r="Y1325">
        <v>1.2500000000000001E-2</v>
      </c>
      <c r="AA1325">
        <v>0</v>
      </c>
      <c r="AB1325">
        <v>1.7</v>
      </c>
      <c r="AC1325">
        <v>0</v>
      </c>
      <c r="AD1325">
        <v>0</v>
      </c>
      <c r="AE1325">
        <v>0</v>
      </c>
      <c r="AF1325">
        <v>1.7</v>
      </c>
      <c r="AG1325">
        <v>0</v>
      </c>
      <c r="AH1325">
        <v>0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1</v>
      </c>
      <c r="AQ1325">
        <v>0</v>
      </c>
      <c r="AR1325">
        <v>0</v>
      </c>
      <c r="AS1325" t="s">
        <v>3</v>
      </c>
      <c r="AT1325">
        <v>0.01</v>
      </c>
      <c r="AU1325" t="s">
        <v>797</v>
      </c>
      <c r="AV1325">
        <v>0</v>
      </c>
      <c r="AW1325">
        <v>2</v>
      </c>
      <c r="AX1325">
        <v>39652282</v>
      </c>
      <c r="AY1325">
        <v>1</v>
      </c>
      <c r="AZ1325">
        <v>0</v>
      </c>
      <c r="BA1325">
        <v>1109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Y1325*Source!I508</f>
        <v>8.7500000000000013E-4</v>
      </c>
      <c r="CY1325">
        <f>AB1325</f>
        <v>1.7</v>
      </c>
      <c r="CZ1325">
        <f>AF1325</f>
        <v>1.7</v>
      </c>
      <c r="DA1325">
        <f>AJ1325</f>
        <v>1</v>
      </c>
      <c r="DB1325">
        <f>ROUND((ROUND(AT1325*CZ1325,2)*1.25),6)</f>
        <v>2.5000000000000001E-2</v>
      </c>
      <c r="DC1325">
        <f>ROUND((ROUND(AT1325*AG1325,2)*1.25),6)</f>
        <v>0</v>
      </c>
    </row>
    <row r="1326" spans="1:107" x14ac:dyDescent="0.2">
      <c r="A1326">
        <f>ROW(Source!A508)</f>
        <v>508</v>
      </c>
      <c r="B1326">
        <v>39650536</v>
      </c>
      <c r="C1326">
        <v>39652271</v>
      </c>
      <c r="D1326">
        <v>36882383</v>
      </c>
      <c r="E1326">
        <v>1</v>
      </c>
      <c r="F1326">
        <v>1</v>
      </c>
      <c r="G1326">
        <v>1</v>
      </c>
      <c r="H1326">
        <v>2</v>
      </c>
      <c r="I1326" t="s">
        <v>899</v>
      </c>
      <c r="J1326" t="s">
        <v>900</v>
      </c>
      <c r="K1326" t="s">
        <v>901</v>
      </c>
      <c r="L1326">
        <v>1368</v>
      </c>
      <c r="N1326">
        <v>1011</v>
      </c>
      <c r="O1326" t="s">
        <v>902</v>
      </c>
      <c r="P1326" t="s">
        <v>902</v>
      </c>
      <c r="Q1326">
        <v>1</v>
      </c>
      <c r="W1326">
        <v>0</v>
      </c>
      <c r="X1326">
        <v>1225731627</v>
      </c>
      <c r="Y1326">
        <v>1.2500000000000001E-2</v>
      </c>
      <c r="AA1326">
        <v>0</v>
      </c>
      <c r="AB1326">
        <v>89.99</v>
      </c>
      <c r="AC1326">
        <v>10.06</v>
      </c>
      <c r="AD1326">
        <v>0</v>
      </c>
      <c r="AE1326">
        <v>0</v>
      </c>
      <c r="AF1326">
        <v>89.99</v>
      </c>
      <c r="AG1326">
        <v>10.06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1</v>
      </c>
      <c r="AQ1326">
        <v>0</v>
      </c>
      <c r="AR1326">
        <v>0</v>
      </c>
      <c r="AS1326" t="s">
        <v>3</v>
      </c>
      <c r="AT1326">
        <v>0.01</v>
      </c>
      <c r="AU1326" t="s">
        <v>797</v>
      </c>
      <c r="AV1326">
        <v>0</v>
      </c>
      <c r="AW1326">
        <v>2</v>
      </c>
      <c r="AX1326">
        <v>39652283</v>
      </c>
      <c r="AY1326">
        <v>1</v>
      </c>
      <c r="AZ1326">
        <v>0</v>
      </c>
      <c r="BA1326">
        <v>1110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Y1326*Source!I508</f>
        <v>8.7500000000000013E-4</v>
      </c>
      <c r="CY1326">
        <f>AB1326</f>
        <v>89.99</v>
      </c>
      <c r="CZ1326">
        <f>AF1326</f>
        <v>89.99</v>
      </c>
      <c r="DA1326">
        <f>AJ1326</f>
        <v>1</v>
      </c>
      <c r="DB1326">
        <f>ROUND((ROUND(AT1326*CZ1326,2)*1.25),6)</f>
        <v>1.125</v>
      </c>
      <c r="DC1326">
        <f>ROUND((ROUND(AT1326*AG1326,2)*1.25),6)</f>
        <v>0.125</v>
      </c>
    </row>
    <row r="1327" spans="1:107" x14ac:dyDescent="0.2">
      <c r="A1327">
        <f>ROW(Source!A508)</f>
        <v>508</v>
      </c>
      <c r="B1327">
        <v>39650536</v>
      </c>
      <c r="C1327">
        <v>39652271</v>
      </c>
      <c r="D1327">
        <v>36883554</v>
      </c>
      <c r="E1327">
        <v>1</v>
      </c>
      <c r="F1327">
        <v>1</v>
      </c>
      <c r="G1327">
        <v>1</v>
      </c>
      <c r="H1327">
        <v>2</v>
      </c>
      <c r="I1327" t="s">
        <v>961</v>
      </c>
      <c r="J1327" t="s">
        <v>962</v>
      </c>
      <c r="K1327" t="s">
        <v>963</v>
      </c>
      <c r="L1327">
        <v>1368</v>
      </c>
      <c r="N1327">
        <v>1011</v>
      </c>
      <c r="O1327" t="s">
        <v>902</v>
      </c>
      <c r="P1327" t="s">
        <v>902</v>
      </c>
      <c r="Q1327">
        <v>1</v>
      </c>
      <c r="W1327">
        <v>0</v>
      </c>
      <c r="X1327">
        <v>1372534845</v>
      </c>
      <c r="Y1327">
        <v>1.2500000000000001E-2</v>
      </c>
      <c r="AA1327">
        <v>0</v>
      </c>
      <c r="AB1327">
        <v>65.709999999999994</v>
      </c>
      <c r="AC1327">
        <v>11.6</v>
      </c>
      <c r="AD1327">
        <v>0</v>
      </c>
      <c r="AE1327">
        <v>0</v>
      </c>
      <c r="AF1327">
        <v>65.709999999999994</v>
      </c>
      <c r="AG1327">
        <v>11.6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1</v>
      </c>
      <c r="AQ1327">
        <v>0</v>
      </c>
      <c r="AR1327">
        <v>0</v>
      </c>
      <c r="AS1327" t="s">
        <v>3</v>
      </c>
      <c r="AT1327">
        <v>0.01</v>
      </c>
      <c r="AU1327" t="s">
        <v>797</v>
      </c>
      <c r="AV1327">
        <v>0</v>
      </c>
      <c r="AW1327">
        <v>2</v>
      </c>
      <c r="AX1327">
        <v>39652284</v>
      </c>
      <c r="AY1327">
        <v>1</v>
      </c>
      <c r="AZ1327">
        <v>0</v>
      </c>
      <c r="BA1327">
        <v>1111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Y1327*Source!I508</f>
        <v>8.7500000000000013E-4</v>
      </c>
      <c r="CY1327">
        <f>AB1327</f>
        <v>65.709999999999994</v>
      </c>
      <c r="CZ1327">
        <f>AF1327</f>
        <v>65.709999999999994</v>
      </c>
      <c r="DA1327">
        <f>AJ1327</f>
        <v>1</v>
      </c>
      <c r="DB1327">
        <f>ROUND((ROUND(AT1327*CZ1327,2)*1.25),6)</f>
        <v>0.82499999999999996</v>
      </c>
      <c r="DC1327">
        <f>ROUND((ROUND(AT1327*AG1327,2)*1.25),6)</f>
        <v>0.15</v>
      </c>
    </row>
    <row r="1328" spans="1:107" x14ac:dyDescent="0.2">
      <c r="A1328">
        <f>ROW(Source!A508)</f>
        <v>508</v>
      </c>
      <c r="B1328">
        <v>39650536</v>
      </c>
      <c r="C1328">
        <v>39652271</v>
      </c>
      <c r="D1328">
        <v>36884416</v>
      </c>
      <c r="E1328">
        <v>1</v>
      </c>
      <c r="F1328">
        <v>1</v>
      </c>
      <c r="G1328">
        <v>1</v>
      </c>
      <c r="H1328">
        <v>2</v>
      </c>
      <c r="I1328" t="s">
        <v>1226</v>
      </c>
      <c r="J1328" t="s">
        <v>1227</v>
      </c>
      <c r="K1328" t="s">
        <v>1228</v>
      </c>
      <c r="L1328">
        <v>1368</v>
      </c>
      <c r="N1328">
        <v>1011</v>
      </c>
      <c r="O1328" t="s">
        <v>902</v>
      </c>
      <c r="P1328" t="s">
        <v>902</v>
      </c>
      <c r="Q1328">
        <v>1</v>
      </c>
      <c r="W1328">
        <v>0</v>
      </c>
      <c r="X1328">
        <v>271748449</v>
      </c>
      <c r="Y1328">
        <v>1.4000000000000001</v>
      </c>
      <c r="AA1328">
        <v>0</v>
      </c>
      <c r="AB1328">
        <v>6.82</v>
      </c>
      <c r="AC1328">
        <v>0</v>
      </c>
      <c r="AD1328">
        <v>0</v>
      </c>
      <c r="AE1328">
        <v>0</v>
      </c>
      <c r="AF1328">
        <v>6.82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1</v>
      </c>
      <c r="AQ1328">
        <v>0</v>
      </c>
      <c r="AR1328">
        <v>0</v>
      </c>
      <c r="AS1328" t="s">
        <v>3</v>
      </c>
      <c r="AT1328">
        <v>1.1200000000000001</v>
      </c>
      <c r="AU1328" t="s">
        <v>797</v>
      </c>
      <c r="AV1328">
        <v>0</v>
      </c>
      <c r="AW1328">
        <v>2</v>
      </c>
      <c r="AX1328">
        <v>39652285</v>
      </c>
      <c r="AY1328">
        <v>1</v>
      </c>
      <c r="AZ1328">
        <v>0</v>
      </c>
      <c r="BA1328">
        <v>1112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Y1328*Source!I508</f>
        <v>9.8000000000000018E-2</v>
      </c>
      <c r="CY1328">
        <f>AB1328</f>
        <v>6.82</v>
      </c>
      <c r="CZ1328">
        <f>AF1328</f>
        <v>6.82</v>
      </c>
      <c r="DA1328">
        <f>AJ1328</f>
        <v>1</v>
      </c>
      <c r="DB1328">
        <f>ROUND((ROUND(AT1328*CZ1328,2)*1.25),6)</f>
        <v>9.5500000000000007</v>
      </c>
      <c r="DC1328">
        <f>ROUND((ROUND(AT1328*AG1328,2)*1.25),6)</f>
        <v>0</v>
      </c>
    </row>
    <row r="1329" spans="1:107" x14ac:dyDescent="0.2">
      <c r="A1329">
        <f>ROW(Source!A508)</f>
        <v>508</v>
      </c>
      <c r="B1329">
        <v>39650536</v>
      </c>
      <c r="C1329">
        <v>39652271</v>
      </c>
      <c r="D1329">
        <v>36837948</v>
      </c>
      <c r="E1329">
        <v>1</v>
      </c>
      <c r="F1329">
        <v>1</v>
      </c>
      <c r="G1329">
        <v>1</v>
      </c>
      <c r="H1329">
        <v>3</v>
      </c>
      <c r="I1329" t="s">
        <v>1256</v>
      </c>
      <c r="J1329" t="s">
        <v>1257</v>
      </c>
      <c r="K1329" t="s">
        <v>1258</v>
      </c>
      <c r="L1329">
        <v>1348</v>
      </c>
      <c r="N1329">
        <v>1009</v>
      </c>
      <c r="O1329" t="s">
        <v>888</v>
      </c>
      <c r="P1329" t="s">
        <v>888</v>
      </c>
      <c r="Q1329">
        <v>1000</v>
      </c>
      <c r="W1329">
        <v>0</v>
      </c>
      <c r="X1329">
        <v>-1655298345</v>
      </c>
      <c r="Y1329">
        <v>1.2E-2</v>
      </c>
      <c r="AA1329">
        <v>15620</v>
      </c>
      <c r="AB1329">
        <v>0</v>
      </c>
      <c r="AC1329">
        <v>0</v>
      </c>
      <c r="AD1329">
        <v>0</v>
      </c>
      <c r="AE1329">
        <v>15620</v>
      </c>
      <c r="AF1329">
        <v>0</v>
      </c>
      <c r="AG1329">
        <v>0</v>
      </c>
      <c r="AH1329">
        <v>0</v>
      </c>
      <c r="AI1329">
        <v>1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3</v>
      </c>
      <c r="AT1329">
        <v>1.2E-2</v>
      </c>
      <c r="AU1329" t="s">
        <v>3</v>
      </c>
      <c r="AV1329">
        <v>0</v>
      </c>
      <c r="AW1329">
        <v>2</v>
      </c>
      <c r="AX1329">
        <v>39652286</v>
      </c>
      <c r="AY1329">
        <v>1</v>
      </c>
      <c r="AZ1329">
        <v>0</v>
      </c>
      <c r="BA1329">
        <v>1113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Y1329*Source!I508</f>
        <v>8.4000000000000014E-4</v>
      </c>
      <c r="CY1329">
        <f>AA1329</f>
        <v>15620</v>
      </c>
      <c r="CZ1329">
        <f>AE1329</f>
        <v>15620</v>
      </c>
      <c r="DA1329">
        <f>AI1329</f>
        <v>1</v>
      </c>
      <c r="DB1329">
        <f>ROUND(ROUND(AT1329*CZ1329,2),6)</f>
        <v>187.44</v>
      </c>
      <c r="DC1329">
        <f>ROUND(ROUND(AT1329*AG1329,2),6)</f>
        <v>0</v>
      </c>
    </row>
    <row r="1330" spans="1:107" x14ac:dyDescent="0.2">
      <c r="A1330">
        <f>ROW(Source!A508)</f>
        <v>508</v>
      </c>
      <c r="B1330">
        <v>39650536</v>
      </c>
      <c r="C1330">
        <v>39652271</v>
      </c>
      <c r="D1330">
        <v>36839083</v>
      </c>
      <c r="E1330">
        <v>1</v>
      </c>
      <c r="F1330">
        <v>1</v>
      </c>
      <c r="G1330">
        <v>1</v>
      </c>
      <c r="H1330">
        <v>3</v>
      </c>
      <c r="I1330" t="s">
        <v>1279</v>
      </c>
      <c r="J1330" t="s">
        <v>1280</v>
      </c>
      <c r="K1330" t="s">
        <v>1281</v>
      </c>
      <c r="L1330">
        <v>1348</v>
      </c>
      <c r="N1330">
        <v>1009</v>
      </c>
      <c r="O1330" t="s">
        <v>888</v>
      </c>
      <c r="P1330" t="s">
        <v>888</v>
      </c>
      <c r="Q1330">
        <v>1000</v>
      </c>
      <c r="W1330">
        <v>0</v>
      </c>
      <c r="X1330">
        <v>1262170789</v>
      </c>
      <c r="Y1330">
        <v>2E-3</v>
      </c>
      <c r="AA1330">
        <v>7640</v>
      </c>
      <c r="AB1330">
        <v>0</v>
      </c>
      <c r="AC1330">
        <v>0</v>
      </c>
      <c r="AD1330">
        <v>0</v>
      </c>
      <c r="AE1330">
        <v>7640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1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3</v>
      </c>
      <c r="AT1330">
        <v>2E-3</v>
      </c>
      <c r="AU1330" t="s">
        <v>3</v>
      </c>
      <c r="AV1330">
        <v>0</v>
      </c>
      <c r="AW1330">
        <v>2</v>
      </c>
      <c r="AX1330">
        <v>39652287</v>
      </c>
      <c r="AY1330">
        <v>1</v>
      </c>
      <c r="AZ1330">
        <v>0</v>
      </c>
      <c r="BA1330">
        <v>1114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Y1330*Source!I508</f>
        <v>1.4000000000000001E-4</v>
      </c>
      <c r="CY1330">
        <f>AA1330</f>
        <v>7640</v>
      </c>
      <c r="CZ1330">
        <f>AE1330</f>
        <v>7640</v>
      </c>
      <c r="DA1330">
        <f>AI1330</f>
        <v>1</v>
      </c>
      <c r="DB1330">
        <f>ROUND(ROUND(AT1330*CZ1330,2),6)</f>
        <v>15.28</v>
      </c>
      <c r="DC1330">
        <f>ROUND(ROUND(AT1330*AG1330,2),6)</f>
        <v>0</v>
      </c>
    </row>
    <row r="1331" spans="1:107" x14ac:dyDescent="0.2">
      <c r="A1331">
        <f>ROW(Source!A509)</f>
        <v>509</v>
      </c>
      <c r="B1331">
        <v>39650538</v>
      </c>
      <c r="C1331">
        <v>39652271</v>
      </c>
      <c r="D1331">
        <v>37072442</v>
      </c>
      <c r="E1331">
        <v>1</v>
      </c>
      <c r="F1331">
        <v>1</v>
      </c>
      <c r="G1331">
        <v>1</v>
      </c>
      <c r="H1331">
        <v>1</v>
      </c>
      <c r="I1331" t="s">
        <v>1277</v>
      </c>
      <c r="J1331" t="s">
        <v>3</v>
      </c>
      <c r="K1331" t="s">
        <v>1278</v>
      </c>
      <c r="L1331">
        <v>1191</v>
      </c>
      <c r="N1331">
        <v>1013</v>
      </c>
      <c r="O1331" t="s">
        <v>878</v>
      </c>
      <c r="P1331" t="s">
        <v>878</v>
      </c>
      <c r="Q1331">
        <v>1</v>
      </c>
      <c r="W1331">
        <v>0</v>
      </c>
      <c r="X1331">
        <v>1145761654</v>
      </c>
      <c r="Y1331">
        <v>6.1064999999999987</v>
      </c>
      <c r="AA1331">
        <v>0</v>
      </c>
      <c r="AB1331">
        <v>0</v>
      </c>
      <c r="AC1331">
        <v>0</v>
      </c>
      <c r="AD1331">
        <v>72.099999999999994</v>
      </c>
      <c r="AE1331">
        <v>0</v>
      </c>
      <c r="AF1331">
        <v>0</v>
      </c>
      <c r="AG1331">
        <v>0</v>
      </c>
      <c r="AH1331">
        <v>10.65</v>
      </c>
      <c r="AI1331">
        <v>1</v>
      </c>
      <c r="AJ1331">
        <v>1</v>
      </c>
      <c r="AK1331">
        <v>1</v>
      </c>
      <c r="AL1331">
        <v>6.77</v>
      </c>
      <c r="AN1331">
        <v>0</v>
      </c>
      <c r="AO1331">
        <v>1</v>
      </c>
      <c r="AP1331">
        <v>1</v>
      </c>
      <c r="AQ1331">
        <v>0</v>
      </c>
      <c r="AR1331">
        <v>0</v>
      </c>
      <c r="AS1331" t="s">
        <v>3</v>
      </c>
      <c r="AT1331">
        <v>5.31</v>
      </c>
      <c r="AU1331" t="s">
        <v>798</v>
      </c>
      <c r="AV1331">
        <v>1</v>
      </c>
      <c r="AW1331">
        <v>2</v>
      </c>
      <c r="AX1331">
        <v>39652280</v>
      </c>
      <c r="AY1331">
        <v>1</v>
      </c>
      <c r="AZ1331">
        <v>0</v>
      </c>
      <c r="BA1331">
        <v>1115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Y1331*Source!I509</f>
        <v>0.42745499999999997</v>
      </c>
      <c r="CY1331">
        <f>AD1331</f>
        <v>72.099999999999994</v>
      </c>
      <c r="CZ1331">
        <f>AH1331</f>
        <v>10.65</v>
      </c>
      <c r="DA1331">
        <f>AL1331</f>
        <v>6.77</v>
      </c>
      <c r="DB1331">
        <f>ROUND((ROUND(AT1331*CZ1331,2)*1.15),6)</f>
        <v>65.032499999999999</v>
      </c>
      <c r="DC1331">
        <f>ROUND((ROUND(AT1331*AG1331,2)*1.15),6)</f>
        <v>0</v>
      </c>
    </row>
    <row r="1332" spans="1:107" x14ac:dyDescent="0.2">
      <c r="A1332">
        <f>ROW(Source!A509)</f>
        <v>509</v>
      </c>
      <c r="B1332">
        <v>39650538</v>
      </c>
      <c r="C1332">
        <v>39652271</v>
      </c>
      <c r="D1332">
        <v>37064876</v>
      </c>
      <c r="E1332">
        <v>1</v>
      </c>
      <c r="F1332">
        <v>1</v>
      </c>
      <c r="G1332">
        <v>1</v>
      </c>
      <c r="H1332">
        <v>1</v>
      </c>
      <c r="I1332" t="s">
        <v>897</v>
      </c>
      <c r="J1332" t="s">
        <v>3</v>
      </c>
      <c r="K1332" t="s">
        <v>898</v>
      </c>
      <c r="L1332">
        <v>1191</v>
      </c>
      <c r="N1332">
        <v>1013</v>
      </c>
      <c r="O1332" t="s">
        <v>878</v>
      </c>
      <c r="P1332" t="s">
        <v>878</v>
      </c>
      <c r="Q1332">
        <v>1</v>
      </c>
      <c r="W1332">
        <v>0</v>
      </c>
      <c r="X1332">
        <v>-1417349443</v>
      </c>
      <c r="Y1332">
        <v>0.02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1</v>
      </c>
      <c r="AJ1332">
        <v>1</v>
      </c>
      <c r="AK1332">
        <v>6.77</v>
      </c>
      <c r="AL1332">
        <v>1</v>
      </c>
      <c r="AN1332">
        <v>0</v>
      </c>
      <c r="AO1332">
        <v>1</v>
      </c>
      <c r="AP1332">
        <v>0</v>
      </c>
      <c r="AQ1332">
        <v>0</v>
      </c>
      <c r="AR1332">
        <v>0</v>
      </c>
      <c r="AS1332" t="s">
        <v>3</v>
      </c>
      <c r="AT1332">
        <v>0.02</v>
      </c>
      <c r="AU1332" t="s">
        <v>3</v>
      </c>
      <c r="AV1332">
        <v>2</v>
      </c>
      <c r="AW1332">
        <v>2</v>
      </c>
      <c r="AX1332">
        <v>39652281</v>
      </c>
      <c r="AY1332">
        <v>1</v>
      </c>
      <c r="AZ1332">
        <v>2048</v>
      </c>
      <c r="BA1332">
        <v>1116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Y1332*Source!I509</f>
        <v>1.4000000000000002E-3</v>
      </c>
      <c r="CY1332">
        <f>AD1332</f>
        <v>0</v>
      </c>
      <c r="CZ1332">
        <f>AH1332</f>
        <v>0</v>
      </c>
      <c r="DA1332">
        <f>AL1332</f>
        <v>1</v>
      </c>
      <c r="DB1332">
        <f>ROUND(ROUND(AT1332*CZ1332,2),6)</f>
        <v>0</v>
      </c>
      <c r="DC1332">
        <f>ROUND(ROUND(AT1332*AG1332,2),6)</f>
        <v>0</v>
      </c>
    </row>
    <row r="1333" spans="1:107" x14ac:dyDescent="0.2">
      <c r="A1333">
        <f>ROW(Source!A509)</f>
        <v>509</v>
      </c>
      <c r="B1333">
        <v>39650538</v>
      </c>
      <c r="C1333">
        <v>39652271</v>
      </c>
      <c r="D1333">
        <v>36882356</v>
      </c>
      <c r="E1333">
        <v>1</v>
      </c>
      <c r="F1333">
        <v>1</v>
      </c>
      <c r="G1333">
        <v>1</v>
      </c>
      <c r="H1333">
        <v>2</v>
      </c>
      <c r="I1333" t="s">
        <v>1012</v>
      </c>
      <c r="J1333" t="s">
        <v>1013</v>
      </c>
      <c r="K1333" t="s">
        <v>1014</v>
      </c>
      <c r="L1333">
        <v>1368</v>
      </c>
      <c r="N1333">
        <v>1011</v>
      </c>
      <c r="O1333" t="s">
        <v>902</v>
      </c>
      <c r="P1333" t="s">
        <v>902</v>
      </c>
      <c r="Q1333">
        <v>1</v>
      </c>
      <c r="W1333">
        <v>0</v>
      </c>
      <c r="X1333">
        <v>1047452784</v>
      </c>
      <c r="Y1333">
        <v>1.2500000000000001E-2</v>
      </c>
      <c r="AA1333">
        <v>0</v>
      </c>
      <c r="AB1333">
        <v>11.51</v>
      </c>
      <c r="AC1333">
        <v>0</v>
      </c>
      <c r="AD1333">
        <v>0</v>
      </c>
      <c r="AE1333">
        <v>0</v>
      </c>
      <c r="AF1333">
        <v>1.7</v>
      </c>
      <c r="AG1333">
        <v>0</v>
      </c>
      <c r="AH1333">
        <v>0</v>
      </c>
      <c r="AI1333">
        <v>1</v>
      </c>
      <c r="AJ1333">
        <v>6.77</v>
      </c>
      <c r="AK1333">
        <v>1</v>
      </c>
      <c r="AL1333">
        <v>1</v>
      </c>
      <c r="AN1333">
        <v>0</v>
      </c>
      <c r="AO1333">
        <v>1</v>
      </c>
      <c r="AP1333">
        <v>1</v>
      </c>
      <c r="AQ1333">
        <v>0</v>
      </c>
      <c r="AR1333">
        <v>0</v>
      </c>
      <c r="AS1333" t="s">
        <v>3</v>
      </c>
      <c r="AT1333">
        <v>0.01</v>
      </c>
      <c r="AU1333" t="s">
        <v>797</v>
      </c>
      <c r="AV1333">
        <v>0</v>
      </c>
      <c r="AW1333">
        <v>2</v>
      </c>
      <c r="AX1333">
        <v>39652282</v>
      </c>
      <c r="AY1333">
        <v>1</v>
      </c>
      <c r="AZ1333">
        <v>0</v>
      </c>
      <c r="BA1333">
        <v>1117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Y1333*Source!I509</f>
        <v>8.7500000000000013E-4</v>
      </c>
      <c r="CY1333">
        <f>AB1333</f>
        <v>11.51</v>
      </c>
      <c r="CZ1333">
        <f>AF1333</f>
        <v>1.7</v>
      </c>
      <c r="DA1333">
        <f>AJ1333</f>
        <v>6.77</v>
      </c>
      <c r="DB1333">
        <f>ROUND((ROUND(AT1333*CZ1333,2)*1.25),6)</f>
        <v>2.5000000000000001E-2</v>
      </c>
      <c r="DC1333">
        <f>ROUND((ROUND(AT1333*AG1333,2)*1.25),6)</f>
        <v>0</v>
      </c>
    </row>
    <row r="1334" spans="1:107" x14ac:dyDescent="0.2">
      <c r="A1334">
        <f>ROW(Source!A509)</f>
        <v>509</v>
      </c>
      <c r="B1334">
        <v>39650538</v>
      </c>
      <c r="C1334">
        <v>39652271</v>
      </c>
      <c r="D1334">
        <v>36882383</v>
      </c>
      <c r="E1334">
        <v>1</v>
      </c>
      <c r="F1334">
        <v>1</v>
      </c>
      <c r="G1334">
        <v>1</v>
      </c>
      <c r="H1334">
        <v>2</v>
      </c>
      <c r="I1334" t="s">
        <v>899</v>
      </c>
      <c r="J1334" t="s">
        <v>900</v>
      </c>
      <c r="K1334" t="s">
        <v>901</v>
      </c>
      <c r="L1334">
        <v>1368</v>
      </c>
      <c r="N1334">
        <v>1011</v>
      </c>
      <c r="O1334" t="s">
        <v>902</v>
      </c>
      <c r="P1334" t="s">
        <v>902</v>
      </c>
      <c r="Q1334">
        <v>1</v>
      </c>
      <c r="W1334">
        <v>0</v>
      </c>
      <c r="X1334">
        <v>1225731627</v>
      </c>
      <c r="Y1334">
        <v>1.2500000000000001E-2</v>
      </c>
      <c r="AA1334">
        <v>0</v>
      </c>
      <c r="AB1334">
        <v>609.23</v>
      </c>
      <c r="AC1334">
        <v>10.06</v>
      </c>
      <c r="AD1334">
        <v>0</v>
      </c>
      <c r="AE1334">
        <v>0</v>
      </c>
      <c r="AF1334">
        <v>89.99</v>
      </c>
      <c r="AG1334">
        <v>10.06</v>
      </c>
      <c r="AH1334">
        <v>0</v>
      </c>
      <c r="AI1334">
        <v>1</v>
      </c>
      <c r="AJ1334">
        <v>6.77</v>
      </c>
      <c r="AK1334">
        <v>1</v>
      </c>
      <c r="AL1334">
        <v>1</v>
      </c>
      <c r="AN1334">
        <v>0</v>
      </c>
      <c r="AO1334">
        <v>1</v>
      </c>
      <c r="AP1334">
        <v>1</v>
      </c>
      <c r="AQ1334">
        <v>0</v>
      </c>
      <c r="AR1334">
        <v>0</v>
      </c>
      <c r="AS1334" t="s">
        <v>3</v>
      </c>
      <c r="AT1334">
        <v>0.01</v>
      </c>
      <c r="AU1334" t="s">
        <v>797</v>
      </c>
      <c r="AV1334">
        <v>0</v>
      </c>
      <c r="AW1334">
        <v>2</v>
      </c>
      <c r="AX1334">
        <v>39652283</v>
      </c>
      <c r="AY1334">
        <v>1</v>
      </c>
      <c r="AZ1334">
        <v>0</v>
      </c>
      <c r="BA1334">
        <v>1118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Y1334*Source!I509</f>
        <v>8.7500000000000013E-4</v>
      </c>
      <c r="CY1334">
        <f>AB1334</f>
        <v>609.23</v>
      </c>
      <c r="CZ1334">
        <f>AF1334</f>
        <v>89.99</v>
      </c>
      <c r="DA1334">
        <f>AJ1334</f>
        <v>6.77</v>
      </c>
      <c r="DB1334">
        <f>ROUND((ROUND(AT1334*CZ1334,2)*1.25),6)</f>
        <v>1.125</v>
      </c>
      <c r="DC1334">
        <f>ROUND((ROUND(AT1334*AG1334,2)*1.25),6)</f>
        <v>0.125</v>
      </c>
    </row>
    <row r="1335" spans="1:107" x14ac:dyDescent="0.2">
      <c r="A1335">
        <f>ROW(Source!A509)</f>
        <v>509</v>
      </c>
      <c r="B1335">
        <v>39650538</v>
      </c>
      <c r="C1335">
        <v>39652271</v>
      </c>
      <c r="D1335">
        <v>36883554</v>
      </c>
      <c r="E1335">
        <v>1</v>
      </c>
      <c r="F1335">
        <v>1</v>
      </c>
      <c r="G1335">
        <v>1</v>
      </c>
      <c r="H1335">
        <v>2</v>
      </c>
      <c r="I1335" t="s">
        <v>961</v>
      </c>
      <c r="J1335" t="s">
        <v>962</v>
      </c>
      <c r="K1335" t="s">
        <v>963</v>
      </c>
      <c r="L1335">
        <v>1368</v>
      </c>
      <c r="N1335">
        <v>1011</v>
      </c>
      <c r="O1335" t="s">
        <v>902</v>
      </c>
      <c r="P1335" t="s">
        <v>902</v>
      </c>
      <c r="Q1335">
        <v>1</v>
      </c>
      <c r="W1335">
        <v>0</v>
      </c>
      <c r="X1335">
        <v>1372534845</v>
      </c>
      <c r="Y1335">
        <v>1.2500000000000001E-2</v>
      </c>
      <c r="AA1335">
        <v>0</v>
      </c>
      <c r="AB1335">
        <v>444.86</v>
      </c>
      <c r="AC1335">
        <v>11.6</v>
      </c>
      <c r="AD1335">
        <v>0</v>
      </c>
      <c r="AE1335">
        <v>0</v>
      </c>
      <c r="AF1335">
        <v>65.709999999999994</v>
      </c>
      <c r="AG1335">
        <v>11.6</v>
      </c>
      <c r="AH1335">
        <v>0</v>
      </c>
      <c r="AI1335">
        <v>1</v>
      </c>
      <c r="AJ1335">
        <v>6.77</v>
      </c>
      <c r="AK1335">
        <v>1</v>
      </c>
      <c r="AL1335">
        <v>1</v>
      </c>
      <c r="AN1335">
        <v>0</v>
      </c>
      <c r="AO1335">
        <v>1</v>
      </c>
      <c r="AP1335">
        <v>1</v>
      </c>
      <c r="AQ1335">
        <v>0</v>
      </c>
      <c r="AR1335">
        <v>0</v>
      </c>
      <c r="AS1335" t="s">
        <v>3</v>
      </c>
      <c r="AT1335">
        <v>0.01</v>
      </c>
      <c r="AU1335" t="s">
        <v>797</v>
      </c>
      <c r="AV1335">
        <v>0</v>
      </c>
      <c r="AW1335">
        <v>2</v>
      </c>
      <c r="AX1335">
        <v>39652284</v>
      </c>
      <c r="AY1335">
        <v>1</v>
      </c>
      <c r="AZ1335">
        <v>0</v>
      </c>
      <c r="BA1335">
        <v>1119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Y1335*Source!I509</f>
        <v>8.7500000000000013E-4</v>
      </c>
      <c r="CY1335">
        <f>AB1335</f>
        <v>444.86</v>
      </c>
      <c r="CZ1335">
        <f>AF1335</f>
        <v>65.709999999999994</v>
      </c>
      <c r="DA1335">
        <f>AJ1335</f>
        <v>6.77</v>
      </c>
      <c r="DB1335">
        <f>ROUND((ROUND(AT1335*CZ1335,2)*1.25),6)</f>
        <v>0.82499999999999996</v>
      </c>
      <c r="DC1335">
        <f>ROUND((ROUND(AT1335*AG1335,2)*1.25),6)</f>
        <v>0.15</v>
      </c>
    </row>
    <row r="1336" spans="1:107" x14ac:dyDescent="0.2">
      <c r="A1336">
        <f>ROW(Source!A509)</f>
        <v>509</v>
      </c>
      <c r="B1336">
        <v>39650538</v>
      </c>
      <c r="C1336">
        <v>39652271</v>
      </c>
      <c r="D1336">
        <v>36884416</v>
      </c>
      <c r="E1336">
        <v>1</v>
      </c>
      <c r="F1336">
        <v>1</v>
      </c>
      <c r="G1336">
        <v>1</v>
      </c>
      <c r="H1336">
        <v>2</v>
      </c>
      <c r="I1336" t="s">
        <v>1226</v>
      </c>
      <c r="J1336" t="s">
        <v>1227</v>
      </c>
      <c r="K1336" t="s">
        <v>1228</v>
      </c>
      <c r="L1336">
        <v>1368</v>
      </c>
      <c r="N1336">
        <v>1011</v>
      </c>
      <c r="O1336" t="s">
        <v>902</v>
      </c>
      <c r="P1336" t="s">
        <v>902</v>
      </c>
      <c r="Q1336">
        <v>1</v>
      </c>
      <c r="W1336">
        <v>0</v>
      </c>
      <c r="X1336">
        <v>271748449</v>
      </c>
      <c r="Y1336">
        <v>1.4000000000000001</v>
      </c>
      <c r="AA1336">
        <v>0</v>
      </c>
      <c r="AB1336">
        <v>46.17</v>
      </c>
      <c r="AC1336">
        <v>0</v>
      </c>
      <c r="AD1336">
        <v>0</v>
      </c>
      <c r="AE1336">
        <v>0</v>
      </c>
      <c r="AF1336">
        <v>6.82</v>
      </c>
      <c r="AG1336">
        <v>0</v>
      </c>
      <c r="AH1336">
        <v>0</v>
      </c>
      <c r="AI1336">
        <v>1</v>
      </c>
      <c r="AJ1336">
        <v>6.77</v>
      </c>
      <c r="AK1336">
        <v>1</v>
      </c>
      <c r="AL1336">
        <v>1</v>
      </c>
      <c r="AN1336">
        <v>0</v>
      </c>
      <c r="AO1336">
        <v>1</v>
      </c>
      <c r="AP1336">
        <v>1</v>
      </c>
      <c r="AQ1336">
        <v>0</v>
      </c>
      <c r="AR1336">
        <v>0</v>
      </c>
      <c r="AS1336" t="s">
        <v>3</v>
      </c>
      <c r="AT1336">
        <v>1.1200000000000001</v>
      </c>
      <c r="AU1336" t="s">
        <v>797</v>
      </c>
      <c r="AV1336">
        <v>0</v>
      </c>
      <c r="AW1336">
        <v>2</v>
      </c>
      <c r="AX1336">
        <v>39652285</v>
      </c>
      <c r="AY1336">
        <v>1</v>
      </c>
      <c r="AZ1336">
        <v>0</v>
      </c>
      <c r="BA1336">
        <v>1120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Y1336*Source!I509</f>
        <v>9.8000000000000018E-2</v>
      </c>
      <c r="CY1336">
        <f>AB1336</f>
        <v>46.17</v>
      </c>
      <c r="CZ1336">
        <f>AF1336</f>
        <v>6.82</v>
      </c>
      <c r="DA1336">
        <f>AJ1336</f>
        <v>6.77</v>
      </c>
      <c r="DB1336">
        <f>ROUND((ROUND(AT1336*CZ1336,2)*1.25),6)</f>
        <v>9.5500000000000007</v>
      </c>
      <c r="DC1336">
        <f>ROUND((ROUND(AT1336*AG1336,2)*1.25),6)</f>
        <v>0</v>
      </c>
    </row>
    <row r="1337" spans="1:107" x14ac:dyDescent="0.2">
      <c r="A1337">
        <f>ROW(Source!A509)</f>
        <v>509</v>
      </c>
      <c r="B1337">
        <v>39650538</v>
      </c>
      <c r="C1337">
        <v>39652271</v>
      </c>
      <c r="D1337">
        <v>36837948</v>
      </c>
      <c r="E1337">
        <v>1</v>
      </c>
      <c r="F1337">
        <v>1</v>
      </c>
      <c r="G1337">
        <v>1</v>
      </c>
      <c r="H1337">
        <v>3</v>
      </c>
      <c r="I1337" t="s">
        <v>1256</v>
      </c>
      <c r="J1337" t="s">
        <v>1257</v>
      </c>
      <c r="K1337" t="s">
        <v>1258</v>
      </c>
      <c r="L1337">
        <v>1348</v>
      </c>
      <c r="N1337">
        <v>1009</v>
      </c>
      <c r="O1337" t="s">
        <v>888</v>
      </c>
      <c r="P1337" t="s">
        <v>888</v>
      </c>
      <c r="Q1337">
        <v>1000</v>
      </c>
      <c r="W1337">
        <v>0</v>
      </c>
      <c r="X1337">
        <v>-1655298345</v>
      </c>
      <c r="Y1337">
        <v>1.2E-2</v>
      </c>
      <c r="AA1337">
        <v>105747.4</v>
      </c>
      <c r="AB1337">
        <v>0</v>
      </c>
      <c r="AC1337">
        <v>0</v>
      </c>
      <c r="AD1337">
        <v>0</v>
      </c>
      <c r="AE1337">
        <v>15620</v>
      </c>
      <c r="AF1337">
        <v>0</v>
      </c>
      <c r="AG1337">
        <v>0</v>
      </c>
      <c r="AH1337">
        <v>0</v>
      </c>
      <c r="AI1337">
        <v>6.77</v>
      </c>
      <c r="AJ1337">
        <v>1</v>
      </c>
      <c r="AK1337">
        <v>1</v>
      </c>
      <c r="AL1337">
        <v>1</v>
      </c>
      <c r="AN1337">
        <v>0</v>
      </c>
      <c r="AO1337">
        <v>1</v>
      </c>
      <c r="AP1337">
        <v>0</v>
      </c>
      <c r="AQ1337">
        <v>0</v>
      </c>
      <c r="AR1337">
        <v>0</v>
      </c>
      <c r="AS1337" t="s">
        <v>3</v>
      </c>
      <c r="AT1337">
        <v>1.2E-2</v>
      </c>
      <c r="AU1337" t="s">
        <v>3</v>
      </c>
      <c r="AV1337">
        <v>0</v>
      </c>
      <c r="AW1337">
        <v>2</v>
      </c>
      <c r="AX1337">
        <v>39652286</v>
      </c>
      <c r="AY1337">
        <v>1</v>
      </c>
      <c r="AZ1337">
        <v>0</v>
      </c>
      <c r="BA1337">
        <v>1121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Y1337*Source!I509</f>
        <v>8.4000000000000014E-4</v>
      </c>
      <c r="CY1337">
        <f>AA1337</f>
        <v>105747.4</v>
      </c>
      <c r="CZ1337">
        <f>AE1337</f>
        <v>15620</v>
      </c>
      <c r="DA1337">
        <f>AI1337</f>
        <v>6.77</v>
      </c>
      <c r="DB1337">
        <f>ROUND(ROUND(AT1337*CZ1337,2),6)</f>
        <v>187.44</v>
      </c>
      <c r="DC1337">
        <f>ROUND(ROUND(AT1337*AG1337,2),6)</f>
        <v>0</v>
      </c>
    </row>
    <row r="1338" spans="1:107" x14ac:dyDescent="0.2">
      <c r="A1338">
        <f>ROW(Source!A509)</f>
        <v>509</v>
      </c>
      <c r="B1338">
        <v>39650538</v>
      </c>
      <c r="C1338">
        <v>39652271</v>
      </c>
      <c r="D1338">
        <v>36839083</v>
      </c>
      <c r="E1338">
        <v>1</v>
      </c>
      <c r="F1338">
        <v>1</v>
      </c>
      <c r="G1338">
        <v>1</v>
      </c>
      <c r="H1338">
        <v>3</v>
      </c>
      <c r="I1338" t="s">
        <v>1279</v>
      </c>
      <c r="J1338" t="s">
        <v>1280</v>
      </c>
      <c r="K1338" t="s">
        <v>1281</v>
      </c>
      <c r="L1338">
        <v>1348</v>
      </c>
      <c r="N1338">
        <v>1009</v>
      </c>
      <c r="O1338" t="s">
        <v>888</v>
      </c>
      <c r="P1338" t="s">
        <v>888</v>
      </c>
      <c r="Q1338">
        <v>1000</v>
      </c>
      <c r="W1338">
        <v>0</v>
      </c>
      <c r="X1338">
        <v>1262170789</v>
      </c>
      <c r="Y1338">
        <v>2E-3</v>
      </c>
      <c r="AA1338">
        <v>51722.8</v>
      </c>
      <c r="AB1338">
        <v>0</v>
      </c>
      <c r="AC1338">
        <v>0</v>
      </c>
      <c r="AD1338">
        <v>0</v>
      </c>
      <c r="AE1338">
        <v>7640</v>
      </c>
      <c r="AF1338">
        <v>0</v>
      </c>
      <c r="AG1338">
        <v>0</v>
      </c>
      <c r="AH1338">
        <v>0</v>
      </c>
      <c r="AI1338">
        <v>6.77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3</v>
      </c>
      <c r="AT1338">
        <v>2E-3</v>
      </c>
      <c r="AU1338" t="s">
        <v>3</v>
      </c>
      <c r="AV1338">
        <v>0</v>
      </c>
      <c r="AW1338">
        <v>2</v>
      </c>
      <c r="AX1338">
        <v>39652287</v>
      </c>
      <c r="AY1338">
        <v>1</v>
      </c>
      <c r="AZ1338">
        <v>0</v>
      </c>
      <c r="BA1338">
        <v>1122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Y1338*Source!I509</f>
        <v>1.4000000000000001E-4</v>
      </c>
      <c r="CY1338">
        <f>AA1338</f>
        <v>51722.8</v>
      </c>
      <c r="CZ1338">
        <f>AE1338</f>
        <v>7640</v>
      </c>
      <c r="DA1338">
        <f>AI1338</f>
        <v>6.77</v>
      </c>
      <c r="DB1338">
        <f>ROUND(ROUND(AT1338*CZ1338,2),6)</f>
        <v>15.28</v>
      </c>
      <c r="DC1338">
        <f>ROUND(ROUND(AT1338*AG1338,2),6)</f>
        <v>0</v>
      </c>
    </row>
    <row r="1339" spans="1:107" x14ac:dyDescent="0.2">
      <c r="A1339">
        <f>ROW(Source!A510)</f>
        <v>510</v>
      </c>
      <c r="B1339">
        <v>39650536</v>
      </c>
      <c r="C1339">
        <v>39652288</v>
      </c>
      <c r="D1339">
        <v>37064928</v>
      </c>
      <c r="E1339">
        <v>1</v>
      </c>
      <c r="F1339">
        <v>1</v>
      </c>
      <c r="G1339">
        <v>1</v>
      </c>
      <c r="H1339">
        <v>1</v>
      </c>
      <c r="I1339" t="s">
        <v>964</v>
      </c>
      <c r="J1339" t="s">
        <v>3</v>
      </c>
      <c r="K1339" t="s">
        <v>965</v>
      </c>
      <c r="L1339">
        <v>1191</v>
      </c>
      <c r="N1339">
        <v>1013</v>
      </c>
      <c r="O1339" t="s">
        <v>878</v>
      </c>
      <c r="P1339" t="s">
        <v>878</v>
      </c>
      <c r="Q1339">
        <v>1</v>
      </c>
      <c r="W1339">
        <v>0</v>
      </c>
      <c r="X1339">
        <v>145020957</v>
      </c>
      <c r="Y1339">
        <v>4.4044999999999996</v>
      </c>
      <c r="AA1339">
        <v>0</v>
      </c>
      <c r="AB1339">
        <v>0</v>
      </c>
      <c r="AC1339">
        <v>0</v>
      </c>
      <c r="AD1339">
        <v>9.07</v>
      </c>
      <c r="AE1339">
        <v>0</v>
      </c>
      <c r="AF1339">
        <v>0</v>
      </c>
      <c r="AG1339">
        <v>0</v>
      </c>
      <c r="AH1339">
        <v>9.07</v>
      </c>
      <c r="AI1339">
        <v>1</v>
      </c>
      <c r="AJ1339">
        <v>1</v>
      </c>
      <c r="AK1339">
        <v>1</v>
      </c>
      <c r="AL1339">
        <v>1</v>
      </c>
      <c r="AN1339">
        <v>0</v>
      </c>
      <c r="AO1339">
        <v>1</v>
      </c>
      <c r="AP1339">
        <v>1</v>
      </c>
      <c r="AQ1339">
        <v>0</v>
      </c>
      <c r="AR1339">
        <v>0</v>
      </c>
      <c r="AS1339" t="s">
        <v>3</v>
      </c>
      <c r="AT1339">
        <v>3.83</v>
      </c>
      <c r="AU1339" t="s">
        <v>798</v>
      </c>
      <c r="AV1339">
        <v>1</v>
      </c>
      <c r="AW1339">
        <v>2</v>
      </c>
      <c r="AX1339">
        <v>39652297</v>
      </c>
      <c r="AY1339">
        <v>1</v>
      </c>
      <c r="AZ1339">
        <v>0</v>
      </c>
      <c r="BA1339">
        <v>1123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Y1339*Source!I510</f>
        <v>0.30831500000000001</v>
      </c>
      <c r="CY1339">
        <f>AD1339</f>
        <v>9.07</v>
      </c>
      <c r="CZ1339">
        <f>AH1339</f>
        <v>9.07</v>
      </c>
      <c r="DA1339">
        <f>AL1339</f>
        <v>1</v>
      </c>
      <c r="DB1339">
        <f>ROUND((ROUND(AT1339*CZ1339,2)*1.15),6)</f>
        <v>39.951000000000001</v>
      </c>
      <c r="DC1339">
        <f>ROUND((ROUND(AT1339*AG1339,2)*1.15),6)</f>
        <v>0</v>
      </c>
    </row>
    <row r="1340" spans="1:107" x14ac:dyDescent="0.2">
      <c r="A1340">
        <f>ROW(Source!A510)</f>
        <v>510</v>
      </c>
      <c r="B1340">
        <v>39650536</v>
      </c>
      <c r="C1340">
        <v>39652288</v>
      </c>
      <c r="D1340">
        <v>37064876</v>
      </c>
      <c r="E1340">
        <v>1</v>
      </c>
      <c r="F1340">
        <v>1</v>
      </c>
      <c r="G1340">
        <v>1</v>
      </c>
      <c r="H1340">
        <v>1</v>
      </c>
      <c r="I1340" t="s">
        <v>897</v>
      </c>
      <c r="J1340" t="s">
        <v>3</v>
      </c>
      <c r="K1340" t="s">
        <v>898</v>
      </c>
      <c r="L1340">
        <v>1191</v>
      </c>
      <c r="N1340">
        <v>1013</v>
      </c>
      <c r="O1340" t="s">
        <v>878</v>
      </c>
      <c r="P1340" t="s">
        <v>878</v>
      </c>
      <c r="Q1340">
        <v>1</v>
      </c>
      <c r="W1340">
        <v>0</v>
      </c>
      <c r="X1340">
        <v>-1417349443</v>
      </c>
      <c r="Y1340">
        <v>0.02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1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3</v>
      </c>
      <c r="AT1340">
        <v>0.02</v>
      </c>
      <c r="AU1340" t="s">
        <v>3</v>
      </c>
      <c r="AV1340">
        <v>2</v>
      </c>
      <c r="AW1340">
        <v>2</v>
      </c>
      <c r="AX1340">
        <v>39652298</v>
      </c>
      <c r="AY1340">
        <v>1</v>
      </c>
      <c r="AZ1340">
        <v>2048</v>
      </c>
      <c r="BA1340">
        <v>1124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Y1340*Source!I510</f>
        <v>1.4000000000000002E-3</v>
      </c>
      <c r="CY1340">
        <f>AD1340</f>
        <v>0</v>
      </c>
      <c r="CZ1340">
        <f>AH1340</f>
        <v>0</v>
      </c>
      <c r="DA1340">
        <f>AL1340</f>
        <v>1</v>
      </c>
      <c r="DB1340">
        <f>ROUND(ROUND(AT1340*CZ1340,2),6)</f>
        <v>0</v>
      </c>
      <c r="DC1340">
        <f>ROUND(ROUND(AT1340*AG1340,2),6)</f>
        <v>0</v>
      </c>
    </row>
    <row r="1341" spans="1:107" x14ac:dyDescent="0.2">
      <c r="A1341">
        <f>ROW(Source!A510)</f>
        <v>510</v>
      </c>
      <c r="B1341">
        <v>39650536</v>
      </c>
      <c r="C1341">
        <v>39652288</v>
      </c>
      <c r="D1341">
        <v>36882356</v>
      </c>
      <c r="E1341">
        <v>1</v>
      </c>
      <c r="F1341">
        <v>1</v>
      </c>
      <c r="G1341">
        <v>1</v>
      </c>
      <c r="H1341">
        <v>2</v>
      </c>
      <c r="I1341" t="s">
        <v>1012</v>
      </c>
      <c r="J1341" t="s">
        <v>1013</v>
      </c>
      <c r="K1341" t="s">
        <v>1014</v>
      </c>
      <c r="L1341">
        <v>1368</v>
      </c>
      <c r="N1341">
        <v>1011</v>
      </c>
      <c r="O1341" t="s">
        <v>902</v>
      </c>
      <c r="P1341" t="s">
        <v>902</v>
      </c>
      <c r="Q1341">
        <v>1</v>
      </c>
      <c r="W1341">
        <v>0</v>
      </c>
      <c r="X1341">
        <v>1047452784</v>
      </c>
      <c r="Y1341">
        <v>1.2500000000000001E-2</v>
      </c>
      <c r="AA1341">
        <v>0</v>
      </c>
      <c r="AB1341">
        <v>1.7</v>
      </c>
      <c r="AC1341">
        <v>0</v>
      </c>
      <c r="AD1341">
        <v>0</v>
      </c>
      <c r="AE1341">
        <v>0</v>
      </c>
      <c r="AF1341">
        <v>1.7</v>
      </c>
      <c r="AG1341">
        <v>0</v>
      </c>
      <c r="AH1341">
        <v>0</v>
      </c>
      <c r="AI1341">
        <v>1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1</v>
      </c>
      <c r="AQ1341">
        <v>0</v>
      </c>
      <c r="AR1341">
        <v>0</v>
      </c>
      <c r="AS1341" t="s">
        <v>3</v>
      </c>
      <c r="AT1341">
        <v>0.01</v>
      </c>
      <c r="AU1341" t="s">
        <v>797</v>
      </c>
      <c r="AV1341">
        <v>0</v>
      </c>
      <c r="AW1341">
        <v>2</v>
      </c>
      <c r="AX1341">
        <v>39652299</v>
      </c>
      <c r="AY1341">
        <v>1</v>
      </c>
      <c r="AZ1341">
        <v>0</v>
      </c>
      <c r="BA1341">
        <v>1125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Y1341*Source!I510</f>
        <v>8.7500000000000013E-4</v>
      </c>
      <c r="CY1341">
        <f>AB1341</f>
        <v>1.7</v>
      </c>
      <c r="CZ1341">
        <f>AF1341</f>
        <v>1.7</v>
      </c>
      <c r="DA1341">
        <f>AJ1341</f>
        <v>1</v>
      </c>
      <c r="DB1341">
        <f>ROUND((ROUND(AT1341*CZ1341,2)*1.25),6)</f>
        <v>2.5000000000000001E-2</v>
      </c>
      <c r="DC1341">
        <f>ROUND((ROUND(AT1341*AG1341,2)*1.25),6)</f>
        <v>0</v>
      </c>
    </row>
    <row r="1342" spans="1:107" x14ac:dyDescent="0.2">
      <c r="A1342">
        <f>ROW(Source!A510)</f>
        <v>510</v>
      </c>
      <c r="B1342">
        <v>39650536</v>
      </c>
      <c r="C1342">
        <v>39652288</v>
      </c>
      <c r="D1342">
        <v>36882383</v>
      </c>
      <c r="E1342">
        <v>1</v>
      </c>
      <c r="F1342">
        <v>1</v>
      </c>
      <c r="G1342">
        <v>1</v>
      </c>
      <c r="H1342">
        <v>2</v>
      </c>
      <c r="I1342" t="s">
        <v>899</v>
      </c>
      <c r="J1342" t="s">
        <v>900</v>
      </c>
      <c r="K1342" t="s">
        <v>901</v>
      </c>
      <c r="L1342">
        <v>1368</v>
      </c>
      <c r="N1342">
        <v>1011</v>
      </c>
      <c r="O1342" t="s">
        <v>902</v>
      </c>
      <c r="P1342" t="s">
        <v>902</v>
      </c>
      <c r="Q1342">
        <v>1</v>
      </c>
      <c r="W1342">
        <v>0</v>
      </c>
      <c r="X1342">
        <v>1225731627</v>
      </c>
      <c r="Y1342">
        <v>1.2500000000000001E-2</v>
      </c>
      <c r="AA1342">
        <v>0</v>
      </c>
      <c r="AB1342">
        <v>89.99</v>
      </c>
      <c r="AC1342">
        <v>10.06</v>
      </c>
      <c r="AD1342">
        <v>0</v>
      </c>
      <c r="AE1342">
        <v>0</v>
      </c>
      <c r="AF1342">
        <v>89.99</v>
      </c>
      <c r="AG1342">
        <v>10.06</v>
      </c>
      <c r="AH1342">
        <v>0</v>
      </c>
      <c r="AI1342">
        <v>1</v>
      </c>
      <c r="AJ1342">
        <v>1</v>
      </c>
      <c r="AK1342">
        <v>1</v>
      </c>
      <c r="AL1342">
        <v>1</v>
      </c>
      <c r="AN1342">
        <v>0</v>
      </c>
      <c r="AO1342">
        <v>1</v>
      </c>
      <c r="AP1342">
        <v>1</v>
      </c>
      <c r="AQ1342">
        <v>0</v>
      </c>
      <c r="AR1342">
        <v>0</v>
      </c>
      <c r="AS1342" t="s">
        <v>3</v>
      </c>
      <c r="AT1342">
        <v>0.01</v>
      </c>
      <c r="AU1342" t="s">
        <v>797</v>
      </c>
      <c r="AV1342">
        <v>0</v>
      </c>
      <c r="AW1342">
        <v>2</v>
      </c>
      <c r="AX1342">
        <v>39652300</v>
      </c>
      <c r="AY1342">
        <v>1</v>
      </c>
      <c r="AZ1342">
        <v>0</v>
      </c>
      <c r="BA1342">
        <v>1126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Y1342*Source!I510</f>
        <v>8.7500000000000013E-4</v>
      </c>
      <c r="CY1342">
        <f>AB1342</f>
        <v>89.99</v>
      </c>
      <c r="CZ1342">
        <f>AF1342</f>
        <v>89.99</v>
      </c>
      <c r="DA1342">
        <f>AJ1342</f>
        <v>1</v>
      </c>
      <c r="DB1342">
        <f>ROUND((ROUND(AT1342*CZ1342,2)*1.25),6)</f>
        <v>1.125</v>
      </c>
      <c r="DC1342">
        <f>ROUND((ROUND(AT1342*AG1342,2)*1.25),6)</f>
        <v>0.125</v>
      </c>
    </row>
    <row r="1343" spans="1:107" x14ac:dyDescent="0.2">
      <c r="A1343">
        <f>ROW(Source!A510)</f>
        <v>510</v>
      </c>
      <c r="B1343">
        <v>39650536</v>
      </c>
      <c r="C1343">
        <v>39652288</v>
      </c>
      <c r="D1343">
        <v>36883554</v>
      </c>
      <c r="E1343">
        <v>1</v>
      </c>
      <c r="F1343">
        <v>1</v>
      </c>
      <c r="G1343">
        <v>1</v>
      </c>
      <c r="H1343">
        <v>2</v>
      </c>
      <c r="I1343" t="s">
        <v>961</v>
      </c>
      <c r="J1343" t="s">
        <v>962</v>
      </c>
      <c r="K1343" t="s">
        <v>963</v>
      </c>
      <c r="L1343">
        <v>1368</v>
      </c>
      <c r="N1343">
        <v>1011</v>
      </c>
      <c r="O1343" t="s">
        <v>902</v>
      </c>
      <c r="P1343" t="s">
        <v>902</v>
      </c>
      <c r="Q1343">
        <v>1</v>
      </c>
      <c r="W1343">
        <v>0</v>
      </c>
      <c r="X1343">
        <v>1372534845</v>
      </c>
      <c r="Y1343">
        <v>1.2500000000000001E-2</v>
      </c>
      <c r="AA1343">
        <v>0</v>
      </c>
      <c r="AB1343">
        <v>65.709999999999994</v>
      </c>
      <c r="AC1343">
        <v>11.6</v>
      </c>
      <c r="AD1343">
        <v>0</v>
      </c>
      <c r="AE1343">
        <v>0</v>
      </c>
      <c r="AF1343">
        <v>65.709999999999994</v>
      </c>
      <c r="AG1343">
        <v>11.6</v>
      </c>
      <c r="AH1343">
        <v>0</v>
      </c>
      <c r="AI1343">
        <v>1</v>
      </c>
      <c r="AJ1343">
        <v>1</v>
      </c>
      <c r="AK1343">
        <v>1</v>
      </c>
      <c r="AL1343">
        <v>1</v>
      </c>
      <c r="AN1343">
        <v>0</v>
      </c>
      <c r="AO1343">
        <v>1</v>
      </c>
      <c r="AP1343">
        <v>1</v>
      </c>
      <c r="AQ1343">
        <v>0</v>
      </c>
      <c r="AR1343">
        <v>0</v>
      </c>
      <c r="AS1343" t="s">
        <v>3</v>
      </c>
      <c r="AT1343">
        <v>0.01</v>
      </c>
      <c r="AU1343" t="s">
        <v>797</v>
      </c>
      <c r="AV1343">
        <v>0</v>
      </c>
      <c r="AW1343">
        <v>2</v>
      </c>
      <c r="AX1343">
        <v>39652301</v>
      </c>
      <c r="AY1343">
        <v>1</v>
      </c>
      <c r="AZ1343">
        <v>0</v>
      </c>
      <c r="BA1343">
        <v>1127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Y1343*Source!I510</f>
        <v>8.7500000000000013E-4</v>
      </c>
      <c r="CY1343">
        <f>AB1343</f>
        <v>65.709999999999994</v>
      </c>
      <c r="CZ1343">
        <f>AF1343</f>
        <v>65.709999999999994</v>
      </c>
      <c r="DA1343">
        <f>AJ1343</f>
        <v>1</v>
      </c>
      <c r="DB1343">
        <f>ROUND((ROUND(AT1343*CZ1343,2)*1.25),6)</f>
        <v>0.82499999999999996</v>
      </c>
      <c r="DC1343">
        <f>ROUND((ROUND(AT1343*AG1343,2)*1.25),6)</f>
        <v>0.15</v>
      </c>
    </row>
    <row r="1344" spans="1:107" x14ac:dyDescent="0.2">
      <c r="A1344">
        <f>ROW(Source!A510)</f>
        <v>510</v>
      </c>
      <c r="B1344">
        <v>39650536</v>
      </c>
      <c r="C1344">
        <v>39652288</v>
      </c>
      <c r="D1344">
        <v>36884416</v>
      </c>
      <c r="E1344">
        <v>1</v>
      </c>
      <c r="F1344">
        <v>1</v>
      </c>
      <c r="G1344">
        <v>1</v>
      </c>
      <c r="H1344">
        <v>2</v>
      </c>
      <c r="I1344" t="s">
        <v>1226</v>
      </c>
      <c r="J1344" t="s">
        <v>1227</v>
      </c>
      <c r="K1344" t="s">
        <v>1228</v>
      </c>
      <c r="L1344">
        <v>1368</v>
      </c>
      <c r="N1344">
        <v>1011</v>
      </c>
      <c r="O1344" t="s">
        <v>902</v>
      </c>
      <c r="P1344" t="s">
        <v>902</v>
      </c>
      <c r="Q1344">
        <v>1</v>
      </c>
      <c r="W1344">
        <v>0</v>
      </c>
      <c r="X1344">
        <v>271748449</v>
      </c>
      <c r="Y1344">
        <v>0.8125</v>
      </c>
      <c r="AA1344">
        <v>0</v>
      </c>
      <c r="AB1344">
        <v>6.82</v>
      </c>
      <c r="AC1344">
        <v>0</v>
      </c>
      <c r="AD1344">
        <v>0</v>
      </c>
      <c r="AE1344">
        <v>0</v>
      </c>
      <c r="AF1344">
        <v>6.82</v>
      </c>
      <c r="AG1344">
        <v>0</v>
      </c>
      <c r="AH1344">
        <v>0</v>
      </c>
      <c r="AI1344">
        <v>1</v>
      </c>
      <c r="AJ1344">
        <v>1</v>
      </c>
      <c r="AK1344">
        <v>1</v>
      </c>
      <c r="AL1344">
        <v>1</v>
      </c>
      <c r="AN1344">
        <v>0</v>
      </c>
      <c r="AO1344">
        <v>1</v>
      </c>
      <c r="AP1344">
        <v>1</v>
      </c>
      <c r="AQ1344">
        <v>0</v>
      </c>
      <c r="AR1344">
        <v>0</v>
      </c>
      <c r="AS1344" t="s">
        <v>3</v>
      </c>
      <c r="AT1344">
        <v>0.65</v>
      </c>
      <c r="AU1344" t="s">
        <v>797</v>
      </c>
      <c r="AV1344">
        <v>0</v>
      </c>
      <c r="AW1344">
        <v>2</v>
      </c>
      <c r="AX1344">
        <v>39652302</v>
      </c>
      <c r="AY1344">
        <v>1</v>
      </c>
      <c r="AZ1344">
        <v>0</v>
      </c>
      <c r="BA1344">
        <v>1128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Y1344*Source!I510</f>
        <v>5.6875000000000009E-2</v>
      </c>
      <c r="CY1344">
        <f>AB1344</f>
        <v>6.82</v>
      </c>
      <c r="CZ1344">
        <f>AF1344</f>
        <v>6.82</v>
      </c>
      <c r="DA1344">
        <f>AJ1344</f>
        <v>1</v>
      </c>
      <c r="DB1344">
        <f>ROUND((ROUND(AT1344*CZ1344,2)*1.25),6)</f>
        <v>5.5374999999999996</v>
      </c>
      <c r="DC1344">
        <f>ROUND((ROUND(AT1344*AG1344,2)*1.25),6)</f>
        <v>0</v>
      </c>
    </row>
    <row r="1345" spans="1:107" x14ac:dyDescent="0.2">
      <c r="A1345">
        <f>ROW(Source!A510)</f>
        <v>510</v>
      </c>
      <c r="B1345">
        <v>39650536</v>
      </c>
      <c r="C1345">
        <v>39652288</v>
      </c>
      <c r="D1345">
        <v>36838546</v>
      </c>
      <c r="E1345">
        <v>1</v>
      </c>
      <c r="F1345">
        <v>1</v>
      </c>
      <c r="G1345">
        <v>1</v>
      </c>
      <c r="H1345">
        <v>3</v>
      </c>
      <c r="I1345" t="s">
        <v>1282</v>
      </c>
      <c r="J1345" t="s">
        <v>1283</v>
      </c>
      <c r="K1345" t="s">
        <v>1284</v>
      </c>
      <c r="L1345">
        <v>1348</v>
      </c>
      <c r="N1345">
        <v>1009</v>
      </c>
      <c r="O1345" t="s">
        <v>888</v>
      </c>
      <c r="P1345" t="s">
        <v>888</v>
      </c>
      <c r="Q1345">
        <v>1000</v>
      </c>
      <c r="W1345">
        <v>0</v>
      </c>
      <c r="X1345">
        <v>314961973</v>
      </c>
      <c r="Y1345">
        <v>1.9E-2</v>
      </c>
      <c r="AA1345">
        <v>14312.87</v>
      </c>
      <c r="AB1345">
        <v>0</v>
      </c>
      <c r="AC1345">
        <v>0</v>
      </c>
      <c r="AD1345">
        <v>0</v>
      </c>
      <c r="AE1345">
        <v>14312.87</v>
      </c>
      <c r="AF1345">
        <v>0</v>
      </c>
      <c r="AG1345">
        <v>0</v>
      </c>
      <c r="AH1345">
        <v>0</v>
      </c>
      <c r="AI1345">
        <v>1</v>
      </c>
      <c r="AJ1345">
        <v>1</v>
      </c>
      <c r="AK1345">
        <v>1</v>
      </c>
      <c r="AL1345">
        <v>1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 t="s">
        <v>3</v>
      </c>
      <c r="AT1345">
        <v>1.9E-2</v>
      </c>
      <c r="AU1345" t="s">
        <v>3</v>
      </c>
      <c r="AV1345">
        <v>0</v>
      </c>
      <c r="AW1345">
        <v>2</v>
      </c>
      <c r="AX1345">
        <v>39652303</v>
      </c>
      <c r="AY1345">
        <v>1</v>
      </c>
      <c r="AZ1345">
        <v>0</v>
      </c>
      <c r="BA1345">
        <v>1129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Y1345*Source!I510</f>
        <v>1.33E-3</v>
      </c>
      <c r="CY1345">
        <f>AA1345</f>
        <v>14312.87</v>
      </c>
      <c r="CZ1345">
        <f>AE1345</f>
        <v>14312.87</v>
      </c>
      <c r="DA1345">
        <f>AI1345</f>
        <v>1</v>
      </c>
      <c r="DB1345">
        <f>ROUND(ROUND(AT1345*CZ1345,2),6)</f>
        <v>271.94</v>
      </c>
      <c r="DC1345">
        <f>ROUND(ROUND(AT1345*AG1345,2),6)</f>
        <v>0</v>
      </c>
    </row>
    <row r="1346" spans="1:107" x14ac:dyDescent="0.2">
      <c r="A1346">
        <f>ROW(Source!A510)</f>
        <v>510</v>
      </c>
      <c r="B1346">
        <v>39650536</v>
      </c>
      <c r="C1346">
        <v>39652288</v>
      </c>
      <c r="D1346">
        <v>36839186</v>
      </c>
      <c r="E1346">
        <v>1</v>
      </c>
      <c r="F1346">
        <v>1</v>
      </c>
      <c r="G1346">
        <v>1</v>
      </c>
      <c r="H1346">
        <v>3</v>
      </c>
      <c r="I1346" t="s">
        <v>1265</v>
      </c>
      <c r="J1346" t="s">
        <v>1266</v>
      </c>
      <c r="K1346" t="s">
        <v>1267</v>
      </c>
      <c r="L1346">
        <v>1348</v>
      </c>
      <c r="N1346">
        <v>1009</v>
      </c>
      <c r="O1346" t="s">
        <v>888</v>
      </c>
      <c r="P1346" t="s">
        <v>888</v>
      </c>
      <c r="Q1346">
        <v>1000</v>
      </c>
      <c r="W1346">
        <v>0</v>
      </c>
      <c r="X1346">
        <v>-2124557522</v>
      </c>
      <c r="Y1346">
        <v>1.4E-3</v>
      </c>
      <c r="AA1346">
        <v>6667</v>
      </c>
      <c r="AB1346">
        <v>0</v>
      </c>
      <c r="AC1346">
        <v>0</v>
      </c>
      <c r="AD1346">
        <v>0</v>
      </c>
      <c r="AE1346">
        <v>6667</v>
      </c>
      <c r="AF1346">
        <v>0</v>
      </c>
      <c r="AG1346">
        <v>0</v>
      </c>
      <c r="AH1346">
        <v>0</v>
      </c>
      <c r="AI1346">
        <v>1</v>
      </c>
      <c r="AJ1346">
        <v>1</v>
      </c>
      <c r="AK1346">
        <v>1</v>
      </c>
      <c r="AL1346">
        <v>1</v>
      </c>
      <c r="AN1346">
        <v>0</v>
      </c>
      <c r="AO1346">
        <v>1</v>
      </c>
      <c r="AP1346">
        <v>0</v>
      </c>
      <c r="AQ1346">
        <v>0</v>
      </c>
      <c r="AR1346">
        <v>0</v>
      </c>
      <c r="AS1346" t="s">
        <v>3</v>
      </c>
      <c r="AT1346">
        <v>1.4E-3</v>
      </c>
      <c r="AU1346" t="s">
        <v>3</v>
      </c>
      <c r="AV1346">
        <v>0</v>
      </c>
      <c r="AW1346">
        <v>2</v>
      </c>
      <c r="AX1346">
        <v>39652304</v>
      </c>
      <c r="AY1346">
        <v>1</v>
      </c>
      <c r="AZ1346">
        <v>0</v>
      </c>
      <c r="BA1346">
        <v>1130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Y1346*Source!I510</f>
        <v>9.800000000000001E-5</v>
      </c>
      <c r="CY1346">
        <f>AA1346</f>
        <v>6667</v>
      </c>
      <c r="CZ1346">
        <f>AE1346</f>
        <v>6667</v>
      </c>
      <c r="DA1346">
        <f>AI1346</f>
        <v>1</v>
      </c>
      <c r="DB1346">
        <f>ROUND(ROUND(AT1346*CZ1346,2),6)</f>
        <v>9.33</v>
      </c>
      <c r="DC1346">
        <f>ROUND(ROUND(AT1346*AG1346,2),6)</f>
        <v>0</v>
      </c>
    </row>
    <row r="1347" spans="1:107" x14ac:dyDescent="0.2">
      <c r="A1347">
        <f>ROW(Source!A511)</f>
        <v>511</v>
      </c>
      <c r="B1347">
        <v>39650538</v>
      </c>
      <c r="C1347">
        <v>39652288</v>
      </c>
      <c r="D1347">
        <v>37064928</v>
      </c>
      <c r="E1347">
        <v>1</v>
      </c>
      <c r="F1347">
        <v>1</v>
      </c>
      <c r="G1347">
        <v>1</v>
      </c>
      <c r="H1347">
        <v>1</v>
      </c>
      <c r="I1347" t="s">
        <v>964</v>
      </c>
      <c r="J1347" t="s">
        <v>3</v>
      </c>
      <c r="K1347" t="s">
        <v>965</v>
      </c>
      <c r="L1347">
        <v>1191</v>
      </c>
      <c r="N1347">
        <v>1013</v>
      </c>
      <c r="O1347" t="s">
        <v>878</v>
      </c>
      <c r="P1347" t="s">
        <v>878</v>
      </c>
      <c r="Q1347">
        <v>1</v>
      </c>
      <c r="W1347">
        <v>0</v>
      </c>
      <c r="X1347">
        <v>145020957</v>
      </c>
      <c r="Y1347">
        <v>4.4044999999999996</v>
      </c>
      <c r="AA1347">
        <v>0</v>
      </c>
      <c r="AB1347">
        <v>0</v>
      </c>
      <c r="AC1347">
        <v>0</v>
      </c>
      <c r="AD1347">
        <v>61.4</v>
      </c>
      <c r="AE1347">
        <v>0</v>
      </c>
      <c r="AF1347">
        <v>0</v>
      </c>
      <c r="AG1347">
        <v>0</v>
      </c>
      <c r="AH1347">
        <v>9.07</v>
      </c>
      <c r="AI1347">
        <v>1</v>
      </c>
      <c r="AJ1347">
        <v>1</v>
      </c>
      <c r="AK1347">
        <v>1</v>
      </c>
      <c r="AL1347">
        <v>6.77</v>
      </c>
      <c r="AN1347">
        <v>0</v>
      </c>
      <c r="AO1347">
        <v>1</v>
      </c>
      <c r="AP1347">
        <v>1</v>
      </c>
      <c r="AQ1347">
        <v>0</v>
      </c>
      <c r="AR1347">
        <v>0</v>
      </c>
      <c r="AS1347" t="s">
        <v>3</v>
      </c>
      <c r="AT1347">
        <v>3.83</v>
      </c>
      <c r="AU1347" t="s">
        <v>798</v>
      </c>
      <c r="AV1347">
        <v>1</v>
      </c>
      <c r="AW1347">
        <v>2</v>
      </c>
      <c r="AX1347">
        <v>39652297</v>
      </c>
      <c r="AY1347">
        <v>1</v>
      </c>
      <c r="AZ1347">
        <v>0</v>
      </c>
      <c r="BA1347">
        <v>1131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Y1347*Source!I511</f>
        <v>0.30831500000000001</v>
      </c>
      <c r="CY1347">
        <f>AD1347</f>
        <v>61.4</v>
      </c>
      <c r="CZ1347">
        <f>AH1347</f>
        <v>9.07</v>
      </c>
      <c r="DA1347">
        <f>AL1347</f>
        <v>6.77</v>
      </c>
      <c r="DB1347">
        <f>ROUND((ROUND(AT1347*CZ1347,2)*1.15),6)</f>
        <v>39.951000000000001</v>
      </c>
      <c r="DC1347">
        <f>ROUND((ROUND(AT1347*AG1347,2)*1.15),6)</f>
        <v>0</v>
      </c>
    </row>
    <row r="1348" spans="1:107" x14ac:dyDescent="0.2">
      <c r="A1348">
        <f>ROW(Source!A511)</f>
        <v>511</v>
      </c>
      <c r="B1348">
        <v>39650538</v>
      </c>
      <c r="C1348">
        <v>39652288</v>
      </c>
      <c r="D1348">
        <v>37064876</v>
      </c>
      <c r="E1348">
        <v>1</v>
      </c>
      <c r="F1348">
        <v>1</v>
      </c>
      <c r="G1348">
        <v>1</v>
      </c>
      <c r="H1348">
        <v>1</v>
      </c>
      <c r="I1348" t="s">
        <v>897</v>
      </c>
      <c r="J1348" t="s">
        <v>3</v>
      </c>
      <c r="K1348" t="s">
        <v>898</v>
      </c>
      <c r="L1348">
        <v>1191</v>
      </c>
      <c r="N1348">
        <v>1013</v>
      </c>
      <c r="O1348" t="s">
        <v>878</v>
      </c>
      <c r="P1348" t="s">
        <v>878</v>
      </c>
      <c r="Q1348">
        <v>1</v>
      </c>
      <c r="W1348">
        <v>0</v>
      </c>
      <c r="X1348">
        <v>-1417349443</v>
      </c>
      <c r="Y1348">
        <v>0.02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1</v>
      </c>
      <c r="AJ1348">
        <v>1</v>
      </c>
      <c r="AK1348">
        <v>6.77</v>
      </c>
      <c r="AL1348">
        <v>1</v>
      </c>
      <c r="AN1348">
        <v>0</v>
      </c>
      <c r="AO1348">
        <v>1</v>
      </c>
      <c r="AP1348">
        <v>0</v>
      </c>
      <c r="AQ1348">
        <v>0</v>
      </c>
      <c r="AR1348">
        <v>0</v>
      </c>
      <c r="AS1348" t="s">
        <v>3</v>
      </c>
      <c r="AT1348">
        <v>0.02</v>
      </c>
      <c r="AU1348" t="s">
        <v>3</v>
      </c>
      <c r="AV1348">
        <v>2</v>
      </c>
      <c r="AW1348">
        <v>2</v>
      </c>
      <c r="AX1348">
        <v>39652298</v>
      </c>
      <c r="AY1348">
        <v>1</v>
      </c>
      <c r="AZ1348">
        <v>2048</v>
      </c>
      <c r="BA1348">
        <v>1132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Y1348*Source!I511</f>
        <v>1.4000000000000002E-3</v>
      </c>
      <c r="CY1348">
        <f>AD1348</f>
        <v>0</v>
      </c>
      <c r="CZ1348">
        <f>AH1348</f>
        <v>0</v>
      </c>
      <c r="DA1348">
        <f>AL1348</f>
        <v>1</v>
      </c>
      <c r="DB1348">
        <f>ROUND(ROUND(AT1348*CZ1348,2),6)</f>
        <v>0</v>
      </c>
      <c r="DC1348">
        <f>ROUND(ROUND(AT1348*AG1348,2),6)</f>
        <v>0</v>
      </c>
    </row>
    <row r="1349" spans="1:107" x14ac:dyDescent="0.2">
      <c r="A1349">
        <f>ROW(Source!A511)</f>
        <v>511</v>
      </c>
      <c r="B1349">
        <v>39650538</v>
      </c>
      <c r="C1349">
        <v>39652288</v>
      </c>
      <c r="D1349">
        <v>36882356</v>
      </c>
      <c r="E1349">
        <v>1</v>
      </c>
      <c r="F1349">
        <v>1</v>
      </c>
      <c r="G1349">
        <v>1</v>
      </c>
      <c r="H1349">
        <v>2</v>
      </c>
      <c r="I1349" t="s">
        <v>1012</v>
      </c>
      <c r="J1349" t="s">
        <v>1013</v>
      </c>
      <c r="K1349" t="s">
        <v>1014</v>
      </c>
      <c r="L1349">
        <v>1368</v>
      </c>
      <c r="N1349">
        <v>1011</v>
      </c>
      <c r="O1349" t="s">
        <v>902</v>
      </c>
      <c r="P1349" t="s">
        <v>902</v>
      </c>
      <c r="Q1349">
        <v>1</v>
      </c>
      <c r="W1349">
        <v>0</v>
      </c>
      <c r="X1349">
        <v>1047452784</v>
      </c>
      <c r="Y1349">
        <v>1.2500000000000001E-2</v>
      </c>
      <c r="AA1349">
        <v>0</v>
      </c>
      <c r="AB1349">
        <v>11.51</v>
      </c>
      <c r="AC1349">
        <v>0</v>
      </c>
      <c r="AD1349">
        <v>0</v>
      </c>
      <c r="AE1349">
        <v>0</v>
      </c>
      <c r="AF1349">
        <v>1.7</v>
      </c>
      <c r="AG1349">
        <v>0</v>
      </c>
      <c r="AH1349">
        <v>0</v>
      </c>
      <c r="AI1349">
        <v>1</v>
      </c>
      <c r="AJ1349">
        <v>6.77</v>
      </c>
      <c r="AK1349">
        <v>1</v>
      </c>
      <c r="AL1349">
        <v>1</v>
      </c>
      <c r="AN1349">
        <v>0</v>
      </c>
      <c r="AO1349">
        <v>1</v>
      </c>
      <c r="AP1349">
        <v>1</v>
      </c>
      <c r="AQ1349">
        <v>0</v>
      </c>
      <c r="AR1349">
        <v>0</v>
      </c>
      <c r="AS1349" t="s">
        <v>3</v>
      </c>
      <c r="AT1349">
        <v>0.01</v>
      </c>
      <c r="AU1349" t="s">
        <v>797</v>
      </c>
      <c r="AV1349">
        <v>0</v>
      </c>
      <c r="AW1349">
        <v>2</v>
      </c>
      <c r="AX1349">
        <v>39652299</v>
      </c>
      <c r="AY1349">
        <v>1</v>
      </c>
      <c r="AZ1349">
        <v>0</v>
      </c>
      <c r="BA1349">
        <v>1133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Y1349*Source!I511</f>
        <v>8.7500000000000013E-4</v>
      </c>
      <c r="CY1349">
        <f>AB1349</f>
        <v>11.51</v>
      </c>
      <c r="CZ1349">
        <f>AF1349</f>
        <v>1.7</v>
      </c>
      <c r="DA1349">
        <f>AJ1349</f>
        <v>6.77</v>
      </c>
      <c r="DB1349">
        <f>ROUND((ROUND(AT1349*CZ1349,2)*1.25),6)</f>
        <v>2.5000000000000001E-2</v>
      </c>
      <c r="DC1349">
        <f>ROUND((ROUND(AT1349*AG1349,2)*1.25),6)</f>
        <v>0</v>
      </c>
    </row>
    <row r="1350" spans="1:107" x14ac:dyDescent="0.2">
      <c r="A1350">
        <f>ROW(Source!A511)</f>
        <v>511</v>
      </c>
      <c r="B1350">
        <v>39650538</v>
      </c>
      <c r="C1350">
        <v>39652288</v>
      </c>
      <c r="D1350">
        <v>36882383</v>
      </c>
      <c r="E1350">
        <v>1</v>
      </c>
      <c r="F1350">
        <v>1</v>
      </c>
      <c r="G1350">
        <v>1</v>
      </c>
      <c r="H1350">
        <v>2</v>
      </c>
      <c r="I1350" t="s">
        <v>899</v>
      </c>
      <c r="J1350" t="s">
        <v>900</v>
      </c>
      <c r="K1350" t="s">
        <v>901</v>
      </c>
      <c r="L1350">
        <v>1368</v>
      </c>
      <c r="N1350">
        <v>1011</v>
      </c>
      <c r="O1350" t="s">
        <v>902</v>
      </c>
      <c r="P1350" t="s">
        <v>902</v>
      </c>
      <c r="Q1350">
        <v>1</v>
      </c>
      <c r="W1350">
        <v>0</v>
      </c>
      <c r="X1350">
        <v>1225731627</v>
      </c>
      <c r="Y1350">
        <v>1.2500000000000001E-2</v>
      </c>
      <c r="AA1350">
        <v>0</v>
      </c>
      <c r="AB1350">
        <v>609.23</v>
      </c>
      <c r="AC1350">
        <v>10.06</v>
      </c>
      <c r="AD1350">
        <v>0</v>
      </c>
      <c r="AE1350">
        <v>0</v>
      </c>
      <c r="AF1350">
        <v>89.99</v>
      </c>
      <c r="AG1350">
        <v>10.06</v>
      </c>
      <c r="AH1350">
        <v>0</v>
      </c>
      <c r="AI1350">
        <v>1</v>
      </c>
      <c r="AJ1350">
        <v>6.77</v>
      </c>
      <c r="AK1350">
        <v>1</v>
      </c>
      <c r="AL1350">
        <v>1</v>
      </c>
      <c r="AN1350">
        <v>0</v>
      </c>
      <c r="AO1350">
        <v>1</v>
      </c>
      <c r="AP1350">
        <v>1</v>
      </c>
      <c r="AQ1350">
        <v>0</v>
      </c>
      <c r="AR1350">
        <v>0</v>
      </c>
      <c r="AS1350" t="s">
        <v>3</v>
      </c>
      <c r="AT1350">
        <v>0.01</v>
      </c>
      <c r="AU1350" t="s">
        <v>797</v>
      </c>
      <c r="AV1350">
        <v>0</v>
      </c>
      <c r="AW1350">
        <v>2</v>
      </c>
      <c r="AX1350">
        <v>39652300</v>
      </c>
      <c r="AY1350">
        <v>1</v>
      </c>
      <c r="AZ1350">
        <v>0</v>
      </c>
      <c r="BA1350">
        <v>1134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Y1350*Source!I511</f>
        <v>8.7500000000000013E-4</v>
      </c>
      <c r="CY1350">
        <f>AB1350</f>
        <v>609.23</v>
      </c>
      <c r="CZ1350">
        <f>AF1350</f>
        <v>89.99</v>
      </c>
      <c r="DA1350">
        <f>AJ1350</f>
        <v>6.77</v>
      </c>
      <c r="DB1350">
        <f>ROUND((ROUND(AT1350*CZ1350,2)*1.25),6)</f>
        <v>1.125</v>
      </c>
      <c r="DC1350">
        <f>ROUND((ROUND(AT1350*AG1350,2)*1.25),6)</f>
        <v>0.125</v>
      </c>
    </row>
    <row r="1351" spans="1:107" x14ac:dyDescent="0.2">
      <c r="A1351">
        <f>ROW(Source!A511)</f>
        <v>511</v>
      </c>
      <c r="B1351">
        <v>39650538</v>
      </c>
      <c r="C1351">
        <v>39652288</v>
      </c>
      <c r="D1351">
        <v>36883554</v>
      </c>
      <c r="E1351">
        <v>1</v>
      </c>
      <c r="F1351">
        <v>1</v>
      </c>
      <c r="G1351">
        <v>1</v>
      </c>
      <c r="H1351">
        <v>2</v>
      </c>
      <c r="I1351" t="s">
        <v>961</v>
      </c>
      <c r="J1351" t="s">
        <v>962</v>
      </c>
      <c r="K1351" t="s">
        <v>963</v>
      </c>
      <c r="L1351">
        <v>1368</v>
      </c>
      <c r="N1351">
        <v>1011</v>
      </c>
      <c r="O1351" t="s">
        <v>902</v>
      </c>
      <c r="P1351" t="s">
        <v>902</v>
      </c>
      <c r="Q1351">
        <v>1</v>
      </c>
      <c r="W1351">
        <v>0</v>
      </c>
      <c r="X1351">
        <v>1372534845</v>
      </c>
      <c r="Y1351">
        <v>1.2500000000000001E-2</v>
      </c>
      <c r="AA1351">
        <v>0</v>
      </c>
      <c r="AB1351">
        <v>444.86</v>
      </c>
      <c r="AC1351">
        <v>11.6</v>
      </c>
      <c r="AD1351">
        <v>0</v>
      </c>
      <c r="AE1351">
        <v>0</v>
      </c>
      <c r="AF1351">
        <v>65.709999999999994</v>
      </c>
      <c r="AG1351">
        <v>11.6</v>
      </c>
      <c r="AH1351">
        <v>0</v>
      </c>
      <c r="AI1351">
        <v>1</v>
      </c>
      <c r="AJ1351">
        <v>6.77</v>
      </c>
      <c r="AK1351">
        <v>1</v>
      </c>
      <c r="AL1351">
        <v>1</v>
      </c>
      <c r="AN1351">
        <v>0</v>
      </c>
      <c r="AO1351">
        <v>1</v>
      </c>
      <c r="AP1351">
        <v>1</v>
      </c>
      <c r="AQ1351">
        <v>0</v>
      </c>
      <c r="AR1351">
        <v>0</v>
      </c>
      <c r="AS1351" t="s">
        <v>3</v>
      </c>
      <c r="AT1351">
        <v>0.01</v>
      </c>
      <c r="AU1351" t="s">
        <v>797</v>
      </c>
      <c r="AV1351">
        <v>0</v>
      </c>
      <c r="AW1351">
        <v>2</v>
      </c>
      <c r="AX1351">
        <v>39652301</v>
      </c>
      <c r="AY1351">
        <v>1</v>
      </c>
      <c r="AZ1351">
        <v>0</v>
      </c>
      <c r="BA1351">
        <v>1135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Y1351*Source!I511</f>
        <v>8.7500000000000013E-4</v>
      </c>
      <c r="CY1351">
        <f>AB1351</f>
        <v>444.86</v>
      </c>
      <c r="CZ1351">
        <f>AF1351</f>
        <v>65.709999999999994</v>
      </c>
      <c r="DA1351">
        <f>AJ1351</f>
        <v>6.77</v>
      </c>
      <c r="DB1351">
        <f>ROUND((ROUND(AT1351*CZ1351,2)*1.25),6)</f>
        <v>0.82499999999999996</v>
      </c>
      <c r="DC1351">
        <f>ROUND((ROUND(AT1351*AG1351,2)*1.25),6)</f>
        <v>0.15</v>
      </c>
    </row>
    <row r="1352" spans="1:107" x14ac:dyDescent="0.2">
      <c r="A1352">
        <f>ROW(Source!A511)</f>
        <v>511</v>
      </c>
      <c r="B1352">
        <v>39650538</v>
      </c>
      <c r="C1352">
        <v>39652288</v>
      </c>
      <c r="D1352">
        <v>36884416</v>
      </c>
      <c r="E1352">
        <v>1</v>
      </c>
      <c r="F1352">
        <v>1</v>
      </c>
      <c r="G1352">
        <v>1</v>
      </c>
      <c r="H1352">
        <v>2</v>
      </c>
      <c r="I1352" t="s">
        <v>1226</v>
      </c>
      <c r="J1352" t="s">
        <v>1227</v>
      </c>
      <c r="K1352" t="s">
        <v>1228</v>
      </c>
      <c r="L1352">
        <v>1368</v>
      </c>
      <c r="N1352">
        <v>1011</v>
      </c>
      <c r="O1352" t="s">
        <v>902</v>
      </c>
      <c r="P1352" t="s">
        <v>902</v>
      </c>
      <c r="Q1352">
        <v>1</v>
      </c>
      <c r="W1352">
        <v>0</v>
      </c>
      <c r="X1352">
        <v>271748449</v>
      </c>
      <c r="Y1352">
        <v>0.8125</v>
      </c>
      <c r="AA1352">
        <v>0</v>
      </c>
      <c r="AB1352">
        <v>46.17</v>
      </c>
      <c r="AC1352">
        <v>0</v>
      </c>
      <c r="AD1352">
        <v>0</v>
      </c>
      <c r="AE1352">
        <v>0</v>
      </c>
      <c r="AF1352">
        <v>6.82</v>
      </c>
      <c r="AG1352">
        <v>0</v>
      </c>
      <c r="AH1352">
        <v>0</v>
      </c>
      <c r="AI1352">
        <v>1</v>
      </c>
      <c r="AJ1352">
        <v>6.77</v>
      </c>
      <c r="AK1352">
        <v>1</v>
      </c>
      <c r="AL1352">
        <v>1</v>
      </c>
      <c r="AN1352">
        <v>0</v>
      </c>
      <c r="AO1352">
        <v>1</v>
      </c>
      <c r="AP1352">
        <v>1</v>
      </c>
      <c r="AQ1352">
        <v>0</v>
      </c>
      <c r="AR1352">
        <v>0</v>
      </c>
      <c r="AS1352" t="s">
        <v>3</v>
      </c>
      <c r="AT1352">
        <v>0.65</v>
      </c>
      <c r="AU1352" t="s">
        <v>797</v>
      </c>
      <c r="AV1352">
        <v>0</v>
      </c>
      <c r="AW1352">
        <v>2</v>
      </c>
      <c r="AX1352">
        <v>39652302</v>
      </c>
      <c r="AY1352">
        <v>1</v>
      </c>
      <c r="AZ1352">
        <v>0</v>
      </c>
      <c r="BA1352">
        <v>1136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Y1352*Source!I511</f>
        <v>5.6875000000000009E-2</v>
      </c>
      <c r="CY1352">
        <f>AB1352</f>
        <v>46.17</v>
      </c>
      <c r="CZ1352">
        <f>AF1352</f>
        <v>6.82</v>
      </c>
      <c r="DA1352">
        <f>AJ1352</f>
        <v>6.77</v>
      </c>
      <c r="DB1352">
        <f>ROUND((ROUND(AT1352*CZ1352,2)*1.25),6)</f>
        <v>5.5374999999999996</v>
      </c>
      <c r="DC1352">
        <f>ROUND((ROUND(AT1352*AG1352,2)*1.25),6)</f>
        <v>0</v>
      </c>
    </row>
    <row r="1353" spans="1:107" x14ac:dyDescent="0.2">
      <c r="A1353">
        <f>ROW(Source!A511)</f>
        <v>511</v>
      </c>
      <c r="B1353">
        <v>39650538</v>
      </c>
      <c r="C1353">
        <v>39652288</v>
      </c>
      <c r="D1353">
        <v>36838546</v>
      </c>
      <c r="E1353">
        <v>1</v>
      </c>
      <c r="F1353">
        <v>1</v>
      </c>
      <c r="G1353">
        <v>1</v>
      </c>
      <c r="H1353">
        <v>3</v>
      </c>
      <c r="I1353" t="s">
        <v>1282</v>
      </c>
      <c r="J1353" t="s">
        <v>1283</v>
      </c>
      <c r="K1353" t="s">
        <v>1284</v>
      </c>
      <c r="L1353">
        <v>1348</v>
      </c>
      <c r="N1353">
        <v>1009</v>
      </c>
      <c r="O1353" t="s">
        <v>888</v>
      </c>
      <c r="P1353" t="s">
        <v>888</v>
      </c>
      <c r="Q1353">
        <v>1000</v>
      </c>
      <c r="W1353">
        <v>0</v>
      </c>
      <c r="X1353">
        <v>314961973</v>
      </c>
      <c r="Y1353">
        <v>1.9E-2</v>
      </c>
      <c r="AA1353">
        <v>96898.13</v>
      </c>
      <c r="AB1353">
        <v>0</v>
      </c>
      <c r="AC1353">
        <v>0</v>
      </c>
      <c r="AD1353">
        <v>0</v>
      </c>
      <c r="AE1353">
        <v>14312.87</v>
      </c>
      <c r="AF1353">
        <v>0</v>
      </c>
      <c r="AG1353">
        <v>0</v>
      </c>
      <c r="AH1353">
        <v>0</v>
      </c>
      <c r="AI1353">
        <v>6.77</v>
      </c>
      <c r="AJ1353">
        <v>1</v>
      </c>
      <c r="AK1353">
        <v>1</v>
      </c>
      <c r="AL1353">
        <v>1</v>
      </c>
      <c r="AN1353">
        <v>0</v>
      </c>
      <c r="AO1353">
        <v>1</v>
      </c>
      <c r="AP1353">
        <v>0</v>
      </c>
      <c r="AQ1353">
        <v>0</v>
      </c>
      <c r="AR1353">
        <v>0</v>
      </c>
      <c r="AS1353" t="s">
        <v>3</v>
      </c>
      <c r="AT1353">
        <v>1.9E-2</v>
      </c>
      <c r="AU1353" t="s">
        <v>3</v>
      </c>
      <c r="AV1353">
        <v>0</v>
      </c>
      <c r="AW1353">
        <v>2</v>
      </c>
      <c r="AX1353">
        <v>39652303</v>
      </c>
      <c r="AY1353">
        <v>1</v>
      </c>
      <c r="AZ1353">
        <v>0</v>
      </c>
      <c r="BA1353">
        <v>1137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Y1353*Source!I511</f>
        <v>1.33E-3</v>
      </c>
      <c r="CY1353">
        <f>AA1353</f>
        <v>96898.13</v>
      </c>
      <c r="CZ1353">
        <f>AE1353</f>
        <v>14312.87</v>
      </c>
      <c r="DA1353">
        <f>AI1353</f>
        <v>6.77</v>
      </c>
      <c r="DB1353">
        <f>ROUND(ROUND(AT1353*CZ1353,2),6)</f>
        <v>271.94</v>
      </c>
      <c r="DC1353">
        <f>ROUND(ROUND(AT1353*AG1353,2),6)</f>
        <v>0</v>
      </c>
    </row>
    <row r="1354" spans="1:107" x14ac:dyDescent="0.2">
      <c r="A1354">
        <f>ROW(Source!A511)</f>
        <v>511</v>
      </c>
      <c r="B1354">
        <v>39650538</v>
      </c>
      <c r="C1354">
        <v>39652288</v>
      </c>
      <c r="D1354">
        <v>36839186</v>
      </c>
      <c r="E1354">
        <v>1</v>
      </c>
      <c r="F1354">
        <v>1</v>
      </c>
      <c r="G1354">
        <v>1</v>
      </c>
      <c r="H1354">
        <v>3</v>
      </c>
      <c r="I1354" t="s">
        <v>1265</v>
      </c>
      <c r="J1354" t="s">
        <v>1266</v>
      </c>
      <c r="K1354" t="s">
        <v>1267</v>
      </c>
      <c r="L1354">
        <v>1348</v>
      </c>
      <c r="N1354">
        <v>1009</v>
      </c>
      <c r="O1354" t="s">
        <v>888</v>
      </c>
      <c r="P1354" t="s">
        <v>888</v>
      </c>
      <c r="Q1354">
        <v>1000</v>
      </c>
      <c r="W1354">
        <v>0</v>
      </c>
      <c r="X1354">
        <v>-2124557522</v>
      </c>
      <c r="Y1354">
        <v>1.4E-3</v>
      </c>
      <c r="AA1354">
        <v>45135.59</v>
      </c>
      <c r="AB1354">
        <v>0</v>
      </c>
      <c r="AC1354">
        <v>0</v>
      </c>
      <c r="AD1354">
        <v>0</v>
      </c>
      <c r="AE1354">
        <v>6667</v>
      </c>
      <c r="AF1354">
        <v>0</v>
      </c>
      <c r="AG1354">
        <v>0</v>
      </c>
      <c r="AH1354">
        <v>0</v>
      </c>
      <c r="AI1354">
        <v>6.77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0</v>
      </c>
      <c r="AQ1354">
        <v>0</v>
      </c>
      <c r="AR1354">
        <v>0</v>
      </c>
      <c r="AS1354" t="s">
        <v>3</v>
      </c>
      <c r="AT1354">
        <v>1.4E-3</v>
      </c>
      <c r="AU1354" t="s">
        <v>3</v>
      </c>
      <c r="AV1354">
        <v>0</v>
      </c>
      <c r="AW1354">
        <v>2</v>
      </c>
      <c r="AX1354">
        <v>39652304</v>
      </c>
      <c r="AY1354">
        <v>1</v>
      </c>
      <c r="AZ1354">
        <v>0</v>
      </c>
      <c r="BA1354">
        <v>1138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Y1354*Source!I511</f>
        <v>9.800000000000001E-5</v>
      </c>
      <c r="CY1354">
        <f>AA1354</f>
        <v>45135.59</v>
      </c>
      <c r="CZ1354">
        <f>AE1354</f>
        <v>6667</v>
      </c>
      <c r="DA1354">
        <f>AI1354</f>
        <v>6.77</v>
      </c>
      <c r="DB1354">
        <f>ROUND(ROUND(AT1354*CZ1354,2),6)</f>
        <v>9.33</v>
      </c>
      <c r="DC1354">
        <f>ROUND(ROUND(AT1354*AG1354,2),6)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3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39652681</v>
      </c>
      <c r="C1">
        <v>39652680</v>
      </c>
      <c r="D1">
        <v>37080781</v>
      </c>
      <c r="E1">
        <v>1</v>
      </c>
      <c r="F1">
        <v>1</v>
      </c>
      <c r="G1">
        <v>1</v>
      </c>
      <c r="H1">
        <v>1</v>
      </c>
      <c r="I1" t="s">
        <v>876</v>
      </c>
      <c r="J1" t="s">
        <v>3</v>
      </c>
      <c r="K1" t="s">
        <v>877</v>
      </c>
      <c r="L1">
        <v>1191</v>
      </c>
      <c r="N1">
        <v>1013</v>
      </c>
      <c r="O1" t="s">
        <v>878</v>
      </c>
      <c r="P1" t="s">
        <v>878</v>
      </c>
      <c r="Q1">
        <v>1</v>
      </c>
      <c r="X1">
        <v>3.3</v>
      </c>
      <c r="Y1">
        <v>0</v>
      </c>
      <c r="Z1">
        <v>0</v>
      </c>
      <c r="AA1">
        <v>0</v>
      </c>
      <c r="AB1">
        <v>9.92</v>
      </c>
      <c r="AC1">
        <v>0</v>
      </c>
      <c r="AD1">
        <v>1</v>
      </c>
      <c r="AE1">
        <v>1</v>
      </c>
      <c r="AF1" t="s">
        <v>19</v>
      </c>
      <c r="AG1">
        <v>4.4550000000000001</v>
      </c>
      <c r="AH1">
        <v>2</v>
      </c>
      <c r="AI1">
        <v>39652681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39652682</v>
      </c>
      <c r="C2">
        <v>39652680</v>
      </c>
      <c r="D2">
        <v>36800424</v>
      </c>
      <c r="E2">
        <v>1</v>
      </c>
      <c r="F2">
        <v>1</v>
      </c>
      <c r="G2">
        <v>1</v>
      </c>
      <c r="H2">
        <v>3</v>
      </c>
      <c r="I2" t="s">
        <v>879</v>
      </c>
      <c r="J2" t="s">
        <v>880</v>
      </c>
      <c r="K2" t="s">
        <v>881</v>
      </c>
      <c r="L2">
        <v>1346</v>
      </c>
      <c r="N2">
        <v>1009</v>
      </c>
      <c r="O2" t="s">
        <v>186</v>
      </c>
      <c r="P2" t="s">
        <v>186</v>
      </c>
      <c r="Q2">
        <v>1</v>
      </c>
      <c r="X2">
        <v>1.1999999999999999E-3</v>
      </c>
      <c r="Y2">
        <v>27.74</v>
      </c>
      <c r="Z2">
        <v>0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1.1999999999999999E-3</v>
      </c>
      <c r="AH2">
        <v>2</v>
      </c>
      <c r="AI2">
        <v>39652682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39652683</v>
      </c>
      <c r="C3">
        <v>39652680</v>
      </c>
      <c r="D3">
        <v>36804578</v>
      </c>
      <c r="E3">
        <v>1</v>
      </c>
      <c r="F3">
        <v>1</v>
      </c>
      <c r="G3">
        <v>1</v>
      </c>
      <c r="H3">
        <v>3</v>
      </c>
      <c r="I3" t="s">
        <v>882</v>
      </c>
      <c r="J3" t="s">
        <v>883</v>
      </c>
      <c r="K3" t="s">
        <v>884</v>
      </c>
      <c r="L3">
        <v>1355</v>
      </c>
      <c r="N3">
        <v>1010</v>
      </c>
      <c r="O3" t="s">
        <v>265</v>
      </c>
      <c r="P3" t="s">
        <v>265</v>
      </c>
      <c r="Q3">
        <v>100</v>
      </c>
      <c r="X3">
        <v>0.03</v>
      </c>
      <c r="Y3">
        <v>83</v>
      </c>
      <c r="Z3">
        <v>0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0.03</v>
      </c>
      <c r="AH3">
        <v>2</v>
      </c>
      <c r="AI3">
        <v>39652683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39652684</v>
      </c>
      <c r="C4">
        <v>39652680</v>
      </c>
      <c r="D4">
        <v>36806488</v>
      </c>
      <c r="E4">
        <v>1</v>
      </c>
      <c r="F4">
        <v>1</v>
      </c>
      <c r="G4">
        <v>1</v>
      </c>
      <c r="H4">
        <v>3</v>
      </c>
      <c r="I4" t="s">
        <v>885</v>
      </c>
      <c r="J4" t="s">
        <v>886</v>
      </c>
      <c r="K4" t="s">
        <v>887</v>
      </c>
      <c r="L4">
        <v>1348</v>
      </c>
      <c r="N4">
        <v>1009</v>
      </c>
      <c r="O4" t="s">
        <v>888</v>
      </c>
      <c r="P4" t="s">
        <v>888</v>
      </c>
      <c r="Q4">
        <v>1000</v>
      </c>
      <c r="X4">
        <v>2.0000000000000002E-5</v>
      </c>
      <c r="Y4">
        <v>729.98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2.0000000000000002E-5</v>
      </c>
      <c r="AH4">
        <v>2</v>
      </c>
      <c r="AI4">
        <v>39652684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39652685</v>
      </c>
      <c r="C5">
        <v>39652680</v>
      </c>
      <c r="D5">
        <v>36829536</v>
      </c>
      <c r="E5">
        <v>1</v>
      </c>
      <c r="F5">
        <v>1</v>
      </c>
      <c r="G5">
        <v>1</v>
      </c>
      <c r="H5">
        <v>3</v>
      </c>
      <c r="I5" t="s">
        <v>889</v>
      </c>
      <c r="J5" t="s">
        <v>890</v>
      </c>
      <c r="K5" t="s">
        <v>891</v>
      </c>
      <c r="L5">
        <v>1346</v>
      </c>
      <c r="N5">
        <v>1009</v>
      </c>
      <c r="O5" t="s">
        <v>186</v>
      </c>
      <c r="P5" t="s">
        <v>186</v>
      </c>
      <c r="Q5">
        <v>1</v>
      </c>
      <c r="X5">
        <v>1.2E-2</v>
      </c>
      <c r="Y5">
        <v>65.75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1.2E-2</v>
      </c>
      <c r="AH5">
        <v>2</v>
      </c>
      <c r="AI5">
        <v>39652685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39652686</v>
      </c>
      <c r="C6">
        <v>39652680</v>
      </c>
      <c r="D6">
        <v>36799065</v>
      </c>
      <c r="E6">
        <v>17</v>
      </c>
      <c r="F6">
        <v>1</v>
      </c>
      <c r="G6">
        <v>1</v>
      </c>
      <c r="H6">
        <v>3</v>
      </c>
      <c r="I6" t="s">
        <v>892</v>
      </c>
      <c r="J6" t="s">
        <v>3</v>
      </c>
      <c r="K6" t="s">
        <v>893</v>
      </c>
      <c r="L6">
        <v>1374</v>
      </c>
      <c r="N6">
        <v>1013</v>
      </c>
      <c r="O6" t="s">
        <v>894</v>
      </c>
      <c r="P6" t="s">
        <v>894</v>
      </c>
      <c r="Q6">
        <v>1</v>
      </c>
      <c r="X6">
        <v>0.65</v>
      </c>
      <c r="Y6">
        <v>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0.65</v>
      </c>
      <c r="AH6">
        <v>2</v>
      </c>
      <c r="AI6">
        <v>39652686</v>
      </c>
      <c r="AJ6">
        <v>7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39652681</v>
      </c>
      <c r="C7">
        <v>39652680</v>
      </c>
      <c r="D7">
        <v>37080781</v>
      </c>
      <c r="E7">
        <v>1</v>
      </c>
      <c r="F7">
        <v>1</v>
      </c>
      <c r="G7">
        <v>1</v>
      </c>
      <c r="H7">
        <v>1</v>
      </c>
      <c r="I7" t="s">
        <v>876</v>
      </c>
      <c r="J7" t="s">
        <v>3</v>
      </c>
      <c r="K7" t="s">
        <v>877</v>
      </c>
      <c r="L7">
        <v>1191</v>
      </c>
      <c r="N7">
        <v>1013</v>
      </c>
      <c r="O7" t="s">
        <v>878</v>
      </c>
      <c r="P7" t="s">
        <v>878</v>
      </c>
      <c r="Q7">
        <v>1</v>
      </c>
      <c r="X7">
        <v>3.3</v>
      </c>
      <c r="Y7">
        <v>0</v>
      </c>
      <c r="Z7">
        <v>0</v>
      </c>
      <c r="AA7">
        <v>0</v>
      </c>
      <c r="AB7">
        <v>9.92</v>
      </c>
      <c r="AC7">
        <v>0</v>
      </c>
      <c r="AD7">
        <v>1</v>
      </c>
      <c r="AE7">
        <v>1</v>
      </c>
      <c r="AF7" t="s">
        <v>19</v>
      </c>
      <c r="AG7">
        <v>4.4550000000000001</v>
      </c>
      <c r="AH7">
        <v>2</v>
      </c>
      <c r="AI7">
        <v>39652681</v>
      </c>
      <c r="AJ7">
        <v>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39652682</v>
      </c>
      <c r="C8">
        <v>39652680</v>
      </c>
      <c r="D8">
        <v>36800424</v>
      </c>
      <c r="E8">
        <v>1</v>
      </c>
      <c r="F8">
        <v>1</v>
      </c>
      <c r="G8">
        <v>1</v>
      </c>
      <c r="H8">
        <v>3</v>
      </c>
      <c r="I8" t="s">
        <v>879</v>
      </c>
      <c r="J8" t="s">
        <v>880</v>
      </c>
      <c r="K8" t="s">
        <v>881</v>
      </c>
      <c r="L8">
        <v>1346</v>
      </c>
      <c r="N8">
        <v>1009</v>
      </c>
      <c r="O8" t="s">
        <v>186</v>
      </c>
      <c r="P8" t="s">
        <v>186</v>
      </c>
      <c r="Q8">
        <v>1</v>
      </c>
      <c r="X8">
        <v>1.1999999999999999E-3</v>
      </c>
      <c r="Y8">
        <v>27.74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1.1999999999999999E-3</v>
      </c>
      <c r="AH8">
        <v>2</v>
      </c>
      <c r="AI8">
        <v>39652682</v>
      </c>
      <c r="AJ8">
        <v>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39652683</v>
      </c>
      <c r="C9">
        <v>39652680</v>
      </c>
      <c r="D9">
        <v>36804578</v>
      </c>
      <c r="E9">
        <v>1</v>
      </c>
      <c r="F9">
        <v>1</v>
      </c>
      <c r="G9">
        <v>1</v>
      </c>
      <c r="H9">
        <v>3</v>
      </c>
      <c r="I9" t="s">
        <v>882</v>
      </c>
      <c r="J9" t="s">
        <v>883</v>
      </c>
      <c r="K9" t="s">
        <v>884</v>
      </c>
      <c r="L9">
        <v>1355</v>
      </c>
      <c r="N9">
        <v>1010</v>
      </c>
      <c r="O9" t="s">
        <v>265</v>
      </c>
      <c r="P9" t="s">
        <v>265</v>
      </c>
      <c r="Q9">
        <v>100</v>
      </c>
      <c r="X9">
        <v>0.03</v>
      </c>
      <c r="Y9">
        <v>83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0.03</v>
      </c>
      <c r="AH9">
        <v>2</v>
      </c>
      <c r="AI9">
        <v>39652683</v>
      </c>
      <c r="AJ9">
        <v>10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39652684</v>
      </c>
      <c r="C10">
        <v>39652680</v>
      </c>
      <c r="D10">
        <v>36806488</v>
      </c>
      <c r="E10">
        <v>1</v>
      </c>
      <c r="F10">
        <v>1</v>
      </c>
      <c r="G10">
        <v>1</v>
      </c>
      <c r="H10">
        <v>3</v>
      </c>
      <c r="I10" t="s">
        <v>885</v>
      </c>
      <c r="J10" t="s">
        <v>886</v>
      </c>
      <c r="K10" t="s">
        <v>887</v>
      </c>
      <c r="L10">
        <v>1348</v>
      </c>
      <c r="N10">
        <v>1009</v>
      </c>
      <c r="O10" t="s">
        <v>888</v>
      </c>
      <c r="P10" t="s">
        <v>888</v>
      </c>
      <c r="Q10">
        <v>1000</v>
      </c>
      <c r="X10">
        <v>2.0000000000000002E-5</v>
      </c>
      <c r="Y10">
        <v>729.98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2.0000000000000002E-5</v>
      </c>
      <c r="AH10">
        <v>2</v>
      </c>
      <c r="AI10">
        <v>39652684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39652685</v>
      </c>
      <c r="C11">
        <v>39652680</v>
      </c>
      <c r="D11">
        <v>36829536</v>
      </c>
      <c r="E11">
        <v>1</v>
      </c>
      <c r="F11">
        <v>1</v>
      </c>
      <c r="G11">
        <v>1</v>
      </c>
      <c r="H11">
        <v>3</v>
      </c>
      <c r="I11" t="s">
        <v>889</v>
      </c>
      <c r="J11" t="s">
        <v>890</v>
      </c>
      <c r="K11" t="s">
        <v>891</v>
      </c>
      <c r="L11">
        <v>1346</v>
      </c>
      <c r="N11">
        <v>1009</v>
      </c>
      <c r="O11" t="s">
        <v>186</v>
      </c>
      <c r="P11" t="s">
        <v>186</v>
      </c>
      <c r="Q11">
        <v>1</v>
      </c>
      <c r="X11">
        <v>1.2E-2</v>
      </c>
      <c r="Y11">
        <v>65.75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1.2E-2</v>
      </c>
      <c r="AH11">
        <v>2</v>
      </c>
      <c r="AI11">
        <v>39652685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39652686</v>
      </c>
      <c r="C12">
        <v>39652680</v>
      </c>
      <c r="D12">
        <v>36799065</v>
      </c>
      <c r="E12">
        <v>17</v>
      </c>
      <c r="F12">
        <v>1</v>
      </c>
      <c r="G12">
        <v>1</v>
      </c>
      <c r="H12">
        <v>3</v>
      </c>
      <c r="I12" t="s">
        <v>892</v>
      </c>
      <c r="J12" t="s">
        <v>3</v>
      </c>
      <c r="K12" t="s">
        <v>893</v>
      </c>
      <c r="L12">
        <v>1374</v>
      </c>
      <c r="N12">
        <v>1013</v>
      </c>
      <c r="O12" t="s">
        <v>894</v>
      </c>
      <c r="P12" t="s">
        <v>894</v>
      </c>
      <c r="Q12">
        <v>1</v>
      </c>
      <c r="X12">
        <v>0.65</v>
      </c>
      <c r="Y12">
        <v>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0.65</v>
      </c>
      <c r="AH12">
        <v>2</v>
      </c>
      <c r="AI12">
        <v>39652686</v>
      </c>
      <c r="AJ12">
        <v>14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ROW(Source!A32)</f>
        <v>32</v>
      </c>
      <c r="B13">
        <v>39652660</v>
      </c>
      <c r="C13">
        <v>39652659</v>
      </c>
      <c r="D13">
        <v>37071037</v>
      </c>
      <c r="E13">
        <v>1</v>
      </c>
      <c r="F13">
        <v>1</v>
      </c>
      <c r="G13">
        <v>1</v>
      </c>
      <c r="H13">
        <v>1</v>
      </c>
      <c r="I13" t="s">
        <v>895</v>
      </c>
      <c r="J13" t="s">
        <v>3</v>
      </c>
      <c r="K13" t="s">
        <v>896</v>
      </c>
      <c r="L13">
        <v>1191</v>
      </c>
      <c r="N13">
        <v>1013</v>
      </c>
      <c r="O13" t="s">
        <v>878</v>
      </c>
      <c r="P13" t="s">
        <v>878</v>
      </c>
      <c r="Q13">
        <v>1</v>
      </c>
      <c r="X13">
        <v>74.099999999999994</v>
      </c>
      <c r="Y13">
        <v>0</v>
      </c>
      <c r="Z13">
        <v>0</v>
      </c>
      <c r="AA13">
        <v>0</v>
      </c>
      <c r="AB13">
        <v>9.6199999999999992</v>
      </c>
      <c r="AC13">
        <v>0</v>
      </c>
      <c r="AD13">
        <v>1</v>
      </c>
      <c r="AE13">
        <v>1</v>
      </c>
      <c r="AF13" t="s">
        <v>19</v>
      </c>
      <c r="AG13">
        <v>100.035</v>
      </c>
      <c r="AH13">
        <v>2</v>
      </c>
      <c r="AI13">
        <v>39652660</v>
      </c>
      <c r="AJ13">
        <v>15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ROW(Source!A32)</f>
        <v>32</v>
      </c>
      <c r="B14">
        <v>39652661</v>
      </c>
      <c r="C14">
        <v>39652659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897</v>
      </c>
      <c r="J14" t="s">
        <v>3</v>
      </c>
      <c r="K14" t="s">
        <v>898</v>
      </c>
      <c r="L14">
        <v>1191</v>
      </c>
      <c r="N14">
        <v>1013</v>
      </c>
      <c r="O14" t="s">
        <v>878</v>
      </c>
      <c r="P14" t="s">
        <v>878</v>
      </c>
      <c r="Q14">
        <v>1</v>
      </c>
      <c r="X14">
        <v>3.71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19</v>
      </c>
      <c r="AG14">
        <v>5.0085000000000006</v>
      </c>
      <c r="AH14">
        <v>2</v>
      </c>
      <c r="AI14">
        <v>39652661</v>
      </c>
      <c r="AJ14">
        <v>16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39652662</v>
      </c>
      <c r="C15">
        <v>39652659</v>
      </c>
      <c r="D15">
        <v>36882383</v>
      </c>
      <c r="E15">
        <v>1</v>
      </c>
      <c r="F15">
        <v>1</v>
      </c>
      <c r="G15">
        <v>1</v>
      </c>
      <c r="H15">
        <v>2</v>
      </c>
      <c r="I15" t="s">
        <v>899</v>
      </c>
      <c r="J15" t="s">
        <v>900</v>
      </c>
      <c r="K15" t="s">
        <v>901</v>
      </c>
      <c r="L15">
        <v>1368</v>
      </c>
      <c r="N15">
        <v>1011</v>
      </c>
      <c r="O15" t="s">
        <v>902</v>
      </c>
      <c r="P15" t="s">
        <v>902</v>
      </c>
      <c r="Q15">
        <v>1</v>
      </c>
      <c r="X15">
        <v>3.71</v>
      </c>
      <c r="Y15">
        <v>0</v>
      </c>
      <c r="Z15">
        <v>89.99</v>
      </c>
      <c r="AA15">
        <v>10.06</v>
      </c>
      <c r="AB15">
        <v>0</v>
      </c>
      <c r="AC15">
        <v>0</v>
      </c>
      <c r="AD15">
        <v>1</v>
      </c>
      <c r="AE15">
        <v>0</v>
      </c>
      <c r="AF15" t="s">
        <v>19</v>
      </c>
      <c r="AG15">
        <v>5.0085000000000006</v>
      </c>
      <c r="AH15">
        <v>2</v>
      </c>
      <c r="AI15">
        <v>39652662</v>
      </c>
      <c r="AJ15">
        <v>17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39652663</v>
      </c>
      <c r="C16">
        <v>39652659</v>
      </c>
      <c r="D16">
        <v>36805396</v>
      </c>
      <c r="E16">
        <v>1</v>
      </c>
      <c r="F16">
        <v>1</v>
      </c>
      <c r="G16">
        <v>1</v>
      </c>
      <c r="H16">
        <v>3</v>
      </c>
      <c r="I16" t="s">
        <v>903</v>
      </c>
      <c r="J16" t="s">
        <v>904</v>
      </c>
      <c r="K16" t="s">
        <v>905</v>
      </c>
      <c r="L16">
        <v>1348</v>
      </c>
      <c r="N16">
        <v>1009</v>
      </c>
      <c r="O16" t="s">
        <v>888</v>
      </c>
      <c r="P16" t="s">
        <v>888</v>
      </c>
      <c r="Q16">
        <v>1000</v>
      </c>
      <c r="X16">
        <v>2.0000000000000002E-5</v>
      </c>
      <c r="Y16">
        <v>51381.1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2.0000000000000002E-5</v>
      </c>
      <c r="AH16">
        <v>2</v>
      </c>
      <c r="AI16">
        <v>39652663</v>
      </c>
      <c r="AJ16">
        <v>18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ROW(Source!A32)</f>
        <v>32</v>
      </c>
      <c r="B17">
        <v>39652664</v>
      </c>
      <c r="C17">
        <v>39652659</v>
      </c>
      <c r="D17">
        <v>36805498</v>
      </c>
      <c r="E17">
        <v>1</v>
      </c>
      <c r="F17">
        <v>1</v>
      </c>
      <c r="G17">
        <v>1</v>
      </c>
      <c r="H17">
        <v>3</v>
      </c>
      <c r="I17" t="s">
        <v>906</v>
      </c>
      <c r="J17" t="s">
        <v>907</v>
      </c>
      <c r="K17" t="s">
        <v>908</v>
      </c>
      <c r="L17">
        <v>1346</v>
      </c>
      <c r="N17">
        <v>1009</v>
      </c>
      <c r="O17" t="s">
        <v>186</v>
      </c>
      <c r="P17" t="s">
        <v>186</v>
      </c>
      <c r="Q17">
        <v>1</v>
      </c>
      <c r="X17">
        <v>1E-3</v>
      </c>
      <c r="Y17">
        <v>155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1E-3</v>
      </c>
      <c r="AH17">
        <v>2</v>
      </c>
      <c r="AI17">
        <v>39652664</v>
      </c>
      <c r="AJ17">
        <v>19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39652665</v>
      </c>
      <c r="C18">
        <v>39652659</v>
      </c>
      <c r="D18">
        <v>36829535</v>
      </c>
      <c r="E18">
        <v>1</v>
      </c>
      <c r="F18">
        <v>1</v>
      </c>
      <c r="G18">
        <v>1</v>
      </c>
      <c r="H18">
        <v>3</v>
      </c>
      <c r="I18" t="s">
        <v>909</v>
      </c>
      <c r="J18" t="s">
        <v>910</v>
      </c>
      <c r="K18" t="s">
        <v>911</v>
      </c>
      <c r="L18">
        <v>1346</v>
      </c>
      <c r="N18">
        <v>1009</v>
      </c>
      <c r="O18" t="s">
        <v>186</v>
      </c>
      <c r="P18" t="s">
        <v>186</v>
      </c>
      <c r="Q18">
        <v>1</v>
      </c>
      <c r="X18">
        <v>0.159</v>
      </c>
      <c r="Y18">
        <v>68.05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0.159</v>
      </c>
      <c r="AH18">
        <v>2</v>
      </c>
      <c r="AI18">
        <v>39652665</v>
      </c>
      <c r="AJ18">
        <v>20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39652666</v>
      </c>
      <c r="C19">
        <v>39652659</v>
      </c>
      <c r="D19">
        <v>36853819</v>
      </c>
      <c r="E19">
        <v>1</v>
      </c>
      <c r="F19">
        <v>1</v>
      </c>
      <c r="G19">
        <v>1</v>
      </c>
      <c r="H19">
        <v>3</v>
      </c>
      <c r="I19" t="s">
        <v>912</v>
      </c>
      <c r="J19" t="s">
        <v>913</v>
      </c>
      <c r="K19" t="s">
        <v>914</v>
      </c>
      <c r="L19">
        <v>1355</v>
      </c>
      <c r="N19">
        <v>1010</v>
      </c>
      <c r="O19" t="s">
        <v>265</v>
      </c>
      <c r="P19" t="s">
        <v>265</v>
      </c>
      <c r="Q19">
        <v>100</v>
      </c>
      <c r="X19">
        <v>0.16</v>
      </c>
      <c r="Y19">
        <v>580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0.16</v>
      </c>
      <c r="AH19">
        <v>2</v>
      </c>
      <c r="AI19">
        <v>39652666</v>
      </c>
      <c r="AJ19">
        <v>21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39652667</v>
      </c>
      <c r="C20">
        <v>39652659</v>
      </c>
      <c r="D20">
        <v>36870820</v>
      </c>
      <c r="E20">
        <v>1</v>
      </c>
      <c r="F20">
        <v>1</v>
      </c>
      <c r="G20">
        <v>1</v>
      </c>
      <c r="H20">
        <v>3</v>
      </c>
      <c r="I20" t="s">
        <v>915</v>
      </c>
      <c r="J20" t="s">
        <v>916</v>
      </c>
      <c r="K20" t="s">
        <v>917</v>
      </c>
      <c r="L20">
        <v>1355</v>
      </c>
      <c r="N20">
        <v>1010</v>
      </c>
      <c r="O20" t="s">
        <v>265</v>
      </c>
      <c r="P20" t="s">
        <v>265</v>
      </c>
      <c r="Q20">
        <v>100</v>
      </c>
      <c r="X20">
        <v>0.16</v>
      </c>
      <c r="Y20">
        <v>30.74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0.16</v>
      </c>
      <c r="AH20">
        <v>2</v>
      </c>
      <c r="AI20">
        <v>39652667</v>
      </c>
      <c r="AJ20">
        <v>22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39652668</v>
      </c>
      <c r="C21">
        <v>39652659</v>
      </c>
      <c r="D21">
        <v>36799066</v>
      </c>
      <c r="E21">
        <v>17</v>
      </c>
      <c r="F21">
        <v>1</v>
      </c>
      <c r="G21">
        <v>1</v>
      </c>
      <c r="H21">
        <v>3</v>
      </c>
      <c r="I21" t="s">
        <v>1285</v>
      </c>
      <c r="J21" t="s">
        <v>3</v>
      </c>
      <c r="K21" t="s">
        <v>1286</v>
      </c>
      <c r="L21">
        <v>1348</v>
      </c>
      <c r="N21">
        <v>1009</v>
      </c>
      <c r="O21" t="s">
        <v>888</v>
      </c>
      <c r="P21" t="s">
        <v>888</v>
      </c>
      <c r="Q21">
        <v>1000</v>
      </c>
      <c r="X21">
        <v>0.5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</v>
      </c>
      <c r="AG21">
        <v>0.5</v>
      </c>
      <c r="AH21">
        <v>3</v>
      </c>
      <c r="AI21">
        <v>-1</v>
      </c>
      <c r="AJ21" t="s">
        <v>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ROW(Source!A32)</f>
        <v>32</v>
      </c>
      <c r="B22">
        <v>39652669</v>
      </c>
      <c r="C22">
        <v>39652659</v>
      </c>
      <c r="D22">
        <v>36799065</v>
      </c>
      <c r="E22">
        <v>17</v>
      </c>
      <c r="F22">
        <v>1</v>
      </c>
      <c r="G22">
        <v>1</v>
      </c>
      <c r="H22">
        <v>3</v>
      </c>
      <c r="I22" t="s">
        <v>892</v>
      </c>
      <c r="J22" t="s">
        <v>3</v>
      </c>
      <c r="K22" t="s">
        <v>893</v>
      </c>
      <c r="L22">
        <v>1374</v>
      </c>
      <c r="N22">
        <v>1013</v>
      </c>
      <c r="O22" t="s">
        <v>894</v>
      </c>
      <c r="P22" t="s">
        <v>894</v>
      </c>
      <c r="Q22">
        <v>1</v>
      </c>
      <c r="X22">
        <v>14.26</v>
      </c>
      <c r="Y22">
        <v>1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14.26</v>
      </c>
      <c r="AH22">
        <v>2</v>
      </c>
      <c r="AI22">
        <v>39652669</v>
      </c>
      <c r="AJ22">
        <v>24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39652660</v>
      </c>
      <c r="C23">
        <v>39652659</v>
      </c>
      <c r="D23">
        <v>37071037</v>
      </c>
      <c r="E23">
        <v>1</v>
      </c>
      <c r="F23">
        <v>1</v>
      </c>
      <c r="G23">
        <v>1</v>
      </c>
      <c r="H23">
        <v>1</v>
      </c>
      <c r="I23" t="s">
        <v>895</v>
      </c>
      <c r="J23" t="s">
        <v>3</v>
      </c>
      <c r="K23" t="s">
        <v>896</v>
      </c>
      <c r="L23">
        <v>1191</v>
      </c>
      <c r="N23">
        <v>1013</v>
      </c>
      <c r="O23" t="s">
        <v>878</v>
      </c>
      <c r="P23" t="s">
        <v>878</v>
      </c>
      <c r="Q23">
        <v>1</v>
      </c>
      <c r="X23">
        <v>74.099999999999994</v>
      </c>
      <c r="Y23">
        <v>0</v>
      </c>
      <c r="Z23">
        <v>0</v>
      </c>
      <c r="AA23">
        <v>0</v>
      </c>
      <c r="AB23">
        <v>9.6199999999999992</v>
      </c>
      <c r="AC23">
        <v>0</v>
      </c>
      <c r="AD23">
        <v>1</v>
      </c>
      <c r="AE23">
        <v>1</v>
      </c>
      <c r="AF23" t="s">
        <v>19</v>
      </c>
      <c r="AG23">
        <v>100.035</v>
      </c>
      <c r="AH23">
        <v>2</v>
      </c>
      <c r="AI23">
        <v>39652660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39652661</v>
      </c>
      <c r="C24">
        <v>39652659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897</v>
      </c>
      <c r="J24" t="s">
        <v>3</v>
      </c>
      <c r="K24" t="s">
        <v>898</v>
      </c>
      <c r="L24">
        <v>1191</v>
      </c>
      <c r="N24">
        <v>1013</v>
      </c>
      <c r="O24" t="s">
        <v>878</v>
      </c>
      <c r="P24" t="s">
        <v>878</v>
      </c>
      <c r="Q24">
        <v>1</v>
      </c>
      <c r="X24">
        <v>3.71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2</v>
      </c>
      <c r="AF24" t="s">
        <v>19</v>
      </c>
      <c r="AG24">
        <v>5.0085000000000006</v>
      </c>
      <c r="AH24">
        <v>2</v>
      </c>
      <c r="AI24">
        <v>39652661</v>
      </c>
      <c r="AJ24">
        <v>26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ROW(Source!A33)</f>
        <v>33</v>
      </c>
      <c r="B25">
        <v>39652662</v>
      </c>
      <c r="C25">
        <v>39652659</v>
      </c>
      <c r="D25">
        <v>36882383</v>
      </c>
      <c r="E25">
        <v>1</v>
      </c>
      <c r="F25">
        <v>1</v>
      </c>
      <c r="G25">
        <v>1</v>
      </c>
      <c r="H25">
        <v>2</v>
      </c>
      <c r="I25" t="s">
        <v>899</v>
      </c>
      <c r="J25" t="s">
        <v>900</v>
      </c>
      <c r="K25" t="s">
        <v>901</v>
      </c>
      <c r="L25">
        <v>1368</v>
      </c>
      <c r="N25">
        <v>1011</v>
      </c>
      <c r="O25" t="s">
        <v>902</v>
      </c>
      <c r="P25" t="s">
        <v>902</v>
      </c>
      <c r="Q25">
        <v>1</v>
      </c>
      <c r="X25">
        <v>3.71</v>
      </c>
      <c r="Y25">
        <v>0</v>
      </c>
      <c r="Z25">
        <v>89.99</v>
      </c>
      <c r="AA25">
        <v>10.06</v>
      </c>
      <c r="AB25">
        <v>0</v>
      </c>
      <c r="AC25">
        <v>0</v>
      </c>
      <c r="AD25">
        <v>1</v>
      </c>
      <c r="AE25">
        <v>0</v>
      </c>
      <c r="AF25" t="s">
        <v>19</v>
      </c>
      <c r="AG25">
        <v>5.0085000000000006</v>
      </c>
      <c r="AH25">
        <v>2</v>
      </c>
      <c r="AI25">
        <v>39652662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ROW(Source!A33)</f>
        <v>33</v>
      </c>
      <c r="B26">
        <v>39652663</v>
      </c>
      <c r="C26">
        <v>39652659</v>
      </c>
      <c r="D26">
        <v>36805396</v>
      </c>
      <c r="E26">
        <v>1</v>
      </c>
      <c r="F26">
        <v>1</v>
      </c>
      <c r="G26">
        <v>1</v>
      </c>
      <c r="H26">
        <v>3</v>
      </c>
      <c r="I26" t="s">
        <v>903</v>
      </c>
      <c r="J26" t="s">
        <v>904</v>
      </c>
      <c r="K26" t="s">
        <v>905</v>
      </c>
      <c r="L26">
        <v>1348</v>
      </c>
      <c r="N26">
        <v>1009</v>
      </c>
      <c r="O26" t="s">
        <v>888</v>
      </c>
      <c r="P26" t="s">
        <v>888</v>
      </c>
      <c r="Q26">
        <v>1000</v>
      </c>
      <c r="X26">
        <v>2.0000000000000002E-5</v>
      </c>
      <c r="Y26">
        <v>51381.1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2.0000000000000002E-5</v>
      </c>
      <c r="AH26">
        <v>2</v>
      </c>
      <c r="AI26">
        <v>39652663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39652664</v>
      </c>
      <c r="C27">
        <v>39652659</v>
      </c>
      <c r="D27">
        <v>36805498</v>
      </c>
      <c r="E27">
        <v>1</v>
      </c>
      <c r="F27">
        <v>1</v>
      </c>
      <c r="G27">
        <v>1</v>
      </c>
      <c r="H27">
        <v>3</v>
      </c>
      <c r="I27" t="s">
        <v>906</v>
      </c>
      <c r="J27" t="s">
        <v>907</v>
      </c>
      <c r="K27" t="s">
        <v>908</v>
      </c>
      <c r="L27">
        <v>1346</v>
      </c>
      <c r="N27">
        <v>1009</v>
      </c>
      <c r="O27" t="s">
        <v>186</v>
      </c>
      <c r="P27" t="s">
        <v>186</v>
      </c>
      <c r="Q27">
        <v>1</v>
      </c>
      <c r="X27">
        <v>1E-3</v>
      </c>
      <c r="Y27">
        <v>155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1E-3</v>
      </c>
      <c r="AH27">
        <v>2</v>
      </c>
      <c r="AI27">
        <v>39652664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39652665</v>
      </c>
      <c r="C28">
        <v>39652659</v>
      </c>
      <c r="D28">
        <v>36829535</v>
      </c>
      <c r="E28">
        <v>1</v>
      </c>
      <c r="F28">
        <v>1</v>
      </c>
      <c r="G28">
        <v>1</v>
      </c>
      <c r="H28">
        <v>3</v>
      </c>
      <c r="I28" t="s">
        <v>909</v>
      </c>
      <c r="J28" t="s">
        <v>910</v>
      </c>
      <c r="K28" t="s">
        <v>911</v>
      </c>
      <c r="L28">
        <v>1346</v>
      </c>
      <c r="N28">
        <v>1009</v>
      </c>
      <c r="O28" t="s">
        <v>186</v>
      </c>
      <c r="P28" t="s">
        <v>186</v>
      </c>
      <c r="Q28">
        <v>1</v>
      </c>
      <c r="X28">
        <v>0.159</v>
      </c>
      <c r="Y28">
        <v>68.05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0.159</v>
      </c>
      <c r="AH28">
        <v>2</v>
      </c>
      <c r="AI28">
        <v>39652665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39652666</v>
      </c>
      <c r="C29">
        <v>39652659</v>
      </c>
      <c r="D29">
        <v>36853819</v>
      </c>
      <c r="E29">
        <v>1</v>
      </c>
      <c r="F29">
        <v>1</v>
      </c>
      <c r="G29">
        <v>1</v>
      </c>
      <c r="H29">
        <v>3</v>
      </c>
      <c r="I29" t="s">
        <v>912</v>
      </c>
      <c r="J29" t="s">
        <v>913</v>
      </c>
      <c r="K29" t="s">
        <v>914</v>
      </c>
      <c r="L29">
        <v>1355</v>
      </c>
      <c r="N29">
        <v>1010</v>
      </c>
      <c r="O29" t="s">
        <v>265</v>
      </c>
      <c r="P29" t="s">
        <v>265</v>
      </c>
      <c r="Q29">
        <v>100</v>
      </c>
      <c r="X29">
        <v>0.16</v>
      </c>
      <c r="Y29">
        <v>580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0.16</v>
      </c>
      <c r="AH29">
        <v>2</v>
      </c>
      <c r="AI29">
        <v>39652666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39652667</v>
      </c>
      <c r="C30">
        <v>39652659</v>
      </c>
      <c r="D30">
        <v>36870820</v>
      </c>
      <c r="E30">
        <v>1</v>
      </c>
      <c r="F30">
        <v>1</v>
      </c>
      <c r="G30">
        <v>1</v>
      </c>
      <c r="H30">
        <v>3</v>
      </c>
      <c r="I30" t="s">
        <v>915</v>
      </c>
      <c r="J30" t="s">
        <v>916</v>
      </c>
      <c r="K30" t="s">
        <v>917</v>
      </c>
      <c r="L30">
        <v>1355</v>
      </c>
      <c r="N30">
        <v>1010</v>
      </c>
      <c r="O30" t="s">
        <v>265</v>
      </c>
      <c r="P30" t="s">
        <v>265</v>
      </c>
      <c r="Q30">
        <v>100</v>
      </c>
      <c r="X30">
        <v>0.16</v>
      </c>
      <c r="Y30">
        <v>30.74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0.16</v>
      </c>
      <c r="AH30">
        <v>2</v>
      </c>
      <c r="AI30">
        <v>39652667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39652668</v>
      </c>
      <c r="C31">
        <v>39652659</v>
      </c>
      <c r="D31">
        <v>36799066</v>
      </c>
      <c r="E31">
        <v>17</v>
      </c>
      <c r="F31">
        <v>1</v>
      </c>
      <c r="G31">
        <v>1</v>
      </c>
      <c r="H31">
        <v>3</v>
      </c>
      <c r="I31" t="s">
        <v>1285</v>
      </c>
      <c r="J31" t="s">
        <v>3</v>
      </c>
      <c r="K31" t="s">
        <v>1286</v>
      </c>
      <c r="L31">
        <v>1348</v>
      </c>
      <c r="N31">
        <v>1009</v>
      </c>
      <c r="O31" t="s">
        <v>888</v>
      </c>
      <c r="P31" t="s">
        <v>888</v>
      </c>
      <c r="Q31">
        <v>1000</v>
      </c>
      <c r="X31">
        <v>0.5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0.5</v>
      </c>
      <c r="AH31">
        <v>3</v>
      </c>
      <c r="AI31">
        <v>-1</v>
      </c>
      <c r="AJ31" t="s">
        <v>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39652669</v>
      </c>
      <c r="C32">
        <v>39652659</v>
      </c>
      <c r="D32">
        <v>36799065</v>
      </c>
      <c r="E32">
        <v>17</v>
      </c>
      <c r="F32">
        <v>1</v>
      </c>
      <c r="G32">
        <v>1</v>
      </c>
      <c r="H32">
        <v>3</v>
      </c>
      <c r="I32" t="s">
        <v>892</v>
      </c>
      <c r="J32" t="s">
        <v>3</v>
      </c>
      <c r="K32" t="s">
        <v>893</v>
      </c>
      <c r="L32">
        <v>1374</v>
      </c>
      <c r="N32">
        <v>1013</v>
      </c>
      <c r="O32" t="s">
        <v>894</v>
      </c>
      <c r="P32" t="s">
        <v>894</v>
      </c>
      <c r="Q32">
        <v>1</v>
      </c>
      <c r="X32">
        <v>14.26</v>
      </c>
      <c r="Y32">
        <v>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14.26</v>
      </c>
      <c r="AH32">
        <v>2</v>
      </c>
      <c r="AI32">
        <v>39652669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39652692</v>
      </c>
      <c r="C33">
        <v>39652691</v>
      </c>
      <c r="D33">
        <v>37070244</v>
      </c>
      <c r="E33">
        <v>1</v>
      </c>
      <c r="F33">
        <v>1</v>
      </c>
      <c r="G33">
        <v>1</v>
      </c>
      <c r="H33">
        <v>1</v>
      </c>
      <c r="I33" t="s">
        <v>918</v>
      </c>
      <c r="J33" t="s">
        <v>3</v>
      </c>
      <c r="K33" t="s">
        <v>919</v>
      </c>
      <c r="L33">
        <v>1191</v>
      </c>
      <c r="N33">
        <v>1013</v>
      </c>
      <c r="O33" t="s">
        <v>878</v>
      </c>
      <c r="P33" t="s">
        <v>878</v>
      </c>
      <c r="Q33">
        <v>1</v>
      </c>
      <c r="X33">
        <v>1.64</v>
      </c>
      <c r="Y33">
        <v>0</v>
      </c>
      <c r="Z33">
        <v>0</v>
      </c>
      <c r="AA33">
        <v>0</v>
      </c>
      <c r="AB33">
        <v>10.35</v>
      </c>
      <c r="AC33">
        <v>0</v>
      </c>
      <c r="AD33">
        <v>1</v>
      </c>
      <c r="AE33">
        <v>1</v>
      </c>
      <c r="AF33" t="s">
        <v>19</v>
      </c>
      <c r="AG33">
        <v>2.214</v>
      </c>
      <c r="AH33">
        <v>2</v>
      </c>
      <c r="AI33">
        <v>39652692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ROW(Source!A36)</f>
        <v>36</v>
      </c>
      <c r="B34">
        <v>39652693</v>
      </c>
      <c r="C34">
        <v>39652691</v>
      </c>
      <c r="D34">
        <v>37064876</v>
      </c>
      <c r="E34">
        <v>1</v>
      </c>
      <c r="F34">
        <v>1</v>
      </c>
      <c r="G34">
        <v>1</v>
      </c>
      <c r="H34">
        <v>1</v>
      </c>
      <c r="I34" t="s">
        <v>897</v>
      </c>
      <c r="J34" t="s">
        <v>3</v>
      </c>
      <c r="K34" t="s">
        <v>898</v>
      </c>
      <c r="L34">
        <v>1191</v>
      </c>
      <c r="N34">
        <v>1013</v>
      </c>
      <c r="O34" t="s">
        <v>878</v>
      </c>
      <c r="P34" t="s">
        <v>878</v>
      </c>
      <c r="Q34">
        <v>1</v>
      </c>
      <c r="X34">
        <v>7.0000000000000007E-2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19</v>
      </c>
      <c r="AG34">
        <v>9.4500000000000015E-2</v>
      </c>
      <c r="AH34">
        <v>2</v>
      </c>
      <c r="AI34">
        <v>39652693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39652694</v>
      </c>
      <c r="C35">
        <v>39652691</v>
      </c>
      <c r="D35">
        <v>36882383</v>
      </c>
      <c r="E35">
        <v>1</v>
      </c>
      <c r="F35">
        <v>1</v>
      </c>
      <c r="G35">
        <v>1</v>
      </c>
      <c r="H35">
        <v>2</v>
      </c>
      <c r="I35" t="s">
        <v>899</v>
      </c>
      <c r="J35" t="s">
        <v>900</v>
      </c>
      <c r="K35" t="s">
        <v>901</v>
      </c>
      <c r="L35">
        <v>1368</v>
      </c>
      <c r="N35">
        <v>1011</v>
      </c>
      <c r="O35" t="s">
        <v>902</v>
      </c>
      <c r="P35" t="s">
        <v>902</v>
      </c>
      <c r="Q35">
        <v>1</v>
      </c>
      <c r="X35">
        <v>7.0000000000000007E-2</v>
      </c>
      <c r="Y35">
        <v>0</v>
      </c>
      <c r="Z35">
        <v>89.99</v>
      </c>
      <c r="AA35">
        <v>10.06</v>
      </c>
      <c r="AB35">
        <v>0</v>
      </c>
      <c r="AC35">
        <v>0</v>
      </c>
      <c r="AD35">
        <v>1</v>
      </c>
      <c r="AE35">
        <v>0</v>
      </c>
      <c r="AF35" t="s">
        <v>19</v>
      </c>
      <c r="AG35">
        <v>9.4500000000000015E-2</v>
      </c>
      <c r="AH35">
        <v>2</v>
      </c>
      <c r="AI35">
        <v>39652694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39652695</v>
      </c>
      <c r="C36">
        <v>39652691</v>
      </c>
      <c r="D36">
        <v>36799065</v>
      </c>
      <c r="E36">
        <v>17</v>
      </c>
      <c r="F36">
        <v>1</v>
      </c>
      <c r="G36">
        <v>1</v>
      </c>
      <c r="H36">
        <v>3</v>
      </c>
      <c r="I36" t="s">
        <v>892</v>
      </c>
      <c r="J36" t="s">
        <v>3</v>
      </c>
      <c r="K36" t="s">
        <v>893</v>
      </c>
      <c r="L36">
        <v>1374</v>
      </c>
      <c r="N36">
        <v>1013</v>
      </c>
      <c r="O36" t="s">
        <v>894</v>
      </c>
      <c r="P36" t="s">
        <v>894</v>
      </c>
      <c r="Q36">
        <v>1</v>
      </c>
      <c r="X36">
        <v>0.34</v>
      </c>
      <c r="Y36">
        <v>1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0.34</v>
      </c>
      <c r="AH36">
        <v>2</v>
      </c>
      <c r="AI36">
        <v>39652695</v>
      </c>
      <c r="AJ36">
        <v>39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39652692</v>
      </c>
      <c r="C37">
        <v>39652691</v>
      </c>
      <c r="D37">
        <v>37070244</v>
      </c>
      <c r="E37">
        <v>1</v>
      </c>
      <c r="F37">
        <v>1</v>
      </c>
      <c r="G37">
        <v>1</v>
      </c>
      <c r="H37">
        <v>1</v>
      </c>
      <c r="I37" t="s">
        <v>918</v>
      </c>
      <c r="J37" t="s">
        <v>3</v>
      </c>
      <c r="K37" t="s">
        <v>919</v>
      </c>
      <c r="L37">
        <v>1191</v>
      </c>
      <c r="N37">
        <v>1013</v>
      </c>
      <c r="O37" t="s">
        <v>878</v>
      </c>
      <c r="P37" t="s">
        <v>878</v>
      </c>
      <c r="Q37">
        <v>1</v>
      </c>
      <c r="X37">
        <v>1.64</v>
      </c>
      <c r="Y37">
        <v>0</v>
      </c>
      <c r="Z37">
        <v>0</v>
      </c>
      <c r="AA37">
        <v>0</v>
      </c>
      <c r="AB37">
        <v>10.35</v>
      </c>
      <c r="AC37">
        <v>0</v>
      </c>
      <c r="AD37">
        <v>1</v>
      </c>
      <c r="AE37">
        <v>1</v>
      </c>
      <c r="AF37" t="s">
        <v>19</v>
      </c>
      <c r="AG37">
        <v>2.214</v>
      </c>
      <c r="AH37">
        <v>2</v>
      </c>
      <c r="AI37">
        <v>39652692</v>
      </c>
      <c r="AJ37">
        <v>40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39652693</v>
      </c>
      <c r="C38">
        <v>39652691</v>
      </c>
      <c r="D38">
        <v>37064876</v>
      </c>
      <c r="E38">
        <v>1</v>
      </c>
      <c r="F38">
        <v>1</v>
      </c>
      <c r="G38">
        <v>1</v>
      </c>
      <c r="H38">
        <v>1</v>
      </c>
      <c r="I38" t="s">
        <v>897</v>
      </c>
      <c r="J38" t="s">
        <v>3</v>
      </c>
      <c r="K38" t="s">
        <v>898</v>
      </c>
      <c r="L38">
        <v>1191</v>
      </c>
      <c r="N38">
        <v>1013</v>
      </c>
      <c r="O38" t="s">
        <v>878</v>
      </c>
      <c r="P38" t="s">
        <v>878</v>
      </c>
      <c r="Q38">
        <v>1</v>
      </c>
      <c r="X38">
        <v>7.0000000000000007E-2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19</v>
      </c>
      <c r="AG38">
        <v>9.4500000000000015E-2</v>
      </c>
      <c r="AH38">
        <v>2</v>
      </c>
      <c r="AI38">
        <v>39652693</v>
      </c>
      <c r="AJ38">
        <v>41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39652694</v>
      </c>
      <c r="C39">
        <v>39652691</v>
      </c>
      <c r="D39">
        <v>36882383</v>
      </c>
      <c r="E39">
        <v>1</v>
      </c>
      <c r="F39">
        <v>1</v>
      </c>
      <c r="G39">
        <v>1</v>
      </c>
      <c r="H39">
        <v>2</v>
      </c>
      <c r="I39" t="s">
        <v>899</v>
      </c>
      <c r="J39" t="s">
        <v>900</v>
      </c>
      <c r="K39" t="s">
        <v>901</v>
      </c>
      <c r="L39">
        <v>1368</v>
      </c>
      <c r="N39">
        <v>1011</v>
      </c>
      <c r="O39" t="s">
        <v>902</v>
      </c>
      <c r="P39" t="s">
        <v>902</v>
      </c>
      <c r="Q39">
        <v>1</v>
      </c>
      <c r="X39">
        <v>7.0000000000000007E-2</v>
      </c>
      <c r="Y39">
        <v>0</v>
      </c>
      <c r="Z39">
        <v>89.99</v>
      </c>
      <c r="AA39">
        <v>10.06</v>
      </c>
      <c r="AB39">
        <v>0</v>
      </c>
      <c r="AC39">
        <v>0</v>
      </c>
      <c r="AD39">
        <v>1</v>
      </c>
      <c r="AE39">
        <v>0</v>
      </c>
      <c r="AF39" t="s">
        <v>19</v>
      </c>
      <c r="AG39">
        <v>9.4500000000000015E-2</v>
      </c>
      <c r="AH39">
        <v>2</v>
      </c>
      <c r="AI39">
        <v>39652694</v>
      </c>
      <c r="AJ39">
        <v>42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39652695</v>
      </c>
      <c r="C40">
        <v>39652691</v>
      </c>
      <c r="D40">
        <v>36799065</v>
      </c>
      <c r="E40">
        <v>17</v>
      </c>
      <c r="F40">
        <v>1</v>
      </c>
      <c r="G40">
        <v>1</v>
      </c>
      <c r="H40">
        <v>3</v>
      </c>
      <c r="I40" t="s">
        <v>892</v>
      </c>
      <c r="J40" t="s">
        <v>3</v>
      </c>
      <c r="K40" t="s">
        <v>893</v>
      </c>
      <c r="L40">
        <v>1374</v>
      </c>
      <c r="N40">
        <v>1013</v>
      </c>
      <c r="O40" t="s">
        <v>894</v>
      </c>
      <c r="P40" t="s">
        <v>894</v>
      </c>
      <c r="Q40">
        <v>1</v>
      </c>
      <c r="X40">
        <v>0.34</v>
      </c>
      <c r="Y40">
        <v>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0.34</v>
      </c>
      <c r="AH40">
        <v>2</v>
      </c>
      <c r="AI40">
        <v>39652695</v>
      </c>
      <c r="AJ40">
        <v>44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ROW(Source!A40)</f>
        <v>40</v>
      </c>
      <c r="B41">
        <v>39650875</v>
      </c>
      <c r="C41">
        <v>39650867</v>
      </c>
      <c r="D41">
        <v>37070244</v>
      </c>
      <c r="E41">
        <v>1</v>
      </c>
      <c r="F41">
        <v>1</v>
      </c>
      <c r="G41">
        <v>1</v>
      </c>
      <c r="H41">
        <v>1</v>
      </c>
      <c r="I41" t="s">
        <v>918</v>
      </c>
      <c r="J41" t="s">
        <v>3</v>
      </c>
      <c r="K41" t="s">
        <v>919</v>
      </c>
      <c r="L41">
        <v>1191</v>
      </c>
      <c r="N41">
        <v>1013</v>
      </c>
      <c r="O41" t="s">
        <v>878</v>
      </c>
      <c r="P41" t="s">
        <v>878</v>
      </c>
      <c r="Q41">
        <v>1</v>
      </c>
      <c r="X41">
        <v>2.4</v>
      </c>
      <c r="Y41">
        <v>0</v>
      </c>
      <c r="Z41">
        <v>0</v>
      </c>
      <c r="AA41">
        <v>0</v>
      </c>
      <c r="AB41">
        <v>10.35</v>
      </c>
      <c r="AC41">
        <v>0</v>
      </c>
      <c r="AD41">
        <v>1</v>
      </c>
      <c r="AE41">
        <v>1</v>
      </c>
      <c r="AF41" t="s">
        <v>19</v>
      </c>
      <c r="AG41">
        <v>3.24</v>
      </c>
      <c r="AH41">
        <v>2</v>
      </c>
      <c r="AI41">
        <v>39650868</v>
      </c>
      <c r="AJ41">
        <v>45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39650876</v>
      </c>
      <c r="C42">
        <v>39650867</v>
      </c>
      <c r="D42">
        <v>36800424</v>
      </c>
      <c r="E42">
        <v>1</v>
      </c>
      <c r="F42">
        <v>1</v>
      </c>
      <c r="G42">
        <v>1</v>
      </c>
      <c r="H42">
        <v>3</v>
      </c>
      <c r="I42" t="s">
        <v>879</v>
      </c>
      <c r="J42" t="s">
        <v>880</v>
      </c>
      <c r="K42" t="s">
        <v>881</v>
      </c>
      <c r="L42">
        <v>1346</v>
      </c>
      <c r="N42">
        <v>1009</v>
      </c>
      <c r="O42" t="s">
        <v>186</v>
      </c>
      <c r="P42" t="s">
        <v>186</v>
      </c>
      <c r="Q42">
        <v>1</v>
      </c>
      <c r="X42">
        <v>1.6000000000000001E-3</v>
      </c>
      <c r="Y42">
        <v>27.74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1.6000000000000001E-3</v>
      </c>
      <c r="AH42">
        <v>2</v>
      </c>
      <c r="AI42">
        <v>39650869</v>
      </c>
      <c r="AJ42">
        <v>46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39650877</v>
      </c>
      <c r="C43">
        <v>39650867</v>
      </c>
      <c r="D43">
        <v>36804578</v>
      </c>
      <c r="E43">
        <v>1</v>
      </c>
      <c r="F43">
        <v>1</v>
      </c>
      <c r="G43">
        <v>1</v>
      </c>
      <c r="H43">
        <v>3</v>
      </c>
      <c r="I43" t="s">
        <v>882</v>
      </c>
      <c r="J43" t="s">
        <v>883</v>
      </c>
      <c r="K43" t="s">
        <v>884</v>
      </c>
      <c r="L43">
        <v>1355</v>
      </c>
      <c r="N43">
        <v>1010</v>
      </c>
      <c r="O43" t="s">
        <v>265</v>
      </c>
      <c r="P43" t="s">
        <v>265</v>
      </c>
      <c r="Q43">
        <v>100</v>
      </c>
      <c r="X43">
        <v>0.03</v>
      </c>
      <c r="Y43">
        <v>83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0.03</v>
      </c>
      <c r="AH43">
        <v>2</v>
      </c>
      <c r="AI43">
        <v>39650870</v>
      </c>
      <c r="AJ43">
        <v>47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39650878</v>
      </c>
      <c r="C44">
        <v>39650867</v>
      </c>
      <c r="D44">
        <v>36806488</v>
      </c>
      <c r="E44">
        <v>1</v>
      </c>
      <c r="F44">
        <v>1</v>
      </c>
      <c r="G44">
        <v>1</v>
      </c>
      <c r="H44">
        <v>3</v>
      </c>
      <c r="I44" t="s">
        <v>885</v>
      </c>
      <c r="J44" t="s">
        <v>886</v>
      </c>
      <c r="K44" t="s">
        <v>887</v>
      </c>
      <c r="L44">
        <v>1348</v>
      </c>
      <c r="N44">
        <v>1009</v>
      </c>
      <c r="O44" t="s">
        <v>888</v>
      </c>
      <c r="P44" t="s">
        <v>888</v>
      </c>
      <c r="Q44">
        <v>1000</v>
      </c>
      <c r="X44">
        <v>2.0000000000000002E-5</v>
      </c>
      <c r="Y44">
        <v>729.98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2.0000000000000002E-5</v>
      </c>
      <c r="AH44">
        <v>2</v>
      </c>
      <c r="AI44">
        <v>39650871</v>
      </c>
      <c r="AJ44">
        <v>48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39650879</v>
      </c>
      <c r="C45">
        <v>39650867</v>
      </c>
      <c r="D45">
        <v>36829536</v>
      </c>
      <c r="E45">
        <v>1</v>
      </c>
      <c r="F45">
        <v>1</v>
      </c>
      <c r="G45">
        <v>1</v>
      </c>
      <c r="H45">
        <v>3</v>
      </c>
      <c r="I45" t="s">
        <v>889</v>
      </c>
      <c r="J45" t="s">
        <v>890</v>
      </c>
      <c r="K45" t="s">
        <v>891</v>
      </c>
      <c r="L45">
        <v>1346</v>
      </c>
      <c r="N45">
        <v>1009</v>
      </c>
      <c r="O45" t="s">
        <v>186</v>
      </c>
      <c r="P45" t="s">
        <v>186</v>
      </c>
      <c r="Q45">
        <v>1</v>
      </c>
      <c r="X45">
        <v>1.6E-2</v>
      </c>
      <c r="Y45">
        <v>65.75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1.6E-2</v>
      </c>
      <c r="AH45">
        <v>2</v>
      </c>
      <c r="AI45">
        <v>39650872</v>
      </c>
      <c r="AJ45">
        <v>49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39650880</v>
      </c>
      <c r="C46">
        <v>39650867</v>
      </c>
      <c r="D46">
        <v>36799065</v>
      </c>
      <c r="E46">
        <v>17</v>
      </c>
      <c r="F46">
        <v>1</v>
      </c>
      <c r="G46">
        <v>1</v>
      </c>
      <c r="H46">
        <v>3</v>
      </c>
      <c r="I46" t="s">
        <v>892</v>
      </c>
      <c r="J46" t="s">
        <v>3</v>
      </c>
      <c r="K46" t="s">
        <v>893</v>
      </c>
      <c r="L46">
        <v>1374</v>
      </c>
      <c r="N46">
        <v>1013</v>
      </c>
      <c r="O46" t="s">
        <v>894</v>
      </c>
      <c r="P46" t="s">
        <v>894</v>
      </c>
      <c r="Q46">
        <v>1</v>
      </c>
      <c r="X46">
        <v>0.5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0.5</v>
      </c>
      <c r="AH46">
        <v>2</v>
      </c>
      <c r="AI46">
        <v>39650873</v>
      </c>
      <c r="AJ46">
        <v>51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ROW(Source!A41)</f>
        <v>41</v>
      </c>
      <c r="B47">
        <v>39650875</v>
      </c>
      <c r="C47">
        <v>39650867</v>
      </c>
      <c r="D47">
        <v>37070244</v>
      </c>
      <c r="E47">
        <v>1</v>
      </c>
      <c r="F47">
        <v>1</v>
      </c>
      <c r="G47">
        <v>1</v>
      </c>
      <c r="H47">
        <v>1</v>
      </c>
      <c r="I47" t="s">
        <v>918</v>
      </c>
      <c r="J47" t="s">
        <v>3</v>
      </c>
      <c r="K47" t="s">
        <v>919</v>
      </c>
      <c r="L47">
        <v>1191</v>
      </c>
      <c r="N47">
        <v>1013</v>
      </c>
      <c r="O47" t="s">
        <v>878</v>
      </c>
      <c r="P47" t="s">
        <v>878</v>
      </c>
      <c r="Q47">
        <v>1</v>
      </c>
      <c r="X47">
        <v>2.4</v>
      </c>
      <c r="Y47">
        <v>0</v>
      </c>
      <c r="Z47">
        <v>0</v>
      </c>
      <c r="AA47">
        <v>0</v>
      </c>
      <c r="AB47">
        <v>10.35</v>
      </c>
      <c r="AC47">
        <v>0</v>
      </c>
      <c r="AD47">
        <v>1</v>
      </c>
      <c r="AE47">
        <v>1</v>
      </c>
      <c r="AF47" t="s">
        <v>19</v>
      </c>
      <c r="AG47">
        <v>3.24</v>
      </c>
      <c r="AH47">
        <v>2</v>
      </c>
      <c r="AI47">
        <v>39650868</v>
      </c>
      <c r="AJ47">
        <v>52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ROW(Source!A41)</f>
        <v>41</v>
      </c>
      <c r="B48">
        <v>39650876</v>
      </c>
      <c r="C48">
        <v>39650867</v>
      </c>
      <c r="D48">
        <v>36800424</v>
      </c>
      <c r="E48">
        <v>1</v>
      </c>
      <c r="F48">
        <v>1</v>
      </c>
      <c r="G48">
        <v>1</v>
      </c>
      <c r="H48">
        <v>3</v>
      </c>
      <c r="I48" t="s">
        <v>879</v>
      </c>
      <c r="J48" t="s">
        <v>880</v>
      </c>
      <c r="K48" t="s">
        <v>881</v>
      </c>
      <c r="L48">
        <v>1346</v>
      </c>
      <c r="N48">
        <v>1009</v>
      </c>
      <c r="O48" t="s">
        <v>186</v>
      </c>
      <c r="P48" t="s">
        <v>186</v>
      </c>
      <c r="Q48">
        <v>1</v>
      </c>
      <c r="X48">
        <v>1.6000000000000001E-3</v>
      </c>
      <c r="Y48">
        <v>27.74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1.6000000000000001E-3</v>
      </c>
      <c r="AH48">
        <v>2</v>
      </c>
      <c r="AI48">
        <v>39650869</v>
      </c>
      <c r="AJ48">
        <v>53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ROW(Source!A41)</f>
        <v>41</v>
      </c>
      <c r="B49">
        <v>39650877</v>
      </c>
      <c r="C49">
        <v>39650867</v>
      </c>
      <c r="D49">
        <v>36804578</v>
      </c>
      <c r="E49">
        <v>1</v>
      </c>
      <c r="F49">
        <v>1</v>
      </c>
      <c r="G49">
        <v>1</v>
      </c>
      <c r="H49">
        <v>3</v>
      </c>
      <c r="I49" t="s">
        <v>882</v>
      </c>
      <c r="J49" t="s">
        <v>883</v>
      </c>
      <c r="K49" t="s">
        <v>884</v>
      </c>
      <c r="L49">
        <v>1355</v>
      </c>
      <c r="N49">
        <v>1010</v>
      </c>
      <c r="O49" t="s">
        <v>265</v>
      </c>
      <c r="P49" t="s">
        <v>265</v>
      </c>
      <c r="Q49">
        <v>100</v>
      </c>
      <c r="X49">
        <v>0.03</v>
      </c>
      <c r="Y49">
        <v>83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0.03</v>
      </c>
      <c r="AH49">
        <v>2</v>
      </c>
      <c r="AI49">
        <v>39650870</v>
      </c>
      <c r="AJ49">
        <v>54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ROW(Source!A41)</f>
        <v>41</v>
      </c>
      <c r="B50">
        <v>39650878</v>
      </c>
      <c r="C50">
        <v>39650867</v>
      </c>
      <c r="D50">
        <v>36806488</v>
      </c>
      <c r="E50">
        <v>1</v>
      </c>
      <c r="F50">
        <v>1</v>
      </c>
      <c r="G50">
        <v>1</v>
      </c>
      <c r="H50">
        <v>3</v>
      </c>
      <c r="I50" t="s">
        <v>885</v>
      </c>
      <c r="J50" t="s">
        <v>886</v>
      </c>
      <c r="K50" t="s">
        <v>887</v>
      </c>
      <c r="L50">
        <v>1348</v>
      </c>
      <c r="N50">
        <v>1009</v>
      </c>
      <c r="O50" t="s">
        <v>888</v>
      </c>
      <c r="P50" t="s">
        <v>888</v>
      </c>
      <c r="Q50">
        <v>1000</v>
      </c>
      <c r="X50">
        <v>2.0000000000000002E-5</v>
      </c>
      <c r="Y50">
        <v>729.98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2.0000000000000002E-5</v>
      </c>
      <c r="AH50">
        <v>2</v>
      </c>
      <c r="AI50">
        <v>39650871</v>
      </c>
      <c r="AJ50">
        <v>55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ROW(Source!A41)</f>
        <v>41</v>
      </c>
      <c r="B51">
        <v>39650879</v>
      </c>
      <c r="C51">
        <v>39650867</v>
      </c>
      <c r="D51">
        <v>36829536</v>
      </c>
      <c r="E51">
        <v>1</v>
      </c>
      <c r="F51">
        <v>1</v>
      </c>
      <c r="G51">
        <v>1</v>
      </c>
      <c r="H51">
        <v>3</v>
      </c>
      <c r="I51" t="s">
        <v>889</v>
      </c>
      <c r="J51" t="s">
        <v>890</v>
      </c>
      <c r="K51" t="s">
        <v>891</v>
      </c>
      <c r="L51">
        <v>1346</v>
      </c>
      <c r="N51">
        <v>1009</v>
      </c>
      <c r="O51" t="s">
        <v>186</v>
      </c>
      <c r="P51" t="s">
        <v>186</v>
      </c>
      <c r="Q51">
        <v>1</v>
      </c>
      <c r="X51">
        <v>1.6E-2</v>
      </c>
      <c r="Y51">
        <v>65.75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1.6E-2</v>
      </c>
      <c r="AH51">
        <v>2</v>
      </c>
      <c r="AI51">
        <v>39650872</v>
      </c>
      <c r="AJ51">
        <v>56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ROW(Source!A41)</f>
        <v>41</v>
      </c>
      <c r="B52">
        <v>39650880</v>
      </c>
      <c r="C52">
        <v>39650867</v>
      </c>
      <c r="D52">
        <v>36799065</v>
      </c>
      <c r="E52">
        <v>17</v>
      </c>
      <c r="F52">
        <v>1</v>
      </c>
      <c r="G52">
        <v>1</v>
      </c>
      <c r="H52">
        <v>3</v>
      </c>
      <c r="I52" t="s">
        <v>892</v>
      </c>
      <c r="J52" t="s">
        <v>3</v>
      </c>
      <c r="K52" t="s">
        <v>893</v>
      </c>
      <c r="L52">
        <v>1374</v>
      </c>
      <c r="N52">
        <v>1013</v>
      </c>
      <c r="O52" t="s">
        <v>894</v>
      </c>
      <c r="P52" t="s">
        <v>894</v>
      </c>
      <c r="Q52">
        <v>1</v>
      </c>
      <c r="X52">
        <v>0.5</v>
      </c>
      <c r="Y52">
        <v>1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0.5</v>
      </c>
      <c r="AH52">
        <v>2</v>
      </c>
      <c r="AI52">
        <v>39650873</v>
      </c>
      <c r="AJ52">
        <v>58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ROW(Source!A44)</f>
        <v>44</v>
      </c>
      <c r="B53">
        <v>39650900</v>
      </c>
      <c r="C53">
        <v>39650882</v>
      </c>
      <c r="D53">
        <v>37113247</v>
      </c>
      <c r="E53">
        <v>1</v>
      </c>
      <c r="F53">
        <v>1</v>
      </c>
      <c r="G53">
        <v>1</v>
      </c>
      <c r="H53">
        <v>1</v>
      </c>
      <c r="I53" t="s">
        <v>920</v>
      </c>
      <c r="J53" t="s">
        <v>3</v>
      </c>
      <c r="K53" t="s">
        <v>921</v>
      </c>
      <c r="L53">
        <v>1191</v>
      </c>
      <c r="N53">
        <v>1013</v>
      </c>
      <c r="O53" t="s">
        <v>878</v>
      </c>
      <c r="P53" t="s">
        <v>878</v>
      </c>
      <c r="Q53">
        <v>1</v>
      </c>
      <c r="X53">
        <v>10.1</v>
      </c>
      <c r="Y53">
        <v>0</v>
      </c>
      <c r="Z53">
        <v>0</v>
      </c>
      <c r="AA53">
        <v>0</v>
      </c>
      <c r="AB53">
        <v>11.09</v>
      </c>
      <c r="AC53">
        <v>0</v>
      </c>
      <c r="AD53">
        <v>1</v>
      </c>
      <c r="AE53">
        <v>1</v>
      </c>
      <c r="AF53" t="s">
        <v>19</v>
      </c>
      <c r="AG53">
        <v>13.635</v>
      </c>
      <c r="AH53">
        <v>2</v>
      </c>
      <c r="AI53">
        <v>39650883</v>
      </c>
      <c r="AJ53">
        <v>59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ROW(Source!A44)</f>
        <v>44</v>
      </c>
      <c r="B54">
        <v>39650901</v>
      </c>
      <c r="C54">
        <v>39650882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897</v>
      </c>
      <c r="J54" t="s">
        <v>3</v>
      </c>
      <c r="K54" t="s">
        <v>898</v>
      </c>
      <c r="L54">
        <v>1191</v>
      </c>
      <c r="N54">
        <v>1013</v>
      </c>
      <c r="O54" t="s">
        <v>878</v>
      </c>
      <c r="P54" t="s">
        <v>878</v>
      </c>
      <c r="Q54">
        <v>1</v>
      </c>
      <c r="X54">
        <v>0.44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19</v>
      </c>
      <c r="AG54">
        <v>0.59400000000000008</v>
      </c>
      <c r="AH54">
        <v>2</v>
      </c>
      <c r="AI54">
        <v>39650884</v>
      </c>
      <c r="AJ54">
        <v>60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ROW(Source!A44)</f>
        <v>44</v>
      </c>
      <c r="B55">
        <v>39650902</v>
      </c>
      <c r="C55">
        <v>39650882</v>
      </c>
      <c r="D55">
        <v>36882383</v>
      </c>
      <c r="E55">
        <v>1</v>
      </c>
      <c r="F55">
        <v>1</v>
      </c>
      <c r="G55">
        <v>1</v>
      </c>
      <c r="H55">
        <v>2</v>
      </c>
      <c r="I55" t="s">
        <v>899</v>
      </c>
      <c r="J55" t="s">
        <v>900</v>
      </c>
      <c r="K55" t="s">
        <v>901</v>
      </c>
      <c r="L55">
        <v>1368</v>
      </c>
      <c r="N55">
        <v>1011</v>
      </c>
      <c r="O55" t="s">
        <v>902</v>
      </c>
      <c r="P55" t="s">
        <v>902</v>
      </c>
      <c r="Q55">
        <v>1</v>
      </c>
      <c r="X55">
        <v>0.44</v>
      </c>
      <c r="Y55">
        <v>0</v>
      </c>
      <c r="Z55">
        <v>89.99</v>
      </c>
      <c r="AA55">
        <v>10.06</v>
      </c>
      <c r="AB55">
        <v>0</v>
      </c>
      <c r="AC55">
        <v>0</v>
      </c>
      <c r="AD55">
        <v>1</v>
      </c>
      <c r="AE55">
        <v>0</v>
      </c>
      <c r="AF55" t="s">
        <v>19</v>
      </c>
      <c r="AG55">
        <v>0.59400000000000008</v>
      </c>
      <c r="AH55">
        <v>2</v>
      </c>
      <c r="AI55">
        <v>39650885</v>
      </c>
      <c r="AJ55">
        <v>61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ROW(Source!A44)</f>
        <v>44</v>
      </c>
      <c r="B56">
        <v>39650903</v>
      </c>
      <c r="C56">
        <v>39650882</v>
      </c>
      <c r="D56">
        <v>36800424</v>
      </c>
      <c r="E56">
        <v>1</v>
      </c>
      <c r="F56">
        <v>1</v>
      </c>
      <c r="G56">
        <v>1</v>
      </c>
      <c r="H56">
        <v>3</v>
      </c>
      <c r="I56" t="s">
        <v>879</v>
      </c>
      <c r="J56" t="s">
        <v>880</v>
      </c>
      <c r="K56" t="s">
        <v>881</v>
      </c>
      <c r="L56">
        <v>1346</v>
      </c>
      <c r="N56">
        <v>1009</v>
      </c>
      <c r="O56" t="s">
        <v>186</v>
      </c>
      <c r="P56" t="s">
        <v>186</v>
      </c>
      <c r="Q56">
        <v>1</v>
      </c>
      <c r="X56">
        <v>0.01</v>
      </c>
      <c r="Y56">
        <v>27.74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0.01</v>
      </c>
      <c r="AH56">
        <v>2</v>
      </c>
      <c r="AI56">
        <v>39650886</v>
      </c>
      <c r="AJ56">
        <v>62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ROW(Source!A44)</f>
        <v>44</v>
      </c>
      <c r="B57">
        <v>39650904</v>
      </c>
      <c r="C57">
        <v>39650882</v>
      </c>
      <c r="D57">
        <v>36802095</v>
      </c>
      <c r="E57">
        <v>1</v>
      </c>
      <c r="F57">
        <v>1</v>
      </c>
      <c r="G57">
        <v>1</v>
      </c>
      <c r="H57">
        <v>3</v>
      </c>
      <c r="I57" t="s">
        <v>922</v>
      </c>
      <c r="J57" t="s">
        <v>923</v>
      </c>
      <c r="K57" t="s">
        <v>924</v>
      </c>
      <c r="L57">
        <v>1346</v>
      </c>
      <c r="N57">
        <v>1009</v>
      </c>
      <c r="O57" t="s">
        <v>186</v>
      </c>
      <c r="P57" t="s">
        <v>186</v>
      </c>
      <c r="Q57">
        <v>1</v>
      </c>
      <c r="X57">
        <v>0.02</v>
      </c>
      <c r="Y57">
        <v>91.29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0.02</v>
      </c>
      <c r="AH57">
        <v>2</v>
      </c>
      <c r="AI57">
        <v>39650887</v>
      </c>
      <c r="AJ57">
        <v>63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ROW(Source!A44)</f>
        <v>44</v>
      </c>
      <c r="B58">
        <v>39650905</v>
      </c>
      <c r="C58">
        <v>39650882</v>
      </c>
      <c r="D58">
        <v>36804448</v>
      </c>
      <c r="E58">
        <v>1</v>
      </c>
      <c r="F58">
        <v>1</v>
      </c>
      <c r="G58">
        <v>1</v>
      </c>
      <c r="H58">
        <v>3</v>
      </c>
      <c r="I58" t="s">
        <v>925</v>
      </c>
      <c r="J58" t="s">
        <v>926</v>
      </c>
      <c r="K58" t="s">
        <v>927</v>
      </c>
      <c r="L58">
        <v>1346</v>
      </c>
      <c r="N58">
        <v>1009</v>
      </c>
      <c r="O58" t="s">
        <v>186</v>
      </c>
      <c r="P58" t="s">
        <v>186</v>
      </c>
      <c r="Q58">
        <v>1</v>
      </c>
      <c r="X58">
        <v>0.3</v>
      </c>
      <c r="Y58">
        <v>9.0399999999999991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0.3</v>
      </c>
      <c r="AH58">
        <v>2</v>
      </c>
      <c r="AI58">
        <v>39650888</v>
      </c>
      <c r="AJ58">
        <v>64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ROW(Source!A44)</f>
        <v>44</v>
      </c>
      <c r="B59">
        <v>39650906</v>
      </c>
      <c r="C59">
        <v>39650882</v>
      </c>
      <c r="D59">
        <v>36804578</v>
      </c>
      <c r="E59">
        <v>1</v>
      </c>
      <c r="F59">
        <v>1</v>
      </c>
      <c r="G59">
        <v>1</v>
      </c>
      <c r="H59">
        <v>3</v>
      </c>
      <c r="I59" t="s">
        <v>882</v>
      </c>
      <c r="J59" t="s">
        <v>883</v>
      </c>
      <c r="K59" t="s">
        <v>884</v>
      </c>
      <c r="L59">
        <v>1355</v>
      </c>
      <c r="N59">
        <v>1010</v>
      </c>
      <c r="O59" t="s">
        <v>265</v>
      </c>
      <c r="P59" t="s">
        <v>265</v>
      </c>
      <c r="Q59">
        <v>100</v>
      </c>
      <c r="X59">
        <v>0.1</v>
      </c>
      <c r="Y59">
        <v>83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0.1</v>
      </c>
      <c r="AH59">
        <v>2</v>
      </c>
      <c r="AI59">
        <v>39650889</v>
      </c>
      <c r="AJ59">
        <v>65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ROW(Source!A44)</f>
        <v>44</v>
      </c>
      <c r="B60">
        <v>39650907</v>
      </c>
      <c r="C60">
        <v>39650882</v>
      </c>
      <c r="D60">
        <v>36806488</v>
      </c>
      <c r="E60">
        <v>1</v>
      </c>
      <c r="F60">
        <v>1</v>
      </c>
      <c r="G60">
        <v>1</v>
      </c>
      <c r="H60">
        <v>3</v>
      </c>
      <c r="I60" t="s">
        <v>885</v>
      </c>
      <c r="J60" t="s">
        <v>886</v>
      </c>
      <c r="K60" t="s">
        <v>887</v>
      </c>
      <c r="L60">
        <v>1348</v>
      </c>
      <c r="N60">
        <v>1009</v>
      </c>
      <c r="O60" t="s">
        <v>888</v>
      </c>
      <c r="P60" t="s">
        <v>888</v>
      </c>
      <c r="Q60">
        <v>1000</v>
      </c>
      <c r="X60">
        <v>2.9999999999999997E-4</v>
      </c>
      <c r="Y60">
        <v>729.98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2.9999999999999997E-4</v>
      </c>
      <c r="AH60">
        <v>2</v>
      </c>
      <c r="AI60">
        <v>39650890</v>
      </c>
      <c r="AJ60">
        <v>66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ROW(Source!A44)</f>
        <v>44</v>
      </c>
      <c r="B61">
        <v>39650908</v>
      </c>
      <c r="C61">
        <v>39650882</v>
      </c>
      <c r="D61">
        <v>36829216</v>
      </c>
      <c r="E61">
        <v>1</v>
      </c>
      <c r="F61">
        <v>1</v>
      </c>
      <c r="G61">
        <v>1</v>
      </c>
      <c r="H61">
        <v>3</v>
      </c>
      <c r="I61" t="s">
        <v>928</v>
      </c>
      <c r="J61" t="s">
        <v>929</v>
      </c>
      <c r="K61" t="s">
        <v>930</v>
      </c>
      <c r="L61">
        <v>1348</v>
      </c>
      <c r="N61">
        <v>1009</v>
      </c>
      <c r="O61" t="s">
        <v>888</v>
      </c>
      <c r="P61" t="s">
        <v>888</v>
      </c>
      <c r="Q61">
        <v>1000</v>
      </c>
      <c r="X61">
        <v>1E-4</v>
      </c>
      <c r="Y61">
        <v>37517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1E-4</v>
      </c>
      <c r="AH61">
        <v>2</v>
      </c>
      <c r="AI61">
        <v>39650891</v>
      </c>
      <c r="AJ61">
        <v>67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ROW(Source!A44)</f>
        <v>44</v>
      </c>
      <c r="B62">
        <v>39650909</v>
      </c>
      <c r="C62">
        <v>39650882</v>
      </c>
      <c r="D62">
        <v>36829536</v>
      </c>
      <c r="E62">
        <v>1</v>
      </c>
      <c r="F62">
        <v>1</v>
      </c>
      <c r="G62">
        <v>1</v>
      </c>
      <c r="H62">
        <v>3</v>
      </c>
      <c r="I62" t="s">
        <v>889</v>
      </c>
      <c r="J62" t="s">
        <v>890</v>
      </c>
      <c r="K62" t="s">
        <v>891</v>
      </c>
      <c r="L62">
        <v>1346</v>
      </c>
      <c r="N62">
        <v>1009</v>
      </c>
      <c r="O62" t="s">
        <v>186</v>
      </c>
      <c r="P62" t="s">
        <v>186</v>
      </c>
      <c r="Q62">
        <v>1</v>
      </c>
      <c r="X62">
        <v>0.06</v>
      </c>
      <c r="Y62">
        <v>65.75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0.06</v>
      </c>
      <c r="AH62">
        <v>2</v>
      </c>
      <c r="AI62">
        <v>39650892</v>
      </c>
      <c r="AJ62">
        <v>68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ROW(Source!A44)</f>
        <v>44</v>
      </c>
      <c r="B63">
        <v>39650910</v>
      </c>
      <c r="C63">
        <v>39650882</v>
      </c>
      <c r="D63">
        <v>36837792</v>
      </c>
      <c r="E63">
        <v>1</v>
      </c>
      <c r="F63">
        <v>1</v>
      </c>
      <c r="G63">
        <v>1</v>
      </c>
      <c r="H63">
        <v>3</v>
      </c>
      <c r="I63" t="s">
        <v>931</v>
      </c>
      <c r="J63" t="s">
        <v>932</v>
      </c>
      <c r="K63" t="s">
        <v>933</v>
      </c>
      <c r="L63">
        <v>1348</v>
      </c>
      <c r="N63">
        <v>1009</v>
      </c>
      <c r="O63" t="s">
        <v>888</v>
      </c>
      <c r="P63" t="s">
        <v>888</v>
      </c>
      <c r="Q63">
        <v>1000</v>
      </c>
      <c r="X63">
        <v>2.0000000000000002E-5</v>
      </c>
      <c r="Y63">
        <v>15481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2.0000000000000002E-5</v>
      </c>
      <c r="AH63">
        <v>2</v>
      </c>
      <c r="AI63">
        <v>39650893</v>
      </c>
      <c r="AJ63">
        <v>69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ROW(Source!A44)</f>
        <v>44</v>
      </c>
      <c r="B64">
        <v>39650911</v>
      </c>
      <c r="C64">
        <v>39650882</v>
      </c>
      <c r="D64">
        <v>36838470</v>
      </c>
      <c r="E64">
        <v>1</v>
      </c>
      <c r="F64">
        <v>1</v>
      </c>
      <c r="G64">
        <v>1</v>
      </c>
      <c r="H64">
        <v>3</v>
      </c>
      <c r="I64" t="s">
        <v>934</v>
      </c>
      <c r="J64" t="s">
        <v>935</v>
      </c>
      <c r="K64" t="s">
        <v>936</v>
      </c>
      <c r="L64">
        <v>1346</v>
      </c>
      <c r="N64">
        <v>1009</v>
      </c>
      <c r="O64" t="s">
        <v>186</v>
      </c>
      <c r="P64" t="s">
        <v>186</v>
      </c>
      <c r="Q64">
        <v>1</v>
      </c>
      <c r="X64">
        <v>0.03</v>
      </c>
      <c r="Y64">
        <v>35.630000000000003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0.03</v>
      </c>
      <c r="AH64">
        <v>2</v>
      </c>
      <c r="AI64">
        <v>39650894</v>
      </c>
      <c r="AJ64">
        <v>70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ROW(Source!A44)</f>
        <v>44</v>
      </c>
      <c r="B65">
        <v>39650912</v>
      </c>
      <c r="C65">
        <v>39650882</v>
      </c>
      <c r="D65">
        <v>36853818</v>
      </c>
      <c r="E65">
        <v>1</v>
      </c>
      <c r="F65">
        <v>1</v>
      </c>
      <c r="G65">
        <v>1</v>
      </c>
      <c r="H65">
        <v>3</v>
      </c>
      <c r="I65" t="s">
        <v>937</v>
      </c>
      <c r="J65" t="s">
        <v>938</v>
      </c>
      <c r="K65" t="s">
        <v>939</v>
      </c>
      <c r="L65">
        <v>1355</v>
      </c>
      <c r="N65">
        <v>1010</v>
      </c>
      <c r="O65" t="s">
        <v>265</v>
      </c>
      <c r="P65" t="s">
        <v>265</v>
      </c>
      <c r="Q65">
        <v>100</v>
      </c>
      <c r="X65">
        <v>0.1</v>
      </c>
      <c r="Y65">
        <v>203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0.1</v>
      </c>
      <c r="AH65">
        <v>2</v>
      </c>
      <c r="AI65">
        <v>39650895</v>
      </c>
      <c r="AJ65">
        <v>71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ROW(Source!A44)</f>
        <v>44</v>
      </c>
      <c r="B66">
        <v>39650913</v>
      </c>
      <c r="C66">
        <v>39650882</v>
      </c>
      <c r="D66">
        <v>36860566</v>
      </c>
      <c r="E66">
        <v>1</v>
      </c>
      <c r="F66">
        <v>1</v>
      </c>
      <c r="G66">
        <v>1</v>
      </c>
      <c r="H66">
        <v>3</v>
      </c>
      <c r="I66" t="s">
        <v>940</v>
      </c>
      <c r="J66" t="s">
        <v>941</v>
      </c>
      <c r="K66" t="s">
        <v>942</v>
      </c>
      <c r="L66">
        <v>1346</v>
      </c>
      <c r="N66">
        <v>1009</v>
      </c>
      <c r="O66" t="s">
        <v>186</v>
      </c>
      <c r="P66" t="s">
        <v>186</v>
      </c>
      <c r="Q66">
        <v>1</v>
      </c>
      <c r="X66">
        <v>0.02</v>
      </c>
      <c r="Y66">
        <v>15.37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0.02</v>
      </c>
      <c r="AH66">
        <v>2</v>
      </c>
      <c r="AI66">
        <v>39650896</v>
      </c>
      <c r="AJ66">
        <v>72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ROW(Source!A44)</f>
        <v>44</v>
      </c>
      <c r="B67">
        <v>39650914</v>
      </c>
      <c r="C67">
        <v>39650882</v>
      </c>
      <c r="D67">
        <v>36867796</v>
      </c>
      <c r="E67">
        <v>1</v>
      </c>
      <c r="F67">
        <v>1</v>
      </c>
      <c r="G67">
        <v>1</v>
      </c>
      <c r="H67">
        <v>3</v>
      </c>
      <c r="I67" t="s">
        <v>943</v>
      </c>
      <c r="J67" t="s">
        <v>944</v>
      </c>
      <c r="K67" t="s">
        <v>945</v>
      </c>
      <c r="L67">
        <v>1346</v>
      </c>
      <c r="N67">
        <v>1009</v>
      </c>
      <c r="O67" t="s">
        <v>186</v>
      </c>
      <c r="P67" t="s">
        <v>186</v>
      </c>
      <c r="Q67">
        <v>1</v>
      </c>
      <c r="X67">
        <v>0.08</v>
      </c>
      <c r="Y67">
        <v>38.340000000000003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0.08</v>
      </c>
      <c r="AH67">
        <v>2</v>
      </c>
      <c r="AI67">
        <v>39650897</v>
      </c>
      <c r="AJ67">
        <v>73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ROW(Source!A44)</f>
        <v>44</v>
      </c>
      <c r="B68">
        <v>39650915</v>
      </c>
      <c r="C68">
        <v>39650882</v>
      </c>
      <c r="D68">
        <v>36799066</v>
      </c>
      <c r="E68">
        <v>17</v>
      </c>
      <c r="F68">
        <v>1</v>
      </c>
      <c r="G68">
        <v>1</v>
      </c>
      <c r="H68">
        <v>3</v>
      </c>
      <c r="I68" t="s">
        <v>1285</v>
      </c>
      <c r="J68" t="s">
        <v>3</v>
      </c>
      <c r="K68" t="s">
        <v>1286</v>
      </c>
      <c r="L68">
        <v>1348</v>
      </c>
      <c r="N68">
        <v>1009</v>
      </c>
      <c r="O68" t="s">
        <v>888</v>
      </c>
      <c r="P68" t="s">
        <v>888</v>
      </c>
      <c r="Q68">
        <v>1000</v>
      </c>
      <c r="X68">
        <v>1E-3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3</v>
      </c>
      <c r="AG68">
        <v>1E-3</v>
      </c>
      <c r="AH68">
        <v>3</v>
      </c>
      <c r="AI68">
        <v>-1</v>
      </c>
      <c r="AJ68" t="s">
        <v>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ROW(Source!A44)</f>
        <v>44</v>
      </c>
      <c r="B69">
        <v>39650916</v>
      </c>
      <c r="C69">
        <v>39650882</v>
      </c>
      <c r="D69">
        <v>36799065</v>
      </c>
      <c r="E69">
        <v>17</v>
      </c>
      <c r="F69">
        <v>1</v>
      </c>
      <c r="G69">
        <v>1</v>
      </c>
      <c r="H69">
        <v>3</v>
      </c>
      <c r="I69" t="s">
        <v>892</v>
      </c>
      <c r="J69" t="s">
        <v>3</v>
      </c>
      <c r="K69" t="s">
        <v>893</v>
      </c>
      <c r="L69">
        <v>1374</v>
      </c>
      <c r="N69">
        <v>1013</v>
      </c>
      <c r="O69" t="s">
        <v>894</v>
      </c>
      <c r="P69" t="s">
        <v>894</v>
      </c>
      <c r="Q69">
        <v>1</v>
      </c>
      <c r="X69">
        <v>2.2400000000000002</v>
      </c>
      <c r="Y69">
        <v>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2.2400000000000002</v>
      </c>
      <c r="AH69">
        <v>2</v>
      </c>
      <c r="AI69">
        <v>39650898</v>
      </c>
      <c r="AJ69">
        <v>77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39650900</v>
      </c>
      <c r="C70">
        <v>39650882</v>
      </c>
      <c r="D70">
        <v>37113247</v>
      </c>
      <c r="E70">
        <v>1</v>
      </c>
      <c r="F70">
        <v>1</v>
      </c>
      <c r="G70">
        <v>1</v>
      </c>
      <c r="H70">
        <v>1</v>
      </c>
      <c r="I70" t="s">
        <v>920</v>
      </c>
      <c r="J70" t="s">
        <v>3</v>
      </c>
      <c r="K70" t="s">
        <v>921</v>
      </c>
      <c r="L70">
        <v>1191</v>
      </c>
      <c r="N70">
        <v>1013</v>
      </c>
      <c r="O70" t="s">
        <v>878</v>
      </c>
      <c r="P70" t="s">
        <v>878</v>
      </c>
      <c r="Q70">
        <v>1</v>
      </c>
      <c r="X70">
        <v>10.1</v>
      </c>
      <c r="Y70">
        <v>0</v>
      </c>
      <c r="Z70">
        <v>0</v>
      </c>
      <c r="AA70">
        <v>0</v>
      </c>
      <c r="AB70">
        <v>11.09</v>
      </c>
      <c r="AC70">
        <v>0</v>
      </c>
      <c r="AD70">
        <v>1</v>
      </c>
      <c r="AE70">
        <v>1</v>
      </c>
      <c r="AF70" t="s">
        <v>19</v>
      </c>
      <c r="AG70">
        <v>13.635</v>
      </c>
      <c r="AH70">
        <v>2</v>
      </c>
      <c r="AI70">
        <v>39650883</v>
      </c>
      <c r="AJ70">
        <v>78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39650901</v>
      </c>
      <c r="C71">
        <v>39650882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897</v>
      </c>
      <c r="J71" t="s">
        <v>3</v>
      </c>
      <c r="K71" t="s">
        <v>898</v>
      </c>
      <c r="L71">
        <v>1191</v>
      </c>
      <c r="N71">
        <v>1013</v>
      </c>
      <c r="O71" t="s">
        <v>878</v>
      </c>
      <c r="P71" t="s">
        <v>878</v>
      </c>
      <c r="Q71">
        <v>1</v>
      </c>
      <c r="X71">
        <v>0.44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19</v>
      </c>
      <c r="AG71">
        <v>0.59400000000000008</v>
      </c>
      <c r="AH71">
        <v>2</v>
      </c>
      <c r="AI71">
        <v>39650884</v>
      </c>
      <c r="AJ71">
        <v>79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39650902</v>
      </c>
      <c r="C72">
        <v>39650882</v>
      </c>
      <c r="D72">
        <v>36882383</v>
      </c>
      <c r="E72">
        <v>1</v>
      </c>
      <c r="F72">
        <v>1</v>
      </c>
      <c r="G72">
        <v>1</v>
      </c>
      <c r="H72">
        <v>2</v>
      </c>
      <c r="I72" t="s">
        <v>899</v>
      </c>
      <c r="J72" t="s">
        <v>900</v>
      </c>
      <c r="K72" t="s">
        <v>901</v>
      </c>
      <c r="L72">
        <v>1368</v>
      </c>
      <c r="N72">
        <v>1011</v>
      </c>
      <c r="O72" t="s">
        <v>902</v>
      </c>
      <c r="P72" t="s">
        <v>902</v>
      </c>
      <c r="Q72">
        <v>1</v>
      </c>
      <c r="X72">
        <v>0.44</v>
      </c>
      <c r="Y72">
        <v>0</v>
      </c>
      <c r="Z72">
        <v>89.99</v>
      </c>
      <c r="AA72">
        <v>10.06</v>
      </c>
      <c r="AB72">
        <v>0</v>
      </c>
      <c r="AC72">
        <v>0</v>
      </c>
      <c r="AD72">
        <v>1</v>
      </c>
      <c r="AE72">
        <v>0</v>
      </c>
      <c r="AF72" t="s">
        <v>19</v>
      </c>
      <c r="AG72">
        <v>0.59400000000000008</v>
      </c>
      <c r="AH72">
        <v>2</v>
      </c>
      <c r="AI72">
        <v>39650885</v>
      </c>
      <c r="AJ72">
        <v>80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39650903</v>
      </c>
      <c r="C73">
        <v>39650882</v>
      </c>
      <c r="D73">
        <v>36800424</v>
      </c>
      <c r="E73">
        <v>1</v>
      </c>
      <c r="F73">
        <v>1</v>
      </c>
      <c r="G73">
        <v>1</v>
      </c>
      <c r="H73">
        <v>3</v>
      </c>
      <c r="I73" t="s">
        <v>879</v>
      </c>
      <c r="J73" t="s">
        <v>880</v>
      </c>
      <c r="K73" t="s">
        <v>881</v>
      </c>
      <c r="L73">
        <v>1346</v>
      </c>
      <c r="N73">
        <v>1009</v>
      </c>
      <c r="O73" t="s">
        <v>186</v>
      </c>
      <c r="P73" t="s">
        <v>186</v>
      </c>
      <c r="Q73">
        <v>1</v>
      </c>
      <c r="X73">
        <v>0.01</v>
      </c>
      <c r="Y73">
        <v>27.74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0.01</v>
      </c>
      <c r="AH73">
        <v>2</v>
      </c>
      <c r="AI73">
        <v>39650886</v>
      </c>
      <c r="AJ73">
        <v>81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39650904</v>
      </c>
      <c r="C74">
        <v>39650882</v>
      </c>
      <c r="D74">
        <v>36802095</v>
      </c>
      <c r="E74">
        <v>1</v>
      </c>
      <c r="F74">
        <v>1</v>
      </c>
      <c r="G74">
        <v>1</v>
      </c>
      <c r="H74">
        <v>3</v>
      </c>
      <c r="I74" t="s">
        <v>922</v>
      </c>
      <c r="J74" t="s">
        <v>923</v>
      </c>
      <c r="K74" t="s">
        <v>924</v>
      </c>
      <c r="L74">
        <v>1346</v>
      </c>
      <c r="N74">
        <v>1009</v>
      </c>
      <c r="O74" t="s">
        <v>186</v>
      </c>
      <c r="P74" t="s">
        <v>186</v>
      </c>
      <c r="Q74">
        <v>1</v>
      </c>
      <c r="X74">
        <v>0.02</v>
      </c>
      <c r="Y74">
        <v>91.29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0.02</v>
      </c>
      <c r="AH74">
        <v>2</v>
      </c>
      <c r="AI74">
        <v>39650887</v>
      </c>
      <c r="AJ74">
        <v>82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39650905</v>
      </c>
      <c r="C75">
        <v>39650882</v>
      </c>
      <c r="D75">
        <v>36804448</v>
      </c>
      <c r="E75">
        <v>1</v>
      </c>
      <c r="F75">
        <v>1</v>
      </c>
      <c r="G75">
        <v>1</v>
      </c>
      <c r="H75">
        <v>3</v>
      </c>
      <c r="I75" t="s">
        <v>925</v>
      </c>
      <c r="J75" t="s">
        <v>926</v>
      </c>
      <c r="K75" t="s">
        <v>927</v>
      </c>
      <c r="L75">
        <v>1346</v>
      </c>
      <c r="N75">
        <v>1009</v>
      </c>
      <c r="O75" t="s">
        <v>186</v>
      </c>
      <c r="P75" t="s">
        <v>186</v>
      </c>
      <c r="Q75">
        <v>1</v>
      </c>
      <c r="X75">
        <v>0.3</v>
      </c>
      <c r="Y75">
        <v>9.0399999999999991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0.3</v>
      </c>
      <c r="AH75">
        <v>2</v>
      </c>
      <c r="AI75">
        <v>39650888</v>
      </c>
      <c r="AJ75">
        <v>83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ROW(Source!A45)</f>
        <v>45</v>
      </c>
      <c r="B76">
        <v>39650906</v>
      </c>
      <c r="C76">
        <v>39650882</v>
      </c>
      <c r="D76">
        <v>36804578</v>
      </c>
      <c r="E76">
        <v>1</v>
      </c>
      <c r="F76">
        <v>1</v>
      </c>
      <c r="G76">
        <v>1</v>
      </c>
      <c r="H76">
        <v>3</v>
      </c>
      <c r="I76" t="s">
        <v>882</v>
      </c>
      <c r="J76" t="s">
        <v>883</v>
      </c>
      <c r="K76" t="s">
        <v>884</v>
      </c>
      <c r="L76">
        <v>1355</v>
      </c>
      <c r="N76">
        <v>1010</v>
      </c>
      <c r="O76" t="s">
        <v>265</v>
      </c>
      <c r="P76" t="s">
        <v>265</v>
      </c>
      <c r="Q76">
        <v>100</v>
      </c>
      <c r="X76">
        <v>0.1</v>
      </c>
      <c r="Y76">
        <v>83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0.1</v>
      </c>
      <c r="AH76">
        <v>2</v>
      </c>
      <c r="AI76">
        <v>39650889</v>
      </c>
      <c r="AJ76">
        <v>84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ROW(Source!A45)</f>
        <v>45</v>
      </c>
      <c r="B77">
        <v>39650907</v>
      </c>
      <c r="C77">
        <v>39650882</v>
      </c>
      <c r="D77">
        <v>36806488</v>
      </c>
      <c r="E77">
        <v>1</v>
      </c>
      <c r="F77">
        <v>1</v>
      </c>
      <c r="G77">
        <v>1</v>
      </c>
      <c r="H77">
        <v>3</v>
      </c>
      <c r="I77" t="s">
        <v>885</v>
      </c>
      <c r="J77" t="s">
        <v>886</v>
      </c>
      <c r="K77" t="s">
        <v>887</v>
      </c>
      <c r="L77">
        <v>1348</v>
      </c>
      <c r="N77">
        <v>1009</v>
      </c>
      <c r="O77" t="s">
        <v>888</v>
      </c>
      <c r="P77" t="s">
        <v>888</v>
      </c>
      <c r="Q77">
        <v>1000</v>
      </c>
      <c r="X77">
        <v>2.9999999999999997E-4</v>
      </c>
      <c r="Y77">
        <v>729.98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2.9999999999999997E-4</v>
      </c>
      <c r="AH77">
        <v>2</v>
      </c>
      <c r="AI77">
        <v>39650890</v>
      </c>
      <c r="AJ77">
        <v>85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ROW(Source!A45)</f>
        <v>45</v>
      </c>
      <c r="B78">
        <v>39650908</v>
      </c>
      <c r="C78">
        <v>39650882</v>
      </c>
      <c r="D78">
        <v>36829216</v>
      </c>
      <c r="E78">
        <v>1</v>
      </c>
      <c r="F78">
        <v>1</v>
      </c>
      <c r="G78">
        <v>1</v>
      </c>
      <c r="H78">
        <v>3</v>
      </c>
      <c r="I78" t="s">
        <v>928</v>
      </c>
      <c r="J78" t="s">
        <v>929</v>
      </c>
      <c r="K78" t="s">
        <v>930</v>
      </c>
      <c r="L78">
        <v>1348</v>
      </c>
      <c r="N78">
        <v>1009</v>
      </c>
      <c r="O78" t="s">
        <v>888</v>
      </c>
      <c r="P78" t="s">
        <v>888</v>
      </c>
      <c r="Q78">
        <v>1000</v>
      </c>
      <c r="X78">
        <v>1E-4</v>
      </c>
      <c r="Y78">
        <v>37517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1E-4</v>
      </c>
      <c r="AH78">
        <v>2</v>
      </c>
      <c r="AI78">
        <v>39650891</v>
      </c>
      <c r="AJ78">
        <v>86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ROW(Source!A45)</f>
        <v>45</v>
      </c>
      <c r="B79">
        <v>39650909</v>
      </c>
      <c r="C79">
        <v>39650882</v>
      </c>
      <c r="D79">
        <v>36829536</v>
      </c>
      <c r="E79">
        <v>1</v>
      </c>
      <c r="F79">
        <v>1</v>
      </c>
      <c r="G79">
        <v>1</v>
      </c>
      <c r="H79">
        <v>3</v>
      </c>
      <c r="I79" t="s">
        <v>889</v>
      </c>
      <c r="J79" t="s">
        <v>890</v>
      </c>
      <c r="K79" t="s">
        <v>891</v>
      </c>
      <c r="L79">
        <v>1346</v>
      </c>
      <c r="N79">
        <v>1009</v>
      </c>
      <c r="O79" t="s">
        <v>186</v>
      </c>
      <c r="P79" t="s">
        <v>186</v>
      </c>
      <c r="Q79">
        <v>1</v>
      </c>
      <c r="X79">
        <v>0.06</v>
      </c>
      <c r="Y79">
        <v>65.75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0.06</v>
      </c>
      <c r="AH79">
        <v>2</v>
      </c>
      <c r="AI79">
        <v>39650892</v>
      </c>
      <c r="AJ79">
        <v>87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ROW(Source!A45)</f>
        <v>45</v>
      </c>
      <c r="B80">
        <v>39650910</v>
      </c>
      <c r="C80">
        <v>39650882</v>
      </c>
      <c r="D80">
        <v>36837792</v>
      </c>
      <c r="E80">
        <v>1</v>
      </c>
      <c r="F80">
        <v>1</v>
      </c>
      <c r="G80">
        <v>1</v>
      </c>
      <c r="H80">
        <v>3</v>
      </c>
      <c r="I80" t="s">
        <v>931</v>
      </c>
      <c r="J80" t="s">
        <v>932</v>
      </c>
      <c r="K80" t="s">
        <v>933</v>
      </c>
      <c r="L80">
        <v>1348</v>
      </c>
      <c r="N80">
        <v>1009</v>
      </c>
      <c r="O80" t="s">
        <v>888</v>
      </c>
      <c r="P80" t="s">
        <v>888</v>
      </c>
      <c r="Q80">
        <v>1000</v>
      </c>
      <c r="X80">
        <v>2.0000000000000002E-5</v>
      </c>
      <c r="Y80">
        <v>15481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2.0000000000000002E-5</v>
      </c>
      <c r="AH80">
        <v>2</v>
      </c>
      <c r="AI80">
        <v>39650893</v>
      </c>
      <c r="AJ80">
        <v>88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ROW(Source!A45)</f>
        <v>45</v>
      </c>
      <c r="B81">
        <v>39650911</v>
      </c>
      <c r="C81">
        <v>39650882</v>
      </c>
      <c r="D81">
        <v>36838470</v>
      </c>
      <c r="E81">
        <v>1</v>
      </c>
      <c r="F81">
        <v>1</v>
      </c>
      <c r="G81">
        <v>1</v>
      </c>
      <c r="H81">
        <v>3</v>
      </c>
      <c r="I81" t="s">
        <v>934</v>
      </c>
      <c r="J81" t="s">
        <v>935</v>
      </c>
      <c r="K81" t="s">
        <v>936</v>
      </c>
      <c r="L81">
        <v>1346</v>
      </c>
      <c r="N81">
        <v>1009</v>
      </c>
      <c r="O81" t="s">
        <v>186</v>
      </c>
      <c r="P81" t="s">
        <v>186</v>
      </c>
      <c r="Q81">
        <v>1</v>
      </c>
      <c r="X81">
        <v>0.03</v>
      </c>
      <c r="Y81">
        <v>35.630000000000003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0.03</v>
      </c>
      <c r="AH81">
        <v>2</v>
      </c>
      <c r="AI81">
        <v>39650894</v>
      </c>
      <c r="AJ81">
        <v>89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ROW(Source!A45)</f>
        <v>45</v>
      </c>
      <c r="B82">
        <v>39650912</v>
      </c>
      <c r="C82">
        <v>39650882</v>
      </c>
      <c r="D82">
        <v>36853818</v>
      </c>
      <c r="E82">
        <v>1</v>
      </c>
      <c r="F82">
        <v>1</v>
      </c>
      <c r="G82">
        <v>1</v>
      </c>
      <c r="H82">
        <v>3</v>
      </c>
      <c r="I82" t="s">
        <v>937</v>
      </c>
      <c r="J82" t="s">
        <v>938</v>
      </c>
      <c r="K82" t="s">
        <v>939</v>
      </c>
      <c r="L82">
        <v>1355</v>
      </c>
      <c r="N82">
        <v>1010</v>
      </c>
      <c r="O82" t="s">
        <v>265</v>
      </c>
      <c r="P82" t="s">
        <v>265</v>
      </c>
      <c r="Q82">
        <v>100</v>
      </c>
      <c r="X82">
        <v>0.1</v>
      </c>
      <c r="Y82">
        <v>203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0.1</v>
      </c>
      <c r="AH82">
        <v>2</v>
      </c>
      <c r="AI82">
        <v>39650895</v>
      </c>
      <c r="AJ82">
        <v>90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ROW(Source!A45)</f>
        <v>45</v>
      </c>
      <c r="B83">
        <v>39650913</v>
      </c>
      <c r="C83">
        <v>39650882</v>
      </c>
      <c r="D83">
        <v>36860566</v>
      </c>
      <c r="E83">
        <v>1</v>
      </c>
      <c r="F83">
        <v>1</v>
      </c>
      <c r="G83">
        <v>1</v>
      </c>
      <c r="H83">
        <v>3</v>
      </c>
      <c r="I83" t="s">
        <v>940</v>
      </c>
      <c r="J83" t="s">
        <v>941</v>
      </c>
      <c r="K83" t="s">
        <v>942</v>
      </c>
      <c r="L83">
        <v>1346</v>
      </c>
      <c r="N83">
        <v>1009</v>
      </c>
      <c r="O83" t="s">
        <v>186</v>
      </c>
      <c r="P83" t="s">
        <v>186</v>
      </c>
      <c r="Q83">
        <v>1</v>
      </c>
      <c r="X83">
        <v>0.02</v>
      </c>
      <c r="Y83">
        <v>15.37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0.02</v>
      </c>
      <c r="AH83">
        <v>2</v>
      </c>
      <c r="AI83">
        <v>39650896</v>
      </c>
      <c r="AJ83">
        <v>91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ROW(Source!A45)</f>
        <v>45</v>
      </c>
      <c r="B84">
        <v>39650914</v>
      </c>
      <c r="C84">
        <v>39650882</v>
      </c>
      <c r="D84">
        <v>36867796</v>
      </c>
      <c r="E84">
        <v>1</v>
      </c>
      <c r="F84">
        <v>1</v>
      </c>
      <c r="G84">
        <v>1</v>
      </c>
      <c r="H84">
        <v>3</v>
      </c>
      <c r="I84" t="s">
        <v>943</v>
      </c>
      <c r="J84" t="s">
        <v>944</v>
      </c>
      <c r="K84" t="s">
        <v>945</v>
      </c>
      <c r="L84">
        <v>1346</v>
      </c>
      <c r="N84">
        <v>1009</v>
      </c>
      <c r="O84" t="s">
        <v>186</v>
      </c>
      <c r="P84" t="s">
        <v>186</v>
      </c>
      <c r="Q84">
        <v>1</v>
      </c>
      <c r="X84">
        <v>0.08</v>
      </c>
      <c r="Y84">
        <v>38.340000000000003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0.08</v>
      </c>
      <c r="AH84">
        <v>2</v>
      </c>
      <c r="AI84">
        <v>39650897</v>
      </c>
      <c r="AJ84">
        <v>92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ROW(Source!A45)</f>
        <v>45</v>
      </c>
      <c r="B85">
        <v>39650915</v>
      </c>
      <c r="C85">
        <v>39650882</v>
      </c>
      <c r="D85">
        <v>36799066</v>
      </c>
      <c r="E85">
        <v>17</v>
      </c>
      <c r="F85">
        <v>1</v>
      </c>
      <c r="G85">
        <v>1</v>
      </c>
      <c r="H85">
        <v>3</v>
      </c>
      <c r="I85" t="s">
        <v>1285</v>
      </c>
      <c r="J85" t="s">
        <v>3</v>
      </c>
      <c r="K85" t="s">
        <v>1286</v>
      </c>
      <c r="L85">
        <v>1348</v>
      </c>
      <c r="N85">
        <v>1009</v>
      </c>
      <c r="O85" t="s">
        <v>888</v>
      </c>
      <c r="P85" t="s">
        <v>888</v>
      </c>
      <c r="Q85">
        <v>1000</v>
      </c>
      <c r="X85">
        <v>1E-3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3</v>
      </c>
      <c r="AG85">
        <v>1E-3</v>
      </c>
      <c r="AH85">
        <v>3</v>
      </c>
      <c r="AI85">
        <v>-1</v>
      </c>
      <c r="AJ85" t="s">
        <v>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ROW(Source!A45)</f>
        <v>45</v>
      </c>
      <c r="B86">
        <v>39650916</v>
      </c>
      <c r="C86">
        <v>39650882</v>
      </c>
      <c r="D86">
        <v>36799065</v>
      </c>
      <c r="E86">
        <v>17</v>
      </c>
      <c r="F86">
        <v>1</v>
      </c>
      <c r="G86">
        <v>1</v>
      </c>
      <c r="H86">
        <v>3</v>
      </c>
      <c r="I86" t="s">
        <v>892</v>
      </c>
      <c r="J86" t="s">
        <v>3</v>
      </c>
      <c r="K86" t="s">
        <v>893</v>
      </c>
      <c r="L86">
        <v>1374</v>
      </c>
      <c r="N86">
        <v>1013</v>
      </c>
      <c r="O86" t="s">
        <v>894</v>
      </c>
      <c r="P86" t="s">
        <v>894</v>
      </c>
      <c r="Q86">
        <v>1</v>
      </c>
      <c r="X86">
        <v>2.2400000000000002</v>
      </c>
      <c r="Y86">
        <v>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2.2400000000000002</v>
      </c>
      <c r="AH86">
        <v>2</v>
      </c>
      <c r="AI86">
        <v>39650898</v>
      </c>
      <c r="AJ86">
        <v>96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ROW(Source!A52)</f>
        <v>52</v>
      </c>
      <c r="B87">
        <v>39650926</v>
      </c>
      <c r="C87">
        <v>39650918</v>
      </c>
      <c r="D87">
        <v>37071037</v>
      </c>
      <c r="E87">
        <v>1</v>
      </c>
      <c r="F87">
        <v>1</v>
      </c>
      <c r="G87">
        <v>1</v>
      </c>
      <c r="H87">
        <v>1</v>
      </c>
      <c r="I87" t="s">
        <v>895</v>
      </c>
      <c r="J87" t="s">
        <v>3</v>
      </c>
      <c r="K87" t="s">
        <v>896</v>
      </c>
      <c r="L87">
        <v>1191</v>
      </c>
      <c r="N87">
        <v>1013</v>
      </c>
      <c r="O87" t="s">
        <v>878</v>
      </c>
      <c r="P87" t="s">
        <v>878</v>
      </c>
      <c r="Q87">
        <v>1</v>
      </c>
      <c r="X87">
        <v>2.06</v>
      </c>
      <c r="Y87">
        <v>0</v>
      </c>
      <c r="Z87">
        <v>0</v>
      </c>
      <c r="AA87">
        <v>0</v>
      </c>
      <c r="AB87">
        <v>9.6199999999999992</v>
      </c>
      <c r="AC87">
        <v>0</v>
      </c>
      <c r="AD87">
        <v>1</v>
      </c>
      <c r="AE87">
        <v>1</v>
      </c>
      <c r="AF87" t="s">
        <v>19</v>
      </c>
      <c r="AG87">
        <v>2.7810000000000001</v>
      </c>
      <c r="AH87">
        <v>2</v>
      </c>
      <c r="AI87">
        <v>39650919</v>
      </c>
      <c r="AJ87">
        <v>97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ROW(Source!A52)</f>
        <v>52</v>
      </c>
      <c r="B88">
        <v>39650927</v>
      </c>
      <c r="C88">
        <v>39650918</v>
      </c>
      <c r="D88">
        <v>36800208</v>
      </c>
      <c r="E88">
        <v>1</v>
      </c>
      <c r="F88">
        <v>1</v>
      </c>
      <c r="G88">
        <v>1</v>
      </c>
      <c r="H88">
        <v>3</v>
      </c>
      <c r="I88" t="s">
        <v>946</v>
      </c>
      <c r="J88" t="s">
        <v>947</v>
      </c>
      <c r="K88" t="s">
        <v>948</v>
      </c>
      <c r="L88">
        <v>1348</v>
      </c>
      <c r="N88">
        <v>1009</v>
      </c>
      <c r="O88" t="s">
        <v>888</v>
      </c>
      <c r="P88" t="s">
        <v>888</v>
      </c>
      <c r="Q88">
        <v>1000</v>
      </c>
      <c r="X88">
        <v>1E-3</v>
      </c>
      <c r="Y88">
        <v>6720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1E-3</v>
      </c>
      <c r="AH88">
        <v>2</v>
      </c>
      <c r="AI88">
        <v>39650920</v>
      </c>
      <c r="AJ88">
        <v>98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ROW(Source!A52)</f>
        <v>52</v>
      </c>
      <c r="B89">
        <v>39650928</v>
      </c>
      <c r="C89">
        <v>39650918</v>
      </c>
      <c r="D89">
        <v>36800459</v>
      </c>
      <c r="E89">
        <v>1</v>
      </c>
      <c r="F89">
        <v>1</v>
      </c>
      <c r="G89">
        <v>1</v>
      </c>
      <c r="H89">
        <v>3</v>
      </c>
      <c r="I89" t="s">
        <v>949</v>
      </c>
      <c r="J89" t="s">
        <v>950</v>
      </c>
      <c r="K89" t="s">
        <v>951</v>
      </c>
      <c r="L89">
        <v>1348</v>
      </c>
      <c r="N89">
        <v>1009</v>
      </c>
      <c r="O89" t="s">
        <v>888</v>
      </c>
      <c r="P89" t="s">
        <v>888</v>
      </c>
      <c r="Q89">
        <v>1000</v>
      </c>
      <c r="X89">
        <v>1.1E-4</v>
      </c>
      <c r="Y89">
        <v>5850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1.1E-4</v>
      </c>
      <c r="AH89">
        <v>2</v>
      </c>
      <c r="AI89">
        <v>39650921</v>
      </c>
      <c r="AJ89">
        <v>99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ROW(Source!A52)</f>
        <v>52</v>
      </c>
      <c r="B90">
        <v>39650929</v>
      </c>
      <c r="C90">
        <v>39650918</v>
      </c>
      <c r="D90">
        <v>36801796</v>
      </c>
      <c r="E90">
        <v>1</v>
      </c>
      <c r="F90">
        <v>1</v>
      </c>
      <c r="G90">
        <v>1</v>
      </c>
      <c r="H90">
        <v>3</v>
      </c>
      <c r="I90" t="s">
        <v>952</v>
      </c>
      <c r="J90" t="s">
        <v>953</v>
      </c>
      <c r="K90" t="s">
        <v>954</v>
      </c>
      <c r="L90">
        <v>1346</v>
      </c>
      <c r="N90">
        <v>1009</v>
      </c>
      <c r="O90" t="s">
        <v>186</v>
      </c>
      <c r="P90" t="s">
        <v>186</v>
      </c>
      <c r="Q90">
        <v>1</v>
      </c>
      <c r="X90">
        <v>2.8</v>
      </c>
      <c r="Y90">
        <v>4.16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2.8</v>
      </c>
      <c r="AH90">
        <v>2</v>
      </c>
      <c r="AI90">
        <v>39650922</v>
      </c>
      <c r="AJ90">
        <v>100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39650930</v>
      </c>
      <c r="C91">
        <v>39650918</v>
      </c>
      <c r="D91">
        <v>36828215</v>
      </c>
      <c r="E91">
        <v>1</v>
      </c>
      <c r="F91">
        <v>1</v>
      </c>
      <c r="G91">
        <v>1</v>
      </c>
      <c r="H91">
        <v>3</v>
      </c>
      <c r="I91" t="s">
        <v>955</v>
      </c>
      <c r="J91" t="s">
        <v>956</v>
      </c>
      <c r="K91" t="s">
        <v>957</v>
      </c>
      <c r="L91">
        <v>1348</v>
      </c>
      <c r="N91">
        <v>1009</v>
      </c>
      <c r="O91" t="s">
        <v>888</v>
      </c>
      <c r="P91" t="s">
        <v>888</v>
      </c>
      <c r="Q91">
        <v>1000</v>
      </c>
      <c r="X91">
        <v>3.0000000000000001E-5</v>
      </c>
      <c r="Y91">
        <v>41210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3.0000000000000001E-5</v>
      </c>
      <c r="AH91">
        <v>2</v>
      </c>
      <c r="AI91">
        <v>39650923</v>
      </c>
      <c r="AJ91">
        <v>101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39650931</v>
      </c>
      <c r="C92">
        <v>39650918</v>
      </c>
      <c r="D92">
        <v>36799065</v>
      </c>
      <c r="E92">
        <v>17</v>
      </c>
      <c r="F92">
        <v>1</v>
      </c>
      <c r="G92">
        <v>1</v>
      </c>
      <c r="H92">
        <v>3</v>
      </c>
      <c r="I92" t="s">
        <v>892</v>
      </c>
      <c r="J92" t="s">
        <v>3</v>
      </c>
      <c r="K92" t="s">
        <v>893</v>
      </c>
      <c r="L92">
        <v>1374</v>
      </c>
      <c r="N92">
        <v>1013</v>
      </c>
      <c r="O92" t="s">
        <v>894</v>
      </c>
      <c r="P92" t="s">
        <v>894</v>
      </c>
      <c r="Q92">
        <v>1</v>
      </c>
      <c r="X92">
        <v>0.4</v>
      </c>
      <c r="Y92">
        <v>1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0.4</v>
      </c>
      <c r="AH92">
        <v>2</v>
      </c>
      <c r="AI92">
        <v>39650924</v>
      </c>
      <c r="AJ92">
        <v>104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ROW(Source!A53)</f>
        <v>53</v>
      </c>
      <c r="B93">
        <v>39650926</v>
      </c>
      <c r="C93">
        <v>39650918</v>
      </c>
      <c r="D93">
        <v>37071037</v>
      </c>
      <c r="E93">
        <v>1</v>
      </c>
      <c r="F93">
        <v>1</v>
      </c>
      <c r="G93">
        <v>1</v>
      </c>
      <c r="H93">
        <v>1</v>
      </c>
      <c r="I93" t="s">
        <v>895</v>
      </c>
      <c r="J93" t="s">
        <v>3</v>
      </c>
      <c r="K93" t="s">
        <v>896</v>
      </c>
      <c r="L93">
        <v>1191</v>
      </c>
      <c r="N93">
        <v>1013</v>
      </c>
      <c r="O93" t="s">
        <v>878</v>
      </c>
      <c r="P93" t="s">
        <v>878</v>
      </c>
      <c r="Q93">
        <v>1</v>
      </c>
      <c r="X93">
        <v>2.06</v>
      </c>
      <c r="Y93">
        <v>0</v>
      </c>
      <c r="Z93">
        <v>0</v>
      </c>
      <c r="AA93">
        <v>0</v>
      </c>
      <c r="AB93">
        <v>9.6199999999999992</v>
      </c>
      <c r="AC93">
        <v>0</v>
      </c>
      <c r="AD93">
        <v>1</v>
      </c>
      <c r="AE93">
        <v>1</v>
      </c>
      <c r="AF93" t="s">
        <v>19</v>
      </c>
      <c r="AG93">
        <v>2.7810000000000001</v>
      </c>
      <c r="AH93">
        <v>2</v>
      </c>
      <c r="AI93">
        <v>39650919</v>
      </c>
      <c r="AJ93">
        <v>105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ROW(Source!A53)</f>
        <v>53</v>
      </c>
      <c r="B94">
        <v>39650927</v>
      </c>
      <c r="C94">
        <v>39650918</v>
      </c>
      <c r="D94">
        <v>36800208</v>
      </c>
      <c r="E94">
        <v>1</v>
      </c>
      <c r="F94">
        <v>1</v>
      </c>
      <c r="G94">
        <v>1</v>
      </c>
      <c r="H94">
        <v>3</v>
      </c>
      <c r="I94" t="s">
        <v>946</v>
      </c>
      <c r="J94" t="s">
        <v>947</v>
      </c>
      <c r="K94" t="s">
        <v>948</v>
      </c>
      <c r="L94">
        <v>1348</v>
      </c>
      <c r="N94">
        <v>1009</v>
      </c>
      <c r="O94" t="s">
        <v>888</v>
      </c>
      <c r="P94" t="s">
        <v>888</v>
      </c>
      <c r="Q94">
        <v>1000</v>
      </c>
      <c r="X94">
        <v>1E-3</v>
      </c>
      <c r="Y94">
        <v>6720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1E-3</v>
      </c>
      <c r="AH94">
        <v>2</v>
      </c>
      <c r="AI94">
        <v>39650920</v>
      </c>
      <c r="AJ94">
        <v>106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ROW(Source!A53)</f>
        <v>53</v>
      </c>
      <c r="B95">
        <v>39650928</v>
      </c>
      <c r="C95">
        <v>39650918</v>
      </c>
      <c r="D95">
        <v>36800459</v>
      </c>
      <c r="E95">
        <v>1</v>
      </c>
      <c r="F95">
        <v>1</v>
      </c>
      <c r="G95">
        <v>1</v>
      </c>
      <c r="H95">
        <v>3</v>
      </c>
      <c r="I95" t="s">
        <v>949</v>
      </c>
      <c r="J95" t="s">
        <v>950</v>
      </c>
      <c r="K95" t="s">
        <v>951</v>
      </c>
      <c r="L95">
        <v>1348</v>
      </c>
      <c r="N95">
        <v>1009</v>
      </c>
      <c r="O95" t="s">
        <v>888</v>
      </c>
      <c r="P95" t="s">
        <v>888</v>
      </c>
      <c r="Q95">
        <v>1000</v>
      </c>
      <c r="X95">
        <v>1.1E-4</v>
      </c>
      <c r="Y95">
        <v>5850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1.1E-4</v>
      </c>
      <c r="AH95">
        <v>2</v>
      </c>
      <c r="AI95">
        <v>39650921</v>
      </c>
      <c r="AJ95">
        <v>107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ROW(Source!A53)</f>
        <v>53</v>
      </c>
      <c r="B96">
        <v>39650929</v>
      </c>
      <c r="C96">
        <v>39650918</v>
      </c>
      <c r="D96">
        <v>36801796</v>
      </c>
      <c r="E96">
        <v>1</v>
      </c>
      <c r="F96">
        <v>1</v>
      </c>
      <c r="G96">
        <v>1</v>
      </c>
      <c r="H96">
        <v>3</v>
      </c>
      <c r="I96" t="s">
        <v>952</v>
      </c>
      <c r="J96" t="s">
        <v>953</v>
      </c>
      <c r="K96" t="s">
        <v>954</v>
      </c>
      <c r="L96">
        <v>1346</v>
      </c>
      <c r="N96">
        <v>1009</v>
      </c>
      <c r="O96" t="s">
        <v>186</v>
      </c>
      <c r="P96" t="s">
        <v>186</v>
      </c>
      <c r="Q96">
        <v>1</v>
      </c>
      <c r="X96">
        <v>2.8</v>
      </c>
      <c r="Y96">
        <v>4.16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2.8</v>
      </c>
      <c r="AH96">
        <v>2</v>
      </c>
      <c r="AI96">
        <v>39650922</v>
      </c>
      <c r="AJ96">
        <v>108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ROW(Source!A53)</f>
        <v>53</v>
      </c>
      <c r="B97">
        <v>39650930</v>
      </c>
      <c r="C97">
        <v>39650918</v>
      </c>
      <c r="D97">
        <v>36828215</v>
      </c>
      <c r="E97">
        <v>1</v>
      </c>
      <c r="F97">
        <v>1</v>
      </c>
      <c r="G97">
        <v>1</v>
      </c>
      <c r="H97">
        <v>3</v>
      </c>
      <c r="I97" t="s">
        <v>955</v>
      </c>
      <c r="J97" t="s">
        <v>956</v>
      </c>
      <c r="K97" t="s">
        <v>957</v>
      </c>
      <c r="L97">
        <v>1348</v>
      </c>
      <c r="N97">
        <v>1009</v>
      </c>
      <c r="O97" t="s">
        <v>888</v>
      </c>
      <c r="P97" t="s">
        <v>888</v>
      </c>
      <c r="Q97">
        <v>1000</v>
      </c>
      <c r="X97">
        <v>3.0000000000000001E-5</v>
      </c>
      <c r="Y97">
        <v>41210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3.0000000000000001E-5</v>
      </c>
      <c r="AH97">
        <v>2</v>
      </c>
      <c r="AI97">
        <v>39650923</v>
      </c>
      <c r="AJ97">
        <v>109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ROW(Source!A53)</f>
        <v>53</v>
      </c>
      <c r="B98">
        <v>39650931</v>
      </c>
      <c r="C98">
        <v>39650918</v>
      </c>
      <c r="D98">
        <v>36799065</v>
      </c>
      <c r="E98">
        <v>17</v>
      </c>
      <c r="F98">
        <v>1</v>
      </c>
      <c r="G98">
        <v>1</v>
      </c>
      <c r="H98">
        <v>3</v>
      </c>
      <c r="I98" t="s">
        <v>892</v>
      </c>
      <c r="J98" t="s">
        <v>3</v>
      </c>
      <c r="K98" t="s">
        <v>893</v>
      </c>
      <c r="L98">
        <v>1374</v>
      </c>
      <c r="N98">
        <v>1013</v>
      </c>
      <c r="O98" t="s">
        <v>894</v>
      </c>
      <c r="P98" t="s">
        <v>894</v>
      </c>
      <c r="Q98">
        <v>1</v>
      </c>
      <c r="X98">
        <v>0.4</v>
      </c>
      <c r="Y98">
        <v>1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0.4</v>
      </c>
      <c r="AH98">
        <v>2</v>
      </c>
      <c r="AI98">
        <v>39650924</v>
      </c>
      <c r="AJ98">
        <v>112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ROW(Source!A58)</f>
        <v>58</v>
      </c>
      <c r="B99">
        <v>39652710</v>
      </c>
      <c r="C99">
        <v>39652709</v>
      </c>
      <c r="D99">
        <v>37071037</v>
      </c>
      <c r="E99">
        <v>1</v>
      </c>
      <c r="F99">
        <v>1</v>
      </c>
      <c r="G99">
        <v>1</v>
      </c>
      <c r="H99">
        <v>1</v>
      </c>
      <c r="I99" t="s">
        <v>895</v>
      </c>
      <c r="J99" t="s">
        <v>3</v>
      </c>
      <c r="K99" t="s">
        <v>896</v>
      </c>
      <c r="L99">
        <v>1191</v>
      </c>
      <c r="N99">
        <v>1013</v>
      </c>
      <c r="O99" t="s">
        <v>878</v>
      </c>
      <c r="P99" t="s">
        <v>878</v>
      </c>
      <c r="Q99">
        <v>1</v>
      </c>
      <c r="X99">
        <v>6.48</v>
      </c>
      <c r="Y99">
        <v>0</v>
      </c>
      <c r="Z99">
        <v>0</v>
      </c>
      <c r="AA99">
        <v>0</v>
      </c>
      <c r="AB99">
        <v>9.6199999999999992</v>
      </c>
      <c r="AC99">
        <v>0</v>
      </c>
      <c r="AD99">
        <v>1</v>
      </c>
      <c r="AE99">
        <v>1</v>
      </c>
      <c r="AF99" t="s">
        <v>19</v>
      </c>
      <c r="AG99">
        <v>8.7480000000000011</v>
      </c>
      <c r="AH99">
        <v>2</v>
      </c>
      <c r="AI99">
        <v>39652710</v>
      </c>
      <c r="AJ99">
        <v>113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ROW(Source!A58)</f>
        <v>58</v>
      </c>
      <c r="B100">
        <v>39652711</v>
      </c>
      <c r="C100">
        <v>39652709</v>
      </c>
      <c r="D100">
        <v>36800424</v>
      </c>
      <c r="E100">
        <v>1</v>
      </c>
      <c r="F100">
        <v>1</v>
      </c>
      <c r="G100">
        <v>1</v>
      </c>
      <c r="H100">
        <v>3</v>
      </c>
      <c r="I100" t="s">
        <v>879</v>
      </c>
      <c r="J100" t="s">
        <v>880</v>
      </c>
      <c r="K100" t="s">
        <v>881</v>
      </c>
      <c r="L100">
        <v>1346</v>
      </c>
      <c r="N100">
        <v>1009</v>
      </c>
      <c r="O100" t="s">
        <v>186</v>
      </c>
      <c r="P100" t="s">
        <v>186</v>
      </c>
      <c r="Q100">
        <v>1</v>
      </c>
      <c r="X100">
        <v>5.9999999999999995E-4</v>
      </c>
      <c r="Y100">
        <v>27.74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5.9999999999999995E-4</v>
      </c>
      <c r="AH100">
        <v>2</v>
      </c>
      <c r="AI100">
        <v>39652711</v>
      </c>
      <c r="AJ100">
        <v>114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ROW(Source!A58)</f>
        <v>58</v>
      </c>
      <c r="B101">
        <v>39652712</v>
      </c>
      <c r="C101">
        <v>39652709</v>
      </c>
      <c r="D101">
        <v>36804578</v>
      </c>
      <c r="E101">
        <v>1</v>
      </c>
      <c r="F101">
        <v>1</v>
      </c>
      <c r="G101">
        <v>1</v>
      </c>
      <c r="H101">
        <v>3</v>
      </c>
      <c r="I101" t="s">
        <v>882</v>
      </c>
      <c r="J101" t="s">
        <v>883</v>
      </c>
      <c r="K101" t="s">
        <v>884</v>
      </c>
      <c r="L101">
        <v>1355</v>
      </c>
      <c r="N101">
        <v>1010</v>
      </c>
      <c r="O101" t="s">
        <v>265</v>
      </c>
      <c r="P101" t="s">
        <v>265</v>
      </c>
      <c r="Q101">
        <v>100</v>
      </c>
      <c r="X101">
        <v>0.08</v>
      </c>
      <c r="Y101">
        <v>83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</v>
      </c>
      <c r="AG101">
        <v>0.08</v>
      </c>
      <c r="AH101">
        <v>2</v>
      </c>
      <c r="AI101">
        <v>39652712</v>
      </c>
      <c r="AJ101">
        <v>115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ROW(Source!A58)</f>
        <v>58</v>
      </c>
      <c r="B102">
        <v>39652713</v>
      </c>
      <c r="C102">
        <v>39652709</v>
      </c>
      <c r="D102">
        <v>36806488</v>
      </c>
      <c r="E102">
        <v>1</v>
      </c>
      <c r="F102">
        <v>1</v>
      </c>
      <c r="G102">
        <v>1</v>
      </c>
      <c r="H102">
        <v>3</v>
      </c>
      <c r="I102" t="s">
        <v>885</v>
      </c>
      <c r="J102" t="s">
        <v>886</v>
      </c>
      <c r="K102" t="s">
        <v>887</v>
      </c>
      <c r="L102">
        <v>1348</v>
      </c>
      <c r="N102">
        <v>1009</v>
      </c>
      <c r="O102" t="s">
        <v>888</v>
      </c>
      <c r="P102" t="s">
        <v>888</v>
      </c>
      <c r="Q102">
        <v>1000</v>
      </c>
      <c r="X102">
        <v>4.0000000000000003E-5</v>
      </c>
      <c r="Y102">
        <v>729.98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4.0000000000000003E-5</v>
      </c>
      <c r="AH102">
        <v>2</v>
      </c>
      <c r="AI102">
        <v>39652713</v>
      </c>
      <c r="AJ102">
        <v>116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ROW(Source!A58)</f>
        <v>58</v>
      </c>
      <c r="B103">
        <v>39652714</v>
      </c>
      <c r="C103">
        <v>39652709</v>
      </c>
      <c r="D103">
        <v>36829536</v>
      </c>
      <c r="E103">
        <v>1</v>
      </c>
      <c r="F103">
        <v>1</v>
      </c>
      <c r="G103">
        <v>1</v>
      </c>
      <c r="H103">
        <v>3</v>
      </c>
      <c r="I103" t="s">
        <v>889</v>
      </c>
      <c r="J103" t="s">
        <v>890</v>
      </c>
      <c r="K103" t="s">
        <v>891</v>
      </c>
      <c r="L103">
        <v>1346</v>
      </c>
      <c r="N103">
        <v>1009</v>
      </c>
      <c r="O103" t="s">
        <v>186</v>
      </c>
      <c r="P103" t="s">
        <v>186</v>
      </c>
      <c r="Q103">
        <v>1</v>
      </c>
      <c r="X103">
        <v>6.0000000000000001E-3</v>
      </c>
      <c r="Y103">
        <v>65.75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6.0000000000000001E-3</v>
      </c>
      <c r="AH103">
        <v>2</v>
      </c>
      <c r="AI103">
        <v>39652714</v>
      </c>
      <c r="AJ103">
        <v>117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ROW(Source!A58)</f>
        <v>58</v>
      </c>
      <c r="B104">
        <v>39652715</v>
      </c>
      <c r="C104">
        <v>39652709</v>
      </c>
      <c r="D104">
        <v>36799065</v>
      </c>
      <c r="E104">
        <v>17</v>
      </c>
      <c r="F104">
        <v>1</v>
      </c>
      <c r="G104">
        <v>1</v>
      </c>
      <c r="H104">
        <v>3</v>
      </c>
      <c r="I104" t="s">
        <v>892</v>
      </c>
      <c r="J104" t="s">
        <v>3</v>
      </c>
      <c r="K104" t="s">
        <v>893</v>
      </c>
      <c r="L104">
        <v>1374</v>
      </c>
      <c r="N104">
        <v>1013</v>
      </c>
      <c r="O104" t="s">
        <v>894</v>
      </c>
      <c r="P104" t="s">
        <v>894</v>
      </c>
      <c r="Q104">
        <v>1</v>
      </c>
      <c r="X104">
        <v>1.25</v>
      </c>
      <c r="Y104">
        <v>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1.25</v>
      </c>
      <c r="AH104">
        <v>2</v>
      </c>
      <c r="AI104">
        <v>39652715</v>
      </c>
      <c r="AJ104">
        <v>119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ROW(Source!A59)</f>
        <v>59</v>
      </c>
      <c r="B105">
        <v>39652710</v>
      </c>
      <c r="C105">
        <v>39652709</v>
      </c>
      <c r="D105">
        <v>37071037</v>
      </c>
      <c r="E105">
        <v>1</v>
      </c>
      <c r="F105">
        <v>1</v>
      </c>
      <c r="G105">
        <v>1</v>
      </c>
      <c r="H105">
        <v>1</v>
      </c>
      <c r="I105" t="s">
        <v>895</v>
      </c>
      <c r="J105" t="s">
        <v>3</v>
      </c>
      <c r="K105" t="s">
        <v>896</v>
      </c>
      <c r="L105">
        <v>1191</v>
      </c>
      <c r="N105">
        <v>1013</v>
      </c>
      <c r="O105" t="s">
        <v>878</v>
      </c>
      <c r="P105" t="s">
        <v>878</v>
      </c>
      <c r="Q105">
        <v>1</v>
      </c>
      <c r="X105">
        <v>6.48</v>
      </c>
      <c r="Y105">
        <v>0</v>
      </c>
      <c r="Z105">
        <v>0</v>
      </c>
      <c r="AA105">
        <v>0</v>
      </c>
      <c r="AB105">
        <v>9.6199999999999992</v>
      </c>
      <c r="AC105">
        <v>0</v>
      </c>
      <c r="AD105">
        <v>1</v>
      </c>
      <c r="AE105">
        <v>1</v>
      </c>
      <c r="AF105" t="s">
        <v>19</v>
      </c>
      <c r="AG105">
        <v>8.7480000000000011</v>
      </c>
      <c r="AH105">
        <v>2</v>
      </c>
      <c r="AI105">
        <v>39652710</v>
      </c>
      <c r="AJ105">
        <v>120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ROW(Source!A59)</f>
        <v>59</v>
      </c>
      <c r="B106">
        <v>39652711</v>
      </c>
      <c r="C106">
        <v>39652709</v>
      </c>
      <c r="D106">
        <v>36800424</v>
      </c>
      <c r="E106">
        <v>1</v>
      </c>
      <c r="F106">
        <v>1</v>
      </c>
      <c r="G106">
        <v>1</v>
      </c>
      <c r="H106">
        <v>3</v>
      </c>
      <c r="I106" t="s">
        <v>879</v>
      </c>
      <c r="J106" t="s">
        <v>880</v>
      </c>
      <c r="K106" t="s">
        <v>881</v>
      </c>
      <c r="L106">
        <v>1346</v>
      </c>
      <c r="N106">
        <v>1009</v>
      </c>
      <c r="O106" t="s">
        <v>186</v>
      </c>
      <c r="P106" t="s">
        <v>186</v>
      </c>
      <c r="Q106">
        <v>1</v>
      </c>
      <c r="X106">
        <v>5.9999999999999995E-4</v>
      </c>
      <c r="Y106">
        <v>27.74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5.9999999999999995E-4</v>
      </c>
      <c r="AH106">
        <v>2</v>
      </c>
      <c r="AI106">
        <v>39652711</v>
      </c>
      <c r="AJ106">
        <v>121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ROW(Source!A59)</f>
        <v>59</v>
      </c>
      <c r="B107">
        <v>39652712</v>
      </c>
      <c r="C107">
        <v>39652709</v>
      </c>
      <c r="D107">
        <v>36804578</v>
      </c>
      <c r="E107">
        <v>1</v>
      </c>
      <c r="F107">
        <v>1</v>
      </c>
      <c r="G107">
        <v>1</v>
      </c>
      <c r="H107">
        <v>3</v>
      </c>
      <c r="I107" t="s">
        <v>882</v>
      </c>
      <c r="J107" t="s">
        <v>883</v>
      </c>
      <c r="K107" t="s">
        <v>884</v>
      </c>
      <c r="L107">
        <v>1355</v>
      </c>
      <c r="N107">
        <v>1010</v>
      </c>
      <c r="O107" t="s">
        <v>265</v>
      </c>
      <c r="P107" t="s">
        <v>265</v>
      </c>
      <c r="Q107">
        <v>100</v>
      </c>
      <c r="X107">
        <v>0.08</v>
      </c>
      <c r="Y107">
        <v>83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0.08</v>
      </c>
      <c r="AH107">
        <v>2</v>
      </c>
      <c r="AI107">
        <v>39652712</v>
      </c>
      <c r="AJ107">
        <v>122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ROW(Source!A59)</f>
        <v>59</v>
      </c>
      <c r="B108">
        <v>39652713</v>
      </c>
      <c r="C108">
        <v>39652709</v>
      </c>
      <c r="D108">
        <v>36806488</v>
      </c>
      <c r="E108">
        <v>1</v>
      </c>
      <c r="F108">
        <v>1</v>
      </c>
      <c r="G108">
        <v>1</v>
      </c>
      <c r="H108">
        <v>3</v>
      </c>
      <c r="I108" t="s">
        <v>885</v>
      </c>
      <c r="J108" t="s">
        <v>886</v>
      </c>
      <c r="K108" t="s">
        <v>887</v>
      </c>
      <c r="L108">
        <v>1348</v>
      </c>
      <c r="N108">
        <v>1009</v>
      </c>
      <c r="O108" t="s">
        <v>888</v>
      </c>
      <c r="P108" t="s">
        <v>888</v>
      </c>
      <c r="Q108">
        <v>1000</v>
      </c>
      <c r="X108">
        <v>4.0000000000000003E-5</v>
      </c>
      <c r="Y108">
        <v>729.98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4.0000000000000003E-5</v>
      </c>
      <c r="AH108">
        <v>2</v>
      </c>
      <c r="AI108">
        <v>39652713</v>
      </c>
      <c r="AJ108">
        <v>123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ROW(Source!A59)</f>
        <v>59</v>
      </c>
      <c r="B109">
        <v>39652714</v>
      </c>
      <c r="C109">
        <v>39652709</v>
      </c>
      <c r="D109">
        <v>36829536</v>
      </c>
      <c r="E109">
        <v>1</v>
      </c>
      <c r="F109">
        <v>1</v>
      </c>
      <c r="G109">
        <v>1</v>
      </c>
      <c r="H109">
        <v>3</v>
      </c>
      <c r="I109" t="s">
        <v>889</v>
      </c>
      <c r="J109" t="s">
        <v>890</v>
      </c>
      <c r="K109" t="s">
        <v>891</v>
      </c>
      <c r="L109">
        <v>1346</v>
      </c>
      <c r="N109">
        <v>1009</v>
      </c>
      <c r="O109" t="s">
        <v>186</v>
      </c>
      <c r="P109" t="s">
        <v>186</v>
      </c>
      <c r="Q109">
        <v>1</v>
      </c>
      <c r="X109">
        <v>6.0000000000000001E-3</v>
      </c>
      <c r="Y109">
        <v>65.75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6.0000000000000001E-3</v>
      </c>
      <c r="AH109">
        <v>2</v>
      </c>
      <c r="AI109">
        <v>39652714</v>
      </c>
      <c r="AJ109">
        <v>124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ROW(Source!A59)</f>
        <v>59</v>
      </c>
      <c r="B110">
        <v>39652715</v>
      </c>
      <c r="C110">
        <v>39652709</v>
      </c>
      <c r="D110">
        <v>36799065</v>
      </c>
      <c r="E110">
        <v>17</v>
      </c>
      <c r="F110">
        <v>1</v>
      </c>
      <c r="G110">
        <v>1</v>
      </c>
      <c r="H110">
        <v>3</v>
      </c>
      <c r="I110" t="s">
        <v>892</v>
      </c>
      <c r="J110" t="s">
        <v>3</v>
      </c>
      <c r="K110" t="s">
        <v>893</v>
      </c>
      <c r="L110">
        <v>1374</v>
      </c>
      <c r="N110">
        <v>1013</v>
      </c>
      <c r="O110" t="s">
        <v>894</v>
      </c>
      <c r="P110" t="s">
        <v>894</v>
      </c>
      <c r="Q110">
        <v>1</v>
      </c>
      <c r="X110">
        <v>1.25</v>
      </c>
      <c r="Y110">
        <v>1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1.25</v>
      </c>
      <c r="AH110">
        <v>2</v>
      </c>
      <c r="AI110">
        <v>39652715</v>
      </c>
      <c r="AJ110">
        <v>126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ROW(Source!A62)</f>
        <v>62</v>
      </c>
      <c r="B111">
        <v>39650956</v>
      </c>
      <c r="C111">
        <v>39650949</v>
      </c>
      <c r="D111">
        <v>37071037</v>
      </c>
      <c r="E111">
        <v>1</v>
      </c>
      <c r="F111">
        <v>1</v>
      </c>
      <c r="G111">
        <v>1</v>
      </c>
      <c r="H111">
        <v>1</v>
      </c>
      <c r="I111" t="s">
        <v>895</v>
      </c>
      <c r="J111" t="s">
        <v>3</v>
      </c>
      <c r="K111" t="s">
        <v>896</v>
      </c>
      <c r="L111">
        <v>1191</v>
      </c>
      <c r="N111">
        <v>1013</v>
      </c>
      <c r="O111" t="s">
        <v>878</v>
      </c>
      <c r="P111" t="s">
        <v>878</v>
      </c>
      <c r="Q111">
        <v>1</v>
      </c>
      <c r="X111">
        <v>2</v>
      </c>
      <c r="Y111">
        <v>0</v>
      </c>
      <c r="Z111">
        <v>0</v>
      </c>
      <c r="AA111">
        <v>0</v>
      </c>
      <c r="AB111">
        <v>9.6199999999999992</v>
      </c>
      <c r="AC111">
        <v>0</v>
      </c>
      <c r="AD111">
        <v>1</v>
      </c>
      <c r="AE111">
        <v>1</v>
      </c>
      <c r="AF111" t="s">
        <v>19</v>
      </c>
      <c r="AG111">
        <v>2.7</v>
      </c>
      <c r="AH111">
        <v>2</v>
      </c>
      <c r="AI111">
        <v>39650950</v>
      </c>
      <c r="AJ111">
        <v>127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ROW(Source!A62)</f>
        <v>62</v>
      </c>
      <c r="B112">
        <v>39650957</v>
      </c>
      <c r="C112">
        <v>39650949</v>
      </c>
      <c r="D112">
        <v>36802095</v>
      </c>
      <c r="E112">
        <v>1</v>
      </c>
      <c r="F112">
        <v>1</v>
      </c>
      <c r="G112">
        <v>1</v>
      </c>
      <c r="H112">
        <v>3</v>
      </c>
      <c r="I112" t="s">
        <v>922</v>
      </c>
      <c r="J112" t="s">
        <v>923</v>
      </c>
      <c r="K112" t="s">
        <v>924</v>
      </c>
      <c r="L112">
        <v>1346</v>
      </c>
      <c r="N112">
        <v>1009</v>
      </c>
      <c r="O112" t="s">
        <v>186</v>
      </c>
      <c r="P112" t="s">
        <v>186</v>
      </c>
      <c r="Q112">
        <v>1</v>
      </c>
      <c r="X112">
        <v>1.4999999999999999E-2</v>
      </c>
      <c r="Y112">
        <v>91.29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1.4999999999999999E-2</v>
      </c>
      <c r="AH112">
        <v>2</v>
      </c>
      <c r="AI112">
        <v>39650951</v>
      </c>
      <c r="AJ112">
        <v>128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ROW(Source!A62)</f>
        <v>62</v>
      </c>
      <c r="B113">
        <v>39650958</v>
      </c>
      <c r="C113">
        <v>39650949</v>
      </c>
      <c r="D113">
        <v>36829536</v>
      </c>
      <c r="E113">
        <v>1</v>
      </c>
      <c r="F113">
        <v>1</v>
      </c>
      <c r="G113">
        <v>1</v>
      </c>
      <c r="H113">
        <v>3</v>
      </c>
      <c r="I113" t="s">
        <v>889</v>
      </c>
      <c r="J113" t="s">
        <v>890</v>
      </c>
      <c r="K113" t="s">
        <v>891</v>
      </c>
      <c r="L113">
        <v>1346</v>
      </c>
      <c r="N113">
        <v>1009</v>
      </c>
      <c r="O113" t="s">
        <v>186</v>
      </c>
      <c r="P113" t="s">
        <v>186</v>
      </c>
      <c r="Q113">
        <v>1</v>
      </c>
      <c r="X113">
        <v>5.0000000000000001E-3</v>
      </c>
      <c r="Y113">
        <v>65.75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5.0000000000000001E-3</v>
      </c>
      <c r="AH113">
        <v>2</v>
      </c>
      <c r="AI113">
        <v>39650952</v>
      </c>
      <c r="AJ113">
        <v>129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ROW(Source!A62)</f>
        <v>62</v>
      </c>
      <c r="B114">
        <v>39650959</v>
      </c>
      <c r="C114">
        <v>39650949</v>
      </c>
      <c r="D114">
        <v>36799065</v>
      </c>
      <c r="E114">
        <v>17</v>
      </c>
      <c r="F114">
        <v>1</v>
      </c>
      <c r="G114">
        <v>1</v>
      </c>
      <c r="H114">
        <v>3</v>
      </c>
      <c r="I114" t="s">
        <v>892</v>
      </c>
      <c r="J114" t="s">
        <v>3</v>
      </c>
      <c r="K114" t="s">
        <v>893</v>
      </c>
      <c r="L114">
        <v>1374</v>
      </c>
      <c r="N114">
        <v>1013</v>
      </c>
      <c r="O114" t="s">
        <v>894</v>
      </c>
      <c r="P114" t="s">
        <v>894</v>
      </c>
      <c r="Q114">
        <v>1</v>
      </c>
      <c r="X114">
        <v>0.38</v>
      </c>
      <c r="Y114">
        <v>1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0.38</v>
      </c>
      <c r="AH114">
        <v>2</v>
      </c>
      <c r="AI114">
        <v>39650953</v>
      </c>
      <c r="AJ114">
        <v>131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ROW(Source!A63)</f>
        <v>63</v>
      </c>
      <c r="B115">
        <v>39650956</v>
      </c>
      <c r="C115">
        <v>39650949</v>
      </c>
      <c r="D115">
        <v>37071037</v>
      </c>
      <c r="E115">
        <v>1</v>
      </c>
      <c r="F115">
        <v>1</v>
      </c>
      <c r="G115">
        <v>1</v>
      </c>
      <c r="H115">
        <v>1</v>
      </c>
      <c r="I115" t="s">
        <v>895</v>
      </c>
      <c r="J115" t="s">
        <v>3</v>
      </c>
      <c r="K115" t="s">
        <v>896</v>
      </c>
      <c r="L115">
        <v>1191</v>
      </c>
      <c r="N115">
        <v>1013</v>
      </c>
      <c r="O115" t="s">
        <v>878</v>
      </c>
      <c r="P115" t="s">
        <v>878</v>
      </c>
      <c r="Q115">
        <v>1</v>
      </c>
      <c r="X115">
        <v>2</v>
      </c>
      <c r="Y115">
        <v>0</v>
      </c>
      <c r="Z115">
        <v>0</v>
      </c>
      <c r="AA115">
        <v>0</v>
      </c>
      <c r="AB115">
        <v>9.6199999999999992</v>
      </c>
      <c r="AC115">
        <v>0</v>
      </c>
      <c r="AD115">
        <v>1</v>
      </c>
      <c r="AE115">
        <v>1</v>
      </c>
      <c r="AF115" t="s">
        <v>19</v>
      </c>
      <c r="AG115">
        <v>2.7</v>
      </c>
      <c r="AH115">
        <v>2</v>
      </c>
      <c r="AI115">
        <v>39650950</v>
      </c>
      <c r="AJ115">
        <v>132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39650957</v>
      </c>
      <c r="C116">
        <v>39650949</v>
      </c>
      <c r="D116">
        <v>36802095</v>
      </c>
      <c r="E116">
        <v>1</v>
      </c>
      <c r="F116">
        <v>1</v>
      </c>
      <c r="G116">
        <v>1</v>
      </c>
      <c r="H116">
        <v>3</v>
      </c>
      <c r="I116" t="s">
        <v>922</v>
      </c>
      <c r="J116" t="s">
        <v>923</v>
      </c>
      <c r="K116" t="s">
        <v>924</v>
      </c>
      <c r="L116">
        <v>1346</v>
      </c>
      <c r="N116">
        <v>1009</v>
      </c>
      <c r="O116" t="s">
        <v>186</v>
      </c>
      <c r="P116" t="s">
        <v>186</v>
      </c>
      <c r="Q116">
        <v>1</v>
      </c>
      <c r="X116">
        <v>1.4999999999999999E-2</v>
      </c>
      <c r="Y116">
        <v>91.29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1.4999999999999999E-2</v>
      </c>
      <c r="AH116">
        <v>2</v>
      </c>
      <c r="AI116">
        <v>39650951</v>
      </c>
      <c r="AJ116">
        <v>133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ROW(Source!A63)</f>
        <v>63</v>
      </c>
      <c r="B117">
        <v>39650958</v>
      </c>
      <c r="C117">
        <v>39650949</v>
      </c>
      <c r="D117">
        <v>36829536</v>
      </c>
      <c r="E117">
        <v>1</v>
      </c>
      <c r="F117">
        <v>1</v>
      </c>
      <c r="G117">
        <v>1</v>
      </c>
      <c r="H117">
        <v>3</v>
      </c>
      <c r="I117" t="s">
        <v>889</v>
      </c>
      <c r="J117" t="s">
        <v>890</v>
      </c>
      <c r="K117" t="s">
        <v>891</v>
      </c>
      <c r="L117">
        <v>1346</v>
      </c>
      <c r="N117">
        <v>1009</v>
      </c>
      <c r="O117" t="s">
        <v>186</v>
      </c>
      <c r="P117" t="s">
        <v>186</v>
      </c>
      <c r="Q117">
        <v>1</v>
      </c>
      <c r="X117">
        <v>5.0000000000000001E-3</v>
      </c>
      <c r="Y117">
        <v>65.75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5.0000000000000001E-3</v>
      </c>
      <c r="AH117">
        <v>2</v>
      </c>
      <c r="AI117">
        <v>39650952</v>
      </c>
      <c r="AJ117">
        <v>134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39650959</v>
      </c>
      <c r="C118">
        <v>39650949</v>
      </c>
      <c r="D118">
        <v>36799065</v>
      </c>
      <c r="E118">
        <v>17</v>
      </c>
      <c r="F118">
        <v>1</v>
      </c>
      <c r="G118">
        <v>1</v>
      </c>
      <c r="H118">
        <v>3</v>
      </c>
      <c r="I118" t="s">
        <v>892</v>
      </c>
      <c r="J118" t="s">
        <v>3</v>
      </c>
      <c r="K118" t="s">
        <v>893</v>
      </c>
      <c r="L118">
        <v>1374</v>
      </c>
      <c r="N118">
        <v>1013</v>
      </c>
      <c r="O118" t="s">
        <v>894</v>
      </c>
      <c r="P118" t="s">
        <v>894</v>
      </c>
      <c r="Q118">
        <v>1</v>
      </c>
      <c r="X118">
        <v>0.38</v>
      </c>
      <c r="Y118">
        <v>1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0.38</v>
      </c>
      <c r="AH118">
        <v>2</v>
      </c>
      <c r="AI118">
        <v>39650953</v>
      </c>
      <c r="AJ118">
        <v>136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ROW(Source!A66)</f>
        <v>66</v>
      </c>
      <c r="B119">
        <v>39650969</v>
      </c>
      <c r="C119">
        <v>39650961</v>
      </c>
      <c r="D119">
        <v>37071037</v>
      </c>
      <c r="E119">
        <v>1</v>
      </c>
      <c r="F119">
        <v>1</v>
      </c>
      <c r="G119">
        <v>1</v>
      </c>
      <c r="H119">
        <v>1</v>
      </c>
      <c r="I119" t="s">
        <v>895</v>
      </c>
      <c r="J119" t="s">
        <v>3</v>
      </c>
      <c r="K119" t="s">
        <v>896</v>
      </c>
      <c r="L119">
        <v>1191</v>
      </c>
      <c r="N119">
        <v>1013</v>
      </c>
      <c r="O119" t="s">
        <v>878</v>
      </c>
      <c r="P119" t="s">
        <v>878</v>
      </c>
      <c r="Q119">
        <v>1</v>
      </c>
      <c r="X119">
        <v>1.1299999999999999</v>
      </c>
      <c r="Y119">
        <v>0</v>
      </c>
      <c r="Z119">
        <v>0</v>
      </c>
      <c r="AA119">
        <v>0</v>
      </c>
      <c r="AB119">
        <v>9.6199999999999992</v>
      </c>
      <c r="AC119">
        <v>0</v>
      </c>
      <c r="AD119">
        <v>1</v>
      </c>
      <c r="AE119">
        <v>1</v>
      </c>
      <c r="AF119" t="s">
        <v>19</v>
      </c>
      <c r="AG119">
        <v>1.5254999999999999</v>
      </c>
      <c r="AH119">
        <v>2</v>
      </c>
      <c r="AI119">
        <v>39650962</v>
      </c>
      <c r="AJ119">
        <v>137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ROW(Source!A66)</f>
        <v>66</v>
      </c>
      <c r="B120">
        <v>39650970</v>
      </c>
      <c r="C120">
        <v>39650961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897</v>
      </c>
      <c r="J120" t="s">
        <v>3</v>
      </c>
      <c r="K120" t="s">
        <v>898</v>
      </c>
      <c r="L120">
        <v>1191</v>
      </c>
      <c r="N120">
        <v>1013</v>
      </c>
      <c r="O120" t="s">
        <v>878</v>
      </c>
      <c r="P120" t="s">
        <v>878</v>
      </c>
      <c r="Q120">
        <v>1</v>
      </c>
      <c r="X120">
        <v>0.08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19</v>
      </c>
      <c r="AG120">
        <v>0.10800000000000001</v>
      </c>
      <c r="AH120">
        <v>2</v>
      </c>
      <c r="AI120">
        <v>39650963</v>
      </c>
      <c r="AJ120">
        <v>138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ROW(Source!A66)</f>
        <v>66</v>
      </c>
      <c r="B121">
        <v>39650971</v>
      </c>
      <c r="C121">
        <v>39650961</v>
      </c>
      <c r="D121">
        <v>36882159</v>
      </c>
      <c r="E121">
        <v>1</v>
      </c>
      <c r="F121">
        <v>1</v>
      </c>
      <c r="G121">
        <v>1</v>
      </c>
      <c r="H121">
        <v>2</v>
      </c>
      <c r="I121" t="s">
        <v>958</v>
      </c>
      <c r="J121" t="s">
        <v>959</v>
      </c>
      <c r="K121" t="s">
        <v>960</v>
      </c>
      <c r="L121">
        <v>1368</v>
      </c>
      <c r="N121">
        <v>1011</v>
      </c>
      <c r="O121" t="s">
        <v>902</v>
      </c>
      <c r="P121" t="s">
        <v>902</v>
      </c>
      <c r="Q121">
        <v>1</v>
      </c>
      <c r="X121">
        <v>0.04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19</v>
      </c>
      <c r="AG121">
        <v>5.4000000000000006E-2</v>
      </c>
      <c r="AH121">
        <v>2</v>
      </c>
      <c r="AI121">
        <v>39650964</v>
      </c>
      <c r="AJ121">
        <v>139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ROW(Source!A66)</f>
        <v>66</v>
      </c>
      <c r="B122">
        <v>39650972</v>
      </c>
      <c r="C122">
        <v>39650961</v>
      </c>
      <c r="D122">
        <v>36883554</v>
      </c>
      <c r="E122">
        <v>1</v>
      </c>
      <c r="F122">
        <v>1</v>
      </c>
      <c r="G122">
        <v>1</v>
      </c>
      <c r="H122">
        <v>2</v>
      </c>
      <c r="I122" t="s">
        <v>961</v>
      </c>
      <c r="J122" t="s">
        <v>962</v>
      </c>
      <c r="K122" t="s">
        <v>963</v>
      </c>
      <c r="L122">
        <v>1368</v>
      </c>
      <c r="N122">
        <v>1011</v>
      </c>
      <c r="O122" t="s">
        <v>902</v>
      </c>
      <c r="P122" t="s">
        <v>902</v>
      </c>
      <c r="Q122">
        <v>1</v>
      </c>
      <c r="X122">
        <v>0.04</v>
      </c>
      <c r="Y122">
        <v>0</v>
      </c>
      <c r="Z122">
        <v>65.709999999999994</v>
      </c>
      <c r="AA122">
        <v>11.6</v>
      </c>
      <c r="AB122">
        <v>0</v>
      </c>
      <c r="AC122">
        <v>0</v>
      </c>
      <c r="AD122">
        <v>1</v>
      </c>
      <c r="AE122">
        <v>0</v>
      </c>
      <c r="AF122" t="s">
        <v>19</v>
      </c>
      <c r="AG122">
        <v>5.4000000000000006E-2</v>
      </c>
      <c r="AH122">
        <v>2</v>
      </c>
      <c r="AI122">
        <v>39650965</v>
      </c>
      <c r="AJ122">
        <v>140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ROW(Source!A66)</f>
        <v>66</v>
      </c>
      <c r="B123">
        <v>39650973</v>
      </c>
      <c r="C123">
        <v>39650961</v>
      </c>
      <c r="D123">
        <v>36804448</v>
      </c>
      <c r="E123">
        <v>1</v>
      </c>
      <c r="F123">
        <v>1</v>
      </c>
      <c r="G123">
        <v>1</v>
      </c>
      <c r="H123">
        <v>3</v>
      </c>
      <c r="I123" t="s">
        <v>925</v>
      </c>
      <c r="J123" t="s">
        <v>926</v>
      </c>
      <c r="K123" t="s">
        <v>927</v>
      </c>
      <c r="L123">
        <v>1346</v>
      </c>
      <c r="N123">
        <v>1009</v>
      </c>
      <c r="O123" t="s">
        <v>186</v>
      </c>
      <c r="P123" t="s">
        <v>186</v>
      </c>
      <c r="Q123">
        <v>1</v>
      </c>
      <c r="X123">
        <v>0.06</v>
      </c>
      <c r="Y123">
        <v>9.0399999999999991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0.06</v>
      </c>
      <c r="AH123">
        <v>2</v>
      </c>
      <c r="AI123">
        <v>39650966</v>
      </c>
      <c r="AJ123">
        <v>141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ROW(Source!A66)</f>
        <v>66</v>
      </c>
      <c r="B124">
        <v>39650974</v>
      </c>
      <c r="C124">
        <v>39650961</v>
      </c>
      <c r="D124">
        <v>36799065</v>
      </c>
      <c r="E124">
        <v>17</v>
      </c>
      <c r="F124">
        <v>1</v>
      </c>
      <c r="G124">
        <v>1</v>
      </c>
      <c r="H124">
        <v>3</v>
      </c>
      <c r="I124" t="s">
        <v>892</v>
      </c>
      <c r="J124" t="s">
        <v>3</v>
      </c>
      <c r="K124" t="s">
        <v>893</v>
      </c>
      <c r="L124">
        <v>1374</v>
      </c>
      <c r="N124">
        <v>1013</v>
      </c>
      <c r="O124" t="s">
        <v>894</v>
      </c>
      <c r="P124" t="s">
        <v>894</v>
      </c>
      <c r="Q124">
        <v>1</v>
      </c>
      <c r="X124">
        <v>0.22</v>
      </c>
      <c r="Y124">
        <v>1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0.22</v>
      </c>
      <c r="AH124">
        <v>2</v>
      </c>
      <c r="AI124">
        <v>39650967</v>
      </c>
      <c r="AJ124">
        <v>143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ROW(Source!A67)</f>
        <v>67</v>
      </c>
      <c r="B125">
        <v>39650969</v>
      </c>
      <c r="C125">
        <v>39650961</v>
      </c>
      <c r="D125">
        <v>37071037</v>
      </c>
      <c r="E125">
        <v>1</v>
      </c>
      <c r="F125">
        <v>1</v>
      </c>
      <c r="G125">
        <v>1</v>
      </c>
      <c r="H125">
        <v>1</v>
      </c>
      <c r="I125" t="s">
        <v>895</v>
      </c>
      <c r="J125" t="s">
        <v>3</v>
      </c>
      <c r="K125" t="s">
        <v>896</v>
      </c>
      <c r="L125">
        <v>1191</v>
      </c>
      <c r="N125">
        <v>1013</v>
      </c>
      <c r="O125" t="s">
        <v>878</v>
      </c>
      <c r="P125" t="s">
        <v>878</v>
      </c>
      <c r="Q125">
        <v>1</v>
      </c>
      <c r="X125">
        <v>1.1299999999999999</v>
      </c>
      <c r="Y125">
        <v>0</v>
      </c>
      <c r="Z125">
        <v>0</v>
      </c>
      <c r="AA125">
        <v>0</v>
      </c>
      <c r="AB125">
        <v>9.6199999999999992</v>
      </c>
      <c r="AC125">
        <v>0</v>
      </c>
      <c r="AD125">
        <v>1</v>
      </c>
      <c r="AE125">
        <v>1</v>
      </c>
      <c r="AF125" t="s">
        <v>19</v>
      </c>
      <c r="AG125">
        <v>1.5254999999999999</v>
      </c>
      <c r="AH125">
        <v>2</v>
      </c>
      <c r="AI125">
        <v>39650962</v>
      </c>
      <c r="AJ125">
        <v>144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ROW(Source!A67)</f>
        <v>67</v>
      </c>
      <c r="B126">
        <v>39650970</v>
      </c>
      <c r="C126">
        <v>39650961</v>
      </c>
      <c r="D126">
        <v>37064876</v>
      </c>
      <c r="E126">
        <v>1</v>
      </c>
      <c r="F126">
        <v>1</v>
      </c>
      <c r="G126">
        <v>1</v>
      </c>
      <c r="H126">
        <v>1</v>
      </c>
      <c r="I126" t="s">
        <v>897</v>
      </c>
      <c r="J126" t="s">
        <v>3</v>
      </c>
      <c r="K126" t="s">
        <v>898</v>
      </c>
      <c r="L126">
        <v>1191</v>
      </c>
      <c r="N126">
        <v>1013</v>
      </c>
      <c r="O126" t="s">
        <v>878</v>
      </c>
      <c r="P126" t="s">
        <v>878</v>
      </c>
      <c r="Q126">
        <v>1</v>
      </c>
      <c r="X126">
        <v>0.08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19</v>
      </c>
      <c r="AG126">
        <v>0.10800000000000001</v>
      </c>
      <c r="AH126">
        <v>2</v>
      </c>
      <c r="AI126">
        <v>39650963</v>
      </c>
      <c r="AJ126">
        <v>145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ROW(Source!A67)</f>
        <v>67</v>
      </c>
      <c r="B127">
        <v>39650971</v>
      </c>
      <c r="C127">
        <v>39650961</v>
      </c>
      <c r="D127">
        <v>36882159</v>
      </c>
      <c r="E127">
        <v>1</v>
      </c>
      <c r="F127">
        <v>1</v>
      </c>
      <c r="G127">
        <v>1</v>
      </c>
      <c r="H127">
        <v>2</v>
      </c>
      <c r="I127" t="s">
        <v>958</v>
      </c>
      <c r="J127" t="s">
        <v>959</v>
      </c>
      <c r="K127" t="s">
        <v>960</v>
      </c>
      <c r="L127">
        <v>1368</v>
      </c>
      <c r="N127">
        <v>1011</v>
      </c>
      <c r="O127" t="s">
        <v>902</v>
      </c>
      <c r="P127" t="s">
        <v>902</v>
      </c>
      <c r="Q127">
        <v>1</v>
      </c>
      <c r="X127">
        <v>0.04</v>
      </c>
      <c r="Y127">
        <v>0</v>
      </c>
      <c r="Z127">
        <v>111.99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19</v>
      </c>
      <c r="AG127">
        <v>5.4000000000000006E-2</v>
      </c>
      <c r="AH127">
        <v>2</v>
      </c>
      <c r="AI127">
        <v>39650964</v>
      </c>
      <c r="AJ127">
        <v>146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ROW(Source!A67)</f>
        <v>67</v>
      </c>
      <c r="B128">
        <v>39650972</v>
      </c>
      <c r="C128">
        <v>39650961</v>
      </c>
      <c r="D128">
        <v>36883554</v>
      </c>
      <c r="E128">
        <v>1</v>
      </c>
      <c r="F128">
        <v>1</v>
      </c>
      <c r="G128">
        <v>1</v>
      </c>
      <c r="H128">
        <v>2</v>
      </c>
      <c r="I128" t="s">
        <v>961</v>
      </c>
      <c r="J128" t="s">
        <v>962</v>
      </c>
      <c r="K128" t="s">
        <v>963</v>
      </c>
      <c r="L128">
        <v>1368</v>
      </c>
      <c r="N128">
        <v>1011</v>
      </c>
      <c r="O128" t="s">
        <v>902</v>
      </c>
      <c r="P128" t="s">
        <v>902</v>
      </c>
      <c r="Q128">
        <v>1</v>
      </c>
      <c r="X128">
        <v>0.04</v>
      </c>
      <c r="Y128">
        <v>0</v>
      </c>
      <c r="Z128">
        <v>65.709999999999994</v>
      </c>
      <c r="AA128">
        <v>11.6</v>
      </c>
      <c r="AB128">
        <v>0</v>
      </c>
      <c r="AC128">
        <v>0</v>
      </c>
      <c r="AD128">
        <v>1</v>
      </c>
      <c r="AE128">
        <v>0</v>
      </c>
      <c r="AF128" t="s">
        <v>19</v>
      </c>
      <c r="AG128">
        <v>5.4000000000000006E-2</v>
      </c>
      <c r="AH128">
        <v>2</v>
      </c>
      <c r="AI128">
        <v>39650965</v>
      </c>
      <c r="AJ128">
        <v>147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ROW(Source!A67)</f>
        <v>67</v>
      </c>
      <c r="B129">
        <v>39650973</v>
      </c>
      <c r="C129">
        <v>39650961</v>
      </c>
      <c r="D129">
        <v>36804448</v>
      </c>
      <c r="E129">
        <v>1</v>
      </c>
      <c r="F129">
        <v>1</v>
      </c>
      <c r="G129">
        <v>1</v>
      </c>
      <c r="H129">
        <v>3</v>
      </c>
      <c r="I129" t="s">
        <v>925</v>
      </c>
      <c r="J129" t="s">
        <v>926</v>
      </c>
      <c r="K129" t="s">
        <v>927</v>
      </c>
      <c r="L129">
        <v>1346</v>
      </c>
      <c r="N129">
        <v>1009</v>
      </c>
      <c r="O129" t="s">
        <v>186</v>
      </c>
      <c r="P129" t="s">
        <v>186</v>
      </c>
      <c r="Q129">
        <v>1</v>
      </c>
      <c r="X129">
        <v>0.06</v>
      </c>
      <c r="Y129">
        <v>9.0399999999999991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0.06</v>
      </c>
      <c r="AH129">
        <v>2</v>
      </c>
      <c r="AI129">
        <v>39650966</v>
      </c>
      <c r="AJ129">
        <v>148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ROW(Source!A67)</f>
        <v>67</v>
      </c>
      <c r="B130">
        <v>39650974</v>
      </c>
      <c r="C130">
        <v>39650961</v>
      </c>
      <c r="D130">
        <v>36799065</v>
      </c>
      <c r="E130">
        <v>17</v>
      </c>
      <c r="F130">
        <v>1</v>
      </c>
      <c r="G130">
        <v>1</v>
      </c>
      <c r="H130">
        <v>3</v>
      </c>
      <c r="I130" t="s">
        <v>892</v>
      </c>
      <c r="J130" t="s">
        <v>3</v>
      </c>
      <c r="K130" t="s">
        <v>893</v>
      </c>
      <c r="L130">
        <v>1374</v>
      </c>
      <c r="N130">
        <v>1013</v>
      </c>
      <c r="O130" t="s">
        <v>894</v>
      </c>
      <c r="P130" t="s">
        <v>894</v>
      </c>
      <c r="Q130">
        <v>1</v>
      </c>
      <c r="X130">
        <v>0.22</v>
      </c>
      <c r="Y130">
        <v>1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0.22</v>
      </c>
      <c r="AH130">
        <v>2</v>
      </c>
      <c r="AI130">
        <v>39650967</v>
      </c>
      <c r="AJ130">
        <v>150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ROW(Source!A70)</f>
        <v>70</v>
      </c>
      <c r="B131">
        <v>39650983</v>
      </c>
      <c r="C131">
        <v>39650976</v>
      </c>
      <c r="D131">
        <v>37064928</v>
      </c>
      <c r="E131">
        <v>1</v>
      </c>
      <c r="F131">
        <v>1</v>
      </c>
      <c r="G131">
        <v>1</v>
      </c>
      <c r="H131">
        <v>1</v>
      </c>
      <c r="I131" t="s">
        <v>964</v>
      </c>
      <c r="J131" t="s">
        <v>3</v>
      </c>
      <c r="K131" t="s">
        <v>965</v>
      </c>
      <c r="L131">
        <v>1191</v>
      </c>
      <c r="N131">
        <v>1013</v>
      </c>
      <c r="O131" t="s">
        <v>878</v>
      </c>
      <c r="P131" t="s">
        <v>878</v>
      </c>
      <c r="Q131">
        <v>1</v>
      </c>
      <c r="X131">
        <v>2</v>
      </c>
      <c r="Y131">
        <v>0</v>
      </c>
      <c r="Z131">
        <v>0</v>
      </c>
      <c r="AA131">
        <v>0</v>
      </c>
      <c r="AB131">
        <v>9.07</v>
      </c>
      <c r="AC131">
        <v>0</v>
      </c>
      <c r="AD131">
        <v>1</v>
      </c>
      <c r="AE131">
        <v>1</v>
      </c>
      <c r="AF131" t="s">
        <v>19</v>
      </c>
      <c r="AG131">
        <v>2.7</v>
      </c>
      <c r="AH131">
        <v>2</v>
      </c>
      <c r="AI131">
        <v>39650977</v>
      </c>
      <c r="AJ131">
        <v>151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ROW(Source!A70)</f>
        <v>70</v>
      </c>
      <c r="B132">
        <v>39650984</v>
      </c>
      <c r="C132">
        <v>39650976</v>
      </c>
      <c r="D132">
        <v>36802095</v>
      </c>
      <c r="E132">
        <v>1</v>
      </c>
      <c r="F132">
        <v>1</v>
      </c>
      <c r="G132">
        <v>1</v>
      </c>
      <c r="H132">
        <v>3</v>
      </c>
      <c r="I132" t="s">
        <v>922</v>
      </c>
      <c r="J132" t="s">
        <v>923</v>
      </c>
      <c r="K132" t="s">
        <v>924</v>
      </c>
      <c r="L132">
        <v>1346</v>
      </c>
      <c r="N132">
        <v>1009</v>
      </c>
      <c r="O132" t="s">
        <v>186</v>
      </c>
      <c r="P132" t="s">
        <v>186</v>
      </c>
      <c r="Q132">
        <v>1</v>
      </c>
      <c r="X132">
        <v>1.4999999999999999E-2</v>
      </c>
      <c r="Y132">
        <v>91.29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1.4999999999999999E-2</v>
      </c>
      <c r="AH132">
        <v>2</v>
      </c>
      <c r="AI132">
        <v>39650978</v>
      </c>
      <c r="AJ132">
        <v>152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ROW(Source!A70)</f>
        <v>70</v>
      </c>
      <c r="B133">
        <v>39650985</v>
      </c>
      <c r="C133">
        <v>39650976</v>
      </c>
      <c r="D133">
        <v>36860041</v>
      </c>
      <c r="E133">
        <v>1</v>
      </c>
      <c r="F133">
        <v>1</v>
      </c>
      <c r="G133">
        <v>1</v>
      </c>
      <c r="H133">
        <v>3</v>
      </c>
      <c r="I133" t="s">
        <v>966</v>
      </c>
      <c r="J133" t="s">
        <v>967</v>
      </c>
      <c r="K133" t="s">
        <v>968</v>
      </c>
      <c r="L133">
        <v>1477</v>
      </c>
      <c r="N133">
        <v>1013</v>
      </c>
      <c r="O133" t="s">
        <v>209</v>
      </c>
      <c r="P133" t="s">
        <v>211</v>
      </c>
      <c r="Q133">
        <v>1</v>
      </c>
      <c r="X133">
        <v>5.0000000000000001E-3</v>
      </c>
      <c r="Y133">
        <v>1819.3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5.0000000000000001E-3</v>
      </c>
      <c r="AH133">
        <v>2</v>
      </c>
      <c r="AI133">
        <v>39650979</v>
      </c>
      <c r="AJ133">
        <v>153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ROW(Source!A70)</f>
        <v>70</v>
      </c>
      <c r="B134">
        <v>39650986</v>
      </c>
      <c r="C134">
        <v>39650976</v>
      </c>
      <c r="D134">
        <v>36860609</v>
      </c>
      <c r="E134">
        <v>1</v>
      </c>
      <c r="F134">
        <v>1</v>
      </c>
      <c r="G134">
        <v>1</v>
      </c>
      <c r="H134">
        <v>3</v>
      </c>
      <c r="I134" t="s">
        <v>969</v>
      </c>
      <c r="J134" t="s">
        <v>970</v>
      </c>
      <c r="K134" t="s">
        <v>971</v>
      </c>
      <c r="L134">
        <v>1355</v>
      </c>
      <c r="N134">
        <v>1010</v>
      </c>
      <c r="O134" t="s">
        <v>265</v>
      </c>
      <c r="P134" t="s">
        <v>265</v>
      </c>
      <c r="Q134">
        <v>100</v>
      </c>
      <c r="X134">
        <v>1.0999999999999999E-2</v>
      </c>
      <c r="Y134">
        <v>164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1.0999999999999999E-2</v>
      </c>
      <c r="AH134">
        <v>2</v>
      </c>
      <c r="AI134">
        <v>39650980</v>
      </c>
      <c r="AJ134">
        <v>154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ROW(Source!A70)</f>
        <v>70</v>
      </c>
      <c r="B135">
        <v>39650987</v>
      </c>
      <c r="C135">
        <v>39650976</v>
      </c>
      <c r="D135">
        <v>36799065</v>
      </c>
      <c r="E135">
        <v>17</v>
      </c>
      <c r="F135">
        <v>1</v>
      </c>
      <c r="G135">
        <v>1</v>
      </c>
      <c r="H135">
        <v>3</v>
      </c>
      <c r="I135" t="s">
        <v>892</v>
      </c>
      <c r="J135" t="s">
        <v>3</v>
      </c>
      <c r="K135" t="s">
        <v>893</v>
      </c>
      <c r="L135">
        <v>1374</v>
      </c>
      <c r="N135">
        <v>1013</v>
      </c>
      <c r="O135" t="s">
        <v>894</v>
      </c>
      <c r="P135" t="s">
        <v>894</v>
      </c>
      <c r="Q135">
        <v>1</v>
      </c>
      <c r="X135">
        <v>0.36</v>
      </c>
      <c r="Y135">
        <v>1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0.36</v>
      </c>
      <c r="AH135">
        <v>2</v>
      </c>
      <c r="AI135">
        <v>39650981</v>
      </c>
      <c r="AJ135">
        <v>156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ROW(Source!A71)</f>
        <v>71</v>
      </c>
      <c r="B136">
        <v>39650983</v>
      </c>
      <c r="C136">
        <v>39650976</v>
      </c>
      <c r="D136">
        <v>37064928</v>
      </c>
      <c r="E136">
        <v>1</v>
      </c>
      <c r="F136">
        <v>1</v>
      </c>
      <c r="G136">
        <v>1</v>
      </c>
      <c r="H136">
        <v>1</v>
      </c>
      <c r="I136" t="s">
        <v>964</v>
      </c>
      <c r="J136" t="s">
        <v>3</v>
      </c>
      <c r="K136" t="s">
        <v>965</v>
      </c>
      <c r="L136">
        <v>1191</v>
      </c>
      <c r="N136">
        <v>1013</v>
      </c>
      <c r="O136" t="s">
        <v>878</v>
      </c>
      <c r="P136" t="s">
        <v>878</v>
      </c>
      <c r="Q136">
        <v>1</v>
      </c>
      <c r="X136">
        <v>2</v>
      </c>
      <c r="Y136">
        <v>0</v>
      </c>
      <c r="Z136">
        <v>0</v>
      </c>
      <c r="AA136">
        <v>0</v>
      </c>
      <c r="AB136">
        <v>9.07</v>
      </c>
      <c r="AC136">
        <v>0</v>
      </c>
      <c r="AD136">
        <v>1</v>
      </c>
      <c r="AE136">
        <v>1</v>
      </c>
      <c r="AF136" t="s">
        <v>19</v>
      </c>
      <c r="AG136">
        <v>2.7</v>
      </c>
      <c r="AH136">
        <v>2</v>
      </c>
      <c r="AI136">
        <v>39650977</v>
      </c>
      <c r="AJ136">
        <v>157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ROW(Source!A71)</f>
        <v>71</v>
      </c>
      <c r="B137">
        <v>39650984</v>
      </c>
      <c r="C137">
        <v>39650976</v>
      </c>
      <c r="D137">
        <v>36802095</v>
      </c>
      <c r="E137">
        <v>1</v>
      </c>
      <c r="F137">
        <v>1</v>
      </c>
      <c r="G137">
        <v>1</v>
      </c>
      <c r="H137">
        <v>3</v>
      </c>
      <c r="I137" t="s">
        <v>922</v>
      </c>
      <c r="J137" t="s">
        <v>923</v>
      </c>
      <c r="K137" t="s">
        <v>924</v>
      </c>
      <c r="L137">
        <v>1346</v>
      </c>
      <c r="N137">
        <v>1009</v>
      </c>
      <c r="O137" t="s">
        <v>186</v>
      </c>
      <c r="P137" t="s">
        <v>186</v>
      </c>
      <c r="Q137">
        <v>1</v>
      </c>
      <c r="X137">
        <v>1.4999999999999999E-2</v>
      </c>
      <c r="Y137">
        <v>91.29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1.4999999999999999E-2</v>
      </c>
      <c r="AH137">
        <v>2</v>
      </c>
      <c r="AI137">
        <v>39650978</v>
      </c>
      <c r="AJ137">
        <v>158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ROW(Source!A71)</f>
        <v>71</v>
      </c>
      <c r="B138">
        <v>39650985</v>
      </c>
      <c r="C138">
        <v>39650976</v>
      </c>
      <c r="D138">
        <v>36860041</v>
      </c>
      <c r="E138">
        <v>1</v>
      </c>
      <c r="F138">
        <v>1</v>
      </c>
      <c r="G138">
        <v>1</v>
      </c>
      <c r="H138">
        <v>3</v>
      </c>
      <c r="I138" t="s">
        <v>966</v>
      </c>
      <c r="J138" t="s">
        <v>967</v>
      </c>
      <c r="K138" t="s">
        <v>968</v>
      </c>
      <c r="L138">
        <v>1477</v>
      </c>
      <c r="N138">
        <v>1013</v>
      </c>
      <c r="O138" t="s">
        <v>209</v>
      </c>
      <c r="P138" t="s">
        <v>211</v>
      </c>
      <c r="Q138">
        <v>1</v>
      </c>
      <c r="X138">
        <v>5.0000000000000001E-3</v>
      </c>
      <c r="Y138">
        <v>1819.3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5.0000000000000001E-3</v>
      </c>
      <c r="AH138">
        <v>2</v>
      </c>
      <c r="AI138">
        <v>39650979</v>
      </c>
      <c r="AJ138">
        <v>159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ROW(Source!A71)</f>
        <v>71</v>
      </c>
      <c r="B139">
        <v>39650986</v>
      </c>
      <c r="C139">
        <v>39650976</v>
      </c>
      <c r="D139">
        <v>36860609</v>
      </c>
      <c r="E139">
        <v>1</v>
      </c>
      <c r="F139">
        <v>1</v>
      </c>
      <c r="G139">
        <v>1</v>
      </c>
      <c r="H139">
        <v>3</v>
      </c>
      <c r="I139" t="s">
        <v>969</v>
      </c>
      <c r="J139" t="s">
        <v>970</v>
      </c>
      <c r="K139" t="s">
        <v>971</v>
      </c>
      <c r="L139">
        <v>1355</v>
      </c>
      <c r="N139">
        <v>1010</v>
      </c>
      <c r="O139" t="s">
        <v>265</v>
      </c>
      <c r="P139" t="s">
        <v>265</v>
      </c>
      <c r="Q139">
        <v>100</v>
      </c>
      <c r="X139">
        <v>1.0999999999999999E-2</v>
      </c>
      <c r="Y139">
        <v>164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1.0999999999999999E-2</v>
      </c>
      <c r="AH139">
        <v>2</v>
      </c>
      <c r="AI139">
        <v>39650980</v>
      </c>
      <c r="AJ139">
        <v>160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ROW(Source!A71)</f>
        <v>71</v>
      </c>
      <c r="B140">
        <v>39650987</v>
      </c>
      <c r="C140">
        <v>39650976</v>
      </c>
      <c r="D140">
        <v>36799065</v>
      </c>
      <c r="E140">
        <v>17</v>
      </c>
      <c r="F140">
        <v>1</v>
      </c>
      <c r="G140">
        <v>1</v>
      </c>
      <c r="H140">
        <v>3</v>
      </c>
      <c r="I140" t="s">
        <v>892</v>
      </c>
      <c r="J140" t="s">
        <v>3</v>
      </c>
      <c r="K140" t="s">
        <v>893</v>
      </c>
      <c r="L140">
        <v>1374</v>
      </c>
      <c r="N140">
        <v>1013</v>
      </c>
      <c r="O140" t="s">
        <v>894</v>
      </c>
      <c r="P140" t="s">
        <v>894</v>
      </c>
      <c r="Q140">
        <v>1</v>
      </c>
      <c r="X140">
        <v>0.36</v>
      </c>
      <c r="Y140">
        <v>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0.36</v>
      </c>
      <c r="AH140">
        <v>2</v>
      </c>
      <c r="AI140">
        <v>39650981</v>
      </c>
      <c r="AJ140">
        <v>162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ROW(Source!A74)</f>
        <v>74</v>
      </c>
      <c r="B141">
        <v>39656320</v>
      </c>
      <c r="C141">
        <v>39656319</v>
      </c>
      <c r="D141">
        <v>37082223</v>
      </c>
      <c r="E141">
        <v>1</v>
      </c>
      <c r="F141">
        <v>1</v>
      </c>
      <c r="G141">
        <v>1</v>
      </c>
      <c r="H141">
        <v>1</v>
      </c>
      <c r="I141" t="s">
        <v>972</v>
      </c>
      <c r="J141" t="s">
        <v>3</v>
      </c>
      <c r="K141" t="s">
        <v>973</v>
      </c>
      <c r="L141">
        <v>1191</v>
      </c>
      <c r="N141">
        <v>1013</v>
      </c>
      <c r="O141" t="s">
        <v>878</v>
      </c>
      <c r="P141" t="s">
        <v>878</v>
      </c>
      <c r="Q141">
        <v>1</v>
      </c>
      <c r="X141">
        <v>0.5</v>
      </c>
      <c r="Y141">
        <v>0</v>
      </c>
      <c r="Z141">
        <v>0</v>
      </c>
      <c r="AA141">
        <v>0</v>
      </c>
      <c r="AB141">
        <v>9.76</v>
      </c>
      <c r="AC141">
        <v>0</v>
      </c>
      <c r="AD141">
        <v>1</v>
      </c>
      <c r="AE141">
        <v>1</v>
      </c>
      <c r="AF141" t="s">
        <v>3</v>
      </c>
      <c r="AG141">
        <v>0.5</v>
      </c>
      <c r="AH141">
        <v>2</v>
      </c>
      <c r="AI141">
        <v>39656320</v>
      </c>
      <c r="AJ141">
        <v>163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ROW(Source!A74)</f>
        <v>74</v>
      </c>
      <c r="B142">
        <v>39656321</v>
      </c>
      <c r="C142">
        <v>39656319</v>
      </c>
      <c r="D142">
        <v>36804944</v>
      </c>
      <c r="E142">
        <v>1</v>
      </c>
      <c r="F142">
        <v>1</v>
      </c>
      <c r="G142">
        <v>1</v>
      </c>
      <c r="H142">
        <v>3</v>
      </c>
      <c r="I142" t="s">
        <v>974</v>
      </c>
      <c r="J142" t="s">
        <v>975</v>
      </c>
      <c r="K142" t="s">
        <v>976</v>
      </c>
      <c r="L142">
        <v>1348</v>
      </c>
      <c r="N142">
        <v>1009</v>
      </c>
      <c r="O142" t="s">
        <v>888</v>
      </c>
      <c r="P142" t="s">
        <v>888</v>
      </c>
      <c r="Q142">
        <v>1000</v>
      </c>
      <c r="X142">
        <v>1.0000000000000001E-5</v>
      </c>
      <c r="Y142">
        <v>12430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1.0000000000000001E-5</v>
      </c>
      <c r="AH142">
        <v>2</v>
      </c>
      <c r="AI142">
        <v>39656321</v>
      </c>
      <c r="AJ142">
        <v>164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ROW(Source!A74)</f>
        <v>74</v>
      </c>
      <c r="B143">
        <v>39656322</v>
      </c>
      <c r="C143">
        <v>39656319</v>
      </c>
      <c r="D143">
        <v>36806488</v>
      </c>
      <c r="E143">
        <v>1</v>
      </c>
      <c r="F143">
        <v>1</v>
      </c>
      <c r="G143">
        <v>1</v>
      </c>
      <c r="H143">
        <v>3</v>
      </c>
      <c r="I143" t="s">
        <v>885</v>
      </c>
      <c r="J143" t="s">
        <v>886</v>
      </c>
      <c r="K143" t="s">
        <v>887</v>
      </c>
      <c r="L143">
        <v>1348</v>
      </c>
      <c r="N143">
        <v>1009</v>
      </c>
      <c r="O143" t="s">
        <v>888</v>
      </c>
      <c r="P143" t="s">
        <v>888</v>
      </c>
      <c r="Q143">
        <v>1000</v>
      </c>
      <c r="X143">
        <v>5.0000000000000002E-5</v>
      </c>
      <c r="Y143">
        <v>729.98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5.0000000000000002E-5</v>
      </c>
      <c r="AH143">
        <v>2</v>
      </c>
      <c r="AI143">
        <v>39656322</v>
      </c>
      <c r="AJ143">
        <v>165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ROW(Source!A74)</f>
        <v>74</v>
      </c>
      <c r="B144">
        <v>39656323</v>
      </c>
      <c r="C144">
        <v>39656319</v>
      </c>
      <c r="D144">
        <v>36825637</v>
      </c>
      <c r="E144">
        <v>1</v>
      </c>
      <c r="F144">
        <v>1</v>
      </c>
      <c r="G144">
        <v>1</v>
      </c>
      <c r="H144">
        <v>3</v>
      </c>
      <c r="I144" t="s">
        <v>977</v>
      </c>
      <c r="J144" t="s">
        <v>978</v>
      </c>
      <c r="K144" t="s">
        <v>979</v>
      </c>
      <c r="L144">
        <v>1348</v>
      </c>
      <c r="N144">
        <v>1009</v>
      </c>
      <c r="O144" t="s">
        <v>888</v>
      </c>
      <c r="P144" t="s">
        <v>888</v>
      </c>
      <c r="Q144">
        <v>1000</v>
      </c>
      <c r="X144">
        <v>1.0000000000000001E-5</v>
      </c>
      <c r="Y144">
        <v>14690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1.0000000000000001E-5</v>
      </c>
      <c r="AH144">
        <v>2</v>
      </c>
      <c r="AI144">
        <v>39656323</v>
      </c>
      <c r="AJ144">
        <v>166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ROW(Source!A74)</f>
        <v>74</v>
      </c>
      <c r="B145">
        <v>39656324</v>
      </c>
      <c r="C145">
        <v>39656319</v>
      </c>
      <c r="D145">
        <v>36799065</v>
      </c>
      <c r="E145">
        <v>17</v>
      </c>
      <c r="F145">
        <v>1</v>
      </c>
      <c r="G145">
        <v>1</v>
      </c>
      <c r="H145">
        <v>3</v>
      </c>
      <c r="I145" t="s">
        <v>892</v>
      </c>
      <c r="J145" t="s">
        <v>3</v>
      </c>
      <c r="K145" t="s">
        <v>893</v>
      </c>
      <c r="L145">
        <v>1374</v>
      </c>
      <c r="N145">
        <v>1013</v>
      </c>
      <c r="O145" t="s">
        <v>894</v>
      </c>
      <c r="P145" t="s">
        <v>894</v>
      </c>
      <c r="Q145">
        <v>1</v>
      </c>
      <c r="X145">
        <v>0.1</v>
      </c>
      <c r="Y145">
        <v>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0.1</v>
      </c>
      <c r="AH145">
        <v>2</v>
      </c>
      <c r="AI145">
        <v>39656324</v>
      </c>
      <c r="AJ145">
        <v>168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ROW(Source!A75)</f>
        <v>75</v>
      </c>
      <c r="B146">
        <v>39656320</v>
      </c>
      <c r="C146">
        <v>39656319</v>
      </c>
      <c r="D146">
        <v>37082223</v>
      </c>
      <c r="E146">
        <v>1</v>
      </c>
      <c r="F146">
        <v>1</v>
      </c>
      <c r="G146">
        <v>1</v>
      </c>
      <c r="H146">
        <v>1</v>
      </c>
      <c r="I146" t="s">
        <v>972</v>
      </c>
      <c r="J146" t="s">
        <v>3</v>
      </c>
      <c r="K146" t="s">
        <v>973</v>
      </c>
      <c r="L146">
        <v>1191</v>
      </c>
      <c r="N146">
        <v>1013</v>
      </c>
      <c r="O146" t="s">
        <v>878</v>
      </c>
      <c r="P146" t="s">
        <v>878</v>
      </c>
      <c r="Q146">
        <v>1</v>
      </c>
      <c r="X146">
        <v>0.5</v>
      </c>
      <c r="Y146">
        <v>0</v>
      </c>
      <c r="Z146">
        <v>0</v>
      </c>
      <c r="AA146">
        <v>0</v>
      </c>
      <c r="AB146">
        <v>9.76</v>
      </c>
      <c r="AC146">
        <v>0</v>
      </c>
      <c r="AD146">
        <v>1</v>
      </c>
      <c r="AE146">
        <v>1</v>
      </c>
      <c r="AF146" t="s">
        <v>3</v>
      </c>
      <c r="AG146">
        <v>0.5</v>
      </c>
      <c r="AH146">
        <v>2</v>
      </c>
      <c r="AI146">
        <v>39656320</v>
      </c>
      <c r="AJ146">
        <v>169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ROW(Source!A75)</f>
        <v>75</v>
      </c>
      <c r="B147">
        <v>39656321</v>
      </c>
      <c r="C147">
        <v>39656319</v>
      </c>
      <c r="D147">
        <v>36804944</v>
      </c>
      <c r="E147">
        <v>1</v>
      </c>
      <c r="F147">
        <v>1</v>
      </c>
      <c r="G147">
        <v>1</v>
      </c>
      <c r="H147">
        <v>3</v>
      </c>
      <c r="I147" t="s">
        <v>974</v>
      </c>
      <c r="J147" t="s">
        <v>975</v>
      </c>
      <c r="K147" t="s">
        <v>976</v>
      </c>
      <c r="L147">
        <v>1348</v>
      </c>
      <c r="N147">
        <v>1009</v>
      </c>
      <c r="O147" t="s">
        <v>888</v>
      </c>
      <c r="P147" t="s">
        <v>888</v>
      </c>
      <c r="Q147">
        <v>1000</v>
      </c>
      <c r="X147">
        <v>1.0000000000000001E-5</v>
      </c>
      <c r="Y147">
        <v>12430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1.0000000000000001E-5</v>
      </c>
      <c r="AH147">
        <v>2</v>
      </c>
      <c r="AI147">
        <v>39656321</v>
      </c>
      <c r="AJ147">
        <v>170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ROW(Source!A75)</f>
        <v>75</v>
      </c>
      <c r="B148">
        <v>39656322</v>
      </c>
      <c r="C148">
        <v>39656319</v>
      </c>
      <c r="D148">
        <v>36806488</v>
      </c>
      <c r="E148">
        <v>1</v>
      </c>
      <c r="F148">
        <v>1</v>
      </c>
      <c r="G148">
        <v>1</v>
      </c>
      <c r="H148">
        <v>3</v>
      </c>
      <c r="I148" t="s">
        <v>885</v>
      </c>
      <c r="J148" t="s">
        <v>886</v>
      </c>
      <c r="K148" t="s">
        <v>887</v>
      </c>
      <c r="L148">
        <v>1348</v>
      </c>
      <c r="N148">
        <v>1009</v>
      </c>
      <c r="O148" t="s">
        <v>888</v>
      </c>
      <c r="P148" t="s">
        <v>888</v>
      </c>
      <c r="Q148">
        <v>1000</v>
      </c>
      <c r="X148">
        <v>5.0000000000000002E-5</v>
      </c>
      <c r="Y148">
        <v>729.98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5.0000000000000002E-5</v>
      </c>
      <c r="AH148">
        <v>2</v>
      </c>
      <c r="AI148">
        <v>39656322</v>
      </c>
      <c r="AJ148">
        <v>171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ROW(Source!A75)</f>
        <v>75</v>
      </c>
      <c r="B149">
        <v>39656323</v>
      </c>
      <c r="C149">
        <v>39656319</v>
      </c>
      <c r="D149">
        <v>36825637</v>
      </c>
      <c r="E149">
        <v>1</v>
      </c>
      <c r="F149">
        <v>1</v>
      </c>
      <c r="G149">
        <v>1</v>
      </c>
      <c r="H149">
        <v>3</v>
      </c>
      <c r="I149" t="s">
        <v>977</v>
      </c>
      <c r="J149" t="s">
        <v>978</v>
      </c>
      <c r="K149" t="s">
        <v>979</v>
      </c>
      <c r="L149">
        <v>1348</v>
      </c>
      <c r="N149">
        <v>1009</v>
      </c>
      <c r="O149" t="s">
        <v>888</v>
      </c>
      <c r="P149" t="s">
        <v>888</v>
      </c>
      <c r="Q149">
        <v>1000</v>
      </c>
      <c r="X149">
        <v>1.0000000000000001E-5</v>
      </c>
      <c r="Y149">
        <v>14690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1.0000000000000001E-5</v>
      </c>
      <c r="AH149">
        <v>2</v>
      </c>
      <c r="AI149">
        <v>39656323</v>
      </c>
      <c r="AJ149">
        <v>172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ROW(Source!A75)</f>
        <v>75</v>
      </c>
      <c r="B150">
        <v>39656324</v>
      </c>
      <c r="C150">
        <v>39656319</v>
      </c>
      <c r="D150">
        <v>36799065</v>
      </c>
      <c r="E150">
        <v>17</v>
      </c>
      <c r="F150">
        <v>1</v>
      </c>
      <c r="G150">
        <v>1</v>
      </c>
      <c r="H150">
        <v>3</v>
      </c>
      <c r="I150" t="s">
        <v>892</v>
      </c>
      <c r="J150" t="s">
        <v>3</v>
      </c>
      <c r="K150" t="s">
        <v>893</v>
      </c>
      <c r="L150">
        <v>1374</v>
      </c>
      <c r="N150">
        <v>1013</v>
      </c>
      <c r="O150" t="s">
        <v>894</v>
      </c>
      <c r="P150" t="s">
        <v>894</v>
      </c>
      <c r="Q150">
        <v>1</v>
      </c>
      <c r="X150">
        <v>0.1</v>
      </c>
      <c r="Y150">
        <v>1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0.1</v>
      </c>
      <c r="AH150">
        <v>2</v>
      </c>
      <c r="AI150">
        <v>39656324</v>
      </c>
      <c r="AJ150">
        <v>174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ROW(Source!A78)</f>
        <v>78</v>
      </c>
      <c r="B151">
        <v>39650998</v>
      </c>
      <c r="C151">
        <v>39650989</v>
      </c>
      <c r="D151">
        <v>37071037</v>
      </c>
      <c r="E151">
        <v>1</v>
      </c>
      <c r="F151">
        <v>1</v>
      </c>
      <c r="G151">
        <v>1</v>
      </c>
      <c r="H151">
        <v>1</v>
      </c>
      <c r="I151" t="s">
        <v>895</v>
      </c>
      <c r="J151" t="s">
        <v>3</v>
      </c>
      <c r="K151" t="s">
        <v>896</v>
      </c>
      <c r="L151">
        <v>1191</v>
      </c>
      <c r="N151">
        <v>1013</v>
      </c>
      <c r="O151" t="s">
        <v>878</v>
      </c>
      <c r="P151" t="s">
        <v>878</v>
      </c>
      <c r="Q151">
        <v>1</v>
      </c>
      <c r="X151">
        <v>0.84</v>
      </c>
      <c r="Y151">
        <v>0</v>
      </c>
      <c r="Z151">
        <v>0</v>
      </c>
      <c r="AA151">
        <v>0</v>
      </c>
      <c r="AB151">
        <v>9.6199999999999992</v>
      </c>
      <c r="AC151">
        <v>0</v>
      </c>
      <c r="AD151">
        <v>1</v>
      </c>
      <c r="AE151">
        <v>1</v>
      </c>
      <c r="AF151" t="s">
        <v>19</v>
      </c>
      <c r="AG151">
        <v>1.1340000000000001</v>
      </c>
      <c r="AH151">
        <v>2</v>
      </c>
      <c r="AI151">
        <v>39650990</v>
      </c>
      <c r="AJ151">
        <v>175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ROW(Source!A78)</f>
        <v>78</v>
      </c>
      <c r="B152">
        <v>39650999</v>
      </c>
      <c r="C152">
        <v>39650989</v>
      </c>
      <c r="D152">
        <v>36800424</v>
      </c>
      <c r="E152">
        <v>1</v>
      </c>
      <c r="F152">
        <v>1</v>
      </c>
      <c r="G152">
        <v>1</v>
      </c>
      <c r="H152">
        <v>3</v>
      </c>
      <c r="I152" t="s">
        <v>879</v>
      </c>
      <c r="J152" t="s">
        <v>880</v>
      </c>
      <c r="K152" t="s">
        <v>881</v>
      </c>
      <c r="L152">
        <v>1346</v>
      </c>
      <c r="N152">
        <v>1009</v>
      </c>
      <c r="O152" t="s">
        <v>186</v>
      </c>
      <c r="P152" t="s">
        <v>186</v>
      </c>
      <c r="Q152">
        <v>1</v>
      </c>
      <c r="X152">
        <v>2.0000000000000001E-4</v>
      </c>
      <c r="Y152">
        <v>27.74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2.0000000000000001E-4</v>
      </c>
      <c r="AH152">
        <v>2</v>
      </c>
      <c r="AI152">
        <v>39650991</v>
      </c>
      <c r="AJ152">
        <v>176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ROW(Source!A78)</f>
        <v>78</v>
      </c>
      <c r="B153">
        <v>39651000</v>
      </c>
      <c r="C153">
        <v>39650989</v>
      </c>
      <c r="D153">
        <v>36804947</v>
      </c>
      <c r="E153">
        <v>1</v>
      </c>
      <c r="F153">
        <v>1</v>
      </c>
      <c r="G153">
        <v>1</v>
      </c>
      <c r="H153">
        <v>3</v>
      </c>
      <c r="I153" t="s">
        <v>980</v>
      </c>
      <c r="J153" t="s">
        <v>981</v>
      </c>
      <c r="K153" t="s">
        <v>982</v>
      </c>
      <c r="L153">
        <v>1348</v>
      </c>
      <c r="N153">
        <v>1009</v>
      </c>
      <c r="O153" t="s">
        <v>888</v>
      </c>
      <c r="P153" t="s">
        <v>888</v>
      </c>
      <c r="Q153">
        <v>1000</v>
      </c>
      <c r="X153">
        <v>1E-4</v>
      </c>
      <c r="Y153">
        <v>12430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1E-4</v>
      </c>
      <c r="AH153">
        <v>2</v>
      </c>
      <c r="AI153">
        <v>39650992</v>
      </c>
      <c r="AJ153">
        <v>177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ROW(Source!A78)</f>
        <v>78</v>
      </c>
      <c r="B154">
        <v>39651001</v>
      </c>
      <c r="C154">
        <v>39650989</v>
      </c>
      <c r="D154">
        <v>36829536</v>
      </c>
      <c r="E154">
        <v>1</v>
      </c>
      <c r="F154">
        <v>1</v>
      </c>
      <c r="G154">
        <v>1</v>
      </c>
      <c r="H154">
        <v>3</v>
      </c>
      <c r="I154" t="s">
        <v>889</v>
      </c>
      <c r="J154" t="s">
        <v>890</v>
      </c>
      <c r="K154" t="s">
        <v>891</v>
      </c>
      <c r="L154">
        <v>1346</v>
      </c>
      <c r="N154">
        <v>1009</v>
      </c>
      <c r="O154" t="s">
        <v>186</v>
      </c>
      <c r="P154" t="s">
        <v>186</v>
      </c>
      <c r="Q154">
        <v>1</v>
      </c>
      <c r="X154">
        <v>2E-3</v>
      </c>
      <c r="Y154">
        <v>65.75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2E-3</v>
      </c>
      <c r="AH154">
        <v>2</v>
      </c>
      <c r="AI154">
        <v>39650993</v>
      </c>
      <c r="AJ154">
        <v>178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ROW(Source!A78)</f>
        <v>78</v>
      </c>
      <c r="B155">
        <v>39651002</v>
      </c>
      <c r="C155">
        <v>39650989</v>
      </c>
      <c r="D155">
        <v>36836995</v>
      </c>
      <c r="E155">
        <v>1</v>
      </c>
      <c r="F155">
        <v>1</v>
      </c>
      <c r="G155">
        <v>1</v>
      </c>
      <c r="H155">
        <v>3</v>
      </c>
      <c r="I155" t="s">
        <v>983</v>
      </c>
      <c r="J155" t="s">
        <v>984</v>
      </c>
      <c r="K155" t="s">
        <v>985</v>
      </c>
      <c r="L155">
        <v>1346</v>
      </c>
      <c r="N155">
        <v>1009</v>
      </c>
      <c r="O155" t="s">
        <v>186</v>
      </c>
      <c r="P155" t="s">
        <v>186</v>
      </c>
      <c r="Q155">
        <v>1</v>
      </c>
      <c r="X155">
        <v>0.01</v>
      </c>
      <c r="Y155">
        <v>28.93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0.01</v>
      </c>
      <c r="AH155">
        <v>2</v>
      </c>
      <c r="AI155">
        <v>39650994</v>
      </c>
      <c r="AJ155">
        <v>179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ROW(Source!A78)</f>
        <v>78</v>
      </c>
      <c r="B156">
        <v>39651003</v>
      </c>
      <c r="C156">
        <v>39650989</v>
      </c>
      <c r="D156">
        <v>36867796</v>
      </c>
      <c r="E156">
        <v>1</v>
      </c>
      <c r="F156">
        <v>1</v>
      </c>
      <c r="G156">
        <v>1</v>
      </c>
      <c r="H156">
        <v>3</v>
      </c>
      <c r="I156" t="s">
        <v>943</v>
      </c>
      <c r="J156" t="s">
        <v>944</v>
      </c>
      <c r="K156" t="s">
        <v>945</v>
      </c>
      <c r="L156">
        <v>1346</v>
      </c>
      <c r="N156">
        <v>1009</v>
      </c>
      <c r="O156" t="s">
        <v>186</v>
      </c>
      <c r="P156" t="s">
        <v>186</v>
      </c>
      <c r="Q156">
        <v>1</v>
      </c>
      <c r="X156">
        <v>1.42E-3</v>
      </c>
      <c r="Y156">
        <v>38.340000000000003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1.42E-3</v>
      </c>
      <c r="AH156">
        <v>2</v>
      </c>
      <c r="AI156">
        <v>39650995</v>
      </c>
      <c r="AJ156">
        <v>180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ROW(Source!A78)</f>
        <v>78</v>
      </c>
      <c r="B157">
        <v>39651004</v>
      </c>
      <c r="C157">
        <v>39650989</v>
      </c>
      <c r="D157">
        <v>36799065</v>
      </c>
      <c r="E157">
        <v>17</v>
      </c>
      <c r="F157">
        <v>1</v>
      </c>
      <c r="G157">
        <v>1</v>
      </c>
      <c r="H157">
        <v>3</v>
      </c>
      <c r="I157" t="s">
        <v>892</v>
      </c>
      <c r="J157" t="s">
        <v>3</v>
      </c>
      <c r="K157" t="s">
        <v>893</v>
      </c>
      <c r="L157">
        <v>1374</v>
      </c>
      <c r="N157">
        <v>1013</v>
      </c>
      <c r="O157" t="s">
        <v>894</v>
      </c>
      <c r="P157" t="s">
        <v>894</v>
      </c>
      <c r="Q157">
        <v>1</v>
      </c>
      <c r="X157">
        <v>0.16</v>
      </c>
      <c r="Y157">
        <v>1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0.16</v>
      </c>
      <c r="AH157">
        <v>2</v>
      </c>
      <c r="AI157">
        <v>39650996</v>
      </c>
      <c r="AJ157">
        <v>182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ROW(Source!A79)</f>
        <v>79</v>
      </c>
      <c r="B158">
        <v>39650998</v>
      </c>
      <c r="C158">
        <v>39650989</v>
      </c>
      <c r="D158">
        <v>37071037</v>
      </c>
      <c r="E158">
        <v>1</v>
      </c>
      <c r="F158">
        <v>1</v>
      </c>
      <c r="G158">
        <v>1</v>
      </c>
      <c r="H158">
        <v>1</v>
      </c>
      <c r="I158" t="s">
        <v>895</v>
      </c>
      <c r="J158" t="s">
        <v>3</v>
      </c>
      <c r="K158" t="s">
        <v>896</v>
      </c>
      <c r="L158">
        <v>1191</v>
      </c>
      <c r="N158">
        <v>1013</v>
      </c>
      <c r="O158" t="s">
        <v>878</v>
      </c>
      <c r="P158" t="s">
        <v>878</v>
      </c>
      <c r="Q158">
        <v>1</v>
      </c>
      <c r="X158">
        <v>0.84</v>
      </c>
      <c r="Y158">
        <v>0</v>
      </c>
      <c r="Z158">
        <v>0</v>
      </c>
      <c r="AA158">
        <v>0</v>
      </c>
      <c r="AB158">
        <v>9.6199999999999992</v>
      </c>
      <c r="AC158">
        <v>0</v>
      </c>
      <c r="AD158">
        <v>1</v>
      </c>
      <c r="AE158">
        <v>1</v>
      </c>
      <c r="AF158" t="s">
        <v>19</v>
      </c>
      <c r="AG158">
        <v>1.1340000000000001</v>
      </c>
      <c r="AH158">
        <v>2</v>
      </c>
      <c r="AI158">
        <v>39650990</v>
      </c>
      <c r="AJ158">
        <v>183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ROW(Source!A79)</f>
        <v>79</v>
      </c>
      <c r="B159">
        <v>39650999</v>
      </c>
      <c r="C159">
        <v>39650989</v>
      </c>
      <c r="D159">
        <v>36800424</v>
      </c>
      <c r="E159">
        <v>1</v>
      </c>
      <c r="F159">
        <v>1</v>
      </c>
      <c r="G159">
        <v>1</v>
      </c>
      <c r="H159">
        <v>3</v>
      </c>
      <c r="I159" t="s">
        <v>879</v>
      </c>
      <c r="J159" t="s">
        <v>880</v>
      </c>
      <c r="K159" t="s">
        <v>881</v>
      </c>
      <c r="L159">
        <v>1346</v>
      </c>
      <c r="N159">
        <v>1009</v>
      </c>
      <c r="O159" t="s">
        <v>186</v>
      </c>
      <c r="P159" t="s">
        <v>186</v>
      </c>
      <c r="Q159">
        <v>1</v>
      </c>
      <c r="X159">
        <v>2.0000000000000001E-4</v>
      </c>
      <c r="Y159">
        <v>27.74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2.0000000000000001E-4</v>
      </c>
      <c r="AH159">
        <v>2</v>
      </c>
      <c r="AI159">
        <v>39650991</v>
      </c>
      <c r="AJ159">
        <v>184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ROW(Source!A79)</f>
        <v>79</v>
      </c>
      <c r="B160">
        <v>39651000</v>
      </c>
      <c r="C160">
        <v>39650989</v>
      </c>
      <c r="D160">
        <v>36804947</v>
      </c>
      <c r="E160">
        <v>1</v>
      </c>
      <c r="F160">
        <v>1</v>
      </c>
      <c r="G160">
        <v>1</v>
      </c>
      <c r="H160">
        <v>3</v>
      </c>
      <c r="I160" t="s">
        <v>980</v>
      </c>
      <c r="J160" t="s">
        <v>981</v>
      </c>
      <c r="K160" t="s">
        <v>982</v>
      </c>
      <c r="L160">
        <v>1348</v>
      </c>
      <c r="N160">
        <v>1009</v>
      </c>
      <c r="O160" t="s">
        <v>888</v>
      </c>
      <c r="P160" t="s">
        <v>888</v>
      </c>
      <c r="Q160">
        <v>1000</v>
      </c>
      <c r="X160">
        <v>1E-4</v>
      </c>
      <c r="Y160">
        <v>12430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1E-4</v>
      </c>
      <c r="AH160">
        <v>2</v>
      </c>
      <c r="AI160">
        <v>39650992</v>
      </c>
      <c r="AJ160">
        <v>185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ROW(Source!A79)</f>
        <v>79</v>
      </c>
      <c r="B161">
        <v>39651001</v>
      </c>
      <c r="C161">
        <v>39650989</v>
      </c>
      <c r="D161">
        <v>36829536</v>
      </c>
      <c r="E161">
        <v>1</v>
      </c>
      <c r="F161">
        <v>1</v>
      </c>
      <c r="G161">
        <v>1</v>
      </c>
      <c r="H161">
        <v>3</v>
      </c>
      <c r="I161" t="s">
        <v>889</v>
      </c>
      <c r="J161" t="s">
        <v>890</v>
      </c>
      <c r="K161" t="s">
        <v>891</v>
      </c>
      <c r="L161">
        <v>1346</v>
      </c>
      <c r="N161">
        <v>1009</v>
      </c>
      <c r="O161" t="s">
        <v>186</v>
      </c>
      <c r="P161" t="s">
        <v>186</v>
      </c>
      <c r="Q161">
        <v>1</v>
      </c>
      <c r="X161">
        <v>2E-3</v>
      </c>
      <c r="Y161">
        <v>65.75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2E-3</v>
      </c>
      <c r="AH161">
        <v>2</v>
      </c>
      <c r="AI161">
        <v>39650993</v>
      </c>
      <c r="AJ161">
        <v>186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ROW(Source!A79)</f>
        <v>79</v>
      </c>
      <c r="B162">
        <v>39651002</v>
      </c>
      <c r="C162">
        <v>39650989</v>
      </c>
      <c r="D162">
        <v>36836995</v>
      </c>
      <c r="E162">
        <v>1</v>
      </c>
      <c r="F162">
        <v>1</v>
      </c>
      <c r="G162">
        <v>1</v>
      </c>
      <c r="H162">
        <v>3</v>
      </c>
      <c r="I162" t="s">
        <v>983</v>
      </c>
      <c r="J162" t="s">
        <v>984</v>
      </c>
      <c r="K162" t="s">
        <v>985</v>
      </c>
      <c r="L162">
        <v>1346</v>
      </c>
      <c r="N162">
        <v>1009</v>
      </c>
      <c r="O162" t="s">
        <v>186</v>
      </c>
      <c r="P162" t="s">
        <v>186</v>
      </c>
      <c r="Q162">
        <v>1</v>
      </c>
      <c r="X162">
        <v>0.01</v>
      </c>
      <c r="Y162">
        <v>28.93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0.01</v>
      </c>
      <c r="AH162">
        <v>2</v>
      </c>
      <c r="AI162">
        <v>39650994</v>
      </c>
      <c r="AJ162">
        <v>187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ROW(Source!A79)</f>
        <v>79</v>
      </c>
      <c r="B163">
        <v>39651003</v>
      </c>
      <c r="C163">
        <v>39650989</v>
      </c>
      <c r="D163">
        <v>36867796</v>
      </c>
      <c r="E163">
        <v>1</v>
      </c>
      <c r="F163">
        <v>1</v>
      </c>
      <c r="G163">
        <v>1</v>
      </c>
      <c r="H163">
        <v>3</v>
      </c>
      <c r="I163" t="s">
        <v>943</v>
      </c>
      <c r="J163" t="s">
        <v>944</v>
      </c>
      <c r="K163" t="s">
        <v>945</v>
      </c>
      <c r="L163">
        <v>1346</v>
      </c>
      <c r="N163">
        <v>1009</v>
      </c>
      <c r="O163" t="s">
        <v>186</v>
      </c>
      <c r="P163" t="s">
        <v>186</v>
      </c>
      <c r="Q163">
        <v>1</v>
      </c>
      <c r="X163">
        <v>1.42E-3</v>
      </c>
      <c r="Y163">
        <v>38.340000000000003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1.42E-3</v>
      </c>
      <c r="AH163">
        <v>2</v>
      </c>
      <c r="AI163">
        <v>39650995</v>
      </c>
      <c r="AJ163">
        <v>188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ROW(Source!A79)</f>
        <v>79</v>
      </c>
      <c r="B164">
        <v>39651004</v>
      </c>
      <c r="C164">
        <v>39650989</v>
      </c>
      <c r="D164">
        <v>36799065</v>
      </c>
      <c r="E164">
        <v>17</v>
      </c>
      <c r="F164">
        <v>1</v>
      </c>
      <c r="G164">
        <v>1</v>
      </c>
      <c r="H164">
        <v>3</v>
      </c>
      <c r="I164" t="s">
        <v>892</v>
      </c>
      <c r="J164" t="s">
        <v>3</v>
      </c>
      <c r="K164" t="s">
        <v>893</v>
      </c>
      <c r="L164">
        <v>1374</v>
      </c>
      <c r="N164">
        <v>1013</v>
      </c>
      <c r="O164" t="s">
        <v>894</v>
      </c>
      <c r="P164" t="s">
        <v>894</v>
      </c>
      <c r="Q164">
        <v>1</v>
      </c>
      <c r="X164">
        <v>0.16</v>
      </c>
      <c r="Y164">
        <v>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0.16</v>
      </c>
      <c r="AH164">
        <v>2</v>
      </c>
      <c r="AI164">
        <v>39650996</v>
      </c>
      <c r="AJ164">
        <v>190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ROW(Source!A82)</f>
        <v>82</v>
      </c>
      <c r="B165">
        <v>39652731</v>
      </c>
      <c r="C165">
        <v>39652730</v>
      </c>
      <c r="D165">
        <v>37113247</v>
      </c>
      <c r="E165">
        <v>1</v>
      </c>
      <c r="F165">
        <v>1</v>
      </c>
      <c r="G165">
        <v>1</v>
      </c>
      <c r="H165">
        <v>1</v>
      </c>
      <c r="I165" t="s">
        <v>920</v>
      </c>
      <c r="J165" t="s">
        <v>3</v>
      </c>
      <c r="K165" t="s">
        <v>921</v>
      </c>
      <c r="L165">
        <v>1191</v>
      </c>
      <c r="N165">
        <v>1013</v>
      </c>
      <c r="O165" t="s">
        <v>878</v>
      </c>
      <c r="P165" t="s">
        <v>878</v>
      </c>
      <c r="Q165">
        <v>1</v>
      </c>
      <c r="X165">
        <v>6</v>
      </c>
      <c r="Y165">
        <v>0</v>
      </c>
      <c r="Z165">
        <v>0</v>
      </c>
      <c r="AA165">
        <v>0</v>
      </c>
      <c r="AB165">
        <v>11.09</v>
      </c>
      <c r="AC165">
        <v>0</v>
      </c>
      <c r="AD165">
        <v>1</v>
      </c>
      <c r="AE165">
        <v>1</v>
      </c>
      <c r="AF165" t="s">
        <v>19</v>
      </c>
      <c r="AG165">
        <v>8.1000000000000014</v>
      </c>
      <c r="AH165">
        <v>2</v>
      </c>
      <c r="AI165">
        <v>39652731</v>
      </c>
      <c r="AJ165">
        <v>191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ROW(Source!A82)</f>
        <v>82</v>
      </c>
      <c r="B166">
        <v>39652732</v>
      </c>
      <c r="C166">
        <v>39652730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897</v>
      </c>
      <c r="J166" t="s">
        <v>3</v>
      </c>
      <c r="K166" t="s">
        <v>898</v>
      </c>
      <c r="L166">
        <v>1191</v>
      </c>
      <c r="N166">
        <v>1013</v>
      </c>
      <c r="O166" t="s">
        <v>878</v>
      </c>
      <c r="P166" t="s">
        <v>878</v>
      </c>
      <c r="Q166">
        <v>1</v>
      </c>
      <c r="X166">
        <v>0.77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19</v>
      </c>
      <c r="AG166">
        <v>1.0395000000000001</v>
      </c>
      <c r="AH166">
        <v>2</v>
      </c>
      <c r="AI166">
        <v>39652732</v>
      </c>
      <c r="AJ166">
        <v>192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ROW(Source!A82)</f>
        <v>82</v>
      </c>
      <c r="B167">
        <v>39652733</v>
      </c>
      <c r="C167">
        <v>39652730</v>
      </c>
      <c r="D167">
        <v>36883320</v>
      </c>
      <c r="E167">
        <v>1</v>
      </c>
      <c r="F167">
        <v>1</v>
      </c>
      <c r="G167">
        <v>1</v>
      </c>
      <c r="H167">
        <v>2</v>
      </c>
      <c r="I167" t="s">
        <v>986</v>
      </c>
      <c r="J167" t="s">
        <v>987</v>
      </c>
      <c r="K167" t="s">
        <v>988</v>
      </c>
      <c r="L167">
        <v>1368</v>
      </c>
      <c r="N167">
        <v>1011</v>
      </c>
      <c r="O167" t="s">
        <v>902</v>
      </c>
      <c r="P167" t="s">
        <v>902</v>
      </c>
      <c r="Q167">
        <v>1</v>
      </c>
      <c r="X167">
        <v>0.77</v>
      </c>
      <c r="Y167">
        <v>0</v>
      </c>
      <c r="Z167">
        <v>110.86</v>
      </c>
      <c r="AA167">
        <v>11.6</v>
      </c>
      <c r="AB167">
        <v>0</v>
      </c>
      <c r="AC167">
        <v>0</v>
      </c>
      <c r="AD167">
        <v>1</v>
      </c>
      <c r="AE167">
        <v>0</v>
      </c>
      <c r="AF167" t="s">
        <v>19</v>
      </c>
      <c r="AG167">
        <v>1.0395000000000001</v>
      </c>
      <c r="AH167">
        <v>2</v>
      </c>
      <c r="AI167">
        <v>39652733</v>
      </c>
      <c r="AJ167">
        <v>193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ROW(Source!A82)</f>
        <v>82</v>
      </c>
      <c r="B168">
        <v>39652734</v>
      </c>
      <c r="C168">
        <v>39652730</v>
      </c>
      <c r="D168">
        <v>36799065</v>
      </c>
      <c r="E168">
        <v>17</v>
      </c>
      <c r="F168">
        <v>1</v>
      </c>
      <c r="G168">
        <v>1</v>
      </c>
      <c r="H168">
        <v>3</v>
      </c>
      <c r="I168" t="s">
        <v>892</v>
      </c>
      <c r="J168" t="s">
        <v>3</v>
      </c>
      <c r="K168" t="s">
        <v>893</v>
      </c>
      <c r="L168">
        <v>1374</v>
      </c>
      <c r="N168">
        <v>1013</v>
      </c>
      <c r="O168" t="s">
        <v>894</v>
      </c>
      <c r="P168" t="s">
        <v>894</v>
      </c>
      <c r="Q168">
        <v>1</v>
      </c>
      <c r="X168">
        <v>1.33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1.33</v>
      </c>
      <c r="AH168">
        <v>2</v>
      </c>
      <c r="AI168">
        <v>39652734</v>
      </c>
      <c r="AJ168">
        <v>195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ROW(Source!A83)</f>
        <v>83</v>
      </c>
      <c r="B169">
        <v>39652731</v>
      </c>
      <c r="C169">
        <v>39652730</v>
      </c>
      <c r="D169">
        <v>37113247</v>
      </c>
      <c r="E169">
        <v>1</v>
      </c>
      <c r="F169">
        <v>1</v>
      </c>
      <c r="G169">
        <v>1</v>
      </c>
      <c r="H169">
        <v>1</v>
      </c>
      <c r="I169" t="s">
        <v>920</v>
      </c>
      <c r="J169" t="s">
        <v>3</v>
      </c>
      <c r="K169" t="s">
        <v>921</v>
      </c>
      <c r="L169">
        <v>1191</v>
      </c>
      <c r="N169">
        <v>1013</v>
      </c>
      <c r="O169" t="s">
        <v>878</v>
      </c>
      <c r="P169" t="s">
        <v>878</v>
      </c>
      <c r="Q169">
        <v>1</v>
      </c>
      <c r="X169">
        <v>6</v>
      </c>
      <c r="Y169">
        <v>0</v>
      </c>
      <c r="Z169">
        <v>0</v>
      </c>
      <c r="AA169">
        <v>0</v>
      </c>
      <c r="AB169">
        <v>11.09</v>
      </c>
      <c r="AC169">
        <v>0</v>
      </c>
      <c r="AD169">
        <v>1</v>
      </c>
      <c r="AE169">
        <v>1</v>
      </c>
      <c r="AF169" t="s">
        <v>19</v>
      </c>
      <c r="AG169">
        <v>8.1000000000000014</v>
      </c>
      <c r="AH169">
        <v>2</v>
      </c>
      <c r="AI169">
        <v>39652731</v>
      </c>
      <c r="AJ169">
        <v>196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ROW(Source!A83)</f>
        <v>83</v>
      </c>
      <c r="B170">
        <v>39652732</v>
      </c>
      <c r="C170">
        <v>39652730</v>
      </c>
      <c r="D170">
        <v>37064876</v>
      </c>
      <c r="E170">
        <v>1</v>
      </c>
      <c r="F170">
        <v>1</v>
      </c>
      <c r="G170">
        <v>1</v>
      </c>
      <c r="H170">
        <v>1</v>
      </c>
      <c r="I170" t="s">
        <v>897</v>
      </c>
      <c r="J170" t="s">
        <v>3</v>
      </c>
      <c r="K170" t="s">
        <v>898</v>
      </c>
      <c r="L170">
        <v>1191</v>
      </c>
      <c r="N170">
        <v>1013</v>
      </c>
      <c r="O170" t="s">
        <v>878</v>
      </c>
      <c r="P170" t="s">
        <v>878</v>
      </c>
      <c r="Q170">
        <v>1</v>
      </c>
      <c r="X170">
        <v>0.77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19</v>
      </c>
      <c r="AG170">
        <v>1.0395000000000001</v>
      </c>
      <c r="AH170">
        <v>2</v>
      </c>
      <c r="AI170">
        <v>39652732</v>
      </c>
      <c r="AJ170">
        <v>197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ROW(Source!A83)</f>
        <v>83</v>
      </c>
      <c r="B171">
        <v>39652733</v>
      </c>
      <c r="C171">
        <v>39652730</v>
      </c>
      <c r="D171">
        <v>36883320</v>
      </c>
      <c r="E171">
        <v>1</v>
      </c>
      <c r="F171">
        <v>1</v>
      </c>
      <c r="G171">
        <v>1</v>
      </c>
      <c r="H171">
        <v>2</v>
      </c>
      <c r="I171" t="s">
        <v>986</v>
      </c>
      <c r="J171" t="s">
        <v>987</v>
      </c>
      <c r="K171" t="s">
        <v>988</v>
      </c>
      <c r="L171">
        <v>1368</v>
      </c>
      <c r="N171">
        <v>1011</v>
      </c>
      <c r="O171" t="s">
        <v>902</v>
      </c>
      <c r="P171" t="s">
        <v>902</v>
      </c>
      <c r="Q171">
        <v>1</v>
      </c>
      <c r="X171">
        <v>0.77</v>
      </c>
      <c r="Y171">
        <v>0</v>
      </c>
      <c r="Z171">
        <v>110.86</v>
      </c>
      <c r="AA171">
        <v>11.6</v>
      </c>
      <c r="AB171">
        <v>0</v>
      </c>
      <c r="AC171">
        <v>0</v>
      </c>
      <c r="AD171">
        <v>1</v>
      </c>
      <c r="AE171">
        <v>0</v>
      </c>
      <c r="AF171" t="s">
        <v>19</v>
      </c>
      <c r="AG171">
        <v>1.0395000000000001</v>
      </c>
      <c r="AH171">
        <v>2</v>
      </c>
      <c r="AI171">
        <v>39652733</v>
      </c>
      <c r="AJ171">
        <v>198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ROW(Source!A83)</f>
        <v>83</v>
      </c>
      <c r="B172">
        <v>39652734</v>
      </c>
      <c r="C172">
        <v>39652730</v>
      </c>
      <c r="D172">
        <v>36799065</v>
      </c>
      <c r="E172">
        <v>17</v>
      </c>
      <c r="F172">
        <v>1</v>
      </c>
      <c r="G172">
        <v>1</v>
      </c>
      <c r="H172">
        <v>3</v>
      </c>
      <c r="I172" t="s">
        <v>892</v>
      </c>
      <c r="J172" t="s">
        <v>3</v>
      </c>
      <c r="K172" t="s">
        <v>893</v>
      </c>
      <c r="L172">
        <v>1374</v>
      </c>
      <c r="N172">
        <v>1013</v>
      </c>
      <c r="O172" t="s">
        <v>894</v>
      </c>
      <c r="P172" t="s">
        <v>894</v>
      </c>
      <c r="Q172">
        <v>1</v>
      </c>
      <c r="X172">
        <v>1.33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1.33</v>
      </c>
      <c r="AH172">
        <v>2</v>
      </c>
      <c r="AI172">
        <v>39652734</v>
      </c>
      <c r="AJ172">
        <v>200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ROW(Source!A86)</f>
        <v>86</v>
      </c>
      <c r="B173">
        <v>39651029</v>
      </c>
      <c r="C173">
        <v>39651021</v>
      </c>
      <c r="D173">
        <v>37071037</v>
      </c>
      <c r="E173">
        <v>1</v>
      </c>
      <c r="F173">
        <v>1</v>
      </c>
      <c r="G173">
        <v>1</v>
      </c>
      <c r="H173">
        <v>1</v>
      </c>
      <c r="I173" t="s">
        <v>895</v>
      </c>
      <c r="J173" t="s">
        <v>3</v>
      </c>
      <c r="K173" t="s">
        <v>896</v>
      </c>
      <c r="L173">
        <v>1191</v>
      </c>
      <c r="N173">
        <v>1013</v>
      </c>
      <c r="O173" t="s">
        <v>878</v>
      </c>
      <c r="P173" t="s">
        <v>878</v>
      </c>
      <c r="Q173">
        <v>1</v>
      </c>
      <c r="X173">
        <v>1.68</v>
      </c>
      <c r="Y173">
        <v>0</v>
      </c>
      <c r="Z173">
        <v>0</v>
      </c>
      <c r="AA173">
        <v>0</v>
      </c>
      <c r="AB173">
        <v>9.6199999999999992</v>
      </c>
      <c r="AC173">
        <v>0</v>
      </c>
      <c r="AD173">
        <v>1</v>
      </c>
      <c r="AE173">
        <v>1</v>
      </c>
      <c r="AF173" t="s">
        <v>19</v>
      </c>
      <c r="AG173">
        <v>2.2680000000000002</v>
      </c>
      <c r="AH173">
        <v>2</v>
      </c>
      <c r="AI173">
        <v>39651022</v>
      </c>
      <c r="AJ173">
        <v>201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ROW(Source!A86)</f>
        <v>86</v>
      </c>
      <c r="B174">
        <v>39651030</v>
      </c>
      <c r="C174">
        <v>39651021</v>
      </c>
      <c r="D174">
        <v>36800424</v>
      </c>
      <c r="E174">
        <v>1</v>
      </c>
      <c r="F174">
        <v>1</v>
      </c>
      <c r="G174">
        <v>1</v>
      </c>
      <c r="H174">
        <v>3</v>
      </c>
      <c r="I174" t="s">
        <v>879</v>
      </c>
      <c r="J174" t="s">
        <v>880</v>
      </c>
      <c r="K174" t="s">
        <v>881</v>
      </c>
      <c r="L174">
        <v>1346</v>
      </c>
      <c r="N174">
        <v>1009</v>
      </c>
      <c r="O174" t="s">
        <v>186</v>
      </c>
      <c r="P174" t="s">
        <v>186</v>
      </c>
      <c r="Q174">
        <v>1</v>
      </c>
      <c r="X174">
        <v>5.0000000000000001E-4</v>
      </c>
      <c r="Y174">
        <v>27.74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5.0000000000000001E-4</v>
      </c>
      <c r="AH174">
        <v>2</v>
      </c>
      <c r="AI174">
        <v>39651023</v>
      </c>
      <c r="AJ174">
        <v>202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ROW(Source!A86)</f>
        <v>86</v>
      </c>
      <c r="B175">
        <v>39651031</v>
      </c>
      <c r="C175">
        <v>39651021</v>
      </c>
      <c r="D175">
        <v>36804578</v>
      </c>
      <c r="E175">
        <v>1</v>
      </c>
      <c r="F175">
        <v>1</v>
      </c>
      <c r="G175">
        <v>1</v>
      </c>
      <c r="H175">
        <v>3</v>
      </c>
      <c r="I175" t="s">
        <v>882</v>
      </c>
      <c r="J175" t="s">
        <v>883</v>
      </c>
      <c r="K175" t="s">
        <v>884</v>
      </c>
      <c r="L175">
        <v>1355</v>
      </c>
      <c r="N175">
        <v>1010</v>
      </c>
      <c r="O175" t="s">
        <v>265</v>
      </c>
      <c r="P175" t="s">
        <v>265</v>
      </c>
      <c r="Q175">
        <v>100</v>
      </c>
      <c r="X175">
        <v>2.5000000000000001E-2</v>
      </c>
      <c r="Y175">
        <v>83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2.5000000000000001E-2</v>
      </c>
      <c r="AH175">
        <v>2</v>
      </c>
      <c r="AI175">
        <v>39651024</v>
      </c>
      <c r="AJ175">
        <v>203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ROW(Source!A86)</f>
        <v>86</v>
      </c>
      <c r="B176">
        <v>39651032</v>
      </c>
      <c r="C176">
        <v>39651021</v>
      </c>
      <c r="D176">
        <v>36806488</v>
      </c>
      <c r="E176">
        <v>1</v>
      </c>
      <c r="F176">
        <v>1</v>
      </c>
      <c r="G176">
        <v>1</v>
      </c>
      <c r="H176">
        <v>3</v>
      </c>
      <c r="I176" t="s">
        <v>885</v>
      </c>
      <c r="J176" t="s">
        <v>886</v>
      </c>
      <c r="K176" t="s">
        <v>887</v>
      </c>
      <c r="L176">
        <v>1348</v>
      </c>
      <c r="N176">
        <v>1009</v>
      </c>
      <c r="O176" t="s">
        <v>888</v>
      </c>
      <c r="P176" t="s">
        <v>888</v>
      </c>
      <c r="Q176">
        <v>1000</v>
      </c>
      <c r="X176">
        <v>1.0000000000000001E-5</v>
      </c>
      <c r="Y176">
        <v>729.98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1.0000000000000001E-5</v>
      </c>
      <c r="AH176">
        <v>2</v>
      </c>
      <c r="AI176">
        <v>39651025</v>
      </c>
      <c r="AJ176">
        <v>204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ROW(Source!A86)</f>
        <v>86</v>
      </c>
      <c r="B177">
        <v>39651033</v>
      </c>
      <c r="C177">
        <v>39651021</v>
      </c>
      <c r="D177">
        <v>36829536</v>
      </c>
      <c r="E177">
        <v>1</v>
      </c>
      <c r="F177">
        <v>1</v>
      </c>
      <c r="G177">
        <v>1</v>
      </c>
      <c r="H177">
        <v>3</v>
      </c>
      <c r="I177" t="s">
        <v>889</v>
      </c>
      <c r="J177" t="s">
        <v>890</v>
      </c>
      <c r="K177" t="s">
        <v>891</v>
      </c>
      <c r="L177">
        <v>1346</v>
      </c>
      <c r="N177">
        <v>1009</v>
      </c>
      <c r="O177" t="s">
        <v>186</v>
      </c>
      <c r="P177" t="s">
        <v>186</v>
      </c>
      <c r="Q177">
        <v>1</v>
      </c>
      <c r="X177">
        <v>5.0000000000000001E-3</v>
      </c>
      <c r="Y177">
        <v>65.75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5.0000000000000001E-3</v>
      </c>
      <c r="AH177">
        <v>2</v>
      </c>
      <c r="AI177">
        <v>39651026</v>
      </c>
      <c r="AJ177">
        <v>205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ROW(Source!A86)</f>
        <v>86</v>
      </c>
      <c r="B178">
        <v>39651034</v>
      </c>
      <c r="C178">
        <v>39651021</v>
      </c>
      <c r="D178">
        <v>36799065</v>
      </c>
      <c r="E178">
        <v>17</v>
      </c>
      <c r="F178">
        <v>1</v>
      </c>
      <c r="G178">
        <v>1</v>
      </c>
      <c r="H178">
        <v>3</v>
      </c>
      <c r="I178" t="s">
        <v>892</v>
      </c>
      <c r="J178" t="s">
        <v>3</v>
      </c>
      <c r="K178" t="s">
        <v>893</v>
      </c>
      <c r="L178">
        <v>1374</v>
      </c>
      <c r="N178">
        <v>1013</v>
      </c>
      <c r="O178" t="s">
        <v>894</v>
      </c>
      <c r="P178" t="s">
        <v>894</v>
      </c>
      <c r="Q178">
        <v>1</v>
      </c>
      <c r="X178">
        <v>0.32</v>
      </c>
      <c r="Y178">
        <v>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0.32</v>
      </c>
      <c r="AH178">
        <v>2</v>
      </c>
      <c r="AI178">
        <v>39651027</v>
      </c>
      <c r="AJ178">
        <v>207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ROW(Source!A87)</f>
        <v>87</v>
      </c>
      <c r="B179">
        <v>39651029</v>
      </c>
      <c r="C179">
        <v>39651021</v>
      </c>
      <c r="D179">
        <v>37071037</v>
      </c>
      <c r="E179">
        <v>1</v>
      </c>
      <c r="F179">
        <v>1</v>
      </c>
      <c r="G179">
        <v>1</v>
      </c>
      <c r="H179">
        <v>1</v>
      </c>
      <c r="I179" t="s">
        <v>895</v>
      </c>
      <c r="J179" t="s">
        <v>3</v>
      </c>
      <c r="K179" t="s">
        <v>896</v>
      </c>
      <c r="L179">
        <v>1191</v>
      </c>
      <c r="N179">
        <v>1013</v>
      </c>
      <c r="O179" t="s">
        <v>878</v>
      </c>
      <c r="P179" t="s">
        <v>878</v>
      </c>
      <c r="Q179">
        <v>1</v>
      </c>
      <c r="X179">
        <v>1.68</v>
      </c>
      <c r="Y179">
        <v>0</v>
      </c>
      <c r="Z179">
        <v>0</v>
      </c>
      <c r="AA179">
        <v>0</v>
      </c>
      <c r="AB179">
        <v>9.6199999999999992</v>
      </c>
      <c r="AC179">
        <v>0</v>
      </c>
      <c r="AD179">
        <v>1</v>
      </c>
      <c r="AE179">
        <v>1</v>
      </c>
      <c r="AF179" t="s">
        <v>19</v>
      </c>
      <c r="AG179">
        <v>2.2680000000000002</v>
      </c>
      <c r="AH179">
        <v>2</v>
      </c>
      <c r="AI179">
        <v>39651022</v>
      </c>
      <c r="AJ179">
        <v>208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ROW(Source!A87)</f>
        <v>87</v>
      </c>
      <c r="B180">
        <v>39651030</v>
      </c>
      <c r="C180">
        <v>39651021</v>
      </c>
      <c r="D180">
        <v>36800424</v>
      </c>
      <c r="E180">
        <v>1</v>
      </c>
      <c r="F180">
        <v>1</v>
      </c>
      <c r="G180">
        <v>1</v>
      </c>
      <c r="H180">
        <v>3</v>
      </c>
      <c r="I180" t="s">
        <v>879</v>
      </c>
      <c r="J180" t="s">
        <v>880</v>
      </c>
      <c r="K180" t="s">
        <v>881</v>
      </c>
      <c r="L180">
        <v>1346</v>
      </c>
      <c r="N180">
        <v>1009</v>
      </c>
      <c r="O180" t="s">
        <v>186</v>
      </c>
      <c r="P180" t="s">
        <v>186</v>
      </c>
      <c r="Q180">
        <v>1</v>
      </c>
      <c r="X180">
        <v>5.0000000000000001E-4</v>
      </c>
      <c r="Y180">
        <v>27.74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5.0000000000000001E-4</v>
      </c>
      <c r="AH180">
        <v>2</v>
      </c>
      <c r="AI180">
        <v>39651023</v>
      </c>
      <c r="AJ180">
        <v>209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ROW(Source!A87)</f>
        <v>87</v>
      </c>
      <c r="B181">
        <v>39651031</v>
      </c>
      <c r="C181">
        <v>39651021</v>
      </c>
      <c r="D181">
        <v>36804578</v>
      </c>
      <c r="E181">
        <v>1</v>
      </c>
      <c r="F181">
        <v>1</v>
      </c>
      <c r="G181">
        <v>1</v>
      </c>
      <c r="H181">
        <v>3</v>
      </c>
      <c r="I181" t="s">
        <v>882</v>
      </c>
      <c r="J181" t="s">
        <v>883</v>
      </c>
      <c r="K181" t="s">
        <v>884</v>
      </c>
      <c r="L181">
        <v>1355</v>
      </c>
      <c r="N181">
        <v>1010</v>
      </c>
      <c r="O181" t="s">
        <v>265</v>
      </c>
      <c r="P181" t="s">
        <v>265</v>
      </c>
      <c r="Q181">
        <v>100</v>
      </c>
      <c r="X181">
        <v>2.5000000000000001E-2</v>
      </c>
      <c r="Y181">
        <v>83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2.5000000000000001E-2</v>
      </c>
      <c r="AH181">
        <v>2</v>
      </c>
      <c r="AI181">
        <v>39651024</v>
      </c>
      <c r="AJ181">
        <v>210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ROW(Source!A87)</f>
        <v>87</v>
      </c>
      <c r="B182">
        <v>39651032</v>
      </c>
      <c r="C182">
        <v>39651021</v>
      </c>
      <c r="D182">
        <v>36806488</v>
      </c>
      <c r="E182">
        <v>1</v>
      </c>
      <c r="F182">
        <v>1</v>
      </c>
      <c r="G182">
        <v>1</v>
      </c>
      <c r="H182">
        <v>3</v>
      </c>
      <c r="I182" t="s">
        <v>885</v>
      </c>
      <c r="J182" t="s">
        <v>886</v>
      </c>
      <c r="K182" t="s">
        <v>887</v>
      </c>
      <c r="L182">
        <v>1348</v>
      </c>
      <c r="N182">
        <v>1009</v>
      </c>
      <c r="O182" t="s">
        <v>888</v>
      </c>
      <c r="P182" t="s">
        <v>888</v>
      </c>
      <c r="Q182">
        <v>1000</v>
      </c>
      <c r="X182">
        <v>1.0000000000000001E-5</v>
      </c>
      <c r="Y182">
        <v>729.98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1.0000000000000001E-5</v>
      </c>
      <c r="AH182">
        <v>2</v>
      </c>
      <c r="AI182">
        <v>39651025</v>
      </c>
      <c r="AJ182">
        <v>211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ROW(Source!A87)</f>
        <v>87</v>
      </c>
      <c r="B183">
        <v>39651033</v>
      </c>
      <c r="C183">
        <v>39651021</v>
      </c>
      <c r="D183">
        <v>36829536</v>
      </c>
      <c r="E183">
        <v>1</v>
      </c>
      <c r="F183">
        <v>1</v>
      </c>
      <c r="G183">
        <v>1</v>
      </c>
      <c r="H183">
        <v>3</v>
      </c>
      <c r="I183" t="s">
        <v>889</v>
      </c>
      <c r="J183" t="s">
        <v>890</v>
      </c>
      <c r="K183" t="s">
        <v>891</v>
      </c>
      <c r="L183">
        <v>1346</v>
      </c>
      <c r="N183">
        <v>1009</v>
      </c>
      <c r="O183" t="s">
        <v>186</v>
      </c>
      <c r="P183" t="s">
        <v>186</v>
      </c>
      <c r="Q183">
        <v>1</v>
      </c>
      <c r="X183">
        <v>5.0000000000000001E-3</v>
      </c>
      <c r="Y183">
        <v>65.75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5.0000000000000001E-3</v>
      </c>
      <c r="AH183">
        <v>2</v>
      </c>
      <c r="AI183">
        <v>39651026</v>
      </c>
      <c r="AJ183">
        <v>212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ROW(Source!A87)</f>
        <v>87</v>
      </c>
      <c r="B184">
        <v>39651034</v>
      </c>
      <c r="C184">
        <v>39651021</v>
      </c>
      <c r="D184">
        <v>36799065</v>
      </c>
      <c r="E184">
        <v>17</v>
      </c>
      <c r="F184">
        <v>1</v>
      </c>
      <c r="G184">
        <v>1</v>
      </c>
      <c r="H184">
        <v>3</v>
      </c>
      <c r="I184" t="s">
        <v>892</v>
      </c>
      <c r="J184" t="s">
        <v>3</v>
      </c>
      <c r="K184" t="s">
        <v>893</v>
      </c>
      <c r="L184">
        <v>1374</v>
      </c>
      <c r="N184">
        <v>1013</v>
      </c>
      <c r="O184" t="s">
        <v>894</v>
      </c>
      <c r="P184" t="s">
        <v>894</v>
      </c>
      <c r="Q184">
        <v>1</v>
      </c>
      <c r="X184">
        <v>0.32</v>
      </c>
      <c r="Y184">
        <v>1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0.32</v>
      </c>
      <c r="AH184">
        <v>2</v>
      </c>
      <c r="AI184">
        <v>39651027</v>
      </c>
      <c r="AJ184">
        <v>214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ROW(Source!A90)</f>
        <v>90</v>
      </c>
      <c r="B185">
        <v>39652744</v>
      </c>
      <c r="C185">
        <v>39652743</v>
      </c>
      <c r="D185">
        <v>37080781</v>
      </c>
      <c r="E185">
        <v>1</v>
      </c>
      <c r="F185">
        <v>1</v>
      </c>
      <c r="G185">
        <v>1</v>
      </c>
      <c r="H185">
        <v>1</v>
      </c>
      <c r="I185" t="s">
        <v>876</v>
      </c>
      <c r="J185" t="s">
        <v>3</v>
      </c>
      <c r="K185" t="s">
        <v>877</v>
      </c>
      <c r="L185">
        <v>1191</v>
      </c>
      <c r="N185">
        <v>1013</v>
      </c>
      <c r="O185" t="s">
        <v>878</v>
      </c>
      <c r="P185" t="s">
        <v>878</v>
      </c>
      <c r="Q185">
        <v>1</v>
      </c>
      <c r="X185">
        <v>16.8</v>
      </c>
      <c r="Y185">
        <v>0</v>
      </c>
      <c r="Z185">
        <v>0</v>
      </c>
      <c r="AA185">
        <v>0</v>
      </c>
      <c r="AB185">
        <v>9.92</v>
      </c>
      <c r="AC185">
        <v>0</v>
      </c>
      <c r="AD185">
        <v>1</v>
      </c>
      <c r="AE185">
        <v>1</v>
      </c>
      <c r="AF185" t="s">
        <v>19</v>
      </c>
      <c r="AG185">
        <v>22.680000000000003</v>
      </c>
      <c r="AH185">
        <v>2</v>
      </c>
      <c r="AI185">
        <v>39652744</v>
      </c>
      <c r="AJ185">
        <v>215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ROW(Source!A90)</f>
        <v>90</v>
      </c>
      <c r="B186">
        <v>39652745</v>
      </c>
      <c r="C186">
        <v>39652743</v>
      </c>
      <c r="D186">
        <v>37064876</v>
      </c>
      <c r="E186">
        <v>1</v>
      </c>
      <c r="F186">
        <v>1</v>
      </c>
      <c r="G186">
        <v>1</v>
      </c>
      <c r="H186">
        <v>1</v>
      </c>
      <c r="I186" t="s">
        <v>897</v>
      </c>
      <c r="J186" t="s">
        <v>3</v>
      </c>
      <c r="K186" t="s">
        <v>898</v>
      </c>
      <c r="L186">
        <v>1191</v>
      </c>
      <c r="N186">
        <v>1013</v>
      </c>
      <c r="O186" t="s">
        <v>878</v>
      </c>
      <c r="P186" t="s">
        <v>878</v>
      </c>
      <c r="Q186">
        <v>1</v>
      </c>
      <c r="X186">
        <v>0.02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19</v>
      </c>
      <c r="AG186">
        <v>2.7000000000000003E-2</v>
      </c>
      <c r="AH186">
        <v>2</v>
      </c>
      <c r="AI186">
        <v>39652745</v>
      </c>
      <c r="AJ186">
        <v>216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ROW(Source!A90)</f>
        <v>90</v>
      </c>
      <c r="B187">
        <v>39652746</v>
      </c>
      <c r="C187">
        <v>39652743</v>
      </c>
      <c r="D187">
        <v>36882159</v>
      </c>
      <c r="E187">
        <v>1</v>
      </c>
      <c r="F187">
        <v>1</v>
      </c>
      <c r="G187">
        <v>1</v>
      </c>
      <c r="H187">
        <v>2</v>
      </c>
      <c r="I187" t="s">
        <v>958</v>
      </c>
      <c r="J187" t="s">
        <v>959</v>
      </c>
      <c r="K187" t="s">
        <v>960</v>
      </c>
      <c r="L187">
        <v>1368</v>
      </c>
      <c r="N187">
        <v>1011</v>
      </c>
      <c r="O187" t="s">
        <v>902</v>
      </c>
      <c r="P187" t="s">
        <v>902</v>
      </c>
      <c r="Q187">
        <v>1</v>
      </c>
      <c r="X187">
        <v>0.01</v>
      </c>
      <c r="Y187">
        <v>0</v>
      </c>
      <c r="Z187">
        <v>111.99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19</v>
      </c>
      <c r="AG187">
        <v>1.3500000000000002E-2</v>
      </c>
      <c r="AH187">
        <v>2</v>
      </c>
      <c r="AI187">
        <v>39652746</v>
      </c>
      <c r="AJ187">
        <v>217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ROW(Source!A90)</f>
        <v>90</v>
      </c>
      <c r="B188">
        <v>39652747</v>
      </c>
      <c r="C188">
        <v>39652743</v>
      </c>
      <c r="D188">
        <v>36883554</v>
      </c>
      <c r="E188">
        <v>1</v>
      </c>
      <c r="F188">
        <v>1</v>
      </c>
      <c r="G188">
        <v>1</v>
      </c>
      <c r="H188">
        <v>2</v>
      </c>
      <c r="I188" t="s">
        <v>961</v>
      </c>
      <c r="J188" t="s">
        <v>962</v>
      </c>
      <c r="K188" t="s">
        <v>963</v>
      </c>
      <c r="L188">
        <v>1368</v>
      </c>
      <c r="N188">
        <v>1011</v>
      </c>
      <c r="O188" t="s">
        <v>902</v>
      </c>
      <c r="P188" t="s">
        <v>902</v>
      </c>
      <c r="Q188">
        <v>1</v>
      </c>
      <c r="X188">
        <v>0.01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19</v>
      </c>
      <c r="AG188">
        <v>1.3500000000000002E-2</v>
      </c>
      <c r="AH188">
        <v>2</v>
      </c>
      <c r="AI188">
        <v>39652747</v>
      </c>
      <c r="AJ188">
        <v>218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ROW(Source!A90)</f>
        <v>90</v>
      </c>
      <c r="B189">
        <v>39652748</v>
      </c>
      <c r="C189">
        <v>39652743</v>
      </c>
      <c r="D189">
        <v>36800043</v>
      </c>
      <c r="E189">
        <v>1</v>
      </c>
      <c r="F189">
        <v>1</v>
      </c>
      <c r="G189">
        <v>1</v>
      </c>
      <c r="H189">
        <v>3</v>
      </c>
      <c r="I189" t="s">
        <v>989</v>
      </c>
      <c r="J189" t="s">
        <v>990</v>
      </c>
      <c r="K189" t="s">
        <v>991</v>
      </c>
      <c r="L189">
        <v>1346</v>
      </c>
      <c r="N189">
        <v>1009</v>
      </c>
      <c r="O189" t="s">
        <v>186</v>
      </c>
      <c r="P189" t="s">
        <v>186</v>
      </c>
      <c r="Q189">
        <v>1</v>
      </c>
      <c r="X189">
        <v>0.1</v>
      </c>
      <c r="Y189">
        <v>44.97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0.1</v>
      </c>
      <c r="AH189">
        <v>2</v>
      </c>
      <c r="AI189">
        <v>39652748</v>
      </c>
      <c r="AJ189">
        <v>219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ROW(Source!A90)</f>
        <v>90</v>
      </c>
      <c r="B190">
        <v>39652749</v>
      </c>
      <c r="C190">
        <v>39652743</v>
      </c>
      <c r="D190">
        <v>36801775</v>
      </c>
      <c r="E190">
        <v>1</v>
      </c>
      <c r="F190">
        <v>1</v>
      </c>
      <c r="G190">
        <v>1</v>
      </c>
      <c r="H190">
        <v>3</v>
      </c>
      <c r="I190" t="s">
        <v>992</v>
      </c>
      <c r="J190" t="s">
        <v>993</v>
      </c>
      <c r="K190" t="s">
        <v>994</v>
      </c>
      <c r="L190">
        <v>1346</v>
      </c>
      <c r="N190">
        <v>1009</v>
      </c>
      <c r="O190" t="s">
        <v>186</v>
      </c>
      <c r="P190" t="s">
        <v>186</v>
      </c>
      <c r="Q190">
        <v>1</v>
      </c>
      <c r="X190">
        <v>0.02</v>
      </c>
      <c r="Y190">
        <v>11.5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0.02</v>
      </c>
      <c r="AH190">
        <v>2</v>
      </c>
      <c r="AI190">
        <v>39652749</v>
      </c>
      <c r="AJ190">
        <v>220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ROW(Source!A90)</f>
        <v>90</v>
      </c>
      <c r="B191">
        <v>39652750</v>
      </c>
      <c r="C191">
        <v>39652743</v>
      </c>
      <c r="D191">
        <v>36802094</v>
      </c>
      <c r="E191">
        <v>1</v>
      </c>
      <c r="F191">
        <v>1</v>
      </c>
      <c r="G191">
        <v>1</v>
      </c>
      <c r="H191">
        <v>3</v>
      </c>
      <c r="I191" t="s">
        <v>995</v>
      </c>
      <c r="J191" t="s">
        <v>996</v>
      </c>
      <c r="K191" t="s">
        <v>997</v>
      </c>
      <c r="L191">
        <v>1346</v>
      </c>
      <c r="N191">
        <v>1009</v>
      </c>
      <c r="O191" t="s">
        <v>186</v>
      </c>
      <c r="P191" t="s">
        <v>186</v>
      </c>
      <c r="Q191">
        <v>1</v>
      </c>
      <c r="X191">
        <v>0.2</v>
      </c>
      <c r="Y191">
        <v>30.4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0.2</v>
      </c>
      <c r="AH191">
        <v>2</v>
      </c>
      <c r="AI191">
        <v>39652750</v>
      </c>
      <c r="AJ191">
        <v>221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ROW(Source!A90)</f>
        <v>90</v>
      </c>
      <c r="B192">
        <v>39652751</v>
      </c>
      <c r="C192">
        <v>39652743</v>
      </c>
      <c r="D192">
        <v>36802106</v>
      </c>
      <c r="E192">
        <v>1</v>
      </c>
      <c r="F192">
        <v>1</v>
      </c>
      <c r="G192">
        <v>1</v>
      </c>
      <c r="H192">
        <v>3</v>
      </c>
      <c r="I192" t="s">
        <v>998</v>
      </c>
      <c r="J192" t="s">
        <v>999</v>
      </c>
      <c r="K192" t="s">
        <v>1000</v>
      </c>
      <c r="L192">
        <v>1308</v>
      </c>
      <c r="N192">
        <v>1003</v>
      </c>
      <c r="O192" t="s">
        <v>256</v>
      </c>
      <c r="P192" t="s">
        <v>256</v>
      </c>
      <c r="Q192">
        <v>100</v>
      </c>
      <c r="X192">
        <v>0.1</v>
      </c>
      <c r="Y192">
        <v>120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0.1</v>
      </c>
      <c r="AH192">
        <v>2</v>
      </c>
      <c r="AI192">
        <v>39652751</v>
      </c>
      <c r="AJ192">
        <v>222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ROW(Source!A90)</f>
        <v>90</v>
      </c>
      <c r="B193">
        <v>39652752</v>
      </c>
      <c r="C193">
        <v>39652743</v>
      </c>
      <c r="D193">
        <v>36805500</v>
      </c>
      <c r="E193">
        <v>1</v>
      </c>
      <c r="F193">
        <v>1</v>
      </c>
      <c r="G193">
        <v>1</v>
      </c>
      <c r="H193">
        <v>3</v>
      </c>
      <c r="I193" t="s">
        <v>1001</v>
      </c>
      <c r="J193" t="s">
        <v>1002</v>
      </c>
      <c r="K193" t="s">
        <v>1003</v>
      </c>
      <c r="L193">
        <v>1346</v>
      </c>
      <c r="N193">
        <v>1009</v>
      </c>
      <c r="O193" t="s">
        <v>186</v>
      </c>
      <c r="P193" t="s">
        <v>186</v>
      </c>
      <c r="Q193">
        <v>1</v>
      </c>
      <c r="X193">
        <v>0.01</v>
      </c>
      <c r="Y193">
        <v>133.05000000000001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0.01</v>
      </c>
      <c r="AH193">
        <v>2</v>
      </c>
      <c r="AI193">
        <v>39652752</v>
      </c>
      <c r="AJ193">
        <v>223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ROW(Source!A90)</f>
        <v>90</v>
      </c>
      <c r="B194">
        <v>39652753</v>
      </c>
      <c r="C194">
        <v>39652743</v>
      </c>
      <c r="D194">
        <v>36829535</v>
      </c>
      <c r="E194">
        <v>1</v>
      </c>
      <c r="F194">
        <v>1</v>
      </c>
      <c r="G194">
        <v>1</v>
      </c>
      <c r="H194">
        <v>3</v>
      </c>
      <c r="I194" t="s">
        <v>909</v>
      </c>
      <c r="J194" t="s">
        <v>910</v>
      </c>
      <c r="K194" t="s">
        <v>911</v>
      </c>
      <c r="L194">
        <v>1346</v>
      </c>
      <c r="N194">
        <v>1009</v>
      </c>
      <c r="O194" t="s">
        <v>186</v>
      </c>
      <c r="P194" t="s">
        <v>186</v>
      </c>
      <c r="Q194">
        <v>1</v>
      </c>
      <c r="X194">
        <v>0.08</v>
      </c>
      <c r="Y194">
        <v>68.05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0.08</v>
      </c>
      <c r="AH194">
        <v>2</v>
      </c>
      <c r="AI194">
        <v>39652753</v>
      </c>
      <c r="AJ194">
        <v>224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ROW(Source!A90)</f>
        <v>90</v>
      </c>
      <c r="B195">
        <v>39652754</v>
      </c>
      <c r="C195">
        <v>39652743</v>
      </c>
      <c r="D195">
        <v>36838473</v>
      </c>
      <c r="E195">
        <v>1</v>
      </c>
      <c r="F195">
        <v>1</v>
      </c>
      <c r="G195">
        <v>1</v>
      </c>
      <c r="H195">
        <v>3</v>
      </c>
      <c r="I195" t="s">
        <v>1004</v>
      </c>
      <c r="J195" t="s">
        <v>1005</v>
      </c>
      <c r="K195" t="s">
        <v>1006</v>
      </c>
      <c r="L195">
        <v>1348</v>
      </c>
      <c r="N195">
        <v>1009</v>
      </c>
      <c r="O195" t="s">
        <v>888</v>
      </c>
      <c r="P195" t="s">
        <v>888</v>
      </c>
      <c r="Q195">
        <v>1000</v>
      </c>
      <c r="X195">
        <v>1E-4</v>
      </c>
      <c r="Y195">
        <v>70200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1E-4</v>
      </c>
      <c r="AH195">
        <v>2</v>
      </c>
      <c r="AI195">
        <v>39652754</v>
      </c>
      <c r="AJ195">
        <v>225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ROW(Source!A90)</f>
        <v>90</v>
      </c>
      <c r="B196">
        <v>39652755</v>
      </c>
      <c r="C196">
        <v>39652743</v>
      </c>
      <c r="D196">
        <v>36870813</v>
      </c>
      <c r="E196">
        <v>1</v>
      </c>
      <c r="F196">
        <v>1</v>
      </c>
      <c r="G196">
        <v>1</v>
      </c>
      <c r="H196">
        <v>3</v>
      </c>
      <c r="I196" t="s">
        <v>1007</v>
      </c>
      <c r="J196" t="s">
        <v>1008</v>
      </c>
      <c r="K196" t="s">
        <v>1009</v>
      </c>
      <c r="L196">
        <v>1355</v>
      </c>
      <c r="N196">
        <v>1010</v>
      </c>
      <c r="O196" t="s">
        <v>265</v>
      </c>
      <c r="P196" t="s">
        <v>265</v>
      </c>
      <c r="Q196">
        <v>100</v>
      </c>
      <c r="X196">
        <v>1.02</v>
      </c>
      <c r="Y196">
        <v>63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1.02</v>
      </c>
      <c r="AH196">
        <v>2</v>
      </c>
      <c r="AI196">
        <v>39652755</v>
      </c>
      <c r="AJ196">
        <v>227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ROW(Source!A90)</f>
        <v>90</v>
      </c>
      <c r="B197">
        <v>39652756</v>
      </c>
      <c r="C197">
        <v>39652743</v>
      </c>
      <c r="D197">
        <v>36799065</v>
      </c>
      <c r="E197">
        <v>17</v>
      </c>
      <c r="F197">
        <v>1</v>
      </c>
      <c r="G197">
        <v>1</v>
      </c>
      <c r="H197">
        <v>3</v>
      </c>
      <c r="I197" t="s">
        <v>892</v>
      </c>
      <c r="J197" t="s">
        <v>3</v>
      </c>
      <c r="K197" t="s">
        <v>893</v>
      </c>
      <c r="L197">
        <v>1374</v>
      </c>
      <c r="N197">
        <v>1013</v>
      </c>
      <c r="O197" t="s">
        <v>894</v>
      </c>
      <c r="P197" t="s">
        <v>894</v>
      </c>
      <c r="Q197">
        <v>1</v>
      </c>
      <c r="X197">
        <v>3.33</v>
      </c>
      <c r="Y197">
        <v>1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3.33</v>
      </c>
      <c r="AH197">
        <v>2</v>
      </c>
      <c r="AI197">
        <v>39652756</v>
      </c>
      <c r="AJ197">
        <v>228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ROW(Source!A91)</f>
        <v>91</v>
      </c>
      <c r="B198">
        <v>39652744</v>
      </c>
      <c r="C198">
        <v>39652743</v>
      </c>
      <c r="D198">
        <v>37080781</v>
      </c>
      <c r="E198">
        <v>1</v>
      </c>
      <c r="F198">
        <v>1</v>
      </c>
      <c r="G198">
        <v>1</v>
      </c>
      <c r="H198">
        <v>1</v>
      </c>
      <c r="I198" t="s">
        <v>876</v>
      </c>
      <c r="J198" t="s">
        <v>3</v>
      </c>
      <c r="K198" t="s">
        <v>877</v>
      </c>
      <c r="L198">
        <v>1191</v>
      </c>
      <c r="N198">
        <v>1013</v>
      </c>
      <c r="O198" t="s">
        <v>878</v>
      </c>
      <c r="P198" t="s">
        <v>878</v>
      </c>
      <c r="Q198">
        <v>1</v>
      </c>
      <c r="X198">
        <v>16.8</v>
      </c>
      <c r="Y198">
        <v>0</v>
      </c>
      <c r="Z198">
        <v>0</v>
      </c>
      <c r="AA198">
        <v>0</v>
      </c>
      <c r="AB198">
        <v>9.92</v>
      </c>
      <c r="AC198">
        <v>0</v>
      </c>
      <c r="AD198">
        <v>1</v>
      </c>
      <c r="AE198">
        <v>1</v>
      </c>
      <c r="AF198" t="s">
        <v>19</v>
      </c>
      <c r="AG198">
        <v>22.680000000000003</v>
      </c>
      <c r="AH198">
        <v>2</v>
      </c>
      <c r="AI198">
        <v>39652744</v>
      </c>
      <c r="AJ198">
        <v>229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ROW(Source!A91)</f>
        <v>91</v>
      </c>
      <c r="B199">
        <v>39652745</v>
      </c>
      <c r="C199">
        <v>39652743</v>
      </c>
      <c r="D199">
        <v>37064876</v>
      </c>
      <c r="E199">
        <v>1</v>
      </c>
      <c r="F199">
        <v>1</v>
      </c>
      <c r="G199">
        <v>1</v>
      </c>
      <c r="H199">
        <v>1</v>
      </c>
      <c r="I199" t="s">
        <v>897</v>
      </c>
      <c r="J199" t="s">
        <v>3</v>
      </c>
      <c r="K199" t="s">
        <v>898</v>
      </c>
      <c r="L199">
        <v>1191</v>
      </c>
      <c r="N199">
        <v>1013</v>
      </c>
      <c r="O199" t="s">
        <v>878</v>
      </c>
      <c r="P199" t="s">
        <v>878</v>
      </c>
      <c r="Q199">
        <v>1</v>
      </c>
      <c r="X199">
        <v>0.02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19</v>
      </c>
      <c r="AG199">
        <v>2.7000000000000003E-2</v>
      </c>
      <c r="AH199">
        <v>2</v>
      </c>
      <c r="AI199">
        <v>39652745</v>
      </c>
      <c r="AJ199">
        <v>230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ROW(Source!A91)</f>
        <v>91</v>
      </c>
      <c r="B200">
        <v>39652746</v>
      </c>
      <c r="C200">
        <v>39652743</v>
      </c>
      <c r="D200">
        <v>36882159</v>
      </c>
      <c r="E200">
        <v>1</v>
      </c>
      <c r="F200">
        <v>1</v>
      </c>
      <c r="G200">
        <v>1</v>
      </c>
      <c r="H200">
        <v>2</v>
      </c>
      <c r="I200" t="s">
        <v>958</v>
      </c>
      <c r="J200" t="s">
        <v>959</v>
      </c>
      <c r="K200" t="s">
        <v>960</v>
      </c>
      <c r="L200">
        <v>1368</v>
      </c>
      <c r="N200">
        <v>1011</v>
      </c>
      <c r="O200" t="s">
        <v>902</v>
      </c>
      <c r="P200" t="s">
        <v>902</v>
      </c>
      <c r="Q200">
        <v>1</v>
      </c>
      <c r="X200">
        <v>0.01</v>
      </c>
      <c r="Y200">
        <v>0</v>
      </c>
      <c r="Z200">
        <v>111.99</v>
      </c>
      <c r="AA200">
        <v>13.5</v>
      </c>
      <c r="AB200">
        <v>0</v>
      </c>
      <c r="AC200">
        <v>0</v>
      </c>
      <c r="AD200">
        <v>1</v>
      </c>
      <c r="AE200">
        <v>0</v>
      </c>
      <c r="AF200" t="s">
        <v>19</v>
      </c>
      <c r="AG200">
        <v>1.3500000000000002E-2</v>
      </c>
      <c r="AH200">
        <v>2</v>
      </c>
      <c r="AI200">
        <v>39652746</v>
      </c>
      <c r="AJ200">
        <v>231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ROW(Source!A91)</f>
        <v>91</v>
      </c>
      <c r="B201">
        <v>39652747</v>
      </c>
      <c r="C201">
        <v>39652743</v>
      </c>
      <c r="D201">
        <v>36883554</v>
      </c>
      <c r="E201">
        <v>1</v>
      </c>
      <c r="F201">
        <v>1</v>
      </c>
      <c r="G201">
        <v>1</v>
      </c>
      <c r="H201">
        <v>2</v>
      </c>
      <c r="I201" t="s">
        <v>961</v>
      </c>
      <c r="J201" t="s">
        <v>962</v>
      </c>
      <c r="K201" t="s">
        <v>963</v>
      </c>
      <c r="L201">
        <v>1368</v>
      </c>
      <c r="N201">
        <v>1011</v>
      </c>
      <c r="O201" t="s">
        <v>902</v>
      </c>
      <c r="P201" t="s">
        <v>902</v>
      </c>
      <c r="Q201">
        <v>1</v>
      </c>
      <c r="X201">
        <v>0.01</v>
      </c>
      <c r="Y201">
        <v>0</v>
      </c>
      <c r="Z201">
        <v>65.709999999999994</v>
      </c>
      <c r="AA201">
        <v>11.6</v>
      </c>
      <c r="AB201">
        <v>0</v>
      </c>
      <c r="AC201">
        <v>0</v>
      </c>
      <c r="AD201">
        <v>1</v>
      </c>
      <c r="AE201">
        <v>0</v>
      </c>
      <c r="AF201" t="s">
        <v>19</v>
      </c>
      <c r="AG201">
        <v>1.3500000000000002E-2</v>
      </c>
      <c r="AH201">
        <v>2</v>
      </c>
      <c r="AI201">
        <v>39652747</v>
      </c>
      <c r="AJ201">
        <v>232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ROW(Source!A91)</f>
        <v>91</v>
      </c>
      <c r="B202">
        <v>39652748</v>
      </c>
      <c r="C202">
        <v>39652743</v>
      </c>
      <c r="D202">
        <v>36800043</v>
      </c>
      <c r="E202">
        <v>1</v>
      </c>
      <c r="F202">
        <v>1</v>
      </c>
      <c r="G202">
        <v>1</v>
      </c>
      <c r="H202">
        <v>3</v>
      </c>
      <c r="I202" t="s">
        <v>989</v>
      </c>
      <c r="J202" t="s">
        <v>990</v>
      </c>
      <c r="K202" t="s">
        <v>991</v>
      </c>
      <c r="L202">
        <v>1346</v>
      </c>
      <c r="N202">
        <v>1009</v>
      </c>
      <c r="O202" t="s">
        <v>186</v>
      </c>
      <c r="P202" t="s">
        <v>186</v>
      </c>
      <c r="Q202">
        <v>1</v>
      </c>
      <c r="X202">
        <v>0.1</v>
      </c>
      <c r="Y202">
        <v>44.97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0.1</v>
      </c>
      <c r="AH202">
        <v>2</v>
      </c>
      <c r="AI202">
        <v>39652748</v>
      </c>
      <c r="AJ202">
        <v>233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ROW(Source!A91)</f>
        <v>91</v>
      </c>
      <c r="B203">
        <v>39652749</v>
      </c>
      <c r="C203">
        <v>39652743</v>
      </c>
      <c r="D203">
        <v>36801775</v>
      </c>
      <c r="E203">
        <v>1</v>
      </c>
      <c r="F203">
        <v>1</v>
      </c>
      <c r="G203">
        <v>1</v>
      </c>
      <c r="H203">
        <v>3</v>
      </c>
      <c r="I203" t="s">
        <v>992</v>
      </c>
      <c r="J203" t="s">
        <v>993</v>
      </c>
      <c r="K203" t="s">
        <v>994</v>
      </c>
      <c r="L203">
        <v>1346</v>
      </c>
      <c r="N203">
        <v>1009</v>
      </c>
      <c r="O203" t="s">
        <v>186</v>
      </c>
      <c r="P203" t="s">
        <v>186</v>
      </c>
      <c r="Q203">
        <v>1</v>
      </c>
      <c r="X203">
        <v>0.02</v>
      </c>
      <c r="Y203">
        <v>11.5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0.02</v>
      </c>
      <c r="AH203">
        <v>2</v>
      </c>
      <c r="AI203">
        <v>39652749</v>
      </c>
      <c r="AJ203">
        <v>234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ROW(Source!A91)</f>
        <v>91</v>
      </c>
      <c r="B204">
        <v>39652750</v>
      </c>
      <c r="C204">
        <v>39652743</v>
      </c>
      <c r="D204">
        <v>36802094</v>
      </c>
      <c r="E204">
        <v>1</v>
      </c>
      <c r="F204">
        <v>1</v>
      </c>
      <c r="G204">
        <v>1</v>
      </c>
      <c r="H204">
        <v>3</v>
      </c>
      <c r="I204" t="s">
        <v>995</v>
      </c>
      <c r="J204" t="s">
        <v>996</v>
      </c>
      <c r="K204" t="s">
        <v>997</v>
      </c>
      <c r="L204">
        <v>1346</v>
      </c>
      <c r="N204">
        <v>1009</v>
      </c>
      <c r="O204" t="s">
        <v>186</v>
      </c>
      <c r="P204" t="s">
        <v>186</v>
      </c>
      <c r="Q204">
        <v>1</v>
      </c>
      <c r="X204">
        <v>0.2</v>
      </c>
      <c r="Y204">
        <v>30.4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0.2</v>
      </c>
      <c r="AH204">
        <v>2</v>
      </c>
      <c r="AI204">
        <v>39652750</v>
      </c>
      <c r="AJ204">
        <v>235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ROW(Source!A91)</f>
        <v>91</v>
      </c>
      <c r="B205">
        <v>39652751</v>
      </c>
      <c r="C205">
        <v>39652743</v>
      </c>
      <c r="D205">
        <v>36802106</v>
      </c>
      <c r="E205">
        <v>1</v>
      </c>
      <c r="F205">
        <v>1</v>
      </c>
      <c r="G205">
        <v>1</v>
      </c>
      <c r="H205">
        <v>3</v>
      </c>
      <c r="I205" t="s">
        <v>998</v>
      </c>
      <c r="J205" t="s">
        <v>999</v>
      </c>
      <c r="K205" t="s">
        <v>1000</v>
      </c>
      <c r="L205">
        <v>1308</v>
      </c>
      <c r="N205">
        <v>1003</v>
      </c>
      <c r="O205" t="s">
        <v>256</v>
      </c>
      <c r="P205" t="s">
        <v>256</v>
      </c>
      <c r="Q205">
        <v>100</v>
      </c>
      <c r="X205">
        <v>0.1</v>
      </c>
      <c r="Y205">
        <v>120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0.1</v>
      </c>
      <c r="AH205">
        <v>2</v>
      </c>
      <c r="AI205">
        <v>39652751</v>
      </c>
      <c r="AJ205">
        <v>236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ROW(Source!A91)</f>
        <v>91</v>
      </c>
      <c r="B206">
        <v>39652752</v>
      </c>
      <c r="C206">
        <v>39652743</v>
      </c>
      <c r="D206">
        <v>36805500</v>
      </c>
      <c r="E206">
        <v>1</v>
      </c>
      <c r="F206">
        <v>1</v>
      </c>
      <c r="G206">
        <v>1</v>
      </c>
      <c r="H206">
        <v>3</v>
      </c>
      <c r="I206" t="s">
        <v>1001</v>
      </c>
      <c r="J206" t="s">
        <v>1002</v>
      </c>
      <c r="K206" t="s">
        <v>1003</v>
      </c>
      <c r="L206">
        <v>1346</v>
      </c>
      <c r="N206">
        <v>1009</v>
      </c>
      <c r="O206" t="s">
        <v>186</v>
      </c>
      <c r="P206" t="s">
        <v>186</v>
      </c>
      <c r="Q206">
        <v>1</v>
      </c>
      <c r="X206">
        <v>0.01</v>
      </c>
      <c r="Y206">
        <v>133.05000000000001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0.01</v>
      </c>
      <c r="AH206">
        <v>2</v>
      </c>
      <c r="AI206">
        <v>39652752</v>
      </c>
      <c r="AJ206">
        <v>237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ROW(Source!A91)</f>
        <v>91</v>
      </c>
      <c r="B207">
        <v>39652753</v>
      </c>
      <c r="C207">
        <v>39652743</v>
      </c>
      <c r="D207">
        <v>36829535</v>
      </c>
      <c r="E207">
        <v>1</v>
      </c>
      <c r="F207">
        <v>1</v>
      </c>
      <c r="G207">
        <v>1</v>
      </c>
      <c r="H207">
        <v>3</v>
      </c>
      <c r="I207" t="s">
        <v>909</v>
      </c>
      <c r="J207" t="s">
        <v>910</v>
      </c>
      <c r="K207" t="s">
        <v>911</v>
      </c>
      <c r="L207">
        <v>1346</v>
      </c>
      <c r="N207">
        <v>1009</v>
      </c>
      <c r="O207" t="s">
        <v>186</v>
      </c>
      <c r="P207" t="s">
        <v>186</v>
      </c>
      <c r="Q207">
        <v>1</v>
      </c>
      <c r="X207">
        <v>0.08</v>
      </c>
      <c r="Y207">
        <v>68.05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0.08</v>
      </c>
      <c r="AH207">
        <v>2</v>
      </c>
      <c r="AI207">
        <v>39652753</v>
      </c>
      <c r="AJ207">
        <v>238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ROW(Source!A91)</f>
        <v>91</v>
      </c>
      <c r="B208">
        <v>39652754</v>
      </c>
      <c r="C208">
        <v>39652743</v>
      </c>
      <c r="D208">
        <v>36838473</v>
      </c>
      <c r="E208">
        <v>1</v>
      </c>
      <c r="F208">
        <v>1</v>
      </c>
      <c r="G208">
        <v>1</v>
      </c>
      <c r="H208">
        <v>3</v>
      </c>
      <c r="I208" t="s">
        <v>1004</v>
      </c>
      <c r="J208" t="s">
        <v>1005</v>
      </c>
      <c r="K208" t="s">
        <v>1006</v>
      </c>
      <c r="L208">
        <v>1348</v>
      </c>
      <c r="N208">
        <v>1009</v>
      </c>
      <c r="O208" t="s">
        <v>888</v>
      </c>
      <c r="P208" t="s">
        <v>888</v>
      </c>
      <c r="Q208">
        <v>1000</v>
      </c>
      <c r="X208">
        <v>1E-4</v>
      </c>
      <c r="Y208">
        <v>70200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1E-4</v>
      </c>
      <c r="AH208">
        <v>2</v>
      </c>
      <c r="AI208">
        <v>39652754</v>
      </c>
      <c r="AJ208">
        <v>239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ROW(Source!A91)</f>
        <v>91</v>
      </c>
      <c r="B209">
        <v>39652755</v>
      </c>
      <c r="C209">
        <v>39652743</v>
      </c>
      <c r="D209">
        <v>36870813</v>
      </c>
      <c r="E209">
        <v>1</v>
      </c>
      <c r="F209">
        <v>1</v>
      </c>
      <c r="G209">
        <v>1</v>
      </c>
      <c r="H209">
        <v>3</v>
      </c>
      <c r="I209" t="s">
        <v>1007</v>
      </c>
      <c r="J209" t="s">
        <v>1008</v>
      </c>
      <c r="K209" t="s">
        <v>1009</v>
      </c>
      <c r="L209">
        <v>1355</v>
      </c>
      <c r="N209">
        <v>1010</v>
      </c>
      <c r="O209" t="s">
        <v>265</v>
      </c>
      <c r="P209" t="s">
        <v>265</v>
      </c>
      <c r="Q209">
        <v>100</v>
      </c>
      <c r="X209">
        <v>1.02</v>
      </c>
      <c r="Y209">
        <v>63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1.02</v>
      </c>
      <c r="AH209">
        <v>2</v>
      </c>
      <c r="AI209">
        <v>39652755</v>
      </c>
      <c r="AJ209">
        <v>241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ROW(Source!A91)</f>
        <v>91</v>
      </c>
      <c r="B210">
        <v>39652756</v>
      </c>
      <c r="C210">
        <v>39652743</v>
      </c>
      <c r="D210">
        <v>36799065</v>
      </c>
      <c r="E210">
        <v>17</v>
      </c>
      <c r="F210">
        <v>1</v>
      </c>
      <c r="G210">
        <v>1</v>
      </c>
      <c r="H210">
        <v>3</v>
      </c>
      <c r="I210" t="s">
        <v>892</v>
      </c>
      <c r="J210" t="s">
        <v>3</v>
      </c>
      <c r="K210" t="s">
        <v>893</v>
      </c>
      <c r="L210">
        <v>1374</v>
      </c>
      <c r="N210">
        <v>1013</v>
      </c>
      <c r="O210" t="s">
        <v>894</v>
      </c>
      <c r="P210" t="s">
        <v>894</v>
      </c>
      <c r="Q210">
        <v>1</v>
      </c>
      <c r="X210">
        <v>3.33</v>
      </c>
      <c r="Y210">
        <v>1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3.33</v>
      </c>
      <c r="AH210">
        <v>2</v>
      </c>
      <c r="AI210">
        <v>39652756</v>
      </c>
      <c r="AJ210">
        <v>242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ROW(Source!A94)</f>
        <v>94</v>
      </c>
      <c r="B211">
        <v>39652823</v>
      </c>
      <c r="C211">
        <v>39652822</v>
      </c>
      <c r="D211">
        <v>37064878</v>
      </c>
      <c r="E211">
        <v>1</v>
      </c>
      <c r="F211">
        <v>1</v>
      </c>
      <c r="G211">
        <v>1</v>
      </c>
      <c r="H211">
        <v>1</v>
      </c>
      <c r="I211" t="s">
        <v>1010</v>
      </c>
      <c r="J211" t="s">
        <v>3</v>
      </c>
      <c r="K211" t="s">
        <v>1011</v>
      </c>
      <c r="L211">
        <v>1191</v>
      </c>
      <c r="N211">
        <v>1013</v>
      </c>
      <c r="O211" t="s">
        <v>878</v>
      </c>
      <c r="P211" t="s">
        <v>878</v>
      </c>
      <c r="Q211">
        <v>1</v>
      </c>
      <c r="X211">
        <v>24.7</v>
      </c>
      <c r="Y211">
        <v>0</v>
      </c>
      <c r="Z211">
        <v>0</v>
      </c>
      <c r="AA211">
        <v>0</v>
      </c>
      <c r="AB211">
        <v>9.4</v>
      </c>
      <c r="AC211">
        <v>0</v>
      </c>
      <c r="AD211">
        <v>1</v>
      </c>
      <c r="AE211">
        <v>1</v>
      </c>
      <c r="AF211" t="s">
        <v>19</v>
      </c>
      <c r="AG211">
        <v>33.344999999999999</v>
      </c>
      <c r="AH211">
        <v>2</v>
      </c>
      <c r="AI211">
        <v>39652823</v>
      </c>
      <c r="AJ211">
        <v>243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ROW(Source!A94)</f>
        <v>94</v>
      </c>
      <c r="B212">
        <v>39652824</v>
      </c>
      <c r="C212">
        <v>39652822</v>
      </c>
      <c r="D212">
        <v>37064876</v>
      </c>
      <c r="E212">
        <v>1</v>
      </c>
      <c r="F212">
        <v>1</v>
      </c>
      <c r="G212">
        <v>1</v>
      </c>
      <c r="H212">
        <v>1</v>
      </c>
      <c r="I212" t="s">
        <v>897</v>
      </c>
      <c r="J212" t="s">
        <v>3</v>
      </c>
      <c r="K212" t="s">
        <v>898</v>
      </c>
      <c r="L212">
        <v>1191</v>
      </c>
      <c r="N212">
        <v>1013</v>
      </c>
      <c r="O212" t="s">
        <v>878</v>
      </c>
      <c r="P212" t="s">
        <v>878</v>
      </c>
      <c r="Q212">
        <v>1</v>
      </c>
      <c r="X212">
        <v>0.14000000000000001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19</v>
      </c>
      <c r="AG212">
        <v>0.18900000000000003</v>
      </c>
      <c r="AH212">
        <v>2</v>
      </c>
      <c r="AI212">
        <v>39652824</v>
      </c>
      <c r="AJ212">
        <v>244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ROW(Source!A94)</f>
        <v>94</v>
      </c>
      <c r="B213">
        <v>39652825</v>
      </c>
      <c r="C213">
        <v>39652822</v>
      </c>
      <c r="D213">
        <v>36882159</v>
      </c>
      <c r="E213">
        <v>1</v>
      </c>
      <c r="F213">
        <v>1</v>
      </c>
      <c r="G213">
        <v>1</v>
      </c>
      <c r="H213">
        <v>2</v>
      </c>
      <c r="I213" t="s">
        <v>958</v>
      </c>
      <c r="J213" t="s">
        <v>959</v>
      </c>
      <c r="K213" t="s">
        <v>960</v>
      </c>
      <c r="L213">
        <v>1368</v>
      </c>
      <c r="N213">
        <v>1011</v>
      </c>
      <c r="O213" t="s">
        <v>902</v>
      </c>
      <c r="P213" t="s">
        <v>902</v>
      </c>
      <c r="Q213">
        <v>1</v>
      </c>
      <c r="X213">
        <v>7.0000000000000007E-2</v>
      </c>
      <c r="Y213">
        <v>0</v>
      </c>
      <c r="Z213">
        <v>111.99</v>
      </c>
      <c r="AA213">
        <v>13.5</v>
      </c>
      <c r="AB213">
        <v>0</v>
      </c>
      <c r="AC213">
        <v>0</v>
      </c>
      <c r="AD213">
        <v>1</v>
      </c>
      <c r="AE213">
        <v>0</v>
      </c>
      <c r="AF213" t="s">
        <v>19</v>
      </c>
      <c r="AG213">
        <v>9.4500000000000015E-2</v>
      </c>
      <c r="AH213">
        <v>2</v>
      </c>
      <c r="AI213">
        <v>39652825</v>
      </c>
      <c r="AJ213">
        <v>245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ROW(Source!A94)</f>
        <v>94</v>
      </c>
      <c r="B214">
        <v>39652826</v>
      </c>
      <c r="C214">
        <v>39652822</v>
      </c>
      <c r="D214">
        <v>36882356</v>
      </c>
      <c r="E214">
        <v>1</v>
      </c>
      <c r="F214">
        <v>1</v>
      </c>
      <c r="G214">
        <v>1</v>
      </c>
      <c r="H214">
        <v>2</v>
      </c>
      <c r="I214" t="s">
        <v>1012</v>
      </c>
      <c r="J214" t="s">
        <v>1013</v>
      </c>
      <c r="K214" t="s">
        <v>1014</v>
      </c>
      <c r="L214">
        <v>1368</v>
      </c>
      <c r="N214">
        <v>1011</v>
      </c>
      <c r="O214" t="s">
        <v>902</v>
      </c>
      <c r="P214" t="s">
        <v>902</v>
      </c>
      <c r="Q214">
        <v>1</v>
      </c>
      <c r="X214">
        <v>6.96</v>
      </c>
      <c r="Y214">
        <v>0</v>
      </c>
      <c r="Z214">
        <v>1.7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19</v>
      </c>
      <c r="AG214">
        <v>9.3960000000000008</v>
      </c>
      <c r="AH214">
        <v>2</v>
      </c>
      <c r="AI214">
        <v>39652826</v>
      </c>
      <c r="AJ214">
        <v>246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ROW(Source!A94)</f>
        <v>94</v>
      </c>
      <c r="B215">
        <v>39652827</v>
      </c>
      <c r="C215">
        <v>39652822</v>
      </c>
      <c r="D215">
        <v>36883554</v>
      </c>
      <c r="E215">
        <v>1</v>
      </c>
      <c r="F215">
        <v>1</v>
      </c>
      <c r="G215">
        <v>1</v>
      </c>
      <c r="H215">
        <v>2</v>
      </c>
      <c r="I215" t="s">
        <v>961</v>
      </c>
      <c r="J215" t="s">
        <v>962</v>
      </c>
      <c r="K215" t="s">
        <v>963</v>
      </c>
      <c r="L215">
        <v>1368</v>
      </c>
      <c r="N215">
        <v>1011</v>
      </c>
      <c r="O215" t="s">
        <v>902</v>
      </c>
      <c r="P215" t="s">
        <v>902</v>
      </c>
      <c r="Q215">
        <v>1</v>
      </c>
      <c r="X215">
        <v>7.0000000000000007E-2</v>
      </c>
      <c r="Y215">
        <v>0</v>
      </c>
      <c r="Z215">
        <v>65.709999999999994</v>
      </c>
      <c r="AA215">
        <v>11.6</v>
      </c>
      <c r="AB215">
        <v>0</v>
      </c>
      <c r="AC215">
        <v>0</v>
      </c>
      <c r="AD215">
        <v>1</v>
      </c>
      <c r="AE215">
        <v>0</v>
      </c>
      <c r="AF215" t="s">
        <v>19</v>
      </c>
      <c r="AG215">
        <v>9.4500000000000015E-2</v>
      </c>
      <c r="AH215">
        <v>2</v>
      </c>
      <c r="AI215">
        <v>39652827</v>
      </c>
      <c r="AJ215">
        <v>247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ROW(Source!A94)</f>
        <v>94</v>
      </c>
      <c r="B216">
        <v>39652828</v>
      </c>
      <c r="C216">
        <v>39652822</v>
      </c>
      <c r="D216">
        <v>36883882</v>
      </c>
      <c r="E216">
        <v>1</v>
      </c>
      <c r="F216">
        <v>1</v>
      </c>
      <c r="G216">
        <v>1</v>
      </c>
      <c r="H216">
        <v>2</v>
      </c>
      <c r="I216" t="s">
        <v>1015</v>
      </c>
      <c r="J216" t="s">
        <v>1016</v>
      </c>
      <c r="K216" t="s">
        <v>1017</v>
      </c>
      <c r="L216">
        <v>1368</v>
      </c>
      <c r="N216">
        <v>1011</v>
      </c>
      <c r="O216" t="s">
        <v>902</v>
      </c>
      <c r="P216" t="s">
        <v>902</v>
      </c>
      <c r="Q216">
        <v>1</v>
      </c>
      <c r="X216">
        <v>6.96</v>
      </c>
      <c r="Y216">
        <v>0</v>
      </c>
      <c r="Z216">
        <v>3.7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19</v>
      </c>
      <c r="AG216">
        <v>9.3960000000000008</v>
      </c>
      <c r="AH216">
        <v>2</v>
      </c>
      <c r="AI216">
        <v>39652828</v>
      </c>
      <c r="AJ216">
        <v>248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ROW(Source!A94)</f>
        <v>94</v>
      </c>
      <c r="B217">
        <v>39652829</v>
      </c>
      <c r="C217">
        <v>39652822</v>
      </c>
      <c r="D217">
        <v>36884526</v>
      </c>
      <c r="E217">
        <v>1</v>
      </c>
      <c r="F217">
        <v>1</v>
      </c>
      <c r="G217">
        <v>1</v>
      </c>
      <c r="H217">
        <v>2</v>
      </c>
      <c r="I217" t="s">
        <v>1018</v>
      </c>
      <c r="J217" t="s">
        <v>1019</v>
      </c>
      <c r="K217" t="s">
        <v>1020</v>
      </c>
      <c r="L217">
        <v>1368</v>
      </c>
      <c r="N217">
        <v>1011</v>
      </c>
      <c r="O217" t="s">
        <v>902</v>
      </c>
      <c r="P217" t="s">
        <v>902</v>
      </c>
      <c r="Q217">
        <v>1</v>
      </c>
      <c r="X217">
        <v>6</v>
      </c>
      <c r="Y217">
        <v>0</v>
      </c>
      <c r="Z217">
        <v>1.1100000000000001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19</v>
      </c>
      <c r="AG217">
        <v>8.1000000000000014</v>
      </c>
      <c r="AH217">
        <v>2</v>
      </c>
      <c r="AI217">
        <v>39652829</v>
      </c>
      <c r="AJ217">
        <v>249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ROW(Source!A94)</f>
        <v>94</v>
      </c>
      <c r="B218">
        <v>39652830</v>
      </c>
      <c r="C218">
        <v>39652822</v>
      </c>
      <c r="D218">
        <v>36800170</v>
      </c>
      <c r="E218">
        <v>1</v>
      </c>
      <c r="F218">
        <v>1</v>
      </c>
      <c r="G218">
        <v>1</v>
      </c>
      <c r="H218">
        <v>3</v>
      </c>
      <c r="I218" t="s">
        <v>1021</v>
      </c>
      <c r="J218" t="s">
        <v>1022</v>
      </c>
      <c r="K218" t="s">
        <v>1023</v>
      </c>
      <c r="L218">
        <v>1346</v>
      </c>
      <c r="N218">
        <v>1009</v>
      </c>
      <c r="O218" t="s">
        <v>186</v>
      </c>
      <c r="P218" t="s">
        <v>186</v>
      </c>
      <c r="Q218">
        <v>1</v>
      </c>
      <c r="X218">
        <v>1.1000000000000001</v>
      </c>
      <c r="Y218">
        <v>24.04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1.1000000000000001</v>
      </c>
      <c r="AH218">
        <v>2</v>
      </c>
      <c r="AI218">
        <v>39652830</v>
      </c>
      <c r="AJ218">
        <v>250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ROW(Source!A94)</f>
        <v>94</v>
      </c>
      <c r="B219">
        <v>39652831</v>
      </c>
      <c r="C219">
        <v>39652822</v>
      </c>
      <c r="D219">
        <v>36801793</v>
      </c>
      <c r="E219">
        <v>1</v>
      </c>
      <c r="F219">
        <v>1</v>
      </c>
      <c r="G219">
        <v>1</v>
      </c>
      <c r="H219">
        <v>3</v>
      </c>
      <c r="I219" t="s">
        <v>1024</v>
      </c>
      <c r="J219" t="s">
        <v>1025</v>
      </c>
      <c r="K219" t="s">
        <v>1026</v>
      </c>
      <c r="L219">
        <v>1339</v>
      </c>
      <c r="N219">
        <v>1007</v>
      </c>
      <c r="O219" t="s">
        <v>657</v>
      </c>
      <c r="P219" t="s">
        <v>657</v>
      </c>
      <c r="Q219">
        <v>1</v>
      </c>
      <c r="X219">
        <v>1E-3</v>
      </c>
      <c r="Y219">
        <v>3.15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1E-3</v>
      </c>
      <c r="AH219">
        <v>2</v>
      </c>
      <c r="AI219">
        <v>39652831</v>
      </c>
      <c r="AJ219">
        <v>251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ROW(Source!A94)</f>
        <v>94</v>
      </c>
      <c r="B220">
        <v>39652832</v>
      </c>
      <c r="C220">
        <v>39652822</v>
      </c>
      <c r="D220">
        <v>36799066</v>
      </c>
      <c r="E220">
        <v>17</v>
      </c>
      <c r="F220">
        <v>1</v>
      </c>
      <c r="G220">
        <v>1</v>
      </c>
      <c r="H220">
        <v>3</v>
      </c>
      <c r="I220" t="s">
        <v>1285</v>
      </c>
      <c r="J220" t="s">
        <v>3</v>
      </c>
      <c r="K220" t="s">
        <v>1286</v>
      </c>
      <c r="L220">
        <v>1348</v>
      </c>
      <c r="N220">
        <v>1009</v>
      </c>
      <c r="O220" t="s">
        <v>888</v>
      </c>
      <c r="P220" t="s">
        <v>888</v>
      </c>
      <c r="Q220">
        <v>1000</v>
      </c>
      <c r="X220">
        <v>0.08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 t="s">
        <v>3</v>
      </c>
      <c r="AG220">
        <v>0.08</v>
      </c>
      <c r="AH220">
        <v>3</v>
      </c>
      <c r="AI220">
        <v>-1</v>
      </c>
      <c r="AJ220" t="s">
        <v>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ROW(Source!A94)</f>
        <v>94</v>
      </c>
      <c r="B221">
        <v>39652833</v>
      </c>
      <c r="C221">
        <v>39652822</v>
      </c>
      <c r="D221">
        <v>36799065</v>
      </c>
      <c r="E221">
        <v>17</v>
      </c>
      <c r="F221">
        <v>1</v>
      </c>
      <c r="G221">
        <v>1</v>
      </c>
      <c r="H221">
        <v>3</v>
      </c>
      <c r="I221" t="s">
        <v>892</v>
      </c>
      <c r="J221" t="s">
        <v>3</v>
      </c>
      <c r="K221" t="s">
        <v>893</v>
      </c>
      <c r="L221">
        <v>1374</v>
      </c>
      <c r="N221">
        <v>1013</v>
      </c>
      <c r="O221" t="s">
        <v>894</v>
      </c>
      <c r="P221" t="s">
        <v>894</v>
      </c>
      <c r="Q221">
        <v>1</v>
      </c>
      <c r="X221">
        <v>4.6399999999999997</v>
      </c>
      <c r="Y221">
        <v>1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4.6399999999999997</v>
      </c>
      <c r="AH221">
        <v>2</v>
      </c>
      <c r="AI221">
        <v>39652833</v>
      </c>
      <c r="AJ221">
        <v>254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ROW(Source!A95)</f>
        <v>95</v>
      </c>
      <c r="B222">
        <v>39652823</v>
      </c>
      <c r="C222">
        <v>39652822</v>
      </c>
      <c r="D222">
        <v>37064878</v>
      </c>
      <c r="E222">
        <v>1</v>
      </c>
      <c r="F222">
        <v>1</v>
      </c>
      <c r="G222">
        <v>1</v>
      </c>
      <c r="H222">
        <v>1</v>
      </c>
      <c r="I222" t="s">
        <v>1010</v>
      </c>
      <c r="J222" t="s">
        <v>3</v>
      </c>
      <c r="K222" t="s">
        <v>1011</v>
      </c>
      <c r="L222">
        <v>1191</v>
      </c>
      <c r="N222">
        <v>1013</v>
      </c>
      <c r="O222" t="s">
        <v>878</v>
      </c>
      <c r="P222" t="s">
        <v>878</v>
      </c>
      <c r="Q222">
        <v>1</v>
      </c>
      <c r="X222">
        <v>24.7</v>
      </c>
      <c r="Y222">
        <v>0</v>
      </c>
      <c r="Z222">
        <v>0</v>
      </c>
      <c r="AA222">
        <v>0</v>
      </c>
      <c r="AB222">
        <v>9.4</v>
      </c>
      <c r="AC222">
        <v>0</v>
      </c>
      <c r="AD222">
        <v>1</v>
      </c>
      <c r="AE222">
        <v>1</v>
      </c>
      <c r="AF222" t="s">
        <v>19</v>
      </c>
      <c r="AG222">
        <v>33.344999999999999</v>
      </c>
      <c r="AH222">
        <v>2</v>
      </c>
      <c r="AI222">
        <v>39652823</v>
      </c>
      <c r="AJ222">
        <v>257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ROW(Source!A95)</f>
        <v>95</v>
      </c>
      <c r="B223">
        <v>39652824</v>
      </c>
      <c r="C223">
        <v>39652822</v>
      </c>
      <c r="D223">
        <v>37064876</v>
      </c>
      <c r="E223">
        <v>1</v>
      </c>
      <c r="F223">
        <v>1</v>
      </c>
      <c r="G223">
        <v>1</v>
      </c>
      <c r="H223">
        <v>1</v>
      </c>
      <c r="I223" t="s">
        <v>897</v>
      </c>
      <c r="J223" t="s">
        <v>3</v>
      </c>
      <c r="K223" t="s">
        <v>898</v>
      </c>
      <c r="L223">
        <v>1191</v>
      </c>
      <c r="N223">
        <v>1013</v>
      </c>
      <c r="O223" t="s">
        <v>878</v>
      </c>
      <c r="P223" t="s">
        <v>878</v>
      </c>
      <c r="Q223">
        <v>1</v>
      </c>
      <c r="X223">
        <v>0.14000000000000001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2</v>
      </c>
      <c r="AF223" t="s">
        <v>19</v>
      </c>
      <c r="AG223">
        <v>0.18900000000000003</v>
      </c>
      <c r="AH223">
        <v>2</v>
      </c>
      <c r="AI223">
        <v>39652824</v>
      </c>
      <c r="AJ223">
        <v>258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ROW(Source!A95)</f>
        <v>95</v>
      </c>
      <c r="B224">
        <v>39652825</v>
      </c>
      <c r="C224">
        <v>39652822</v>
      </c>
      <c r="D224">
        <v>36882159</v>
      </c>
      <c r="E224">
        <v>1</v>
      </c>
      <c r="F224">
        <v>1</v>
      </c>
      <c r="G224">
        <v>1</v>
      </c>
      <c r="H224">
        <v>2</v>
      </c>
      <c r="I224" t="s">
        <v>958</v>
      </c>
      <c r="J224" t="s">
        <v>959</v>
      </c>
      <c r="K224" t="s">
        <v>960</v>
      </c>
      <c r="L224">
        <v>1368</v>
      </c>
      <c r="N224">
        <v>1011</v>
      </c>
      <c r="O224" t="s">
        <v>902</v>
      </c>
      <c r="P224" t="s">
        <v>902</v>
      </c>
      <c r="Q224">
        <v>1</v>
      </c>
      <c r="X224">
        <v>7.0000000000000007E-2</v>
      </c>
      <c r="Y224">
        <v>0</v>
      </c>
      <c r="Z224">
        <v>111.99</v>
      </c>
      <c r="AA224">
        <v>13.5</v>
      </c>
      <c r="AB224">
        <v>0</v>
      </c>
      <c r="AC224">
        <v>0</v>
      </c>
      <c r="AD224">
        <v>1</v>
      </c>
      <c r="AE224">
        <v>0</v>
      </c>
      <c r="AF224" t="s">
        <v>19</v>
      </c>
      <c r="AG224">
        <v>9.4500000000000015E-2</v>
      </c>
      <c r="AH224">
        <v>2</v>
      </c>
      <c r="AI224">
        <v>39652825</v>
      </c>
      <c r="AJ224">
        <v>259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ROW(Source!A95)</f>
        <v>95</v>
      </c>
      <c r="B225">
        <v>39652826</v>
      </c>
      <c r="C225">
        <v>39652822</v>
      </c>
      <c r="D225">
        <v>36882356</v>
      </c>
      <c r="E225">
        <v>1</v>
      </c>
      <c r="F225">
        <v>1</v>
      </c>
      <c r="G225">
        <v>1</v>
      </c>
      <c r="H225">
        <v>2</v>
      </c>
      <c r="I225" t="s">
        <v>1012</v>
      </c>
      <c r="J225" t="s">
        <v>1013</v>
      </c>
      <c r="K225" t="s">
        <v>1014</v>
      </c>
      <c r="L225">
        <v>1368</v>
      </c>
      <c r="N225">
        <v>1011</v>
      </c>
      <c r="O225" t="s">
        <v>902</v>
      </c>
      <c r="P225" t="s">
        <v>902</v>
      </c>
      <c r="Q225">
        <v>1</v>
      </c>
      <c r="X225">
        <v>6.96</v>
      </c>
      <c r="Y225">
        <v>0</v>
      </c>
      <c r="Z225">
        <v>1.7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19</v>
      </c>
      <c r="AG225">
        <v>9.3960000000000008</v>
      </c>
      <c r="AH225">
        <v>2</v>
      </c>
      <c r="AI225">
        <v>39652826</v>
      </c>
      <c r="AJ225">
        <v>260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ROW(Source!A95)</f>
        <v>95</v>
      </c>
      <c r="B226">
        <v>39652827</v>
      </c>
      <c r="C226">
        <v>39652822</v>
      </c>
      <c r="D226">
        <v>36883554</v>
      </c>
      <c r="E226">
        <v>1</v>
      </c>
      <c r="F226">
        <v>1</v>
      </c>
      <c r="G226">
        <v>1</v>
      </c>
      <c r="H226">
        <v>2</v>
      </c>
      <c r="I226" t="s">
        <v>961</v>
      </c>
      <c r="J226" t="s">
        <v>962</v>
      </c>
      <c r="K226" t="s">
        <v>963</v>
      </c>
      <c r="L226">
        <v>1368</v>
      </c>
      <c r="N226">
        <v>1011</v>
      </c>
      <c r="O226" t="s">
        <v>902</v>
      </c>
      <c r="P226" t="s">
        <v>902</v>
      </c>
      <c r="Q226">
        <v>1</v>
      </c>
      <c r="X226">
        <v>7.0000000000000007E-2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19</v>
      </c>
      <c r="AG226">
        <v>9.4500000000000015E-2</v>
      </c>
      <c r="AH226">
        <v>2</v>
      </c>
      <c r="AI226">
        <v>39652827</v>
      </c>
      <c r="AJ226">
        <v>261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ROW(Source!A95)</f>
        <v>95</v>
      </c>
      <c r="B227">
        <v>39652828</v>
      </c>
      <c r="C227">
        <v>39652822</v>
      </c>
      <c r="D227">
        <v>36883882</v>
      </c>
      <c r="E227">
        <v>1</v>
      </c>
      <c r="F227">
        <v>1</v>
      </c>
      <c r="G227">
        <v>1</v>
      </c>
      <c r="H227">
        <v>2</v>
      </c>
      <c r="I227" t="s">
        <v>1015</v>
      </c>
      <c r="J227" t="s">
        <v>1016</v>
      </c>
      <c r="K227" t="s">
        <v>1017</v>
      </c>
      <c r="L227">
        <v>1368</v>
      </c>
      <c r="N227">
        <v>1011</v>
      </c>
      <c r="O227" t="s">
        <v>902</v>
      </c>
      <c r="P227" t="s">
        <v>902</v>
      </c>
      <c r="Q227">
        <v>1</v>
      </c>
      <c r="X227">
        <v>6.96</v>
      </c>
      <c r="Y227">
        <v>0</v>
      </c>
      <c r="Z227">
        <v>3.7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19</v>
      </c>
      <c r="AG227">
        <v>9.3960000000000008</v>
      </c>
      <c r="AH227">
        <v>2</v>
      </c>
      <c r="AI227">
        <v>39652828</v>
      </c>
      <c r="AJ227">
        <v>262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ROW(Source!A95)</f>
        <v>95</v>
      </c>
      <c r="B228">
        <v>39652829</v>
      </c>
      <c r="C228">
        <v>39652822</v>
      </c>
      <c r="D228">
        <v>36884526</v>
      </c>
      <c r="E228">
        <v>1</v>
      </c>
      <c r="F228">
        <v>1</v>
      </c>
      <c r="G228">
        <v>1</v>
      </c>
      <c r="H228">
        <v>2</v>
      </c>
      <c r="I228" t="s">
        <v>1018</v>
      </c>
      <c r="J228" t="s">
        <v>1019</v>
      </c>
      <c r="K228" t="s">
        <v>1020</v>
      </c>
      <c r="L228">
        <v>1368</v>
      </c>
      <c r="N228">
        <v>1011</v>
      </c>
      <c r="O228" t="s">
        <v>902</v>
      </c>
      <c r="P228" t="s">
        <v>902</v>
      </c>
      <c r="Q228">
        <v>1</v>
      </c>
      <c r="X228">
        <v>6</v>
      </c>
      <c r="Y228">
        <v>0</v>
      </c>
      <c r="Z228">
        <v>1.1100000000000001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19</v>
      </c>
      <c r="AG228">
        <v>8.1000000000000014</v>
      </c>
      <c r="AH228">
        <v>2</v>
      </c>
      <c r="AI228">
        <v>39652829</v>
      </c>
      <c r="AJ228">
        <v>263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ROW(Source!A95)</f>
        <v>95</v>
      </c>
      <c r="B229">
        <v>39652830</v>
      </c>
      <c r="C229">
        <v>39652822</v>
      </c>
      <c r="D229">
        <v>36800170</v>
      </c>
      <c r="E229">
        <v>1</v>
      </c>
      <c r="F229">
        <v>1</v>
      </c>
      <c r="G229">
        <v>1</v>
      </c>
      <c r="H229">
        <v>3</v>
      </c>
      <c r="I229" t="s">
        <v>1021</v>
      </c>
      <c r="J229" t="s">
        <v>1022</v>
      </c>
      <c r="K229" t="s">
        <v>1023</v>
      </c>
      <c r="L229">
        <v>1346</v>
      </c>
      <c r="N229">
        <v>1009</v>
      </c>
      <c r="O229" t="s">
        <v>186</v>
      </c>
      <c r="P229" t="s">
        <v>186</v>
      </c>
      <c r="Q229">
        <v>1</v>
      </c>
      <c r="X229">
        <v>1.1000000000000001</v>
      </c>
      <c r="Y229">
        <v>24.04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1.1000000000000001</v>
      </c>
      <c r="AH229">
        <v>2</v>
      </c>
      <c r="AI229">
        <v>39652830</v>
      </c>
      <c r="AJ229">
        <v>264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ROW(Source!A95)</f>
        <v>95</v>
      </c>
      <c r="B230">
        <v>39652831</v>
      </c>
      <c r="C230">
        <v>39652822</v>
      </c>
      <c r="D230">
        <v>36801793</v>
      </c>
      <c r="E230">
        <v>1</v>
      </c>
      <c r="F230">
        <v>1</v>
      </c>
      <c r="G230">
        <v>1</v>
      </c>
      <c r="H230">
        <v>3</v>
      </c>
      <c r="I230" t="s">
        <v>1024</v>
      </c>
      <c r="J230" t="s">
        <v>1025</v>
      </c>
      <c r="K230" t="s">
        <v>1026</v>
      </c>
      <c r="L230">
        <v>1339</v>
      </c>
      <c r="N230">
        <v>1007</v>
      </c>
      <c r="O230" t="s">
        <v>657</v>
      </c>
      <c r="P230" t="s">
        <v>657</v>
      </c>
      <c r="Q230">
        <v>1</v>
      </c>
      <c r="X230">
        <v>1E-3</v>
      </c>
      <c r="Y230">
        <v>3.15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1E-3</v>
      </c>
      <c r="AH230">
        <v>2</v>
      </c>
      <c r="AI230">
        <v>39652831</v>
      </c>
      <c r="AJ230">
        <v>265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ROW(Source!A95)</f>
        <v>95</v>
      </c>
      <c r="B231">
        <v>39652832</v>
      </c>
      <c r="C231">
        <v>39652822</v>
      </c>
      <c r="D231">
        <v>36799066</v>
      </c>
      <c r="E231">
        <v>17</v>
      </c>
      <c r="F231">
        <v>1</v>
      </c>
      <c r="G231">
        <v>1</v>
      </c>
      <c r="H231">
        <v>3</v>
      </c>
      <c r="I231" t="s">
        <v>1285</v>
      </c>
      <c r="J231" t="s">
        <v>3</v>
      </c>
      <c r="K231" t="s">
        <v>1286</v>
      </c>
      <c r="L231">
        <v>1348</v>
      </c>
      <c r="N231">
        <v>1009</v>
      </c>
      <c r="O231" t="s">
        <v>888</v>
      </c>
      <c r="P231" t="s">
        <v>888</v>
      </c>
      <c r="Q231">
        <v>1000</v>
      </c>
      <c r="X231">
        <v>0.08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 t="s">
        <v>3</v>
      </c>
      <c r="AG231">
        <v>0.08</v>
      </c>
      <c r="AH231">
        <v>3</v>
      </c>
      <c r="AI231">
        <v>-1</v>
      </c>
      <c r="AJ231" t="s">
        <v>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ROW(Source!A95)</f>
        <v>95</v>
      </c>
      <c r="B232">
        <v>39652833</v>
      </c>
      <c r="C232">
        <v>39652822</v>
      </c>
      <c r="D232">
        <v>36799065</v>
      </c>
      <c r="E232">
        <v>17</v>
      </c>
      <c r="F232">
        <v>1</v>
      </c>
      <c r="G232">
        <v>1</v>
      </c>
      <c r="H232">
        <v>3</v>
      </c>
      <c r="I232" t="s">
        <v>892</v>
      </c>
      <c r="J232" t="s">
        <v>3</v>
      </c>
      <c r="K232" t="s">
        <v>893</v>
      </c>
      <c r="L232">
        <v>1374</v>
      </c>
      <c r="N232">
        <v>1013</v>
      </c>
      <c r="O232" t="s">
        <v>894</v>
      </c>
      <c r="P232" t="s">
        <v>894</v>
      </c>
      <c r="Q232">
        <v>1</v>
      </c>
      <c r="X232">
        <v>4.6399999999999997</v>
      </c>
      <c r="Y232">
        <v>1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4.6399999999999997</v>
      </c>
      <c r="AH232">
        <v>2</v>
      </c>
      <c r="AI232">
        <v>39652833</v>
      </c>
      <c r="AJ232">
        <v>268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ROW(Source!A104)</f>
        <v>104</v>
      </c>
      <c r="B233">
        <v>39652849</v>
      </c>
      <c r="C233">
        <v>39652848</v>
      </c>
      <c r="D233">
        <v>37071037</v>
      </c>
      <c r="E233">
        <v>1</v>
      </c>
      <c r="F233">
        <v>1</v>
      </c>
      <c r="G233">
        <v>1</v>
      </c>
      <c r="H233">
        <v>1</v>
      </c>
      <c r="I233" t="s">
        <v>895</v>
      </c>
      <c r="J233" t="s">
        <v>3</v>
      </c>
      <c r="K233" t="s">
        <v>896</v>
      </c>
      <c r="L233">
        <v>1191</v>
      </c>
      <c r="N233">
        <v>1013</v>
      </c>
      <c r="O233" t="s">
        <v>878</v>
      </c>
      <c r="P233" t="s">
        <v>878</v>
      </c>
      <c r="Q233">
        <v>1</v>
      </c>
      <c r="X233">
        <v>56.7</v>
      </c>
      <c r="Y233">
        <v>0</v>
      </c>
      <c r="Z233">
        <v>0</v>
      </c>
      <c r="AA233">
        <v>0</v>
      </c>
      <c r="AB233">
        <v>9.6199999999999992</v>
      </c>
      <c r="AC233">
        <v>0</v>
      </c>
      <c r="AD233">
        <v>1</v>
      </c>
      <c r="AE233">
        <v>1</v>
      </c>
      <c r="AF233" t="s">
        <v>19</v>
      </c>
      <c r="AG233">
        <v>76.545000000000016</v>
      </c>
      <c r="AH233">
        <v>2</v>
      </c>
      <c r="AI233">
        <v>39652849</v>
      </c>
      <c r="AJ233">
        <v>271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ROW(Source!A104)</f>
        <v>104</v>
      </c>
      <c r="B234">
        <v>39652850</v>
      </c>
      <c r="C234">
        <v>39652848</v>
      </c>
      <c r="D234">
        <v>37064876</v>
      </c>
      <c r="E234">
        <v>1</v>
      </c>
      <c r="F234">
        <v>1</v>
      </c>
      <c r="G234">
        <v>1</v>
      </c>
      <c r="H234">
        <v>1</v>
      </c>
      <c r="I234" t="s">
        <v>897</v>
      </c>
      <c r="J234" t="s">
        <v>3</v>
      </c>
      <c r="K234" t="s">
        <v>898</v>
      </c>
      <c r="L234">
        <v>1191</v>
      </c>
      <c r="N234">
        <v>1013</v>
      </c>
      <c r="O234" t="s">
        <v>878</v>
      </c>
      <c r="P234" t="s">
        <v>878</v>
      </c>
      <c r="Q234">
        <v>1</v>
      </c>
      <c r="X234">
        <v>0.08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19</v>
      </c>
      <c r="AG234">
        <v>0.10800000000000001</v>
      </c>
      <c r="AH234">
        <v>2</v>
      </c>
      <c r="AI234">
        <v>39652850</v>
      </c>
      <c r="AJ234">
        <v>272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ROW(Source!A104)</f>
        <v>104</v>
      </c>
      <c r="B235">
        <v>39652851</v>
      </c>
      <c r="C235">
        <v>39652848</v>
      </c>
      <c r="D235">
        <v>36882159</v>
      </c>
      <c r="E235">
        <v>1</v>
      </c>
      <c r="F235">
        <v>1</v>
      </c>
      <c r="G235">
        <v>1</v>
      </c>
      <c r="H235">
        <v>2</v>
      </c>
      <c r="I235" t="s">
        <v>958</v>
      </c>
      <c r="J235" t="s">
        <v>959</v>
      </c>
      <c r="K235" t="s">
        <v>960</v>
      </c>
      <c r="L235">
        <v>1368</v>
      </c>
      <c r="N235">
        <v>1011</v>
      </c>
      <c r="O235" t="s">
        <v>902</v>
      </c>
      <c r="P235" t="s">
        <v>902</v>
      </c>
      <c r="Q235">
        <v>1</v>
      </c>
      <c r="X235">
        <v>0.04</v>
      </c>
      <c r="Y235">
        <v>0</v>
      </c>
      <c r="Z235">
        <v>111.99</v>
      </c>
      <c r="AA235">
        <v>13.5</v>
      </c>
      <c r="AB235">
        <v>0</v>
      </c>
      <c r="AC235">
        <v>0</v>
      </c>
      <c r="AD235">
        <v>1</v>
      </c>
      <c r="AE235">
        <v>0</v>
      </c>
      <c r="AF235" t="s">
        <v>19</v>
      </c>
      <c r="AG235">
        <v>5.4000000000000006E-2</v>
      </c>
      <c r="AH235">
        <v>2</v>
      </c>
      <c r="AI235">
        <v>39652851</v>
      </c>
      <c r="AJ235">
        <v>273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ROW(Source!A104)</f>
        <v>104</v>
      </c>
      <c r="B236">
        <v>39652852</v>
      </c>
      <c r="C236">
        <v>39652848</v>
      </c>
      <c r="D236">
        <v>36882351</v>
      </c>
      <c r="E236">
        <v>1</v>
      </c>
      <c r="F236">
        <v>1</v>
      </c>
      <c r="G236">
        <v>1</v>
      </c>
      <c r="H236">
        <v>2</v>
      </c>
      <c r="I236" t="s">
        <v>1027</v>
      </c>
      <c r="J236" t="s">
        <v>1028</v>
      </c>
      <c r="K236" t="s">
        <v>1029</v>
      </c>
      <c r="L236">
        <v>1368</v>
      </c>
      <c r="N236">
        <v>1011</v>
      </c>
      <c r="O236" t="s">
        <v>902</v>
      </c>
      <c r="P236" t="s">
        <v>902</v>
      </c>
      <c r="Q236">
        <v>1</v>
      </c>
      <c r="X236">
        <v>0.03</v>
      </c>
      <c r="Y236">
        <v>0</v>
      </c>
      <c r="Z236">
        <v>6.66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19</v>
      </c>
      <c r="AG236">
        <v>4.0500000000000001E-2</v>
      </c>
      <c r="AH236">
        <v>2</v>
      </c>
      <c r="AI236">
        <v>39652852</v>
      </c>
      <c r="AJ236">
        <v>274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ROW(Source!A104)</f>
        <v>104</v>
      </c>
      <c r="B237">
        <v>39652853</v>
      </c>
      <c r="C237">
        <v>39652848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961</v>
      </c>
      <c r="J237" t="s">
        <v>962</v>
      </c>
      <c r="K237" t="s">
        <v>963</v>
      </c>
      <c r="L237">
        <v>1368</v>
      </c>
      <c r="N237">
        <v>1011</v>
      </c>
      <c r="O237" t="s">
        <v>902</v>
      </c>
      <c r="P237" t="s">
        <v>902</v>
      </c>
      <c r="Q237">
        <v>1</v>
      </c>
      <c r="X237">
        <v>0.04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19</v>
      </c>
      <c r="AG237">
        <v>5.4000000000000006E-2</v>
      </c>
      <c r="AH237">
        <v>2</v>
      </c>
      <c r="AI237">
        <v>39652853</v>
      </c>
      <c r="AJ237">
        <v>275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ROW(Source!A104)</f>
        <v>104</v>
      </c>
      <c r="B238">
        <v>39652854</v>
      </c>
      <c r="C238">
        <v>39652848</v>
      </c>
      <c r="D238">
        <v>36802469</v>
      </c>
      <c r="E238">
        <v>1</v>
      </c>
      <c r="F238">
        <v>1</v>
      </c>
      <c r="G238">
        <v>1</v>
      </c>
      <c r="H238">
        <v>3</v>
      </c>
      <c r="I238" t="s">
        <v>1030</v>
      </c>
      <c r="J238" t="s">
        <v>1031</v>
      </c>
      <c r="K238" t="s">
        <v>1032</v>
      </c>
      <c r="L238">
        <v>1346</v>
      </c>
      <c r="N238">
        <v>1009</v>
      </c>
      <c r="O238" t="s">
        <v>186</v>
      </c>
      <c r="P238" t="s">
        <v>186</v>
      </c>
      <c r="Q238">
        <v>1</v>
      </c>
      <c r="X238">
        <v>2.5</v>
      </c>
      <c r="Y238">
        <v>37.29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2.5</v>
      </c>
      <c r="AH238">
        <v>2</v>
      </c>
      <c r="AI238">
        <v>39652854</v>
      </c>
      <c r="AJ238">
        <v>276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ROW(Source!A104)</f>
        <v>104</v>
      </c>
      <c r="B239">
        <v>39652855</v>
      </c>
      <c r="C239">
        <v>39652848</v>
      </c>
      <c r="D239">
        <v>36838223</v>
      </c>
      <c r="E239">
        <v>1</v>
      </c>
      <c r="F239">
        <v>1</v>
      </c>
      <c r="G239">
        <v>1</v>
      </c>
      <c r="H239">
        <v>3</v>
      </c>
      <c r="I239" t="s">
        <v>1033</v>
      </c>
      <c r="J239" t="s">
        <v>1034</v>
      </c>
      <c r="K239" t="s">
        <v>1035</v>
      </c>
      <c r="L239">
        <v>1348</v>
      </c>
      <c r="N239">
        <v>1009</v>
      </c>
      <c r="O239" t="s">
        <v>888</v>
      </c>
      <c r="P239" t="s">
        <v>888</v>
      </c>
      <c r="Q239">
        <v>1000</v>
      </c>
      <c r="X239">
        <v>5.0000000000000001E-3</v>
      </c>
      <c r="Y239">
        <v>15119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5.0000000000000001E-3</v>
      </c>
      <c r="AH239">
        <v>2</v>
      </c>
      <c r="AI239">
        <v>39652855</v>
      </c>
      <c r="AJ239">
        <v>277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ROW(Source!A104)</f>
        <v>104</v>
      </c>
      <c r="B240">
        <v>39652856</v>
      </c>
      <c r="C240">
        <v>39652848</v>
      </c>
      <c r="D240">
        <v>36838950</v>
      </c>
      <c r="E240">
        <v>1</v>
      </c>
      <c r="F240">
        <v>1</v>
      </c>
      <c r="G240">
        <v>1</v>
      </c>
      <c r="H240">
        <v>3</v>
      </c>
      <c r="I240" t="s">
        <v>1036</v>
      </c>
      <c r="J240" t="s">
        <v>1037</v>
      </c>
      <c r="K240" t="s">
        <v>1038</v>
      </c>
      <c r="L240">
        <v>1348</v>
      </c>
      <c r="N240">
        <v>1009</v>
      </c>
      <c r="O240" t="s">
        <v>888</v>
      </c>
      <c r="P240" t="s">
        <v>888</v>
      </c>
      <c r="Q240">
        <v>1000</v>
      </c>
      <c r="X240">
        <v>2.5000000000000001E-3</v>
      </c>
      <c r="Y240">
        <v>20775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2.5000000000000001E-3</v>
      </c>
      <c r="AH240">
        <v>2</v>
      </c>
      <c r="AI240">
        <v>39652856</v>
      </c>
      <c r="AJ240">
        <v>278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ROW(Source!A104)</f>
        <v>104</v>
      </c>
      <c r="B241">
        <v>39652857</v>
      </c>
      <c r="C241">
        <v>39652848</v>
      </c>
      <c r="D241">
        <v>36799065</v>
      </c>
      <c r="E241">
        <v>17</v>
      </c>
      <c r="F241">
        <v>1</v>
      </c>
      <c r="G241">
        <v>1</v>
      </c>
      <c r="H241">
        <v>3</v>
      </c>
      <c r="I241" t="s">
        <v>892</v>
      </c>
      <c r="J241" t="s">
        <v>3</v>
      </c>
      <c r="K241" t="s">
        <v>893</v>
      </c>
      <c r="L241">
        <v>1374</v>
      </c>
      <c r="N241">
        <v>1013</v>
      </c>
      <c r="O241" t="s">
        <v>894</v>
      </c>
      <c r="P241" t="s">
        <v>894</v>
      </c>
      <c r="Q241">
        <v>1</v>
      </c>
      <c r="X241">
        <v>10.91</v>
      </c>
      <c r="Y241">
        <v>1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10.91</v>
      </c>
      <c r="AH241">
        <v>2</v>
      </c>
      <c r="AI241">
        <v>39652857</v>
      </c>
      <c r="AJ241">
        <v>279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ROW(Source!A105)</f>
        <v>105</v>
      </c>
      <c r="B242">
        <v>39652849</v>
      </c>
      <c r="C242">
        <v>39652848</v>
      </c>
      <c r="D242">
        <v>37071037</v>
      </c>
      <c r="E242">
        <v>1</v>
      </c>
      <c r="F242">
        <v>1</v>
      </c>
      <c r="G242">
        <v>1</v>
      </c>
      <c r="H242">
        <v>1</v>
      </c>
      <c r="I242" t="s">
        <v>895</v>
      </c>
      <c r="J242" t="s">
        <v>3</v>
      </c>
      <c r="K242" t="s">
        <v>896</v>
      </c>
      <c r="L242">
        <v>1191</v>
      </c>
      <c r="N242">
        <v>1013</v>
      </c>
      <c r="O242" t="s">
        <v>878</v>
      </c>
      <c r="P242" t="s">
        <v>878</v>
      </c>
      <c r="Q242">
        <v>1</v>
      </c>
      <c r="X242">
        <v>56.7</v>
      </c>
      <c r="Y242">
        <v>0</v>
      </c>
      <c r="Z242">
        <v>0</v>
      </c>
      <c r="AA242">
        <v>0</v>
      </c>
      <c r="AB242">
        <v>9.6199999999999992</v>
      </c>
      <c r="AC242">
        <v>0</v>
      </c>
      <c r="AD242">
        <v>1</v>
      </c>
      <c r="AE242">
        <v>1</v>
      </c>
      <c r="AF242" t="s">
        <v>19</v>
      </c>
      <c r="AG242">
        <v>76.545000000000016</v>
      </c>
      <c r="AH242">
        <v>2</v>
      </c>
      <c r="AI242">
        <v>39652849</v>
      </c>
      <c r="AJ242">
        <v>284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ROW(Source!A105)</f>
        <v>105</v>
      </c>
      <c r="B243">
        <v>39652850</v>
      </c>
      <c r="C243">
        <v>39652848</v>
      </c>
      <c r="D243">
        <v>37064876</v>
      </c>
      <c r="E243">
        <v>1</v>
      </c>
      <c r="F243">
        <v>1</v>
      </c>
      <c r="G243">
        <v>1</v>
      </c>
      <c r="H243">
        <v>1</v>
      </c>
      <c r="I243" t="s">
        <v>897</v>
      </c>
      <c r="J243" t="s">
        <v>3</v>
      </c>
      <c r="K243" t="s">
        <v>898</v>
      </c>
      <c r="L243">
        <v>1191</v>
      </c>
      <c r="N243">
        <v>1013</v>
      </c>
      <c r="O243" t="s">
        <v>878</v>
      </c>
      <c r="P243" t="s">
        <v>878</v>
      </c>
      <c r="Q243">
        <v>1</v>
      </c>
      <c r="X243">
        <v>0.08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19</v>
      </c>
      <c r="AG243">
        <v>0.10800000000000001</v>
      </c>
      <c r="AH243">
        <v>2</v>
      </c>
      <c r="AI243">
        <v>39652850</v>
      </c>
      <c r="AJ243">
        <v>285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ROW(Source!A105)</f>
        <v>105</v>
      </c>
      <c r="B244">
        <v>39652851</v>
      </c>
      <c r="C244">
        <v>39652848</v>
      </c>
      <c r="D244">
        <v>36882159</v>
      </c>
      <c r="E244">
        <v>1</v>
      </c>
      <c r="F244">
        <v>1</v>
      </c>
      <c r="G244">
        <v>1</v>
      </c>
      <c r="H244">
        <v>2</v>
      </c>
      <c r="I244" t="s">
        <v>958</v>
      </c>
      <c r="J244" t="s">
        <v>959</v>
      </c>
      <c r="K244" t="s">
        <v>960</v>
      </c>
      <c r="L244">
        <v>1368</v>
      </c>
      <c r="N244">
        <v>1011</v>
      </c>
      <c r="O244" t="s">
        <v>902</v>
      </c>
      <c r="P244" t="s">
        <v>902</v>
      </c>
      <c r="Q244">
        <v>1</v>
      </c>
      <c r="X244">
        <v>0.04</v>
      </c>
      <c r="Y244">
        <v>0</v>
      </c>
      <c r="Z244">
        <v>111.99</v>
      </c>
      <c r="AA244">
        <v>13.5</v>
      </c>
      <c r="AB244">
        <v>0</v>
      </c>
      <c r="AC244">
        <v>0</v>
      </c>
      <c r="AD244">
        <v>1</v>
      </c>
      <c r="AE244">
        <v>0</v>
      </c>
      <c r="AF244" t="s">
        <v>19</v>
      </c>
      <c r="AG244">
        <v>5.4000000000000006E-2</v>
      </c>
      <c r="AH244">
        <v>2</v>
      </c>
      <c r="AI244">
        <v>39652851</v>
      </c>
      <c r="AJ244">
        <v>286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ROW(Source!A105)</f>
        <v>105</v>
      </c>
      <c r="B245">
        <v>39652852</v>
      </c>
      <c r="C245">
        <v>39652848</v>
      </c>
      <c r="D245">
        <v>36882351</v>
      </c>
      <c r="E245">
        <v>1</v>
      </c>
      <c r="F245">
        <v>1</v>
      </c>
      <c r="G245">
        <v>1</v>
      </c>
      <c r="H245">
        <v>2</v>
      </c>
      <c r="I245" t="s">
        <v>1027</v>
      </c>
      <c r="J245" t="s">
        <v>1028</v>
      </c>
      <c r="K245" t="s">
        <v>1029</v>
      </c>
      <c r="L245">
        <v>1368</v>
      </c>
      <c r="N245">
        <v>1011</v>
      </c>
      <c r="O245" t="s">
        <v>902</v>
      </c>
      <c r="P245" t="s">
        <v>902</v>
      </c>
      <c r="Q245">
        <v>1</v>
      </c>
      <c r="X245">
        <v>0.03</v>
      </c>
      <c r="Y245">
        <v>0</v>
      </c>
      <c r="Z245">
        <v>6.66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19</v>
      </c>
      <c r="AG245">
        <v>4.0500000000000001E-2</v>
      </c>
      <c r="AH245">
        <v>2</v>
      </c>
      <c r="AI245">
        <v>39652852</v>
      </c>
      <c r="AJ245">
        <v>287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ROW(Source!A105)</f>
        <v>105</v>
      </c>
      <c r="B246">
        <v>39652853</v>
      </c>
      <c r="C246">
        <v>39652848</v>
      </c>
      <c r="D246">
        <v>36883554</v>
      </c>
      <c r="E246">
        <v>1</v>
      </c>
      <c r="F246">
        <v>1</v>
      </c>
      <c r="G246">
        <v>1</v>
      </c>
      <c r="H246">
        <v>2</v>
      </c>
      <c r="I246" t="s">
        <v>961</v>
      </c>
      <c r="J246" t="s">
        <v>962</v>
      </c>
      <c r="K246" t="s">
        <v>963</v>
      </c>
      <c r="L246">
        <v>1368</v>
      </c>
      <c r="N246">
        <v>1011</v>
      </c>
      <c r="O246" t="s">
        <v>902</v>
      </c>
      <c r="P246" t="s">
        <v>902</v>
      </c>
      <c r="Q246">
        <v>1</v>
      </c>
      <c r="X246">
        <v>0.04</v>
      </c>
      <c r="Y246">
        <v>0</v>
      </c>
      <c r="Z246">
        <v>65.709999999999994</v>
      </c>
      <c r="AA246">
        <v>11.6</v>
      </c>
      <c r="AB246">
        <v>0</v>
      </c>
      <c r="AC246">
        <v>0</v>
      </c>
      <c r="AD246">
        <v>1</v>
      </c>
      <c r="AE246">
        <v>0</v>
      </c>
      <c r="AF246" t="s">
        <v>19</v>
      </c>
      <c r="AG246">
        <v>5.4000000000000006E-2</v>
      </c>
      <c r="AH246">
        <v>2</v>
      </c>
      <c r="AI246">
        <v>39652853</v>
      </c>
      <c r="AJ246">
        <v>288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ROW(Source!A105)</f>
        <v>105</v>
      </c>
      <c r="B247">
        <v>39652854</v>
      </c>
      <c r="C247">
        <v>39652848</v>
      </c>
      <c r="D247">
        <v>36802469</v>
      </c>
      <c r="E247">
        <v>1</v>
      </c>
      <c r="F247">
        <v>1</v>
      </c>
      <c r="G247">
        <v>1</v>
      </c>
      <c r="H247">
        <v>3</v>
      </c>
      <c r="I247" t="s">
        <v>1030</v>
      </c>
      <c r="J247" t="s">
        <v>1031</v>
      </c>
      <c r="K247" t="s">
        <v>1032</v>
      </c>
      <c r="L247">
        <v>1346</v>
      </c>
      <c r="N247">
        <v>1009</v>
      </c>
      <c r="O247" t="s">
        <v>186</v>
      </c>
      <c r="P247" t="s">
        <v>186</v>
      </c>
      <c r="Q247">
        <v>1</v>
      </c>
      <c r="X247">
        <v>2.5</v>
      </c>
      <c r="Y247">
        <v>37.29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2.5</v>
      </c>
      <c r="AH247">
        <v>2</v>
      </c>
      <c r="AI247">
        <v>39652854</v>
      </c>
      <c r="AJ247">
        <v>289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ROW(Source!A105)</f>
        <v>105</v>
      </c>
      <c r="B248">
        <v>39652855</v>
      </c>
      <c r="C248">
        <v>39652848</v>
      </c>
      <c r="D248">
        <v>36838223</v>
      </c>
      <c r="E248">
        <v>1</v>
      </c>
      <c r="F248">
        <v>1</v>
      </c>
      <c r="G248">
        <v>1</v>
      </c>
      <c r="H248">
        <v>3</v>
      </c>
      <c r="I248" t="s">
        <v>1033</v>
      </c>
      <c r="J248" t="s">
        <v>1034</v>
      </c>
      <c r="K248" t="s">
        <v>1035</v>
      </c>
      <c r="L248">
        <v>1348</v>
      </c>
      <c r="N248">
        <v>1009</v>
      </c>
      <c r="O248" t="s">
        <v>888</v>
      </c>
      <c r="P248" t="s">
        <v>888</v>
      </c>
      <c r="Q248">
        <v>1000</v>
      </c>
      <c r="X248">
        <v>5.0000000000000001E-3</v>
      </c>
      <c r="Y248">
        <v>15119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5.0000000000000001E-3</v>
      </c>
      <c r="AH248">
        <v>2</v>
      </c>
      <c r="AI248">
        <v>39652855</v>
      </c>
      <c r="AJ248">
        <v>290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ROW(Source!A105)</f>
        <v>105</v>
      </c>
      <c r="B249">
        <v>39652856</v>
      </c>
      <c r="C249">
        <v>39652848</v>
      </c>
      <c r="D249">
        <v>36838950</v>
      </c>
      <c r="E249">
        <v>1</v>
      </c>
      <c r="F249">
        <v>1</v>
      </c>
      <c r="G249">
        <v>1</v>
      </c>
      <c r="H249">
        <v>3</v>
      </c>
      <c r="I249" t="s">
        <v>1036</v>
      </c>
      <c r="J249" t="s">
        <v>1037</v>
      </c>
      <c r="K249" t="s">
        <v>1038</v>
      </c>
      <c r="L249">
        <v>1348</v>
      </c>
      <c r="N249">
        <v>1009</v>
      </c>
      <c r="O249" t="s">
        <v>888</v>
      </c>
      <c r="P249" t="s">
        <v>888</v>
      </c>
      <c r="Q249">
        <v>1000</v>
      </c>
      <c r="X249">
        <v>2.5000000000000001E-3</v>
      </c>
      <c r="Y249">
        <v>20775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2.5000000000000001E-3</v>
      </c>
      <c r="AH249">
        <v>2</v>
      </c>
      <c r="AI249">
        <v>39652856</v>
      </c>
      <c r="AJ249">
        <v>291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ROW(Source!A105)</f>
        <v>105</v>
      </c>
      <c r="B250">
        <v>39652857</v>
      </c>
      <c r="C250">
        <v>39652848</v>
      </c>
      <c r="D250">
        <v>36799065</v>
      </c>
      <c r="E250">
        <v>17</v>
      </c>
      <c r="F250">
        <v>1</v>
      </c>
      <c r="G250">
        <v>1</v>
      </c>
      <c r="H250">
        <v>3</v>
      </c>
      <c r="I250" t="s">
        <v>892</v>
      </c>
      <c r="J250" t="s">
        <v>3</v>
      </c>
      <c r="K250" t="s">
        <v>893</v>
      </c>
      <c r="L250">
        <v>1374</v>
      </c>
      <c r="N250">
        <v>1013</v>
      </c>
      <c r="O250" t="s">
        <v>894</v>
      </c>
      <c r="P250" t="s">
        <v>894</v>
      </c>
      <c r="Q250">
        <v>1</v>
      </c>
      <c r="X250">
        <v>10.91</v>
      </c>
      <c r="Y250">
        <v>1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10.91</v>
      </c>
      <c r="AH250">
        <v>2</v>
      </c>
      <c r="AI250">
        <v>39652857</v>
      </c>
      <c r="AJ250">
        <v>292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ROW(Source!A114)</f>
        <v>114</v>
      </c>
      <c r="B251">
        <v>39653973</v>
      </c>
      <c r="C251">
        <v>39652865</v>
      </c>
      <c r="D251">
        <v>37071037</v>
      </c>
      <c r="E251">
        <v>1</v>
      </c>
      <c r="F251">
        <v>1</v>
      </c>
      <c r="G251">
        <v>1</v>
      </c>
      <c r="H251">
        <v>1</v>
      </c>
      <c r="I251" t="s">
        <v>895</v>
      </c>
      <c r="J251" t="s">
        <v>3</v>
      </c>
      <c r="K251" t="s">
        <v>896</v>
      </c>
      <c r="L251">
        <v>1191</v>
      </c>
      <c r="N251">
        <v>1013</v>
      </c>
      <c r="O251" t="s">
        <v>878</v>
      </c>
      <c r="P251" t="s">
        <v>878</v>
      </c>
      <c r="Q251">
        <v>1</v>
      </c>
      <c r="X251">
        <v>1923</v>
      </c>
      <c r="Y251">
        <v>0</v>
      </c>
      <c r="Z251">
        <v>0</v>
      </c>
      <c r="AA251">
        <v>0</v>
      </c>
      <c r="AB251">
        <v>9.6199999999999992</v>
      </c>
      <c r="AC251">
        <v>0</v>
      </c>
      <c r="AD251">
        <v>1</v>
      </c>
      <c r="AE251">
        <v>1</v>
      </c>
      <c r="AF251" t="s">
        <v>3</v>
      </c>
      <c r="AG251">
        <v>1923</v>
      </c>
      <c r="AH251">
        <v>2</v>
      </c>
      <c r="AI251">
        <v>39653973</v>
      </c>
      <c r="AJ251">
        <v>297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ROW(Source!A114)</f>
        <v>114</v>
      </c>
      <c r="B252">
        <v>39653974</v>
      </c>
      <c r="C252">
        <v>39652865</v>
      </c>
      <c r="D252">
        <v>37064876</v>
      </c>
      <c r="E252">
        <v>1</v>
      </c>
      <c r="F252">
        <v>1</v>
      </c>
      <c r="G252">
        <v>1</v>
      </c>
      <c r="H252">
        <v>1</v>
      </c>
      <c r="I252" t="s">
        <v>897</v>
      </c>
      <c r="J252" t="s">
        <v>3</v>
      </c>
      <c r="K252" t="s">
        <v>898</v>
      </c>
      <c r="L252">
        <v>1191</v>
      </c>
      <c r="N252">
        <v>1013</v>
      </c>
      <c r="O252" t="s">
        <v>878</v>
      </c>
      <c r="P252" t="s">
        <v>878</v>
      </c>
      <c r="Q252">
        <v>1</v>
      </c>
      <c r="X252">
        <v>49.04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3</v>
      </c>
      <c r="AG252">
        <v>49.04</v>
      </c>
      <c r="AH252">
        <v>2</v>
      </c>
      <c r="AI252">
        <v>39653974</v>
      </c>
      <c r="AJ252">
        <v>298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ROW(Source!A114)</f>
        <v>114</v>
      </c>
      <c r="B253">
        <v>39653975</v>
      </c>
      <c r="C253">
        <v>39652865</v>
      </c>
      <c r="D253">
        <v>36882159</v>
      </c>
      <c r="E253">
        <v>1</v>
      </c>
      <c r="F253">
        <v>1</v>
      </c>
      <c r="G253">
        <v>1</v>
      </c>
      <c r="H253">
        <v>2</v>
      </c>
      <c r="I253" t="s">
        <v>958</v>
      </c>
      <c r="J253" t="s">
        <v>959</v>
      </c>
      <c r="K253" t="s">
        <v>960</v>
      </c>
      <c r="L253">
        <v>1368</v>
      </c>
      <c r="N253">
        <v>1011</v>
      </c>
      <c r="O253" t="s">
        <v>902</v>
      </c>
      <c r="P253" t="s">
        <v>902</v>
      </c>
      <c r="Q253">
        <v>1</v>
      </c>
      <c r="X253">
        <v>14.37</v>
      </c>
      <c r="Y253">
        <v>0</v>
      </c>
      <c r="Z253">
        <v>111.99</v>
      </c>
      <c r="AA253">
        <v>13.5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14.37</v>
      </c>
      <c r="AH253">
        <v>2</v>
      </c>
      <c r="AI253">
        <v>39653975</v>
      </c>
      <c r="AJ253">
        <v>299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ROW(Source!A114)</f>
        <v>114</v>
      </c>
      <c r="B254">
        <v>39653976</v>
      </c>
      <c r="C254">
        <v>39652865</v>
      </c>
      <c r="D254">
        <v>36882351</v>
      </c>
      <c r="E254">
        <v>1</v>
      </c>
      <c r="F254">
        <v>1</v>
      </c>
      <c r="G254">
        <v>1</v>
      </c>
      <c r="H254">
        <v>2</v>
      </c>
      <c r="I254" t="s">
        <v>1027</v>
      </c>
      <c r="J254" t="s">
        <v>1028</v>
      </c>
      <c r="K254" t="s">
        <v>1029</v>
      </c>
      <c r="L254">
        <v>1368</v>
      </c>
      <c r="N254">
        <v>1011</v>
      </c>
      <c r="O254" t="s">
        <v>902</v>
      </c>
      <c r="P254" t="s">
        <v>902</v>
      </c>
      <c r="Q254">
        <v>1</v>
      </c>
      <c r="X254">
        <v>11.3</v>
      </c>
      <c r="Y254">
        <v>0</v>
      </c>
      <c r="Z254">
        <v>6.66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11.3</v>
      </c>
      <c r="AH254">
        <v>2</v>
      </c>
      <c r="AI254">
        <v>39653976</v>
      </c>
      <c r="AJ254">
        <v>300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ROW(Source!A114)</f>
        <v>114</v>
      </c>
      <c r="B255">
        <v>39653977</v>
      </c>
      <c r="C255">
        <v>39652865</v>
      </c>
      <c r="D255">
        <v>36883554</v>
      </c>
      <c r="E255">
        <v>1</v>
      </c>
      <c r="F255">
        <v>1</v>
      </c>
      <c r="G255">
        <v>1</v>
      </c>
      <c r="H255">
        <v>2</v>
      </c>
      <c r="I255" t="s">
        <v>961</v>
      </c>
      <c r="J255" t="s">
        <v>962</v>
      </c>
      <c r="K255" t="s">
        <v>963</v>
      </c>
      <c r="L255">
        <v>1368</v>
      </c>
      <c r="N255">
        <v>1011</v>
      </c>
      <c r="O255" t="s">
        <v>902</v>
      </c>
      <c r="P255" t="s">
        <v>902</v>
      </c>
      <c r="Q255">
        <v>1</v>
      </c>
      <c r="X255">
        <v>14.37</v>
      </c>
      <c r="Y255">
        <v>0</v>
      </c>
      <c r="Z255">
        <v>65.709999999999994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14.37</v>
      </c>
      <c r="AH255">
        <v>2</v>
      </c>
      <c r="AI255">
        <v>39653977</v>
      </c>
      <c r="AJ255">
        <v>301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ROW(Source!A114)</f>
        <v>114</v>
      </c>
      <c r="B256">
        <v>39653978</v>
      </c>
      <c r="C256">
        <v>39652865</v>
      </c>
      <c r="D256">
        <v>36883858</v>
      </c>
      <c r="E256">
        <v>1</v>
      </c>
      <c r="F256">
        <v>1</v>
      </c>
      <c r="G256">
        <v>1</v>
      </c>
      <c r="H256">
        <v>2</v>
      </c>
      <c r="I256" t="s">
        <v>1039</v>
      </c>
      <c r="J256" t="s">
        <v>1040</v>
      </c>
      <c r="K256" t="s">
        <v>1041</v>
      </c>
      <c r="L256">
        <v>1368</v>
      </c>
      <c r="N256">
        <v>1011</v>
      </c>
      <c r="O256" t="s">
        <v>902</v>
      </c>
      <c r="P256" t="s">
        <v>902</v>
      </c>
      <c r="Q256">
        <v>1</v>
      </c>
      <c r="X256">
        <v>151.96</v>
      </c>
      <c r="Y256">
        <v>0</v>
      </c>
      <c r="Z256">
        <v>8.1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151.96</v>
      </c>
      <c r="AH256">
        <v>2</v>
      </c>
      <c r="AI256">
        <v>39653978</v>
      </c>
      <c r="AJ256">
        <v>302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ROW(Source!A114)</f>
        <v>114</v>
      </c>
      <c r="B257">
        <v>39653979</v>
      </c>
      <c r="C257">
        <v>39652865</v>
      </c>
      <c r="D257">
        <v>36883889</v>
      </c>
      <c r="E257">
        <v>1</v>
      </c>
      <c r="F257">
        <v>1</v>
      </c>
      <c r="G257">
        <v>1</v>
      </c>
      <c r="H257">
        <v>2</v>
      </c>
      <c r="I257" t="s">
        <v>1042</v>
      </c>
      <c r="J257" t="s">
        <v>1043</v>
      </c>
      <c r="K257" t="s">
        <v>1044</v>
      </c>
      <c r="L257">
        <v>1368</v>
      </c>
      <c r="N257">
        <v>1011</v>
      </c>
      <c r="O257" t="s">
        <v>902</v>
      </c>
      <c r="P257" t="s">
        <v>902</v>
      </c>
      <c r="Q257">
        <v>1</v>
      </c>
      <c r="X257">
        <v>20.3</v>
      </c>
      <c r="Y257">
        <v>0</v>
      </c>
      <c r="Z257">
        <v>100</v>
      </c>
      <c r="AA257">
        <v>10.06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20.3</v>
      </c>
      <c r="AH257">
        <v>2</v>
      </c>
      <c r="AI257">
        <v>39653979</v>
      </c>
      <c r="AJ257">
        <v>303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ROW(Source!A114)</f>
        <v>114</v>
      </c>
      <c r="B258">
        <v>39653980</v>
      </c>
      <c r="C258">
        <v>39652865</v>
      </c>
      <c r="D258">
        <v>36884010</v>
      </c>
      <c r="E258">
        <v>1</v>
      </c>
      <c r="F258">
        <v>1</v>
      </c>
      <c r="G258">
        <v>1</v>
      </c>
      <c r="H258">
        <v>2</v>
      </c>
      <c r="I258" t="s">
        <v>1045</v>
      </c>
      <c r="J258" t="s">
        <v>1046</v>
      </c>
      <c r="K258" t="s">
        <v>1047</v>
      </c>
      <c r="L258">
        <v>1368</v>
      </c>
      <c r="N258">
        <v>1011</v>
      </c>
      <c r="O258" t="s">
        <v>902</v>
      </c>
      <c r="P258" t="s">
        <v>902</v>
      </c>
      <c r="Q258">
        <v>1</v>
      </c>
      <c r="X258">
        <v>72.099999999999994</v>
      </c>
      <c r="Y258">
        <v>0</v>
      </c>
      <c r="Z258">
        <v>18.68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72.099999999999994</v>
      </c>
      <c r="AH258">
        <v>2</v>
      </c>
      <c r="AI258">
        <v>39653980</v>
      </c>
      <c r="AJ258">
        <v>304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ROW(Source!A114)</f>
        <v>114</v>
      </c>
      <c r="B259">
        <v>39653981</v>
      </c>
      <c r="C259">
        <v>39652865</v>
      </c>
      <c r="D259">
        <v>36801793</v>
      </c>
      <c r="E259">
        <v>1</v>
      </c>
      <c r="F259">
        <v>1</v>
      </c>
      <c r="G259">
        <v>1</v>
      </c>
      <c r="H259">
        <v>3</v>
      </c>
      <c r="I259" t="s">
        <v>1024</v>
      </c>
      <c r="J259" t="s">
        <v>1025</v>
      </c>
      <c r="K259" t="s">
        <v>1026</v>
      </c>
      <c r="L259">
        <v>1339</v>
      </c>
      <c r="N259">
        <v>1007</v>
      </c>
      <c r="O259" t="s">
        <v>657</v>
      </c>
      <c r="P259" t="s">
        <v>657</v>
      </c>
      <c r="Q259">
        <v>1</v>
      </c>
      <c r="X259">
        <v>100</v>
      </c>
      <c r="Y259">
        <v>3.15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100</v>
      </c>
      <c r="AH259">
        <v>2</v>
      </c>
      <c r="AI259">
        <v>39653981</v>
      </c>
      <c r="AJ259">
        <v>305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ROW(Source!A114)</f>
        <v>114</v>
      </c>
      <c r="B260">
        <v>39653982</v>
      </c>
      <c r="C260">
        <v>39652865</v>
      </c>
      <c r="D260">
        <v>36802293</v>
      </c>
      <c r="E260">
        <v>1</v>
      </c>
      <c r="F260">
        <v>1</v>
      </c>
      <c r="G260">
        <v>1</v>
      </c>
      <c r="H260">
        <v>3</v>
      </c>
      <c r="I260" t="s">
        <v>1048</v>
      </c>
      <c r="J260" t="s">
        <v>1049</v>
      </c>
      <c r="K260" t="s">
        <v>1050</v>
      </c>
      <c r="L260">
        <v>1356</v>
      </c>
      <c r="N260">
        <v>1010</v>
      </c>
      <c r="O260" t="s">
        <v>1051</v>
      </c>
      <c r="P260" t="s">
        <v>1051</v>
      </c>
      <c r="Q260">
        <v>1000</v>
      </c>
      <c r="X260">
        <v>0.56000000000000005</v>
      </c>
      <c r="Y260">
        <v>253.8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0.56000000000000005</v>
      </c>
      <c r="AH260">
        <v>2</v>
      </c>
      <c r="AI260">
        <v>39653982</v>
      </c>
      <c r="AJ260">
        <v>306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ROW(Source!A114)</f>
        <v>114</v>
      </c>
      <c r="B261">
        <v>39653983</v>
      </c>
      <c r="C261">
        <v>39652865</v>
      </c>
      <c r="D261">
        <v>36803268</v>
      </c>
      <c r="E261">
        <v>1</v>
      </c>
      <c r="F261">
        <v>1</v>
      </c>
      <c r="G261">
        <v>1</v>
      </c>
      <c r="H261">
        <v>3</v>
      </c>
      <c r="I261" t="s">
        <v>1052</v>
      </c>
      <c r="J261" t="s">
        <v>1053</v>
      </c>
      <c r="K261" t="s">
        <v>1054</v>
      </c>
      <c r="L261">
        <v>1348</v>
      </c>
      <c r="N261">
        <v>1009</v>
      </c>
      <c r="O261" t="s">
        <v>888</v>
      </c>
      <c r="P261" t="s">
        <v>888</v>
      </c>
      <c r="Q261">
        <v>1000</v>
      </c>
      <c r="X261">
        <v>9.64E-2</v>
      </c>
      <c r="Y261">
        <v>9765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9.64E-2</v>
      </c>
      <c r="AH261">
        <v>2</v>
      </c>
      <c r="AI261">
        <v>39653983</v>
      </c>
      <c r="AJ261">
        <v>307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ROW(Source!A114)</f>
        <v>114</v>
      </c>
      <c r="B262">
        <v>39653984</v>
      </c>
      <c r="C262">
        <v>39652865</v>
      </c>
      <c r="D262">
        <v>36804606</v>
      </c>
      <c r="E262">
        <v>1</v>
      </c>
      <c r="F262">
        <v>1</v>
      </c>
      <c r="G262">
        <v>1</v>
      </c>
      <c r="H262">
        <v>3</v>
      </c>
      <c r="I262" t="s">
        <v>1055</v>
      </c>
      <c r="J262" t="s">
        <v>1056</v>
      </c>
      <c r="K262" t="s">
        <v>1057</v>
      </c>
      <c r="L262">
        <v>1348</v>
      </c>
      <c r="N262">
        <v>1009</v>
      </c>
      <c r="O262" t="s">
        <v>888</v>
      </c>
      <c r="P262" t="s">
        <v>888</v>
      </c>
      <c r="Q262">
        <v>1000</v>
      </c>
      <c r="X262">
        <v>5.3E-3</v>
      </c>
      <c r="Y262">
        <v>25425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5.3E-3</v>
      </c>
      <c r="AH262">
        <v>2</v>
      </c>
      <c r="AI262">
        <v>39653984</v>
      </c>
      <c r="AJ262">
        <v>308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ROW(Source!A114)</f>
        <v>114</v>
      </c>
      <c r="B263">
        <v>39653985</v>
      </c>
      <c r="C263">
        <v>39652865</v>
      </c>
      <c r="D263">
        <v>36847409</v>
      </c>
      <c r="E263">
        <v>1</v>
      </c>
      <c r="F263">
        <v>1</v>
      </c>
      <c r="G263">
        <v>1</v>
      </c>
      <c r="H263">
        <v>3</v>
      </c>
      <c r="I263" t="s">
        <v>1058</v>
      </c>
      <c r="J263" t="s">
        <v>1059</v>
      </c>
      <c r="K263" t="s">
        <v>1060</v>
      </c>
      <c r="L263">
        <v>1356</v>
      </c>
      <c r="N263">
        <v>1010</v>
      </c>
      <c r="O263" t="s">
        <v>1051</v>
      </c>
      <c r="P263" t="s">
        <v>1051</v>
      </c>
      <c r="Q263">
        <v>1000</v>
      </c>
      <c r="X263">
        <v>0.56000000000000005</v>
      </c>
      <c r="Y263">
        <v>135.82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0.56000000000000005</v>
      </c>
      <c r="AH263">
        <v>2</v>
      </c>
      <c r="AI263">
        <v>39653985</v>
      </c>
      <c r="AJ263">
        <v>309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ROW(Source!A114)</f>
        <v>114</v>
      </c>
      <c r="B264">
        <v>39653986</v>
      </c>
      <c r="C264">
        <v>39652865</v>
      </c>
      <c r="D264">
        <v>36799065</v>
      </c>
      <c r="E264">
        <v>17</v>
      </c>
      <c r="F264">
        <v>1</v>
      </c>
      <c r="G264">
        <v>1</v>
      </c>
      <c r="H264">
        <v>3</v>
      </c>
      <c r="I264" t="s">
        <v>892</v>
      </c>
      <c r="J264" t="s">
        <v>3</v>
      </c>
      <c r="K264" t="s">
        <v>893</v>
      </c>
      <c r="L264">
        <v>1374</v>
      </c>
      <c r="N264">
        <v>1013</v>
      </c>
      <c r="O264" t="s">
        <v>894</v>
      </c>
      <c r="P264" t="s">
        <v>894</v>
      </c>
      <c r="Q264">
        <v>1</v>
      </c>
      <c r="X264">
        <v>369.99</v>
      </c>
      <c r="Y264">
        <v>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369.99</v>
      </c>
      <c r="AH264">
        <v>2</v>
      </c>
      <c r="AI264">
        <v>39653986</v>
      </c>
      <c r="AJ264">
        <v>312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ROW(Source!A115)</f>
        <v>115</v>
      </c>
      <c r="B265">
        <v>39653973</v>
      </c>
      <c r="C265">
        <v>39652865</v>
      </c>
      <c r="D265">
        <v>37071037</v>
      </c>
      <c r="E265">
        <v>1</v>
      </c>
      <c r="F265">
        <v>1</v>
      </c>
      <c r="G265">
        <v>1</v>
      </c>
      <c r="H265">
        <v>1</v>
      </c>
      <c r="I265" t="s">
        <v>895</v>
      </c>
      <c r="J265" t="s">
        <v>3</v>
      </c>
      <c r="K265" t="s">
        <v>896</v>
      </c>
      <c r="L265">
        <v>1191</v>
      </c>
      <c r="N265">
        <v>1013</v>
      </c>
      <c r="O265" t="s">
        <v>878</v>
      </c>
      <c r="P265" t="s">
        <v>878</v>
      </c>
      <c r="Q265">
        <v>1</v>
      </c>
      <c r="X265">
        <v>1923</v>
      </c>
      <c r="Y265">
        <v>0</v>
      </c>
      <c r="Z265">
        <v>0</v>
      </c>
      <c r="AA265">
        <v>0</v>
      </c>
      <c r="AB265">
        <v>9.6199999999999992</v>
      </c>
      <c r="AC265">
        <v>0</v>
      </c>
      <c r="AD265">
        <v>1</v>
      </c>
      <c r="AE265">
        <v>1</v>
      </c>
      <c r="AF265" t="s">
        <v>3</v>
      </c>
      <c r="AG265">
        <v>1923</v>
      </c>
      <c r="AH265">
        <v>2</v>
      </c>
      <c r="AI265">
        <v>39653973</v>
      </c>
      <c r="AJ265">
        <v>313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ROW(Source!A115)</f>
        <v>115</v>
      </c>
      <c r="B266">
        <v>39653974</v>
      </c>
      <c r="C266">
        <v>39652865</v>
      </c>
      <c r="D266">
        <v>37064876</v>
      </c>
      <c r="E266">
        <v>1</v>
      </c>
      <c r="F266">
        <v>1</v>
      </c>
      <c r="G266">
        <v>1</v>
      </c>
      <c r="H266">
        <v>1</v>
      </c>
      <c r="I266" t="s">
        <v>897</v>
      </c>
      <c r="J266" t="s">
        <v>3</v>
      </c>
      <c r="K266" t="s">
        <v>898</v>
      </c>
      <c r="L266">
        <v>1191</v>
      </c>
      <c r="N266">
        <v>1013</v>
      </c>
      <c r="O266" t="s">
        <v>878</v>
      </c>
      <c r="P266" t="s">
        <v>878</v>
      </c>
      <c r="Q266">
        <v>1</v>
      </c>
      <c r="X266">
        <v>49.04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3</v>
      </c>
      <c r="AG266">
        <v>49.04</v>
      </c>
      <c r="AH266">
        <v>2</v>
      </c>
      <c r="AI266">
        <v>39653974</v>
      </c>
      <c r="AJ266">
        <v>314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ROW(Source!A115)</f>
        <v>115</v>
      </c>
      <c r="B267">
        <v>39653975</v>
      </c>
      <c r="C267">
        <v>39652865</v>
      </c>
      <c r="D267">
        <v>36882159</v>
      </c>
      <c r="E267">
        <v>1</v>
      </c>
      <c r="F267">
        <v>1</v>
      </c>
      <c r="G267">
        <v>1</v>
      </c>
      <c r="H267">
        <v>2</v>
      </c>
      <c r="I267" t="s">
        <v>958</v>
      </c>
      <c r="J267" t="s">
        <v>959</v>
      </c>
      <c r="K267" t="s">
        <v>960</v>
      </c>
      <c r="L267">
        <v>1368</v>
      </c>
      <c r="N267">
        <v>1011</v>
      </c>
      <c r="O267" t="s">
        <v>902</v>
      </c>
      <c r="P267" t="s">
        <v>902</v>
      </c>
      <c r="Q267">
        <v>1</v>
      </c>
      <c r="X267">
        <v>14.37</v>
      </c>
      <c r="Y267">
        <v>0</v>
      </c>
      <c r="Z267">
        <v>111.99</v>
      </c>
      <c r="AA267">
        <v>13.5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14.37</v>
      </c>
      <c r="AH267">
        <v>2</v>
      </c>
      <c r="AI267">
        <v>39653975</v>
      </c>
      <c r="AJ267">
        <v>315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ROW(Source!A115)</f>
        <v>115</v>
      </c>
      <c r="B268">
        <v>39653976</v>
      </c>
      <c r="C268">
        <v>39652865</v>
      </c>
      <c r="D268">
        <v>36882351</v>
      </c>
      <c r="E268">
        <v>1</v>
      </c>
      <c r="F268">
        <v>1</v>
      </c>
      <c r="G268">
        <v>1</v>
      </c>
      <c r="H268">
        <v>2</v>
      </c>
      <c r="I268" t="s">
        <v>1027</v>
      </c>
      <c r="J268" t="s">
        <v>1028</v>
      </c>
      <c r="K268" t="s">
        <v>1029</v>
      </c>
      <c r="L268">
        <v>1368</v>
      </c>
      <c r="N268">
        <v>1011</v>
      </c>
      <c r="O268" t="s">
        <v>902</v>
      </c>
      <c r="P268" t="s">
        <v>902</v>
      </c>
      <c r="Q268">
        <v>1</v>
      </c>
      <c r="X268">
        <v>11.3</v>
      </c>
      <c r="Y268">
        <v>0</v>
      </c>
      <c r="Z268">
        <v>6.66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11.3</v>
      </c>
      <c r="AH268">
        <v>2</v>
      </c>
      <c r="AI268">
        <v>39653976</v>
      </c>
      <c r="AJ268">
        <v>316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ROW(Source!A115)</f>
        <v>115</v>
      </c>
      <c r="B269">
        <v>39653977</v>
      </c>
      <c r="C269">
        <v>39652865</v>
      </c>
      <c r="D269">
        <v>36883554</v>
      </c>
      <c r="E269">
        <v>1</v>
      </c>
      <c r="F269">
        <v>1</v>
      </c>
      <c r="G269">
        <v>1</v>
      </c>
      <c r="H269">
        <v>2</v>
      </c>
      <c r="I269" t="s">
        <v>961</v>
      </c>
      <c r="J269" t="s">
        <v>962</v>
      </c>
      <c r="K269" t="s">
        <v>963</v>
      </c>
      <c r="L269">
        <v>1368</v>
      </c>
      <c r="N269">
        <v>1011</v>
      </c>
      <c r="O269" t="s">
        <v>902</v>
      </c>
      <c r="P269" t="s">
        <v>902</v>
      </c>
      <c r="Q269">
        <v>1</v>
      </c>
      <c r="X269">
        <v>14.37</v>
      </c>
      <c r="Y269">
        <v>0</v>
      </c>
      <c r="Z269">
        <v>65.709999999999994</v>
      </c>
      <c r="AA269">
        <v>11.6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14.37</v>
      </c>
      <c r="AH269">
        <v>2</v>
      </c>
      <c r="AI269">
        <v>39653977</v>
      </c>
      <c r="AJ269">
        <v>317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ROW(Source!A115)</f>
        <v>115</v>
      </c>
      <c r="B270">
        <v>39653978</v>
      </c>
      <c r="C270">
        <v>39652865</v>
      </c>
      <c r="D270">
        <v>36883858</v>
      </c>
      <c r="E270">
        <v>1</v>
      </c>
      <c r="F270">
        <v>1</v>
      </c>
      <c r="G270">
        <v>1</v>
      </c>
      <c r="H270">
        <v>2</v>
      </c>
      <c r="I270" t="s">
        <v>1039</v>
      </c>
      <c r="J270" t="s">
        <v>1040</v>
      </c>
      <c r="K270" t="s">
        <v>1041</v>
      </c>
      <c r="L270">
        <v>1368</v>
      </c>
      <c r="N270">
        <v>1011</v>
      </c>
      <c r="O270" t="s">
        <v>902</v>
      </c>
      <c r="P270" t="s">
        <v>902</v>
      </c>
      <c r="Q270">
        <v>1</v>
      </c>
      <c r="X270">
        <v>151.96</v>
      </c>
      <c r="Y270">
        <v>0</v>
      </c>
      <c r="Z270">
        <v>8.1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151.96</v>
      </c>
      <c r="AH270">
        <v>2</v>
      </c>
      <c r="AI270">
        <v>39653978</v>
      </c>
      <c r="AJ270">
        <v>318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ROW(Source!A115)</f>
        <v>115</v>
      </c>
      <c r="B271">
        <v>39653979</v>
      </c>
      <c r="C271">
        <v>39652865</v>
      </c>
      <c r="D271">
        <v>36883889</v>
      </c>
      <c r="E271">
        <v>1</v>
      </c>
      <c r="F271">
        <v>1</v>
      </c>
      <c r="G271">
        <v>1</v>
      </c>
      <c r="H271">
        <v>2</v>
      </c>
      <c r="I271" t="s">
        <v>1042</v>
      </c>
      <c r="J271" t="s">
        <v>1043</v>
      </c>
      <c r="K271" t="s">
        <v>1044</v>
      </c>
      <c r="L271">
        <v>1368</v>
      </c>
      <c r="N271">
        <v>1011</v>
      </c>
      <c r="O271" t="s">
        <v>902</v>
      </c>
      <c r="P271" t="s">
        <v>902</v>
      </c>
      <c r="Q271">
        <v>1</v>
      </c>
      <c r="X271">
        <v>20.3</v>
      </c>
      <c r="Y271">
        <v>0</v>
      </c>
      <c r="Z271">
        <v>100</v>
      </c>
      <c r="AA271">
        <v>10.06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20.3</v>
      </c>
      <c r="AH271">
        <v>2</v>
      </c>
      <c r="AI271">
        <v>39653979</v>
      </c>
      <c r="AJ271">
        <v>319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ROW(Source!A115)</f>
        <v>115</v>
      </c>
      <c r="B272">
        <v>39653980</v>
      </c>
      <c r="C272">
        <v>39652865</v>
      </c>
      <c r="D272">
        <v>36884010</v>
      </c>
      <c r="E272">
        <v>1</v>
      </c>
      <c r="F272">
        <v>1</v>
      </c>
      <c r="G272">
        <v>1</v>
      </c>
      <c r="H272">
        <v>2</v>
      </c>
      <c r="I272" t="s">
        <v>1045</v>
      </c>
      <c r="J272" t="s">
        <v>1046</v>
      </c>
      <c r="K272" t="s">
        <v>1047</v>
      </c>
      <c r="L272">
        <v>1368</v>
      </c>
      <c r="N272">
        <v>1011</v>
      </c>
      <c r="O272" t="s">
        <v>902</v>
      </c>
      <c r="P272" t="s">
        <v>902</v>
      </c>
      <c r="Q272">
        <v>1</v>
      </c>
      <c r="X272">
        <v>72.099999999999994</v>
      </c>
      <c r="Y272">
        <v>0</v>
      </c>
      <c r="Z272">
        <v>18.68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72.099999999999994</v>
      </c>
      <c r="AH272">
        <v>2</v>
      </c>
      <c r="AI272">
        <v>39653980</v>
      </c>
      <c r="AJ272">
        <v>320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ROW(Source!A115)</f>
        <v>115</v>
      </c>
      <c r="B273">
        <v>39653981</v>
      </c>
      <c r="C273">
        <v>39652865</v>
      </c>
      <c r="D273">
        <v>36801793</v>
      </c>
      <c r="E273">
        <v>1</v>
      </c>
      <c r="F273">
        <v>1</v>
      </c>
      <c r="G273">
        <v>1</v>
      </c>
      <c r="H273">
        <v>3</v>
      </c>
      <c r="I273" t="s">
        <v>1024</v>
      </c>
      <c r="J273" t="s">
        <v>1025</v>
      </c>
      <c r="K273" t="s">
        <v>1026</v>
      </c>
      <c r="L273">
        <v>1339</v>
      </c>
      <c r="N273">
        <v>1007</v>
      </c>
      <c r="O273" t="s">
        <v>657</v>
      </c>
      <c r="P273" t="s">
        <v>657</v>
      </c>
      <c r="Q273">
        <v>1</v>
      </c>
      <c r="X273">
        <v>100</v>
      </c>
      <c r="Y273">
        <v>3.15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100</v>
      </c>
      <c r="AH273">
        <v>2</v>
      </c>
      <c r="AI273">
        <v>39653981</v>
      </c>
      <c r="AJ273">
        <v>321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ROW(Source!A115)</f>
        <v>115</v>
      </c>
      <c r="B274">
        <v>39653982</v>
      </c>
      <c r="C274">
        <v>39652865</v>
      </c>
      <c r="D274">
        <v>36802293</v>
      </c>
      <c r="E274">
        <v>1</v>
      </c>
      <c r="F274">
        <v>1</v>
      </c>
      <c r="G274">
        <v>1</v>
      </c>
      <c r="H274">
        <v>3</v>
      </c>
      <c r="I274" t="s">
        <v>1048</v>
      </c>
      <c r="J274" t="s">
        <v>1049</v>
      </c>
      <c r="K274" t="s">
        <v>1050</v>
      </c>
      <c r="L274">
        <v>1356</v>
      </c>
      <c r="N274">
        <v>1010</v>
      </c>
      <c r="O274" t="s">
        <v>1051</v>
      </c>
      <c r="P274" t="s">
        <v>1051</v>
      </c>
      <c r="Q274">
        <v>1000</v>
      </c>
      <c r="X274">
        <v>0.56000000000000005</v>
      </c>
      <c r="Y274">
        <v>253.8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0.56000000000000005</v>
      </c>
      <c r="AH274">
        <v>2</v>
      </c>
      <c r="AI274">
        <v>39653982</v>
      </c>
      <c r="AJ274">
        <v>322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ROW(Source!A115)</f>
        <v>115</v>
      </c>
      <c r="B275">
        <v>39653983</v>
      </c>
      <c r="C275">
        <v>39652865</v>
      </c>
      <c r="D275">
        <v>36803268</v>
      </c>
      <c r="E275">
        <v>1</v>
      </c>
      <c r="F275">
        <v>1</v>
      </c>
      <c r="G275">
        <v>1</v>
      </c>
      <c r="H275">
        <v>3</v>
      </c>
      <c r="I275" t="s">
        <v>1052</v>
      </c>
      <c r="J275" t="s">
        <v>1053</v>
      </c>
      <c r="K275" t="s">
        <v>1054</v>
      </c>
      <c r="L275">
        <v>1348</v>
      </c>
      <c r="N275">
        <v>1009</v>
      </c>
      <c r="O275" t="s">
        <v>888</v>
      </c>
      <c r="P275" t="s">
        <v>888</v>
      </c>
      <c r="Q275">
        <v>1000</v>
      </c>
      <c r="X275">
        <v>9.64E-2</v>
      </c>
      <c r="Y275">
        <v>9765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9.64E-2</v>
      </c>
      <c r="AH275">
        <v>2</v>
      </c>
      <c r="AI275">
        <v>39653983</v>
      </c>
      <c r="AJ275">
        <v>323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ROW(Source!A115)</f>
        <v>115</v>
      </c>
      <c r="B276">
        <v>39653984</v>
      </c>
      <c r="C276">
        <v>39652865</v>
      </c>
      <c r="D276">
        <v>36804606</v>
      </c>
      <c r="E276">
        <v>1</v>
      </c>
      <c r="F276">
        <v>1</v>
      </c>
      <c r="G276">
        <v>1</v>
      </c>
      <c r="H276">
        <v>3</v>
      </c>
      <c r="I276" t="s">
        <v>1055</v>
      </c>
      <c r="J276" t="s">
        <v>1056</v>
      </c>
      <c r="K276" t="s">
        <v>1057</v>
      </c>
      <c r="L276">
        <v>1348</v>
      </c>
      <c r="N276">
        <v>1009</v>
      </c>
      <c r="O276" t="s">
        <v>888</v>
      </c>
      <c r="P276" t="s">
        <v>888</v>
      </c>
      <c r="Q276">
        <v>1000</v>
      </c>
      <c r="X276">
        <v>5.3E-3</v>
      </c>
      <c r="Y276">
        <v>25425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5.3E-3</v>
      </c>
      <c r="AH276">
        <v>2</v>
      </c>
      <c r="AI276">
        <v>39653984</v>
      </c>
      <c r="AJ276">
        <v>324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ROW(Source!A115)</f>
        <v>115</v>
      </c>
      <c r="B277">
        <v>39653985</v>
      </c>
      <c r="C277">
        <v>39652865</v>
      </c>
      <c r="D277">
        <v>36847409</v>
      </c>
      <c r="E277">
        <v>1</v>
      </c>
      <c r="F277">
        <v>1</v>
      </c>
      <c r="G277">
        <v>1</v>
      </c>
      <c r="H277">
        <v>3</v>
      </c>
      <c r="I277" t="s">
        <v>1058</v>
      </c>
      <c r="J277" t="s">
        <v>1059</v>
      </c>
      <c r="K277" t="s">
        <v>1060</v>
      </c>
      <c r="L277">
        <v>1356</v>
      </c>
      <c r="N277">
        <v>1010</v>
      </c>
      <c r="O277" t="s">
        <v>1051</v>
      </c>
      <c r="P277" t="s">
        <v>1051</v>
      </c>
      <c r="Q277">
        <v>1000</v>
      </c>
      <c r="X277">
        <v>0.56000000000000005</v>
      </c>
      <c r="Y277">
        <v>135.82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0.56000000000000005</v>
      </c>
      <c r="AH277">
        <v>2</v>
      </c>
      <c r="AI277">
        <v>39653985</v>
      </c>
      <c r="AJ277">
        <v>325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ROW(Source!A115)</f>
        <v>115</v>
      </c>
      <c r="B278">
        <v>39653986</v>
      </c>
      <c r="C278">
        <v>39652865</v>
      </c>
      <c r="D278">
        <v>36799065</v>
      </c>
      <c r="E278">
        <v>17</v>
      </c>
      <c r="F278">
        <v>1</v>
      </c>
      <c r="G278">
        <v>1</v>
      </c>
      <c r="H278">
        <v>3</v>
      </c>
      <c r="I278" t="s">
        <v>892</v>
      </c>
      <c r="J278" t="s">
        <v>3</v>
      </c>
      <c r="K278" t="s">
        <v>893</v>
      </c>
      <c r="L278">
        <v>1374</v>
      </c>
      <c r="N278">
        <v>1013</v>
      </c>
      <c r="O278" t="s">
        <v>894</v>
      </c>
      <c r="P278" t="s">
        <v>894</v>
      </c>
      <c r="Q278">
        <v>1</v>
      </c>
      <c r="X278">
        <v>369.99</v>
      </c>
      <c r="Y278">
        <v>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369.99</v>
      </c>
      <c r="AH278">
        <v>2</v>
      </c>
      <c r="AI278">
        <v>39653986</v>
      </c>
      <c r="AJ278">
        <v>328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ROW(Source!A120)</f>
        <v>120</v>
      </c>
      <c r="B279">
        <v>39653997</v>
      </c>
      <c r="C279">
        <v>39652877</v>
      </c>
      <c r="D279">
        <v>37071037</v>
      </c>
      <c r="E279">
        <v>1</v>
      </c>
      <c r="F279">
        <v>1</v>
      </c>
      <c r="G279">
        <v>1</v>
      </c>
      <c r="H279">
        <v>1</v>
      </c>
      <c r="I279" t="s">
        <v>895</v>
      </c>
      <c r="J279" t="s">
        <v>3</v>
      </c>
      <c r="K279" t="s">
        <v>896</v>
      </c>
      <c r="L279">
        <v>1191</v>
      </c>
      <c r="N279">
        <v>1013</v>
      </c>
      <c r="O279" t="s">
        <v>878</v>
      </c>
      <c r="P279" t="s">
        <v>878</v>
      </c>
      <c r="Q279">
        <v>1</v>
      </c>
      <c r="X279">
        <v>1802</v>
      </c>
      <c r="Y279">
        <v>0</v>
      </c>
      <c r="Z279">
        <v>0</v>
      </c>
      <c r="AA279">
        <v>0</v>
      </c>
      <c r="AB279">
        <v>9.6199999999999992</v>
      </c>
      <c r="AC279">
        <v>0</v>
      </c>
      <c r="AD279">
        <v>1</v>
      </c>
      <c r="AE279">
        <v>1</v>
      </c>
      <c r="AF279" t="s">
        <v>3</v>
      </c>
      <c r="AG279">
        <v>1802</v>
      </c>
      <c r="AH279">
        <v>2</v>
      </c>
      <c r="AI279">
        <v>39653997</v>
      </c>
      <c r="AJ279">
        <v>329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ROW(Source!A120)</f>
        <v>120</v>
      </c>
      <c r="B280">
        <v>39653998</v>
      </c>
      <c r="C280">
        <v>39652877</v>
      </c>
      <c r="D280">
        <v>37064876</v>
      </c>
      <c r="E280">
        <v>1</v>
      </c>
      <c r="F280">
        <v>1</v>
      </c>
      <c r="G280">
        <v>1</v>
      </c>
      <c r="H280">
        <v>1</v>
      </c>
      <c r="I280" t="s">
        <v>897</v>
      </c>
      <c r="J280" t="s">
        <v>3</v>
      </c>
      <c r="K280" t="s">
        <v>898</v>
      </c>
      <c r="L280">
        <v>1191</v>
      </c>
      <c r="N280">
        <v>1013</v>
      </c>
      <c r="O280" t="s">
        <v>878</v>
      </c>
      <c r="P280" t="s">
        <v>878</v>
      </c>
      <c r="Q280">
        <v>1</v>
      </c>
      <c r="X280">
        <v>31.98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3</v>
      </c>
      <c r="AG280">
        <v>31.98</v>
      </c>
      <c r="AH280">
        <v>2</v>
      </c>
      <c r="AI280">
        <v>39653998</v>
      </c>
      <c r="AJ280">
        <v>330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ROW(Source!A120)</f>
        <v>120</v>
      </c>
      <c r="B281">
        <v>39653999</v>
      </c>
      <c r="C281">
        <v>39652877</v>
      </c>
      <c r="D281">
        <v>36882159</v>
      </c>
      <c r="E281">
        <v>1</v>
      </c>
      <c r="F281">
        <v>1</v>
      </c>
      <c r="G281">
        <v>1</v>
      </c>
      <c r="H281">
        <v>2</v>
      </c>
      <c r="I281" t="s">
        <v>958</v>
      </c>
      <c r="J281" t="s">
        <v>959</v>
      </c>
      <c r="K281" t="s">
        <v>960</v>
      </c>
      <c r="L281">
        <v>1368</v>
      </c>
      <c r="N281">
        <v>1011</v>
      </c>
      <c r="O281" t="s">
        <v>902</v>
      </c>
      <c r="P281" t="s">
        <v>902</v>
      </c>
      <c r="Q281">
        <v>1</v>
      </c>
      <c r="X281">
        <v>5.84</v>
      </c>
      <c r="Y281">
        <v>0</v>
      </c>
      <c r="Z281">
        <v>111.99</v>
      </c>
      <c r="AA281">
        <v>13.5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5.84</v>
      </c>
      <c r="AH281">
        <v>2</v>
      </c>
      <c r="AI281">
        <v>39653999</v>
      </c>
      <c r="AJ281">
        <v>331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ROW(Source!A120)</f>
        <v>120</v>
      </c>
      <c r="B282">
        <v>39654000</v>
      </c>
      <c r="C282">
        <v>39652877</v>
      </c>
      <c r="D282">
        <v>36882351</v>
      </c>
      <c r="E282">
        <v>1</v>
      </c>
      <c r="F282">
        <v>1</v>
      </c>
      <c r="G282">
        <v>1</v>
      </c>
      <c r="H282">
        <v>2</v>
      </c>
      <c r="I282" t="s">
        <v>1027</v>
      </c>
      <c r="J282" t="s">
        <v>1028</v>
      </c>
      <c r="K282" t="s">
        <v>1029</v>
      </c>
      <c r="L282">
        <v>1368</v>
      </c>
      <c r="N282">
        <v>1011</v>
      </c>
      <c r="O282" t="s">
        <v>902</v>
      </c>
      <c r="P282" t="s">
        <v>902</v>
      </c>
      <c r="Q282">
        <v>1</v>
      </c>
      <c r="X282">
        <v>4.59</v>
      </c>
      <c r="Y282">
        <v>0</v>
      </c>
      <c r="Z282">
        <v>6.66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4.59</v>
      </c>
      <c r="AH282">
        <v>2</v>
      </c>
      <c r="AI282">
        <v>39654000</v>
      </c>
      <c r="AJ282">
        <v>332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ROW(Source!A120)</f>
        <v>120</v>
      </c>
      <c r="B283">
        <v>39654001</v>
      </c>
      <c r="C283">
        <v>39652877</v>
      </c>
      <c r="D283">
        <v>36883554</v>
      </c>
      <c r="E283">
        <v>1</v>
      </c>
      <c r="F283">
        <v>1</v>
      </c>
      <c r="G283">
        <v>1</v>
      </c>
      <c r="H283">
        <v>2</v>
      </c>
      <c r="I283" t="s">
        <v>961</v>
      </c>
      <c r="J283" t="s">
        <v>962</v>
      </c>
      <c r="K283" t="s">
        <v>963</v>
      </c>
      <c r="L283">
        <v>1368</v>
      </c>
      <c r="N283">
        <v>1011</v>
      </c>
      <c r="O283" t="s">
        <v>902</v>
      </c>
      <c r="P283" t="s">
        <v>902</v>
      </c>
      <c r="Q283">
        <v>1</v>
      </c>
      <c r="X283">
        <v>5.84</v>
      </c>
      <c r="Y283">
        <v>0</v>
      </c>
      <c r="Z283">
        <v>65.709999999999994</v>
      </c>
      <c r="AA283">
        <v>11.6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5.84</v>
      </c>
      <c r="AH283">
        <v>2</v>
      </c>
      <c r="AI283">
        <v>39654001</v>
      </c>
      <c r="AJ283">
        <v>333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ROW(Source!A120)</f>
        <v>120</v>
      </c>
      <c r="B284">
        <v>39654002</v>
      </c>
      <c r="C284">
        <v>39652877</v>
      </c>
      <c r="D284">
        <v>36883858</v>
      </c>
      <c r="E284">
        <v>1</v>
      </c>
      <c r="F284">
        <v>1</v>
      </c>
      <c r="G284">
        <v>1</v>
      </c>
      <c r="H284">
        <v>2</v>
      </c>
      <c r="I284" t="s">
        <v>1039</v>
      </c>
      <c r="J284" t="s">
        <v>1040</v>
      </c>
      <c r="K284" t="s">
        <v>1041</v>
      </c>
      <c r="L284">
        <v>1368</v>
      </c>
      <c r="N284">
        <v>1011</v>
      </c>
      <c r="O284" t="s">
        <v>902</v>
      </c>
      <c r="P284" t="s">
        <v>902</v>
      </c>
      <c r="Q284">
        <v>1</v>
      </c>
      <c r="X284">
        <v>101.85</v>
      </c>
      <c r="Y284">
        <v>0</v>
      </c>
      <c r="Z284">
        <v>8.1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101.85</v>
      </c>
      <c r="AH284">
        <v>2</v>
      </c>
      <c r="AI284">
        <v>39654002</v>
      </c>
      <c r="AJ284">
        <v>334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ROW(Source!A120)</f>
        <v>120</v>
      </c>
      <c r="B285">
        <v>39654003</v>
      </c>
      <c r="C285">
        <v>39652877</v>
      </c>
      <c r="D285">
        <v>36883889</v>
      </c>
      <c r="E285">
        <v>1</v>
      </c>
      <c r="F285">
        <v>1</v>
      </c>
      <c r="G285">
        <v>1</v>
      </c>
      <c r="H285">
        <v>2</v>
      </c>
      <c r="I285" t="s">
        <v>1042</v>
      </c>
      <c r="J285" t="s">
        <v>1043</v>
      </c>
      <c r="K285" t="s">
        <v>1044</v>
      </c>
      <c r="L285">
        <v>1368</v>
      </c>
      <c r="N285">
        <v>1011</v>
      </c>
      <c r="O285" t="s">
        <v>902</v>
      </c>
      <c r="P285" t="s">
        <v>902</v>
      </c>
      <c r="Q285">
        <v>1</v>
      </c>
      <c r="X285">
        <v>20.3</v>
      </c>
      <c r="Y285">
        <v>0</v>
      </c>
      <c r="Z285">
        <v>100</v>
      </c>
      <c r="AA285">
        <v>10.06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20.3</v>
      </c>
      <c r="AH285">
        <v>2</v>
      </c>
      <c r="AI285">
        <v>39654003</v>
      </c>
      <c r="AJ285">
        <v>335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ROW(Source!A120)</f>
        <v>120</v>
      </c>
      <c r="B286">
        <v>39654004</v>
      </c>
      <c r="C286">
        <v>39652877</v>
      </c>
      <c r="D286">
        <v>36884010</v>
      </c>
      <c r="E286">
        <v>1</v>
      </c>
      <c r="F286">
        <v>1</v>
      </c>
      <c r="G286">
        <v>1</v>
      </c>
      <c r="H286">
        <v>2</v>
      </c>
      <c r="I286" t="s">
        <v>1045</v>
      </c>
      <c r="J286" t="s">
        <v>1046</v>
      </c>
      <c r="K286" t="s">
        <v>1047</v>
      </c>
      <c r="L286">
        <v>1368</v>
      </c>
      <c r="N286">
        <v>1011</v>
      </c>
      <c r="O286" t="s">
        <v>902</v>
      </c>
      <c r="P286" t="s">
        <v>902</v>
      </c>
      <c r="Q286">
        <v>1</v>
      </c>
      <c r="X286">
        <v>72.099999999999994</v>
      </c>
      <c r="Y286">
        <v>0</v>
      </c>
      <c r="Z286">
        <v>18.68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72.099999999999994</v>
      </c>
      <c r="AH286">
        <v>2</v>
      </c>
      <c r="AI286">
        <v>39654004</v>
      </c>
      <c r="AJ286">
        <v>336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ROW(Source!A120)</f>
        <v>120</v>
      </c>
      <c r="B287">
        <v>39654005</v>
      </c>
      <c r="C287">
        <v>39652877</v>
      </c>
      <c r="D287">
        <v>36800140</v>
      </c>
      <c r="E287">
        <v>1</v>
      </c>
      <c r="F287">
        <v>1</v>
      </c>
      <c r="G287">
        <v>1</v>
      </c>
      <c r="H287">
        <v>3</v>
      </c>
      <c r="I287" t="s">
        <v>1061</v>
      </c>
      <c r="J287" t="s">
        <v>1062</v>
      </c>
      <c r="K287" t="s">
        <v>1063</v>
      </c>
      <c r="L287">
        <v>1339</v>
      </c>
      <c r="N287">
        <v>1007</v>
      </c>
      <c r="O287" t="s">
        <v>657</v>
      </c>
      <c r="P287" t="s">
        <v>657</v>
      </c>
      <c r="Q287">
        <v>1</v>
      </c>
      <c r="X287">
        <v>4.16</v>
      </c>
      <c r="Y287">
        <v>38.51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4.16</v>
      </c>
      <c r="AH287">
        <v>2</v>
      </c>
      <c r="AI287">
        <v>39654005</v>
      </c>
      <c r="AJ287">
        <v>337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ROW(Source!A120)</f>
        <v>120</v>
      </c>
      <c r="B288">
        <v>39654006</v>
      </c>
      <c r="C288">
        <v>39652877</v>
      </c>
      <c r="D288">
        <v>36800159</v>
      </c>
      <c r="E288">
        <v>1</v>
      </c>
      <c r="F288">
        <v>1</v>
      </c>
      <c r="G288">
        <v>1</v>
      </c>
      <c r="H288">
        <v>3</v>
      </c>
      <c r="I288" t="s">
        <v>1064</v>
      </c>
      <c r="J288" t="s">
        <v>1065</v>
      </c>
      <c r="K288" t="s">
        <v>1066</v>
      </c>
      <c r="L288">
        <v>1339</v>
      </c>
      <c r="N288">
        <v>1007</v>
      </c>
      <c r="O288" t="s">
        <v>657</v>
      </c>
      <c r="P288" t="s">
        <v>657</v>
      </c>
      <c r="Q288">
        <v>1</v>
      </c>
      <c r="X288">
        <v>5.46</v>
      </c>
      <c r="Y288">
        <v>6.22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5.46</v>
      </c>
      <c r="AH288">
        <v>2</v>
      </c>
      <c r="AI288">
        <v>39654006</v>
      </c>
      <c r="AJ288">
        <v>338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ROW(Source!A120)</f>
        <v>120</v>
      </c>
      <c r="B289">
        <v>39654007</v>
      </c>
      <c r="C289">
        <v>39652877</v>
      </c>
      <c r="D289">
        <v>36801793</v>
      </c>
      <c r="E289">
        <v>1</v>
      </c>
      <c r="F289">
        <v>1</v>
      </c>
      <c r="G289">
        <v>1</v>
      </c>
      <c r="H289">
        <v>3</v>
      </c>
      <c r="I289" t="s">
        <v>1024</v>
      </c>
      <c r="J289" t="s">
        <v>1025</v>
      </c>
      <c r="K289" t="s">
        <v>1026</v>
      </c>
      <c r="L289">
        <v>1339</v>
      </c>
      <c r="N289">
        <v>1007</v>
      </c>
      <c r="O289" t="s">
        <v>657</v>
      </c>
      <c r="P289" t="s">
        <v>657</v>
      </c>
      <c r="Q289">
        <v>1</v>
      </c>
      <c r="X289">
        <v>30</v>
      </c>
      <c r="Y289">
        <v>3.15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30</v>
      </c>
      <c r="AH289">
        <v>2</v>
      </c>
      <c r="AI289">
        <v>39654007</v>
      </c>
      <c r="AJ289">
        <v>339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ROW(Source!A120)</f>
        <v>120</v>
      </c>
      <c r="B290">
        <v>39654008</v>
      </c>
      <c r="C290">
        <v>39652877</v>
      </c>
      <c r="D290">
        <v>36802293</v>
      </c>
      <c r="E290">
        <v>1</v>
      </c>
      <c r="F290">
        <v>1</v>
      </c>
      <c r="G290">
        <v>1</v>
      </c>
      <c r="H290">
        <v>3</v>
      </c>
      <c r="I290" t="s">
        <v>1048</v>
      </c>
      <c r="J290" t="s">
        <v>1049</v>
      </c>
      <c r="K290" t="s">
        <v>1050</v>
      </c>
      <c r="L290">
        <v>1356</v>
      </c>
      <c r="N290">
        <v>1010</v>
      </c>
      <c r="O290" t="s">
        <v>1051</v>
      </c>
      <c r="P290" t="s">
        <v>1051</v>
      </c>
      <c r="Q290">
        <v>1000</v>
      </c>
      <c r="X290">
        <v>0.36</v>
      </c>
      <c r="Y290">
        <v>253.8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0.36</v>
      </c>
      <c r="AH290">
        <v>2</v>
      </c>
      <c r="AI290">
        <v>39654008</v>
      </c>
      <c r="AJ290">
        <v>340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ROW(Source!A120)</f>
        <v>120</v>
      </c>
      <c r="B291">
        <v>39654009</v>
      </c>
      <c r="C291">
        <v>39652877</v>
      </c>
      <c r="D291">
        <v>36803193</v>
      </c>
      <c r="E291">
        <v>1</v>
      </c>
      <c r="F291">
        <v>1</v>
      </c>
      <c r="G291">
        <v>1</v>
      </c>
      <c r="H291">
        <v>3</v>
      </c>
      <c r="I291" t="s">
        <v>1067</v>
      </c>
      <c r="J291" t="s">
        <v>1068</v>
      </c>
      <c r="K291" t="s">
        <v>1069</v>
      </c>
      <c r="L291">
        <v>1346</v>
      </c>
      <c r="N291">
        <v>1009</v>
      </c>
      <c r="O291" t="s">
        <v>186</v>
      </c>
      <c r="P291" t="s">
        <v>186</v>
      </c>
      <c r="Q291">
        <v>1</v>
      </c>
      <c r="X291">
        <v>2.6</v>
      </c>
      <c r="Y291">
        <v>17.920000000000002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2.6</v>
      </c>
      <c r="AH291">
        <v>2</v>
      </c>
      <c r="AI291">
        <v>39654009</v>
      </c>
      <c r="AJ291">
        <v>341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ROW(Source!A120)</f>
        <v>120</v>
      </c>
      <c r="B292">
        <v>39654010</v>
      </c>
      <c r="C292">
        <v>39652877</v>
      </c>
      <c r="D292">
        <v>36803268</v>
      </c>
      <c r="E292">
        <v>1</v>
      </c>
      <c r="F292">
        <v>1</v>
      </c>
      <c r="G292">
        <v>1</v>
      </c>
      <c r="H292">
        <v>3</v>
      </c>
      <c r="I292" t="s">
        <v>1052</v>
      </c>
      <c r="J292" t="s">
        <v>1053</v>
      </c>
      <c r="K292" t="s">
        <v>1054</v>
      </c>
      <c r="L292">
        <v>1348</v>
      </c>
      <c r="N292">
        <v>1009</v>
      </c>
      <c r="O292" t="s">
        <v>888</v>
      </c>
      <c r="P292" t="s">
        <v>888</v>
      </c>
      <c r="Q292">
        <v>1000</v>
      </c>
      <c r="X292">
        <v>1.52E-2</v>
      </c>
      <c r="Y292">
        <v>9765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1.52E-2</v>
      </c>
      <c r="AH292">
        <v>2</v>
      </c>
      <c r="AI292">
        <v>39654010</v>
      </c>
      <c r="AJ292">
        <v>342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ROW(Source!A120)</f>
        <v>120</v>
      </c>
      <c r="B293">
        <v>39654011</v>
      </c>
      <c r="C293">
        <v>39652877</v>
      </c>
      <c r="D293">
        <v>36804606</v>
      </c>
      <c r="E293">
        <v>1</v>
      </c>
      <c r="F293">
        <v>1</v>
      </c>
      <c r="G293">
        <v>1</v>
      </c>
      <c r="H293">
        <v>3</v>
      </c>
      <c r="I293" t="s">
        <v>1055</v>
      </c>
      <c r="J293" t="s">
        <v>1056</v>
      </c>
      <c r="K293" t="s">
        <v>1057</v>
      </c>
      <c r="L293">
        <v>1348</v>
      </c>
      <c r="N293">
        <v>1009</v>
      </c>
      <c r="O293" t="s">
        <v>888</v>
      </c>
      <c r="P293" t="s">
        <v>888</v>
      </c>
      <c r="Q293">
        <v>1000</v>
      </c>
      <c r="X293">
        <v>4.4999999999999997E-3</v>
      </c>
      <c r="Y293">
        <v>25425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4.4999999999999997E-3</v>
      </c>
      <c r="AH293">
        <v>2</v>
      </c>
      <c r="AI293">
        <v>39654011</v>
      </c>
      <c r="AJ293">
        <v>343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ROW(Source!A120)</f>
        <v>120</v>
      </c>
      <c r="B294">
        <v>39654012</v>
      </c>
      <c r="C294">
        <v>39652877</v>
      </c>
      <c r="D294">
        <v>36847409</v>
      </c>
      <c r="E294">
        <v>1</v>
      </c>
      <c r="F294">
        <v>1</v>
      </c>
      <c r="G294">
        <v>1</v>
      </c>
      <c r="H294">
        <v>3</v>
      </c>
      <c r="I294" t="s">
        <v>1058</v>
      </c>
      <c r="J294" t="s">
        <v>1059</v>
      </c>
      <c r="K294" t="s">
        <v>1060</v>
      </c>
      <c r="L294">
        <v>1356</v>
      </c>
      <c r="N294">
        <v>1010</v>
      </c>
      <c r="O294" t="s">
        <v>1051</v>
      </c>
      <c r="P294" t="s">
        <v>1051</v>
      </c>
      <c r="Q294">
        <v>1000</v>
      </c>
      <c r="X294">
        <v>0.36</v>
      </c>
      <c r="Y294">
        <v>135.82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0.36</v>
      </c>
      <c r="AH294">
        <v>2</v>
      </c>
      <c r="AI294">
        <v>39654012</v>
      </c>
      <c r="AJ294">
        <v>344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ROW(Source!A120)</f>
        <v>120</v>
      </c>
      <c r="B295">
        <v>39654013</v>
      </c>
      <c r="C295">
        <v>39652877</v>
      </c>
      <c r="D295">
        <v>36799065</v>
      </c>
      <c r="E295">
        <v>17</v>
      </c>
      <c r="F295">
        <v>1</v>
      </c>
      <c r="G295">
        <v>1</v>
      </c>
      <c r="H295">
        <v>3</v>
      </c>
      <c r="I295" t="s">
        <v>892</v>
      </c>
      <c r="J295" t="s">
        <v>3</v>
      </c>
      <c r="K295" t="s">
        <v>893</v>
      </c>
      <c r="L295">
        <v>1374</v>
      </c>
      <c r="N295">
        <v>1013</v>
      </c>
      <c r="O295" t="s">
        <v>894</v>
      </c>
      <c r="P295" t="s">
        <v>894</v>
      </c>
      <c r="Q295">
        <v>1</v>
      </c>
      <c r="X295">
        <v>346.7</v>
      </c>
      <c r="Y295">
        <v>1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346.7</v>
      </c>
      <c r="AH295">
        <v>2</v>
      </c>
      <c r="AI295">
        <v>39654013</v>
      </c>
      <c r="AJ295">
        <v>348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ROW(Source!A121)</f>
        <v>121</v>
      </c>
      <c r="B296">
        <v>39653997</v>
      </c>
      <c r="C296">
        <v>39652877</v>
      </c>
      <c r="D296">
        <v>37071037</v>
      </c>
      <c r="E296">
        <v>1</v>
      </c>
      <c r="F296">
        <v>1</v>
      </c>
      <c r="G296">
        <v>1</v>
      </c>
      <c r="H296">
        <v>1</v>
      </c>
      <c r="I296" t="s">
        <v>895</v>
      </c>
      <c r="J296" t="s">
        <v>3</v>
      </c>
      <c r="K296" t="s">
        <v>896</v>
      </c>
      <c r="L296">
        <v>1191</v>
      </c>
      <c r="N296">
        <v>1013</v>
      </c>
      <c r="O296" t="s">
        <v>878</v>
      </c>
      <c r="P296" t="s">
        <v>878</v>
      </c>
      <c r="Q296">
        <v>1</v>
      </c>
      <c r="X296">
        <v>1802</v>
      </c>
      <c r="Y296">
        <v>0</v>
      </c>
      <c r="Z296">
        <v>0</v>
      </c>
      <c r="AA296">
        <v>0</v>
      </c>
      <c r="AB296">
        <v>9.6199999999999992</v>
      </c>
      <c r="AC296">
        <v>0</v>
      </c>
      <c r="AD296">
        <v>1</v>
      </c>
      <c r="AE296">
        <v>1</v>
      </c>
      <c r="AF296" t="s">
        <v>3</v>
      </c>
      <c r="AG296">
        <v>1802</v>
      </c>
      <c r="AH296">
        <v>2</v>
      </c>
      <c r="AI296">
        <v>39653997</v>
      </c>
      <c r="AJ296">
        <v>349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ROW(Source!A121)</f>
        <v>121</v>
      </c>
      <c r="B297">
        <v>39653998</v>
      </c>
      <c r="C297">
        <v>39652877</v>
      </c>
      <c r="D297">
        <v>37064876</v>
      </c>
      <c r="E297">
        <v>1</v>
      </c>
      <c r="F297">
        <v>1</v>
      </c>
      <c r="G297">
        <v>1</v>
      </c>
      <c r="H297">
        <v>1</v>
      </c>
      <c r="I297" t="s">
        <v>897</v>
      </c>
      <c r="J297" t="s">
        <v>3</v>
      </c>
      <c r="K297" t="s">
        <v>898</v>
      </c>
      <c r="L297">
        <v>1191</v>
      </c>
      <c r="N297">
        <v>1013</v>
      </c>
      <c r="O297" t="s">
        <v>878</v>
      </c>
      <c r="P297" t="s">
        <v>878</v>
      </c>
      <c r="Q297">
        <v>1</v>
      </c>
      <c r="X297">
        <v>31.98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2</v>
      </c>
      <c r="AF297" t="s">
        <v>3</v>
      </c>
      <c r="AG297">
        <v>31.98</v>
      </c>
      <c r="AH297">
        <v>2</v>
      </c>
      <c r="AI297">
        <v>39653998</v>
      </c>
      <c r="AJ297">
        <v>350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ROW(Source!A121)</f>
        <v>121</v>
      </c>
      <c r="B298">
        <v>39653999</v>
      </c>
      <c r="C298">
        <v>39652877</v>
      </c>
      <c r="D298">
        <v>36882159</v>
      </c>
      <c r="E298">
        <v>1</v>
      </c>
      <c r="F298">
        <v>1</v>
      </c>
      <c r="G298">
        <v>1</v>
      </c>
      <c r="H298">
        <v>2</v>
      </c>
      <c r="I298" t="s">
        <v>958</v>
      </c>
      <c r="J298" t="s">
        <v>959</v>
      </c>
      <c r="K298" t="s">
        <v>960</v>
      </c>
      <c r="L298">
        <v>1368</v>
      </c>
      <c r="N298">
        <v>1011</v>
      </c>
      <c r="O298" t="s">
        <v>902</v>
      </c>
      <c r="P298" t="s">
        <v>902</v>
      </c>
      <c r="Q298">
        <v>1</v>
      </c>
      <c r="X298">
        <v>5.84</v>
      </c>
      <c r="Y298">
        <v>0</v>
      </c>
      <c r="Z298">
        <v>111.99</v>
      </c>
      <c r="AA298">
        <v>13.5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5.84</v>
      </c>
      <c r="AH298">
        <v>2</v>
      </c>
      <c r="AI298">
        <v>39653999</v>
      </c>
      <c r="AJ298">
        <v>351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ROW(Source!A121)</f>
        <v>121</v>
      </c>
      <c r="B299">
        <v>39654000</v>
      </c>
      <c r="C299">
        <v>39652877</v>
      </c>
      <c r="D299">
        <v>36882351</v>
      </c>
      <c r="E299">
        <v>1</v>
      </c>
      <c r="F299">
        <v>1</v>
      </c>
      <c r="G299">
        <v>1</v>
      </c>
      <c r="H299">
        <v>2</v>
      </c>
      <c r="I299" t="s">
        <v>1027</v>
      </c>
      <c r="J299" t="s">
        <v>1028</v>
      </c>
      <c r="K299" t="s">
        <v>1029</v>
      </c>
      <c r="L299">
        <v>1368</v>
      </c>
      <c r="N299">
        <v>1011</v>
      </c>
      <c r="O299" t="s">
        <v>902</v>
      </c>
      <c r="P299" t="s">
        <v>902</v>
      </c>
      <c r="Q299">
        <v>1</v>
      </c>
      <c r="X299">
        <v>4.59</v>
      </c>
      <c r="Y299">
        <v>0</v>
      </c>
      <c r="Z299">
        <v>6.66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4.59</v>
      </c>
      <c r="AH299">
        <v>2</v>
      </c>
      <c r="AI299">
        <v>39654000</v>
      </c>
      <c r="AJ299">
        <v>352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ROW(Source!A121)</f>
        <v>121</v>
      </c>
      <c r="B300">
        <v>39654001</v>
      </c>
      <c r="C300">
        <v>39652877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961</v>
      </c>
      <c r="J300" t="s">
        <v>962</v>
      </c>
      <c r="K300" t="s">
        <v>963</v>
      </c>
      <c r="L300">
        <v>1368</v>
      </c>
      <c r="N300">
        <v>1011</v>
      </c>
      <c r="O300" t="s">
        <v>902</v>
      </c>
      <c r="P300" t="s">
        <v>902</v>
      </c>
      <c r="Q300">
        <v>1</v>
      </c>
      <c r="X300">
        <v>5.84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5.84</v>
      </c>
      <c r="AH300">
        <v>2</v>
      </c>
      <c r="AI300">
        <v>39654001</v>
      </c>
      <c r="AJ300">
        <v>353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ROW(Source!A121)</f>
        <v>121</v>
      </c>
      <c r="B301">
        <v>39654002</v>
      </c>
      <c r="C301">
        <v>39652877</v>
      </c>
      <c r="D301">
        <v>36883858</v>
      </c>
      <c r="E301">
        <v>1</v>
      </c>
      <c r="F301">
        <v>1</v>
      </c>
      <c r="G301">
        <v>1</v>
      </c>
      <c r="H301">
        <v>2</v>
      </c>
      <c r="I301" t="s">
        <v>1039</v>
      </c>
      <c r="J301" t="s">
        <v>1040</v>
      </c>
      <c r="K301" t="s">
        <v>1041</v>
      </c>
      <c r="L301">
        <v>1368</v>
      </c>
      <c r="N301">
        <v>1011</v>
      </c>
      <c r="O301" t="s">
        <v>902</v>
      </c>
      <c r="P301" t="s">
        <v>902</v>
      </c>
      <c r="Q301">
        <v>1</v>
      </c>
      <c r="X301">
        <v>101.85</v>
      </c>
      <c r="Y301">
        <v>0</v>
      </c>
      <c r="Z301">
        <v>8.1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101.85</v>
      </c>
      <c r="AH301">
        <v>2</v>
      </c>
      <c r="AI301">
        <v>39654002</v>
      </c>
      <c r="AJ301">
        <v>354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ROW(Source!A121)</f>
        <v>121</v>
      </c>
      <c r="B302">
        <v>39654003</v>
      </c>
      <c r="C302">
        <v>39652877</v>
      </c>
      <c r="D302">
        <v>36883889</v>
      </c>
      <c r="E302">
        <v>1</v>
      </c>
      <c r="F302">
        <v>1</v>
      </c>
      <c r="G302">
        <v>1</v>
      </c>
      <c r="H302">
        <v>2</v>
      </c>
      <c r="I302" t="s">
        <v>1042</v>
      </c>
      <c r="J302" t="s">
        <v>1043</v>
      </c>
      <c r="K302" t="s">
        <v>1044</v>
      </c>
      <c r="L302">
        <v>1368</v>
      </c>
      <c r="N302">
        <v>1011</v>
      </c>
      <c r="O302" t="s">
        <v>902</v>
      </c>
      <c r="P302" t="s">
        <v>902</v>
      </c>
      <c r="Q302">
        <v>1</v>
      </c>
      <c r="X302">
        <v>20.3</v>
      </c>
      <c r="Y302">
        <v>0</v>
      </c>
      <c r="Z302">
        <v>100</v>
      </c>
      <c r="AA302">
        <v>10.06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20.3</v>
      </c>
      <c r="AH302">
        <v>2</v>
      </c>
      <c r="AI302">
        <v>39654003</v>
      </c>
      <c r="AJ302">
        <v>355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ROW(Source!A121)</f>
        <v>121</v>
      </c>
      <c r="B303">
        <v>39654004</v>
      </c>
      <c r="C303">
        <v>39652877</v>
      </c>
      <c r="D303">
        <v>36884010</v>
      </c>
      <c r="E303">
        <v>1</v>
      </c>
      <c r="F303">
        <v>1</v>
      </c>
      <c r="G303">
        <v>1</v>
      </c>
      <c r="H303">
        <v>2</v>
      </c>
      <c r="I303" t="s">
        <v>1045</v>
      </c>
      <c r="J303" t="s">
        <v>1046</v>
      </c>
      <c r="K303" t="s">
        <v>1047</v>
      </c>
      <c r="L303">
        <v>1368</v>
      </c>
      <c r="N303">
        <v>1011</v>
      </c>
      <c r="O303" t="s">
        <v>902</v>
      </c>
      <c r="P303" t="s">
        <v>902</v>
      </c>
      <c r="Q303">
        <v>1</v>
      </c>
      <c r="X303">
        <v>72.099999999999994</v>
      </c>
      <c r="Y303">
        <v>0</v>
      </c>
      <c r="Z303">
        <v>18.68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72.099999999999994</v>
      </c>
      <c r="AH303">
        <v>2</v>
      </c>
      <c r="AI303">
        <v>39654004</v>
      </c>
      <c r="AJ303">
        <v>356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ROW(Source!A121)</f>
        <v>121</v>
      </c>
      <c r="B304">
        <v>39654005</v>
      </c>
      <c r="C304">
        <v>39652877</v>
      </c>
      <c r="D304">
        <v>36800140</v>
      </c>
      <c r="E304">
        <v>1</v>
      </c>
      <c r="F304">
        <v>1</v>
      </c>
      <c r="G304">
        <v>1</v>
      </c>
      <c r="H304">
        <v>3</v>
      </c>
      <c r="I304" t="s">
        <v>1061</v>
      </c>
      <c r="J304" t="s">
        <v>1062</v>
      </c>
      <c r="K304" t="s">
        <v>1063</v>
      </c>
      <c r="L304">
        <v>1339</v>
      </c>
      <c r="N304">
        <v>1007</v>
      </c>
      <c r="O304" t="s">
        <v>657</v>
      </c>
      <c r="P304" t="s">
        <v>657</v>
      </c>
      <c r="Q304">
        <v>1</v>
      </c>
      <c r="X304">
        <v>4.16</v>
      </c>
      <c r="Y304">
        <v>38.51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4.16</v>
      </c>
      <c r="AH304">
        <v>2</v>
      </c>
      <c r="AI304">
        <v>39654005</v>
      </c>
      <c r="AJ304">
        <v>357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ROW(Source!A121)</f>
        <v>121</v>
      </c>
      <c r="B305">
        <v>39654006</v>
      </c>
      <c r="C305">
        <v>39652877</v>
      </c>
      <c r="D305">
        <v>36800159</v>
      </c>
      <c r="E305">
        <v>1</v>
      </c>
      <c r="F305">
        <v>1</v>
      </c>
      <c r="G305">
        <v>1</v>
      </c>
      <c r="H305">
        <v>3</v>
      </c>
      <c r="I305" t="s">
        <v>1064</v>
      </c>
      <c r="J305" t="s">
        <v>1065</v>
      </c>
      <c r="K305" t="s">
        <v>1066</v>
      </c>
      <c r="L305">
        <v>1339</v>
      </c>
      <c r="N305">
        <v>1007</v>
      </c>
      <c r="O305" t="s">
        <v>657</v>
      </c>
      <c r="P305" t="s">
        <v>657</v>
      </c>
      <c r="Q305">
        <v>1</v>
      </c>
      <c r="X305">
        <v>5.46</v>
      </c>
      <c r="Y305">
        <v>6.22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5.46</v>
      </c>
      <c r="AH305">
        <v>2</v>
      </c>
      <c r="AI305">
        <v>39654006</v>
      </c>
      <c r="AJ305">
        <v>358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ROW(Source!A121)</f>
        <v>121</v>
      </c>
      <c r="B306">
        <v>39654007</v>
      </c>
      <c r="C306">
        <v>39652877</v>
      </c>
      <c r="D306">
        <v>36801793</v>
      </c>
      <c r="E306">
        <v>1</v>
      </c>
      <c r="F306">
        <v>1</v>
      </c>
      <c r="G306">
        <v>1</v>
      </c>
      <c r="H306">
        <v>3</v>
      </c>
      <c r="I306" t="s">
        <v>1024</v>
      </c>
      <c r="J306" t="s">
        <v>1025</v>
      </c>
      <c r="K306" t="s">
        <v>1026</v>
      </c>
      <c r="L306">
        <v>1339</v>
      </c>
      <c r="N306">
        <v>1007</v>
      </c>
      <c r="O306" t="s">
        <v>657</v>
      </c>
      <c r="P306" t="s">
        <v>657</v>
      </c>
      <c r="Q306">
        <v>1</v>
      </c>
      <c r="X306">
        <v>30</v>
      </c>
      <c r="Y306">
        <v>3.15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30</v>
      </c>
      <c r="AH306">
        <v>2</v>
      </c>
      <c r="AI306">
        <v>39654007</v>
      </c>
      <c r="AJ306">
        <v>359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ROW(Source!A121)</f>
        <v>121</v>
      </c>
      <c r="B307">
        <v>39654008</v>
      </c>
      <c r="C307">
        <v>39652877</v>
      </c>
      <c r="D307">
        <v>36802293</v>
      </c>
      <c r="E307">
        <v>1</v>
      </c>
      <c r="F307">
        <v>1</v>
      </c>
      <c r="G307">
        <v>1</v>
      </c>
      <c r="H307">
        <v>3</v>
      </c>
      <c r="I307" t="s">
        <v>1048</v>
      </c>
      <c r="J307" t="s">
        <v>1049</v>
      </c>
      <c r="K307" t="s">
        <v>1050</v>
      </c>
      <c r="L307">
        <v>1356</v>
      </c>
      <c r="N307">
        <v>1010</v>
      </c>
      <c r="O307" t="s">
        <v>1051</v>
      </c>
      <c r="P307" t="s">
        <v>1051</v>
      </c>
      <c r="Q307">
        <v>1000</v>
      </c>
      <c r="X307">
        <v>0.36</v>
      </c>
      <c r="Y307">
        <v>253.8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0.36</v>
      </c>
      <c r="AH307">
        <v>2</v>
      </c>
      <c r="AI307">
        <v>39654008</v>
      </c>
      <c r="AJ307">
        <v>360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ROW(Source!A121)</f>
        <v>121</v>
      </c>
      <c r="B308">
        <v>39654009</v>
      </c>
      <c r="C308">
        <v>39652877</v>
      </c>
      <c r="D308">
        <v>36803193</v>
      </c>
      <c r="E308">
        <v>1</v>
      </c>
      <c r="F308">
        <v>1</v>
      </c>
      <c r="G308">
        <v>1</v>
      </c>
      <c r="H308">
        <v>3</v>
      </c>
      <c r="I308" t="s">
        <v>1067</v>
      </c>
      <c r="J308" t="s">
        <v>1068</v>
      </c>
      <c r="K308" t="s">
        <v>1069</v>
      </c>
      <c r="L308">
        <v>1346</v>
      </c>
      <c r="N308">
        <v>1009</v>
      </c>
      <c r="O308" t="s">
        <v>186</v>
      </c>
      <c r="P308" t="s">
        <v>186</v>
      </c>
      <c r="Q308">
        <v>1</v>
      </c>
      <c r="X308">
        <v>2.6</v>
      </c>
      <c r="Y308">
        <v>17.920000000000002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2.6</v>
      </c>
      <c r="AH308">
        <v>2</v>
      </c>
      <c r="AI308">
        <v>39654009</v>
      </c>
      <c r="AJ308">
        <v>361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ROW(Source!A121)</f>
        <v>121</v>
      </c>
      <c r="B309">
        <v>39654010</v>
      </c>
      <c r="C309">
        <v>39652877</v>
      </c>
      <c r="D309">
        <v>36803268</v>
      </c>
      <c r="E309">
        <v>1</v>
      </c>
      <c r="F309">
        <v>1</v>
      </c>
      <c r="G309">
        <v>1</v>
      </c>
      <c r="H309">
        <v>3</v>
      </c>
      <c r="I309" t="s">
        <v>1052</v>
      </c>
      <c r="J309" t="s">
        <v>1053</v>
      </c>
      <c r="K309" t="s">
        <v>1054</v>
      </c>
      <c r="L309">
        <v>1348</v>
      </c>
      <c r="N309">
        <v>1009</v>
      </c>
      <c r="O309" t="s">
        <v>888</v>
      </c>
      <c r="P309" t="s">
        <v>888</v>
      </c>
      <c r="Q309">
        <v>1000</v>
      </c>
      <c r="X309">
        <v>1.52E-2</v>
      </c>
      <c r="Y309">
        <v>9765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1.52E-2</v>
      </c>
      <c r="AH309">
        <v>2</v>
      </c>
      <c r="AI309">
        <v>39654010</v>
      </c>
      <c r="AJ309">
        <v>362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ROW(Source!A121)</f>
        <v>121</v>
      </c>
      <c r="B310">
        <v>39654011</v>
      </c>
      <c r="C310">
        <v>39652877</v>
      </c>
      <c r="D310">
        <v>36804606</v>
      </c>
      <c r="E310">
        <v>1</v>
      </c>
      <c r="F310">
        <v>1</v>
      </c>
      <c r="G310">
        <v>1</v>
      </c>
      <c r="H310">
        <v>3</v>
      </c>
      <c r="I310" t="s">
        <v>1055</v>
      </c>
      <c r="J310" t="s">
        <v>1056</v>
      </c>
      <c r="K310" t="s">
        <v>1057</v>
      </c>
      <c r="L310">
        <v>1348</v>
      </c>
      <c r="N310">
        <v>1009</v>
      </c>
      <c r="O310" t="s">
        <v>888</v>
      </c>
      <c r="P310" t="s">
        <v>888</v>
      </c>
      <c r="Q310">
        <v>1000</v>
      </c>
      <c r="X310">
        <v>4.4999999999999997E-3</v>
      </c>
      <c r="Y310">
        <v>25425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4.4999999999999997E-3</v>
      </c>
      <c r="AH310">
        <v>2</v>
      </c>
      <c r="AI310">
        <v>39654011</v>
      </c>
      <c r="AJ310">
        <v>363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ROW(Source!A121)</f>
        <v>121</v>
      </c>
      <c r="B311">
        <v>39654012</v>
      </c>
      <c r="C311">
        <v>39652877</v>
      </c>
      <c r="D311">
        <v>36847409</v>
      </c>
      <c r="E311">
        <v>1</v>
      </c>
      <c r="F311">
        <v>1</v>
      </c>
      <c r="G311">
        <v>1</v>
      </c>
      <c r="H311">
        <v>3</v>
      </c>
      <c r="I311" t="s">
        <v>1058</v>
      </c>
      <c r="J311" t="s">
        <v>1059</v>
      </c>
      <c r="K311" t="s">
        <v>1060</v>
      </c>
      <c r="L311">
        <v>1356</v>
      </c>
      <c r="N311">
        <v>1010</v>
      </c>
      <c r="O311" t="s">
        <v>1051</v>
      </c>
      <c r="P311" t="s">
        <v>1051</v>
      </c>
      <c r="Q311">
        <v>1000</v>
      </c>
      <c r="X311">
        <v>0.36</v>
      </c>
      <c r="Y311">
        <v>135.82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0.36</v>
      </c>
      <c r="AH311">
        <v>2</v>
      </c>
      <c r="AI311">
        <v>39654012</v>
      </c>
      <c r="AJ311">
        <v>364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ROW(Source!A121)</f>
        <v>121</v>
      </c>
      <c r="B312">
        <v>39654013</v>
      </c>
      <c r="C312">
        <v>39652877</v>
      </c>
      <c r="D312">
        <v>36799065</v>
      </c>
      <c r="E312">
        <v>17</v>
      </c>
      <c r="F312">
        <v>1</v>
      </c>
      <c r="G312">
        <v>1</v>
      </c>
      <c r="H312">
        <v>3</v>
      </c>
      <c r="I312" t="s">
        <v>892</v>
      </c>
      <c r="J312" t="s">
        <v>3</v>
      </c>
      <c r="K312" t="s">
        <v>893</v>
      </c>
      <c r="L312">
        <v>1374</v>
      </c>
      <c r="N312">
        <v>1013</v>
      </c>
      <c r="O312" t="s">
        <v>894</v>
      </c>
      <c r="P312" t="s">
        <v>894</v>
      </c>
      <c r="Q312">
        <v>1</v>
      </c>
      <c r="X312">
        <v>346.7</v>
      </c>
      <c r="Y312">
        <v>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346.7</v>
      </c>
      <c r="AH312">
        <v>2</v>
      </c>
      <c r="AI312">
        <v>39654013</v>
      </c>
      <c r="AJ312">
        <v>368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ROW(Source!A128)</f>
        <v>128</v>
      </c>
      <c r="B313">
        <v>39656279</v>
      </c>
      <c r="C313">
        <v>39656278</v>
      </c>
      <c r="D313">
        <v>37071037</v>
      </c>
      <c r="E313">
        <v>1</v>
      </c>
      <c r="F313">
        <v>1</v>
      </c>
      <c r="G313">
        <v>1</v>
      </c>
      <c r="H313">
        <v>1</v>
      </c>
      <c r="I313" t="s">
        <v>895</v>
      </c>
      <c r="J313" t="s">
        <v>3</v>
      </c>
      <c r="K313" t="s">
        <v>896</v>
      </c>
      <c r="L313">
        <v>1191</v>
      </c>
      <c r="N313">
        <v>1013</v>
      </c>
      <c r="O313" t="s">
        <v>878</v>
      </c>
      <c r="P313" t="s">
        <v>878</v>
      </c>
      <c r="Q313">
        <v>1</v>
      </c>
      <c r="X313">
        <v>676</v>
      </c>
      <c r="Y313">
        <v>0</v>
      </c>
      <c r="Z313">
        <v>0</v>
      </c>
      <c r="AA313">
        <v>0</v>
      </c>
      <c r="AB313">
        <v>9.6199999999999992</v>
      </c>
      <c r="AC313">
        <v>0</v>
      </c>
      <c r="AD313">
        <v>1</v>
      </c>
      <c r="AE313">
        <v>1</v>
      </c>
      <c r="AF313" t="s">
        <v>3</v>
      </c>
      <c r="AG313">
        <v>676</v>
      </c>
      <c r="AH313">
        <v>2</v>
      </c>
      <c r="AI313">
        <v>39656279</v>
      </c>
      <c r="AJ313">
        <v>369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ROW(Source!A128)</f>
        <v>128</v>
      </c>
      <c r="B314">
        <v>39656280</v>
      </c>
      <c r="C314">
        <v>39656278</v>
      </c>
      <c r="D314">
        <v>37064876</v>
      </c>
      <c r="E314">
        <v>1</v>
      </c>
      <c r="F314">
        <v>1</v>
      </c>
      <c r="G314">
        <v>1</v>
      </c>
      <c r="H314">
        <v>1</v>
      </c>
      <c r="I314" t="s">
        <v>897</v>
      </c>
      <c r="J314" t="s">
        <v>3</v>
      </c>
      <c r="K314" t="s">
        <v>898</v>
      </c>
      <c r="L314">
        <v>1191</v>
      </c>
      <c r="N314">
        <v>1013</v>
      </c>
      <c r="O314" t="s">
        <v>878</v>
      </c>
      <c r="P314" t="s">
        <v>878</v>
      </c>
      <c r="Q314">
        <v>1</v>
      </c>
      <c r="X314">
        <v>16.36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3</v>
      </c>
      <c r="AG314">
        <v>16.36</v>
      </c>
      <c r="AH314">
        <v>2</v>
      </c>
      <c r="AI314">
        <v>39656280</v>
      </c>
      <c r="AJ314">
        <v>370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ROW(Source!A128)</f>
        <v>128</v>
      </c>
      <c r="B315">
        <v>39656281</v>
      </c>
      <c r="C315">
        <v>39656278</v>
      </c>
      <c r="D315">
        <v>36882159</v>
      </c>
      <c r="E315">
        <v>1</v>
      </c>
      <c r="F315">
        <v>1</v>
      </c>
      <c r="G315">
        <v>1</v>
      </c>
      <c r="H315">
        <v>2</v>
      </c>
      <c r="I315" t="s">
        <v>958</v>
      </c>
      <c r="J315" t="s">
        <v>959</v>
      </c>
      <c r="K315" t="s">
        <v>960</v>
      </c>
      <c r="L315">
        <v>1368</v>
      </c>
      <c r="N315">
        <v>1011</v>
      </c>
      <c r="O315" t="s">
        <v>902</v>
      </c>
      <c r="P315" t="s">
        <v>902</v>
      </c>
      <c r="Q315">
        <v>1</v>
      </c>
      <c r="X315">
        <v>8.18</v>
      </c>
      <c r="Y315">
        <v>0</v>
      </c>
      <c r="Z315">
        <v>111.99</v>
      </c>
      <c r="AA315">
        <v>13.5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8.18</v>
      </c>
      <c r="AH315">
        <v>2</v>
      </c>
      <c r="AI315">
        <v>39656281</v>
      </c>
      <c r="AJ315">
        <v>371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ROW(Source!A128)</f>
        <v>128</v>
      </c>
      <c r="B316">
        <v>39656282</v>
      </c>
      <c r="C316">
        <v>39656278</v>
      </c>
      <c r="D316">
        <v>36882351</v>
      </c>
      <c r="E316">
        <v>1</v>
      </c>
      <c r="F316">
        <v>1</v>
      </c>
      <c r="G316">
        <v>1</v>
      </c>
      <c r="H316">
        <v>2</v>
      </c>
      <c r="I316" t="s">
        <v>1027</v>
      </c>
      <c r="J316" t="s">
        <v>1028</v>
      </c>
      <c r="K316" t="s">
        <v>1029</v>
      </c>
      <c r="L316">
        <v>1368</v>
      </c>
      <c r="N316">
        <v>1011</v>
      </c>
      <c r="O316" t="s">
        <v>902</v>
      </c>
      <c r="P316" t="s">
        <v>902</v>
      </c>
      <c r="Q316">
        <v>1</v>
      </c>
      <c r="X316">
        <v>23.66</v>
      </c>
      <c r="Y316">
        <v>0</v>
      </c>
      <c r="Z316">
        <v>6.66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23.66</v>
      </c>
      <c r="AH316">
        <v>2</v>
      </c>
      <c r="AI316">
        <v>39656282</v>
      </c>
      <c r="AJ316">
        <v>372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ROW(Source!A128)</f>
        <v>128</v>
      </c>
      <c r="B317">
        <v>39656283</v>
      </c>
      <c r="C317">
        <v>39656278</v>
      </c>
      <c r="D317">
        <v>36883554</v>
      </c>
      <c r="E317">
        <v>1</v>
      </c>
      <c r="F317">
        <v>1</v>
      </c>
      <c r="G317">
        <v>1</v>
      </c>
      <c r="H317">
        <v>2</v>
      </c>
      <c r="I317" t="s">
        <v>961</v>
      </c>
      <c r="J317" t="s">
        <v>962</v>
      </c>
      <c r="K317" t="s">
        <v>963</v>
      </c>
      <c r="L317">
        <v>1368</v>
      </c>
      <c r="N317">
        <v>1011</v>
      </c>
      <c r="O317" t="s">
        <v>902</v>
      </c>
      <c r="P317" t="s">
        <v>902</v>
      </c>
      <c r="Q317">
        <v>1</v>
      </c>
      <c r="X317">
        <v>8.18</v>
      </c>
      <c r="Y317">
        <v>0</v>
      </c>
      <c r="Z317">
        <v>65.709999999999994</v>
      </c>
      <c r="AA317">
        <v>11.6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8.18</v>
      </c>
      <c r="AH317">
        <v>2</v>
      </c>
      <c r="AI317">
        <v>39656283</v>
      </c>
      <c r="AJ317">
        <v>373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ROW(Source!A128)</f>
        <v>128</v>
      </c>
      <c r="B318">
        <v>39656284</v>
      </c>
      <c r="C318">
        <v>39656278</v>
      </c>
      <c r="D318">
        <v>36799799</v>
      </c>
      <c r="E318">
        <v>1</v>
      </c>
      <c r="F318">
        <v>1</v>
      </c>
      <c r="G318">
        <v>1</v>
      </c>
      <c r="H318">
        <v>3</v>
      </c>
      <c r="I318" t="s">
        <v>1070</v>
      </c>
      <c r="J318" t="s">
        <v>1071</v>
      </c>
      <c r="K318" t="s">
        <v>1072</v>
      </c>
      <c r="L318">
        <v>1346</v>
      </c>
      <c r="N318">
        <v>1009</v>
      </c>
      <c r="O318" t="s">
        <v>186</v>
      </c>
      <c r="P318" t="s">
        <v>186</v>
      </c>
      <c r="Q318">
        <v>1</v>
      </c>
      <c r="X318">
        <v>8.8000000000000007</v>
      </c>
      <c r="Y318">
        <v>26.44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8.8000000000000007</v>
      </c>
      <c r="AH318">
        <v>2</v>
      </c>
      <c r="AI318">
        <v>39656284</v>
      </c>
      <c r="AJ318">
        <v>374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ROW(Source!A128)</f>
        <v>128</v>
      </c>
      <c r="B319">
        <v>39656285</v>
      </c>
      <c r="C319">
        <v>39656278</v>
      </c>
      <c r="D319">
        <v>36800140</v>
      </c>
      <c r="E319">
        <v>1</v>
      </c>
      <c r="F319">
        <v>1</v>
      </c>
      <c r="G319">
        <v>1</v>
      </c>
      <c r="H319">
        <v>3</v>
      </c>
      <c r="I319" t="s">
        <v>1061</v>
      </c>
      <c r="J319" t="s">
        <v>1062</v>
      </c>
      <c r="K319" t="s">
        <v>1063</v>
      </c>
      <c r="L319">
        <v>1339</v>
      </c>
      <c r="N319">
        <v>1007</v>
      </c>
      <c r="O319" t="s">
        <v>657</v>
      </c>
      <c r="P319" t="s">
        <v>657</v>
      </c>
      <c r="Q319">
        <v>1</v>
      </c>
      <c r="X319">
        <v>22.4</v>
      </c>
      <c r="Y319">
        <v>38.51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22.4</v>
      </c>
      <c r="AH319">
        <v>2</v>
      </c>
      <c r="AI319">
        <v>39656285</v>
      </c>
      <c r="AJ319">
        <v>375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ROW(Source!A128)</f>
        <v>128</v>
      </c>
      <c r="B320">
        <v>39656286</v>
      </c>
      <c r="C320">
        <v>39656278</v>
      </c>
      <c r="D320">
        <v>36800159</v>
      </c>
      <c r="E320">
        <v>1</v>
      </c>
      <c r="F320">
        <v>1</v>
      </c>
      <c r="G320">
        <v>1</v>
      </c>
      <c r="H320">
        <v>3</v>
      </c>
      <c r="I320" t="s">
        <v>1064</v>
      </c>
      <c r="J320" t="s">
        <v>1065</v>
      </c>
      <c r="K320" t="s">
        <v>1066</v>
      </c>
      <c r="L320">
        <v>1339</v>
      </c>
      <c r="N320">
        <v>1007</v>
      </c>
      <c r="O320" t="s">
        <v>657</v>
      </c>
      <c r="P320" t="s">
        <v>657</v>
      </c>
      <c r="Q320">
        <v>1</v>
      </c>
      <c r="X320">
        <v>25.6</v>
      </c>
      <c r="Y320">
        <v>6.22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25.6</v>
      </c>
      <c r="AH320">
        <v>2</v>
      </c>
      <c r="AI320">
        <v>39656286</v>
      </c>
      <c r="AJ320">
        <v>376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ROW(Source!A128)</f>
        <v>128</v>
      </c>
      <c r="B321">
        <v>39656287</v>
      </c>
      <c r="C321">
        <v>39656278</v>
      </c>
      <c r="D321">
        <v>36800345</v>
      </c>
      <c r="E321">
        <v>1</v>
      </c>
      <c r="F321">
        <v>1</v>
      </c>
      <c r="G321">
        <v>1</v>
      </c>
      <c r="H321">
        <v>3</v>
      </c>
      <c r="I321" t="s">
        <v>1073</v>
      </c>
      <c r="J321" t="s">
        <v>1074</v>
      </c>
      <c r="K321" t="s">
        <v>1075</v>
      </c>
      <c r="L321">
        <v>1348</v>
      </c>
      <c r="N321">
        <v>1009</v>
      </c>
      <c r="O321" t="s">
        <v>888</v>
      </c>
      <c r="P321" t="s">
        <v>888</v>
      </c>
      <c r="Q321">
        <v>1000</v>
      </c>
      <c r="X321">
        <v>1.4E-3</v>
      </c>
      <c r="Y321">
        <v>24600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1.4E-3</v>
      </c>
      <c r="AH321">
        <v>2</v>
      </c>
      <c r="AI321">
        <v>39656287</v>
      </c>
      <c r="AJ321">
        <v>377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ROW(Source!A128)</f>
        <v>128</v>
      </c>
      <c r="B322">
        <v>39656288</v>
      </c>
      <c r="C322">
        <v>39656278</v>
      </c>
      <c r="D322">
        <v>36829584</v>
      </c>
      <c r="E322">
        <v>1</v>
      </c>
      <c r="F322">
        <v>1</v>
      </c>
      <c r="G322">
        <v>1</v>
      </c>
      <c r="H322">
        <v>3</v>
      </c>
      <c r="I322" t="s">
        <v>1076</v>
      </c>
      <c r="J322" t="s">
        <v>1077</v>
      </c>
      <c r="K322" t="s">
        <v>1078</v>
      </c>
      <c r="L322">
        <v>1346</v>
      </c>
      <c r="N322">
        <v>1009</v>
      </c>
      <c r="O322" t="s">
        <v>186</v>
      </c>
      <c r="P322" t="s">
        <v>186</v>
      </c>
      <c r="Q322">
        <v>1</v>
      </c>
      <c r="X322">
        <v>13.9</v>
      </c>
      <c r="Y322">
        <v>59.08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13.9</v>
      </c>
      <c r="AH322">
        <v>2</v>
      </c>
      <c r="AI322">
        <v>39656288</v>
      </c>
      <c r="AJ322">
        <v>378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ROW(Source!A128)</f>
        <v>128</v>
      </c>
      <c r="B323">
        <v>39656289</v>
      </c>
      <c r="C323">
        <v>39656278</v>
      </c>
      <c r="D323">
        <v>36799065</v>
      </c>
      <c r="E323">
        <v>17</v>
      </c>
      <c r="F323">
        <v>1</v>
      </c>
      <c r="G323">
        <v>1</v>
      </c>
      <c r="H323">
        <v>3</v>
      </c>
      <c r="I323" t="s">
        <v>892</v>
      </c>
      <c r="J323" t="s">
        <v>3</v>
      </c>
      <c r="K323" t="s">
        <v>893</v>
      </c>
      <c r="L323">
        <v>1374</v>
      </c>
      <c r="N323">
        <v>1013</v>
      </c>
      <c r="O323" t="s">
        <v>894</v>
      </c>
      <c r="P323" t="s">
        <v>894</v>
      </c>
      <c r="Q323">
        <v>1</v>
      </c>
      <c r="X323">
        <v>130.06</v>
      </c>
      <c r="Y323">
        <v>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130.06</v>
      </c>
      <c r="AH323">
        <v>2</v>
      </c>
      <c r="AI323">
        <v>39656289</v>
      </c>
      <c r="AJ323">
        <v>380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ROW(Source!A129)</f>
        <v>129</v>
      </c>
      <c r="B324">
        <v>39656279</v>
      </c>
      <c r="C324">
        <v>39656278</v>
      </c>
      <c r="D324">
        <v>37071037</v>
      </c>
      <c r="E324">
        <v>1</v>
      </c>
      <c r="F324">
        <v>1</v>
      </c>
      <c r="G324">
        <v>1</v>
      </c>
      <c r="H324">
        <v>1</v>
      </c>
      <c r="I324" t="s">
        <v>895</v>
      </c>
      <c r="J324" t="s">
        <v>3</v>
      </c>
      <c r="K324" t="s">
        <v>896</v>
      </c>
      <c r="L324">
        <v>1191</v>
      </c>
      <c r="N324">
        <v>1013</v>
      </c>
      <c r="O324" t="s">
        <v>878</v>
      </c>
      <c r="P324" t="s">
        <v>878</v>
      </c>
      <c r="Q324">
        <v>1</v>
      </c>
      <c r="X324">
        <v>676</v>
      </c>
      <c r="Y324">
        <v>0</v>
      </c>
      <c r="Z324">
        <v>0</v>
      </c>
      <c r="AA324">
        <v>0</v>
      </c>
      <c r="AB324">
        <v>9.6199999999999992</v>
      </c>
      <c r="AC324">
        <v>0</v>
      </c>
      <c r="AD324">
        <v>1</v>
      </c>
      <c r="AE324">
        <v>1</v>
      </c>
      <c r="AF324" t="s">
        <v>3</v>
      </c>
      <c r="AG324">
        <v>676</v>
      </c>
      <c r="AH324">
        <v>2</v>
      </c>
      <c r="AI324">
        <v>39656279</v>
      </c>
      <c r="AJ324">
        <v>381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ROW(Source!A129)</f>
        <v>129</v>
      </c>
      <c r="B325">
        <v>39656280</v>
      </c>
      <c r="C325">
        <v>39656278</v>
      </c>
      <c r="D325">
        <v>37064876</v>
      </c>
      <c r="E325">
        <v>1</v>
      </c>
      <c r="F325">
        <v>1</v>
      </c>
      <c r="G325">
        <v>1</v>
      </c>
      <c r="H325">
        <v>1</v>
      </c>
      <c r="I325" t="s">
        <v>897</v>
      </c>
      <c r="J325" t="s">
        <v>3</v>
      </c>
      <c r="K325" t="s">
        <v>898</v>
      </c>
      <c r="L325">
        <v>1191</v>
      </c>
      <c r="N325">
        <v>1013</v>
      </c>
      <c r="O325" t="s">
        <v>878</v>
      </c>
      <c r="P325" t="s">
        <v>878</v>
      </c>
      <c r="Q325">
        <v>1</v>
      </c>
      <c r="X325">
        <v>16.36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3</v>
      </c>
      <c r="AG325">
        <v>16.36</v>
      </c>
      <c r="AH325">
        <v>2</v>
      </c>
      <c r="AI325">
        <v>39656280</v>
      </c>
      <c r="AJ325">
        <v>382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ROW(Source!A129)</f>
        <v>129</v>
      </c>
      <c r="B326">
        <v>39656281</v>
      </c>
      <c r="C326">
        <v>39656278</v>
      </c>
      <c r="D326">
        <v>36882159</v>
      </c>
      <c r="E326">
        <v>1</v>
      </c>
      <c r="F326">
        <v>1</v>
      </c>
      <c r="G326">
        <v>1</v>
      </c>
      <c r="H326">
        <v>2</v>
      </c>
      <c r="I326" t="s">
        <v>958</v>
      </c>
      <c r="J326" t="s">
        <v>959</v>
      </c>
      <c r="K326" t="s">
        <v>960</v>
      </c>
      <c r="L326">
        <v>1368</v>
      </c>
      <c r="N326">
        <v>1011</v>
      </c>
      <c r="O326" t="s">
        <v>902</v>
      </c>
      <c r="P326" t="s">
        <v>902</v>
      </c>
      <c r="Q326">
        <v>1</v>
      </c>
      <c r="X326">
        <v>8.18</v>
      </c>
      <c r="Y326">
        <v>0</v>
      </c>
      <c r="Z326">
        <v>111.99</v>
      </c>
      <c r="AA326">
        <v>13.5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8.18</v>
      </c>
      <c r="AH326">
        <v>2</v>
      </c>
      <c r="AI326">
        <v>39656281</v>
      </c>
      <c r="AJ326">
        <v>383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ROW(Source!A129)</f>
        <v>129</v>
      </c>
      <c r="B327">
        <v>39656282</v>
      </c>
      <c r="C327">
        <v>39656278</v>
      </c>
      <c r="D327">
        <v>36882351</v>
      </c>
      <c r="E327">
        <v>1</v>
      </c>
      <c r="F327">
        <v>1</v>
      </c>
      <c r="G327">
        <v>1</v>
      </c>
      <c r="H327">
        <v>2</v>
      </c>
      <c r="I327" t="s">
        <v>1027</v>
      </c>
      <c r="J327" t="s">
        <v>1028</v>
      </c>
      <c r="K327" t="s">
        <v>1029</v>
      </c>
      <c r="L327">
        <v>1368</v>
      </c>
      <c r="N327">
        <v>1011</v>
      </c>
      <c r="O327" t="s">
        <v>902</v>
      </c>
      <c r="P327" t="s">
        <v>902</v>
      </c>
      <c r="Q327">
        <v>1</v>
      </c>
      <c r="X327">
        <v>23.66</v>
      </c>
      <c r="Y327">
        <v>0</v>
      </c>
      <c r="Z327">
        <v>6.66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23.66</v>
      </c>
      <c r="AH327">
        <v>2</v>
      </c>
      <c r="AI327">
        <v>39656282</v>
      </c>
      <c r="AJ327">
        <v>384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ROW(Source!A129)</f>
        <v>129</v>
      </c>
      <c r="B328">
        <v>39656283</v>
      </c>
      <c r="C328">
        <v>39656278</v>
      </c>
      <c r="D328">
        <v>36883554</v>
      </c>
      <c r="E328">
        <v>1</v>
      </c>
      <c r="F328">
        <v>1</v>
      </c>
      <c r="G328">
        <v>1</v>
      </c>
      <c r="H328">
        <v>2</v>
      </c>
      <c r="I328" t="s">
        <v>961</v>
      </c>
      <c r="J328" t="s">
        <v>962</v>
      </c>
      <c r="K328" t="s">
        <v>963</v>
      </c>
      <c r="L328">
        <v>1368</v>
      </c>
      <c r="N328">
        <v>1011</v>
      </c>
      <c r="O328" t="s">
        <v>902</v>
      </c>
      <c r="P328" t="s">
        <v>902</v>
      </c>
      <c r="Q328">
        <v>1</v>
      </c>
      <c r="X328">
        <v>8.18</v>
      </c>
      <c r="Y328">
        <v>0</v>
      </c>
      <c r="Z328">
        <v>65.709999999999994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8.18</v>
      </c>
      <c r="AH328">
        <v>2</v>
      </c>
      <c r="AI328">
        <v>39656283</v>
      </c>
      <c r="AJ328">
        <v>385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ROW(Source!A129)</f>
        <v>129</v>
      </c>
      <c r="B329">
        <v>39656284</v>
      </c>
      <c r="C329">
        <v>39656278</v>
      </c>
      <c r="D329">
        <v>36799799</v>
      </c>
      <c r="E329">
        <v>1</v>
      </c>
      <c r="F329">
        <v>1</v>
      </c>
      <c r="G329">
        <v>1</v>
      </c>
      <c r="H329">
        <v>3</v>
      </c>
      <c r="I329" t="s">
        <v>1070</v>
      </c>
      <c r="J329" t="s">
        <v>1071</v>
      </c>
      <c r="K329" t="s">
        <v>1072</v>
      </c>
      <c r="L329">
        <v>1346</v>
      </c>
      <c r="N329">
        <v>1009</v>
      </c>
      <c r="O329" t="s">
        <v>186</v>
      </c>
      <c r="P329" t="s">
        <v>186</v>
      </c>
      <c r="Q329">
        <v>1</v>
      </c>
      <c r="X329">
        <v>8.8000000000000007</v>
      </c>
      <c r="Y329">
        <v>26.44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3</v>
      </c>
      <c r="AG329">
        <v>8.8000000000000007</v>
      </c>
      <c r="AH329">
        <v>2</v>
      </c>
      <c r="AI329">
        <v>39656284</v>
      </c>
      <c r="AJ329">
        <v>386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ROW(Source!A129)</f>
        <v>129</v>
      </c>
      <c r="B330">
        <v>39656285</v>
      </c>
      <c r="C330">
        <v>39656278</v>
      </c>
      <c r="D330">
        <v>36800140</v>
      </c>
      <c r="E330">
        <v>1</v>
      </c>
      <c r="F330">
        <v>1</v>
      </c>
      <c r="G330">
        <v>1</v>
      </c>
      <c r="H330">
        <v>3</v>
      </c>
      <c r="I330" t="s">
        <v>1061</v>
      </c>
      <c r="J330" t="s">
        <v>1062</v>
      </c>
      <c r="K330" t="s">
        <v>1063</v>
      </c>
      <c r="L330">
        <v>1339</v>
      </c>
      <c r="N330">
        <v>1007</v>
      </c>
      <c r="O330" t="s">
        <v>657</v>
      </c>
      <c r="P330" t="s">
        <v>657</v>
      </c>
      <c r="Q330">
        <v>1</v>
      </c>
      <c r="X330">
        <v>22.4</v>
      </c>
      <c r="Y330">
        <v>38.51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22.4</v>
      </c>
      <c r="AH330">
        <v>2</v>
      </c>
      <c r="AI330">
        <v>39656285</v>
      </c>
      <c r="AJ330">
        <v>387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ROW(Source!A129)</f>
        <v>129</v>
      </c>
      <c r="B331">
        <v>39656286</v>
      </c>
      <c r="C331">
        <v>39656278</v>
      </c>
      <c r="D331">
        <v>36800159</v>
      </c>
      <c r="E331">
        <v>1</v>
      </c>
      <c r="F331">
        <v>1</v>
      </c>
      <c r="G331">
        <v>1</v>
      </c>
      <c r="H331">
        <v>3</v>
      </c>
      <c r="I331" t="s">
        <v>1064</v>
      </c>
      <c r="J331" t="s">
        <v>1065</v>
      </c>
      <c r="K331" t="s">
        <v>1066</v>
      </c>
      <c r="L331">
        <v>1339</v>
      </c>
      <c r="N331">
        <v>1007</v>
      </c>
      <c r="O331" t="s">
        <v>657</v>
      </c>
      <c r="P331" t="s">
        <v>657</v>
      </c>
      <c r="Q331">
        <v>1</v>
      </c>
      <c r="X331">
        <v>25.6</v>
      </c>
      <c r="Y331">
        <v>6.22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25.6</v>
      </c>
      <c r="AH331">
        <v>2</v>
      </c>
      <c r="AI331">
        <v>39656286</v>
      </c>
      <c r="AJ331">
        <v>388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ROW(Source!A129)</f>
        <v>129</v>
      </c>
      <c r="B332">
        <v>39656287</v>
      </c>
      <c r="C332">
        <v>39656278</v>
      </c>
      <c r="D332">
        <v>36800345</v>
      </c>
      <c r="E332">
        <v>1</v>
      </c>
      <c r="F332">
        <v>1</v>
      </c>
      <c r="G332">
        <v>1</v>
      </c>
      <c r="H332">
        <v>3</v>
      </c>
      <c r="I332" t="s">
        <v>1073</v>
      </c>
      <c r="J332" t="s">
        <v>1074</v>
      </c>
      <c r="K332" t="s">
        <v>1075</v>
      </c>
      <c r="L332">
        <v>1348</v>
      </c>
      <c r="N332">
        <v>1009</v>
      </c>
      <c r="O332" t="s">
        <v>888</v>
      </c>
      <c r="P332" t="s">
        <v>888</v>
      </c>
      <c r="Q332">
        <v>1000</v>
      </c>
      <c r="X332">
        <v>1.4E-3</v>
      </c>
      <c r="Y332">
        <v>24600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1.4E-3</v>
      </c>
      <c r="AH332">
        <v>2</v>
      </c>
      <c r="AI332">
        <v>39656287</v>
      </c>
      <c r="AJ332">
        <v>389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ROW(Source!A129)</f>
        <v>129</v>
      </c>
      <c r="B333">
        <v>39656288</v>
      </c>
      <c r="C333">
        <v>39656278</v>
      </c>
      <c r="D333">
        <v>36829584</v>
      </c>
      <c r="E333">
        <v>1</v>
      </c>
      <c r="F333">
        <v>1</v>
      </c>
      <c r="G333">
        <v>1</v>
      </c>
      <c r="H333">
        <v>3</v>
      </c>
      <c r="I333" t="s">
        <v>1076</v>
      </c>
      <c r="J333" t="s">
        <v>1077</v>
      </c>
      <c r="K333" t="s">
        <v>1078</v>
      </c>
      <c r="L333">
        <v>1346</v>
      </c>
      <c r="N333">
        <v>1009</v>
      </c>
      <c r="O333" t="s">
        <v>186</v>
      </c>
      <c r="P333" t="s">
        <v>186</v>
      </c>
      <c r="Q333">
        <v>1</v>
      </c>
      <c r="X333">
        <v>13.9</v>
      </c>
      <c r="Y333">
        <v>59.08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13.9</v>
      </c>
      <c r="AH333">
        <v>2</v>
      </c>
      <c r="AI333">
        <v>39656288</v>
      </c>
      <c r="AJ333">
        <v>390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ROW(Source!A129)</f>
        <v>129</v>
      </c>
      <c r="B334">
        <v>39656289</v>
      </c>
      <c r="C334">
        <v>39656278</v>
      </c>
      <c r="D334">
        <v>36799065</v>
      </c>
      <c r="E334">
        <v>17</v>
      </c>
      <c r="F334">
        <v>1</v>
      </c>
      <c r="G334">
        <v>1</v>
      </c>
      <c r="H334">
        <v>3</v>
      </c>
      <c r="I334" t="s">
        <v>892</v>
      </c>
      <c r="J334" t="s">
        <v>3</v>
      </c>
      <c r="K334" t="s">
        <v>893</v>
      </c>
      <c r="L334">
        <v>1374</v>
      </c>
      <c r="N334">
        <v>1013</v>
      </c>
      <c r="O334" t="s">
        <v>894</v>
      </c>
      <c r="P334" t="s">
        <v>894</v>
      </c>
      <c r="Q334">
        <v>1</v>
      </c>
      <c r="X334">
        <v>130.06</v>
      </c>
      <c r="Y334">
        <v>1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130.06</v>
      </c>
      <c r="AH334">
        <v>2</v>
      </c>
      <c r="AI334">
        <v>39656289</v>
      </c>
      <c r="AJ334">
        <v>392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ROW(Source!A132)</f>
        <v>132</v>
      </c>
      <c r="B335">
        <v>39654022</v>
      </c>
      <c r="C335">
        <v>39652889</v>
      </c>
      <c r="D335">
        <v>37071037</v>
      </c>
      <c r="E335">
        <v>1</v>
      </c>
      <c r="F335">
        <v>1</v>
      </c>
      <c r="G335">
        <v>1</v>
      </c>
      <c r="H335">
        <v>1</v>
      </c>
      <c r="I335" t="s">
        <v>895</v>
      </c>
      <c r="J335" t="s">
        <v>3</v>
      </c>
      <c r="K335" t="s">
        <v>896</v>
      </c>
      <c r="L335">
        <v>1191</v>
      </c>
      <c r="N335">
        <v>1013</v>
      </c>
      <c r="O335" t="s">
        <v>878</v>
      </c>
      <c r="P335" t="s">
        <v>878</v>
      </c>
      <c r="Q335">
        <v>1</v>
      </c>
      <c r="X335">
        <v>2242</v>
      </c>
      <c r="Y335">
        <v>0</v>
      </c>
      <c r="Z335">
        <v>0</v>
      </c>
      <c r="AA335">
        <v>0</v>
      </c>
      <c r="AB335">
        <v>9.6199999999999992</v>
      </c>
      <c r="AC335">
        <v>0</v>
      </c>
      <c r="AD335">
        <v>1</v>
      </c>
      <c r="AE335">
        <v>1</v>
      </c>
      <c r="AF335" t="s">
        <v>3</v>
      </c>
      <c r="AG335">
        <v>2242</v>
      </c>
      <c r="AH335">
        <v>2</v>
      </c>
      <c r="AI335">
        <v>39654022</v>
      </c>
      <c r="AJ335">
        <v>393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ROW(Source!A132)</f>
        <v>132</v>
      </c>
      <c r="B336">
        <v>39654023</v>
      </c>
      <c r="C336">
        <v>39652889</v>
      </c>
      <c r="D336">
        <v>37064876</v>
      </c>
      <c r="E336">
        <v>1</v>
      </c>
      <c r="F336">
        <v>1</v>
      </c>
      <c r="G336">
        <v>1</v>
      </c>
      <c r="H336">
        <v>1</v>
      </c>
      <c r="I336" t="s">
        <v>897</v>
      </c>
      <c r="J336" t="s">
        <v>3</v>
      </c>
      <c r="K336" t="s">
        <v>898</v>
      </c>
      <c r="L336">
        <v>1191</v>
      </c>
      <c r="N336">
        <v>1013</v>
      </c>
      <c r="O336" t="s">
        <v>878</v>
      </c>
      <c r="P336" t="s">
        <v>878</v>
      </c>
      <c r="Q336">
        <v>1</v>
      </c>
      <c r="X336">
        <v>53.72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3</v>
      </c>
      <c r="AG336">
        <v>53.72</v>
      </c>
      <c r="AH336">
        <v>2</v>
      </c>
      <c r="AI336">
        <v>39654023</v>
      </c>
      <c r="AJ336">
        <v>394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ROW(Source!A132)</f>
        <v>132</v>
      </c>
      <c r="B337">
        <v>39654024</v>
      </c>
      <c r="C337">
        <v>39652889</v>
      </c>
      <c r="D337">
        <v>36882159</v>
      </c>
      <c r="E337">
        <v>1</v>
      </c>
      <c r="F337">
        <v>1</v>
      </c>
      <c r="G337">
        <v>1</v>
      </c>
      <c r="H337">
        <v>2</v>
      </c>
      <c r="I337" t="s">
        <v>958</v>
      </c>
      <c r="J337" t="s">
        <v>959</v>
      </c>
      <c r="K337" t="s">
        <v>960</v>
      </c>
      <c r="L337">
        <v>1368</v>
      </c>
      <c r="N337">
        <v>1011</v>
      </c>
      <c r="O337" t="s">
        <v>902</v>
      </c>
      <c r="P337" t="s">
        <v>902</v>
      </c>
      <c r="Q337">
        <v>1</v>
      </c>
      <c r="X337">
        <v>16.71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16.71</v>
      </c>
      <c r="AH337">
        <v>2</v>
      </c>
      <c r="AI337">
        <v>39654024</v>
      </c>
      <c r="AJ337">
        <v>395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ROW(Source!A132)</f>
        <v>132</v>
      </c>
      <c r="B338">
        <v>39654025</v>
      </c>
      <c r="C338">
        <v>39652889</v>
      </c>
      <c r="D338">
        <v>36882351</v>
      </c>
      <c r="E338">
        <v>1</v>
      </c>
      <c r="F338">
        <v>1</v>
      </c>
      <c r="G338">
        <v>1</v>
      </c>
      <c r="H338">
        <v>2</v>
      </c>
      <c r="I338" t="s">
        <v>1027</v>
      </c>
      <c r="J338" t="s">
        <v>1028</v>
      </c>
      <c r="K338" t="s">
        <v>1029</v>
      </c>
      <c r="L338">
        <v>1368</v>
      </c>
      <c r="N338">
        <v>1011</v>
      </c>
      <c r="O338" t="s">
        <v>902</v>
      </c>
      <c r="P338" t="s">
        <v>902</v>
      </c>
      <c r="Q338">
        <v>1</v>
      </c>
      <c r="X338">
        <v>23</v>
      </c>
      <c r="Y338">
        <v>0</v>
      </c>
      <c r="Z338">
        <v>6.66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23</v>
      </c>
      <c r="AH338">
        <v>2</v>
      </c>
      <c r="AI338">
        <v>39654025</v>
      </c>
      <c r="AJ338">
        <v>396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ROW(Source!A132)</f>
        <v>132</v>
      </c>
      <c r="B339">
        <v>39654026</v>
      </c>
      <c r="C339">
        <v>39652889</v>
      </c>
      <c r="D339">
        <v>36883554</v>
      </c>
      <c r="E339">
        <v>1</v>
      </c>
      <c r="F339">
        <v>1</v>
      </c>
      <c r="G339">
        <v>1</v>
      </c>
      <c r="H339">
        <v>2</v>
      </c>
      <c r="I339" t="s">
        <v>961</v>
      </c>
      <c r="J339" t="s">
        <v>962</v>
      </c>
      <c r="K339" t="s">
        <v>963</v>
      </c>
      <c r="L339">
        <v>1368</v>
      </c>
      <c r="N339">
        <v>1011</v>
      </c>
      <c r="O339" t="s">
        <v>902</v>
      </c>
      <c r="P339" t="s">
        <v>902</v>
      </c>
      <c r="Q339">
        <v>1</v>
      </c>
      <c r="X339">
        <v>16.71</v>
      </c>
      <c r="Y339">
        <v>0</v>
      </c>
      <c r="Z339">
        <v>65.709999999999994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16.71</v>
      </c>
      <c r="AH339">
        <v>2</v>
      </c>
      <c r="AI339">
        <v>39654026</v>
      </c>
      <c r="AJ339">
        <v>397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ROW(Source!A132)</f>
        <v>132</v>
      </c>
      <c r="B340">
        <v>39654027</v>
      </c>
      <c r="C340">
        <v>39652889</v>
      </c>
      <c r="D340">
        <v>36883858</v>
      </c>
      <c r="E340">
        <v>1</v>
      </c>
      <c r="F340">
        <v>1</v>
      </c>
      <c r="G340">
        <v>1</v>
      </c>
      <c r="H340">
        <v>2</v>
      </c>
      <c r="I340" t="s">
        <v>1039</v>
      </c>
      <c r="J340" t="s">
        <v>1040</v>
      </c>
      <c r="K340" t="s">
        <v>1041</v>
      </c>
      <c r="L340">
        <v>1368</v>
      </c>
      <c r="N340">
        <v>1011</v>
      </c>
      <c r="O340" t="s">
        <v>902</v>
      </c>
      <c r="P340" t="s">
        <v>902</v>
      </c>
      <c r="Q340">
        <v>1</v>
      </c>
      <c r="X340">
        <v>175.16</v>
      </c>
      <c r="Y340">
        <v>0</v>
      </c>
      <c r="Z340">
        <v>8.1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175.16</v>
      </c>
      <c r="AH340">
        <v>2</v>
      </c>
      <c r="AI340">
        <v>39654027</v>
      </c>
      <c r="AJ340">
        <v>398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ROW(Source!A132)</f>
        <v>132</v>
      </c>
      <c r="B341">
        <v>39654028</v>
      </c>
      <c r="C341">
        <v>39652889</v>
      </c>
      <c r="D341">
        <v>36883889</v>
      </c>
      <c r="E341">
        <v>1</v>
      </c>
      <c r="F341">
        <v>1</v>
      </c>
      <c r="G341">
        <v>1</v>
      </c>
      <c r="H341">
        <v>2</v>
      </c>
      <c r="I341" t="s">
        <v>1042</v>
      </c>
      <c r="J341" t="s">
        <v>1043</v>
      </c>
      <c r="K341" t="s">
        <v>1044</v>
      </c>
      <c r="L341">
        <v>1368</v>
      </c>
      <c r="N341">
        <v>1011</v>
      </c>
      <c r="O341" t="s">
        <v>902</v>
      </c>
      <c r="P341" t="s">
        <v>902</v>
      </c>
      <c r="Q341">
        <v>1</v>
      </c>
      <c r="X341">
        <v>20.3</v>
      </c>
      <c r="Y341">
        <v>0</v>
      </c>
      <c r="Z341">
        <v>100</v>
      </c>
      <c r="AA341">
        <v>10.06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20.3</v>
      </c>
      <c r="AH341">
        <v>2</v>
      </c>
      <c r="AI341">
        <v>39654028</v>
      </c>
      <c r="AJ341">
        <v>399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ROW(Source!A132)</f>
        <v>132</v>
      </c>
      <c r="B342">
        <v>39654029</v>
      </c>
      <c r="C342">
        <v>39652889</v>
      </c>
      <c r="D342">
        <v>36884010</v>
      </c>
      <c r="E342">
        <v>1</v>
      </c>
      <c r="F342">
        <v>1</v>
      </c>
      <c r="G342">
        <v>1</v>
      </c>
      <c r="H342">
        <v>2</v>
      </c>
      <c r="I342" t="s">
        <v>1045</v>
      </c>
      <c r="J342" t="s">
        <v>1046</v>
      </c>
      <c r="K342" t="s">
        <v>1047</v>
      </c>
      <c r="L342">
        <v>1368</v>
      </c>
      <c r="N342">
        <v>1011</v>
      </c>
      <c r="O342" t="s">
        <v>902</v>
      </c>
      <c r="P342" t="s">
        <v>902</v>
      </c>
      <c r="Q342">
        <v>1</v>
      </c>
      <c r="X342">
        <v>72.099999999999994</v>
      </c>
      <c r="Y342">
        <v>0</v>
      </c>
      <c r="Z342">
        <v>18.68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72.099999999999994</v>
      </c>
      <c r="AH342">
        <v>2</v>
      </c>
      <c r="AI342">
        <v>39654029</v>
      </c>
      <c r="AJ342">
        <v>400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ROW(Source!A132)</f>
        <v>132</v>
      </c>
      <c r="B343">
        <v>39654030</v>
      </c>
      <c r="C343">
        <v>39652889</v>
      </c>
      <c r="D343">
        <v>36801793</v>
      </c>
      <c r="E343">
        <v>1</v>
      </c>
      <c r="F343">
        <v>1</v>
      </c>
      <c r="G343">
        <v>1</v>
      </c>
      <c r="H343">
        <v>3</v>
      </c>
      <c r="I343" t="s">
        <v>1024</v>
      </c>
      <c r="J343" t="s">
        <v>1025</v>
      </c>
      <c r="K343" t="s">
        <v>1026</v>
      </c>
      <c r="L343">
        <v>1339</v>
      </c>
      <c r="N343">
        <v>1007</v>
      </c>
      <c r="O343" t="s">
        <v>657</v>
      </c>
      <c r="P343" t="s">
        <v>657</v>
      </c>
      <c r="Q343">
        <v>1</v>
      </c>
      <c r="X343">
        <v>100</v>
      </c>
      <c r="Y343">
        <v>3.15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3</v>
      </c>
      <c r="AG343">
        <v>100</v>
      </c>
      <c r="AH343">
        <v>2</v>
      </c>
      <c r="AI343">
        <v>39654030</v>
      </c>
      <c r="AJ343">
        <v>401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ROW(Source!A132)</f>
        <v>132</v>
      </c>
      <c r="B344">
        <v>39654031</v>
      </c>
      <c r="C344">
        <v>39652889</v>
      </c>
      <c r="D344">
        <v>36802293</v>
      </c>
      <c r="E344">
        <v>1</v>
      </c>
      <c r="F344">
        <v>1</v>
      </c>
      <c r="G344">
        <v>1</v>
      </c>
      <c r="H344">
        <v>3</v>
      </c>
      <c r="I344" t="s">
        <v>1048</v>
      </c>
      <c r="J344" t="s">
        <v>1049</v>
      </c>
      <c r="K344" t="s">
        <v>1050</v>
      </c>
      <c r="L344">
        <v>1356</v>
      </c>
      <c r="N344">
        <v>1010</v>
      </c>
      <c r="O344" t="s">
        <v>1051</v>
      </c>
      <c r="P344" t="s">
        <v>1051</v>
      </c>
      <c r="Q344">
        <v>1000</v>
      </c>
      <c r="X344">
        <v>1.1200000000000001</v>
      </c>
      <c r="Y344">
        <v>253.8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1.1200000000000001</v>
      </c>
      <c r="AH344">
        <v>2</v>
      </c>
      <c r="AI344">
        <v>39654031</v>
      </c>
      <c r="AJ344">
        <v>402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ROW(Source!A132)</f>
        <v>132</v>
      </c>
      <c r="B345">
        <v>39654032</v>
      </c>
      <c r="C345">
        <v>39652889</v>
      </c>
      <c r="D345">
        <v>36803268</v>
      </c>
      <c r="E345">
        <v>1</v>
      </c>
      <c r="F345">
        <v>1</v>
      </c>
      <c r="G345">
        <v>1</v>
      </c>
      <c r="H345">
        <v>3</v>
      </c>
      <c r="I345" t="s">
        <v>1052</v>
      </c>
      <c r="J345" t="s">
        <v>1053</v>
      </c>
      <c r="K345" t="s">
        <v>1054</v>
      </c>
      <c r="L345">
        <v>1348</v>
      </c>
      <c r="N345">
        <v>1009</v>
      </c>
      <c r="O345" t="s">
        <v>888</v>
      </c>
      <c r="P345" t="s">
        <v>888</v>
      </c>
      <c r="Q345">
        <v>1000</v>
      </c>
      <c r="X345">
        <v>0.1492</v>
      </c>
      <c r="Y345">
        <v>9765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0.1492</v>
      </c>
      <c r="AH345">
        <v>2</v>
      </c>
      <c r="AI345">
        <v>39654032</v>
      </c>
      <c r="AJ345">
        <v>403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ROW(Source!A132)</f>
        <v>132</v>
      </c>
      <c r="B346">
        <v>39654033</v>
      </c>
      <c r="C346">
        <v>39652889</v>
      </c>
      <c r="D346">
        <v>36804606</v>
      </c>
      <c r="E346">
        <v>1</v>
      </c>
      <c r="F346">
        <v>1</v>
      </c>
      <c r="G346">
        <v>1</v>
      </c>
      <c r="H346">
        <v>3</v>
      </c>
      <c r="I346" t="s">
        <v>1055</v>
      </c>
      <c r="J346" t="s">
        <v>1056</v>
      </c>
      <c r="K346" t="s">
        <v>1057</v>
      </c>
      <c r="L346">
        <v>1348</v>
      </c>
      <c r="N346">
        <v>1009</v>
      </c>
      <c r="O346" t="s">
        <v>888</v>
      </c>
      <c r="P346" t="s">
        <v>888</v>
      </c>
      <c r="Q346">
        <v>1000</v>
      </c>
      <c r="X346">
        <v>1.0500000000000001E-2</v>
      </c>
      <c r="Y346">
        <v>25425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1.0500000000000001E-2</v>
      </c>
      <c r="AH346">
        <v>2</v>
      </c>
      <c r="AI346">
        <v>39654033</v>
      </c>
      <c r="AJ346">
        <v>404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ROW(Source!A132)</f>
        <v>132</v>
      </c>
      <c r="B347">
        <v>39654034</v>
      </c>
      <c r="C347">
        <v>39652889</v>
      </c>
      <c r="D347">
        <v>36847409</v>
      </c>
      <c r="E347">
        <v>1</v>
      </c>
      <c r="F347">
        <v>1</v>
      </c>
      <c r="G347">
        <v>1</v>
      </c>
      <c r="H347">
        <v>3</v>
      </c>
      <c r="I347" t="s">
        <v>1058</v>
      </c>
      <c r="J347" t="s">
        <v>1059</v>
      </c>
      <c r="K347" t="s">
        <v>1060</v>
      </c>
      <c r="L347">
        <v>1356</v>
      </c>
      <c r="N347">
        <v>1010</v>
      </c>
      <c r="O347" t="s">
        <v>1051</v>
      </c>
      <c r="P347" t="s">
        <v>1051</v>
      </c>
      <c r="Q347">
        <v>1000</v>
      </c>
      <c r="X347">
        <v>1.1200000000000001</v>
      </c>
      <c r="Y347">
        <v>135.82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1.1200000000000001</v>
      </c>
      <c r="AH347">
        <v>2</v>
      </c>
      <c r="AI347">
        <v>39654034</v>
      </c>
      <c r="AJ347">
        <v>405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ROW(Source!A132)</f>
        <v>132</v>
      </c>
      <c r="B348">
        <v>39654035</v>
      </c>
      <c r="C348">
        <v>39652889</v>
      </c>
      <c r="D348">
        <v>36799065</v>
      </c>
      <c r="E348">
        <v>17</v>
      </c>
      <c r="F348">
        <v>1</v>
      </c>
      <c r="G348">
        <v>1</v>
      </c>
      <c r="H348">
        <v>3</v>
      </c>
      <c r="I348" t="s">
        <v>892</v>
      </c>
      <c r="J348" t="s">
        <v>3</v>
      </c>
      <c r="K348" t="s">
        <v>893</v>
      </c>
      <c r="L348">
        <v>1374</v>
      </c>
      <c r="N348">
        <v>1013</v>
      </c>
      <c r="O348" t="s">
        <v>894</v>
      </c>
      <c r="P348" t="s">
        <v>894</v>
      </c>
      <c r="Q348">
        <v>1</v>
      </c>
      <c r="X348">
        <v>431.36</v>
      </c>
      <c r="Y348">
        <v>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431.36</v>
      </c>
      <c r="AH348">
        <v>2</v>
      </c>
      <c r="AI348">
        <v>39654035</v>
      </c>
      <c r="AJ348">
        <v>407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ROW(Source!A133)</f>
        <v>133</v>
      </c>
      <c r="B349">
        <v>39654022</v>
      </c>
      <c r="C349">
        <v>39652889</v>
      </c>
      <c r="D349">
        <v>37071037</v>
      </c>
      <c r="E349">
        <v>1</v>
      </c>
      <c r="F349">
        <v>1</v>
      </c>
      <c r="G349">
        <v>1</v>
      </c>
      <c r="H349">
        <v>1</v>
      </c>
      <c r="I349" t="s">
        <v>895</v>
      </c>
      <c r="J349" t="s">
        <v>3</v>
      </c>
      <c r="K349" t="s">
        <v>896</v>
      </c>
      <c r="L349">
        <v>1191</v>
      </c>
      <c r="N349">
        <v>1013</v>
      </c>
      <c r="O349" t="s">
        <v>878</v>
      </c>
      <c r="P349" t="s">
        <v>878</v>
      </c>
      <c r="Q349">
        <v>1</v>
      </c>
      <c r="X349">
        <v>2242</v>
      </c>
      <c r="Y349">
        <v>0</v>
      </c>
      <c r="Z349">
        <v>0</v>
      </c>
      <c r="AA349">
        <v>0</v>
      </c>
      <c r="AB349">
        <v>9.6199999999999992</v>
      </c>
      <c r="AC349">
        <v>0</v>
      </c>
      <c r="AD349">
        <v>1</v>
      </c>
      <c r="AE349">
        <v>1</v>
      </c>
      <c r="AF349" t="s">
        <v>3</v>
      </c>
      <c r="AG349">
        <v>2242</v>
      </c>
      <c r="AH349">
        <v>2</v>
      </c>
      <c r="AI349">
        <v>39654022</v>
      </c>
      <c r="AJ349">
        <v>408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ROW(Source!A133)</f>
        <v>133</v>
      </c>
      <c r="B350">
        <v>39654023</v>
      </c>
      <c r="C350">
        <v>39652889</v>
      </c>
      <c r="D350">
        <v>37064876</v>
      </c>
      <c r="E350">
        <v>1</v>
      </c>
      <c r="F350">
        <v>1</v>
      </c>
      <c r="G350">
        <v>1</v>
      </c>
      <c r="H350">
        <v>1</v>
      </c>
      <c r="I350" t="s">
        <v>897</v>
      </c>
      <c r="J350" t="s">
        <v>3</v>
      </c>
      <c r="K350" t="s">
        <v>898</v>
      </c>
      <c r="L350">
        <v>1191</v>
      </c>
      <c r="N350">
        <v>1013</v>
      </c>
      <c r="O350" t="s">
        <v>878</v>
      </c>
      <c r="P350" t="s">
        <v>878</v>
      </c>
      <c r="Q350">
        <v>1</v>
      </c>
      <c r="X350">
        <v>53.72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3</v>
      </c>
      <c r="AG350">
        <v>53.72</v>
      </c>
      <c r="AH350">
        <v>2</v>
      </c>
      <c r="AI350">
        <v>39654023</v>
      </c>
      <c r="AJ350">
        <v>409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ROW(Source!A133)</f>
        <v>133</v>
      </c>
      <c r="B351">
        <v>39654024</v>
      </c>
      <c r="C351">
        <v>39652889</v>
      </c>
      <c r="D351">
        <v>36882159</v>
      </c>
      <c r="E351">
        <v>1</v>
      </c>
      <c r="F351">
        <v>1</v>
      </c>
      <c r="G351">
        <v>1</v>
      </c>
      <c r="H351">
        <v>2</v>
      </c>
      <c r="I351" t="s">
        <v>958</v>
      </c>
      <c r="J351" t="s">
        <v>959</v>
      </c>
      <c r="K351" t="s">
        <v>960</v>
      </c>
      <c r="L351">
        <v>1368</v>
      </c>
      <c r="N351">
        <v>1011</v>
      </c>
      <c r="O351" t="s">
        <v>902</v>
      </c>
      <c r="P351" t="s">
        <v>902</v>
      </c>
      <c r="Q351">
        <v>1</v>
      </c>
      <c r="X351">
        <v>16.71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16.71</v>
      </c>
      <c r="AH351">
        <v>2</v>
      </c>
      <c r="AI351">
        <v>39654024</v>
      </c>
      <c r="AJ351">
        <v>410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ROW(Source!A133)</f>
        <v>133</v>
      </c>
      <c r="B352">
        <v>39654025</v>
      </c>
      <c r="C352">
        <v>39652889</v>
      </c>
      <c r="D352">
        <v>36882351</v>
      </c>
      <c r="E352">
        <v>1</v>
      </c>
      <c r="F352">
        <v>1</v>
      </c>
      <c r="G352">
        <v>1</v>
      </c>
      <c r="H352">
        <v>2</v>
      </c>
      <c r="I352" t="s">
        <v>1027</v>
      </c>
      <c r="J352" t="s">
        <v>1028</v>
      </c>
      <c r="K352" t="s">
        <v>1029</v>
      </c>
      <c r="L352">
        <v>1368</v>
      </c>
      <c r="N352">
        <v>1011</v>
      </c>
      <c r="O352" t="s">
        <v>902</v>
      </c>
      <c r="P352" t="s">
        <v>902</v>
      </c>
      <c r="Q352">
        <v>1</v>
      </c>
      <c r="X352">
        <v>23</v>
      </c>
      <c r="Y352">
        <v>0</v>
      </c>
      <c r="Z352">
        <v>6.66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23</v>
      </c>
      <c r="AH352">
        <v>2</v>
      </c>
      <c r="AI352">
        <v>39654025</v>
      </c>
      <c r="AJ352">
        <v>411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ROW(Source!A133)</f>
        <v>133</v>
      </c>
      <c r="B353">
        <v>39654026</v>
      </c>
      <c r="C353">
        <v>39652889</v>
      </c>
      <c r="D353">
        <v>36883554</v>
      </c>
      <c r="E353">
        <v>1</v>
      </c>
      <c r="F353">
        <v>1</v>
      </c>
      <c r="G353">
        <v>1</v>
      </c>
      <c r="H353">
        <v>2</v>
      </c>
      <c r="I353" t="s">
        <v>961</v>
      </c>
      <c r="J353" t="s">
        <v>962</v>
      </c>
      <c r="K353" t="s">
        <v>963</v>
      </c>
      <c r="L353">
        <v>1368</v>
      </c>
      <c r="N353">
        <v>1011</v>
      </c>
      <c r="O353" t="s">
        <v>902</v>
      </c>
      <c r="P353" t="s">
        <v>902</v>
      </c>
      <c r="Q353">
        <v>1</v>
      </c>
      <c r="X353">
        <v>16.71</v>
      </c>
      <c r="Y353">
        <v>0</v>
      </c>
      <c r="Z353">
        <v>65.709999999999994</v>
      </c>
      <c r="AA353">
        <v>11.6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16.71</v>
      </c>
      <c r="AH353">
        <v>2</v>
      </c>
      <c r="AI353">
        <v>39654026</v>
      </c>
      <c r="AJ353">
        <v>412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ROW(Source!A133)</f>
        <v>133</v>
      </c>
      <c r="B354">
        <v>39654027</v>
      </c>
      <c r="C354">
        <v>39652889</v>
      </c>
      <c r="D354">
        <v>36883858</v>
      </c>
      <c r="E354">
        <v>1</v>
      </c>
      <c r="F354">
        <v>1</v>
      </c>
      <c r="G354">
        <v>1</v>
      </c>
      <c r="H354">
        <v>2</v>
      </c>
      <c r="I354" t="s">
        <v>1039</v>
      </c>
      <c r="J354" t="s">
        <v>1040</v>
      </c>
      <c r="K354" t="s">
        <v>1041</v>
      </c>
      <c r="L354">
        <v>1368</v>
      </c>
      <c r="N354">
        <v>1011</v>
      </c>
      <c r="O354" t="s">
        <v>902</v>
      </c>
      <c r="P354" t="s">
        <v>902</v>
      </c>
      <c r="Q354">
        <v>1</v>
      </c>
      <c r="X354">
        <v>175.16</v>
      </c>
      <c r="Y354">
        <v>0</v>
      </c>
      <c r="Z354">
        <v>8.1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175.16</v>
      </c>
      <c r="AH354">
        <v>2</v>
      </c>
      <c r="AI354">
        <v>39654027</v>
      </c>
      <c r="AJ354">
        <v>413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ROW(Source!A133)</f>
        <v>133</v>
      </c>
      <c r="B355">
        <v>39654028</v>
      </c>
      <c r="C355">
        <v>39652889</v>
      </c>
      <c r="D355">
        <v>36883889</v>
      </c>
      <c r="E355">
        <v>1</v>
      </c>
      <c r="F355">
        <v>1</v>
      </c>
      <c r="G355">
        <v>1</v>
      </c>
      <c r="H355">
        <v>2</v>
      </c>
      <c r="I355" t="s">
        <v>1042</v>
      </c>
      <c r="J355" t="s">
        <v>1043</v>
      </c>
      <c r="K355" t="s">
        <v>1044</v>
      </c>
      <c r="L355">
        <v>1368</v>
      </c>
      <c r="N355">
        <v>1011</v>
      </c>
      <c r="O355" t="s">
        <v>902</v>
      </c>
      <c r="P355" t="s">
        <v>902</v>
      </c>
      <c r="Q355">
        <v>1</v>
      </c>
      <c r="X355">
        <v>20.3</v>
      </c>
      <c r="Y355">
        <v>0</v>
      </c>
      <c r="Z355">
        <v>100</v>
      </c>
      <c r="AA355">
        <v>10.06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20.3</v>
      </c>
      <c r="AH355">
        <v>2</v>
      </c>
      <c r="AI355">
        <v>39654028</v>
      </c>
      <c r="AJ355">
        <v>414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ROW(Source!A133)</f>
        <v>133</v>
      </c>
      <c r="B356">
        <v>39654029</v>
      </c>
      <c r="C356">
        <v>39652889</v>
      </c>
      <c r="D356">
        <v>36884010</v>
      </c>
      <c r="E356">
        <v>1</v>
      </c>
      <c r="F356">
        <v>1</v>
      </c>
      <c r="G356">
        <v>1</v>
      </c>
      <c r="H356">
        <v>2</v>
      </c>
      <c r="I356" t="s">
        <v>1045</v>
      </c>
      <c r="J356" t="s">
        <v>1046</v>
      </c>
      <c r="K356" t="s">
        <v>1047</v>
      </c>
      <c r="L356">
        <v>1368</v>
      </c>
      <c r="N356">
        <v>1011</v>
      </c>
      <c r="O356" t="s">
        <v>902</v>
      </c>
      <c r="P356" t="s">
        <v>902</v>
      </c>
      <c r="Q356">
        <v>1</v>
      </c>
      <c r="X356">
        <v>72.099999999999994</v>
      </c>
      <c r="Y356">
        <v>0</v>
      </c>
      <c r="Z356">
        <v>18.68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72.099999999999994</v>
      </c>
      <c r="AH356">
        <v>2</v>
      </c>
      <c r="AI356">
        <v>39654029</v>
      </c>
      <c r="AJ356">
        <v>415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ROW(Source!A133)</f>
        <v>133</v>
      </c>
      <c r="B357">
        <v>39654030</v>
      </c>
      <c r="C357">
        <v>39652889</v>
      </c>
      <c r="D357">
        <v>36801793</v>
      </c>
      <c r="E357">
        <v>1</v>
      </c>
      <c r="F357">
        <v>1</v>
      </c>
      <c r="G357">
        <v>1</v>
      </c>
      <c r="H357">
        <v>3</v>
      </c>
      <c r="I357" t="s">
        <v>1024</v>
      </c>
      <c r="J357" t="s">
        <v>1025</v>
      </c>
      <c r="K357" t="s">
        <v>1026</v>
      </c>
      <c r="L357">
        <v>1339</v>
      </c>
      <c r="N357">
        <v>1007</v>
      </c>
      <c r="O357" t="s">
        <v>657</v>
      </c>
      <c r="P357" t="s">
        <v>657</v>
      </c>
      <c r="Q357">
        <v>1</v>
      </c>
      <c r="X357">
        <v>100</v>
      </c>
      <c r="Y357">
        <v>3.15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100</v>
      </c>
      <c r="AH357">
        <v>2</v>
      </c>
      <c r="AI357">
        <v>39654030</v>
      </c>
      <c r="AJ357">
        <v>416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ROW(Source!A133)</f>
        <v>133</v>
      </c>
      <c r="B358">
        <v>39654031</v>
      </c>
      <c r="C358">
        <v>39652889</v>
      </c>
      <c r="D358">
        <v>36802293</v>
      </c>
      <c r="E358">
        <v>1</v>
      </c>
      <c r="F358">
        <v>1</v>
      </c>
      <c r="G358">
        <v>1</v>
      </c>
      <c r="H358">
        <v>3</v>
      </c>
      <c r="I358" t="s">
        <v>1048</v>
      </c>
      <c r="J358" t="s">
        <v>1049</v>
      </c>
      <c r="K358" t="s">
        <v>1050</v>
      </c>
      <c r="L358">
        <v>1356</v>
      </c>
      <c r="N358">
        <v>1010</v>
      </c>
      <c r="O358" t="s">
        <v>1051</v>
      </c>
      <c r="P358" t="s">
        <v>1051</v>
      </c>
      <c r="Q358">
        <v>1000</v>
      </c>
      <c r="X358">
        <v>1.1200000000000001</v>
      </c>
      <c r="Y358">
        <v>253.8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1.1200000000000001</v>
      </c>
      <c r="AH358">
        <v>2</v>
      </c>
      <c r="AI358">
        <v>39654031</v>
      </c>
      <c r="AJ358">
        <v>417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ROW(Source!A133)</f>
        <v>133</v>
      </c>
      <c r="B359">
        <v>39654032</v>
      </c>
      <c r="C359">
        <v>39652889</v>
      </c>
      <c r="D359">
        <v>36803268</v>
      </c>
      <c r="E359">
        <v>1</v>
      </c>
      <c r="F359">
        <v>1</v>
      </c>
      <c r="G359">
        <v>1</v>
      </c>
      <c r="H359">
        <v>3</v>
      </c>
      <c r="I359" t="s">
        <v>1052</v>
      </c>
      <c r="J359" t="s">
        <v>1053</v>
      </c>
      <c r="K359" t="s">
        <v>1054</v>
      </c>
      <c r="L359">
        <v>1348</v>
      </c>
      <c r="N359">
        <v>1009</v>
      </c>
      <c r="O359" t="s">
        <v>888</v>
      </c>
      <c r="P359" t="s">
        <v>888</v>
      </c>
      <c r="Q359">
        <v>1000</v>
      </c>
      <c r="X359">
        <v>0.1492</v>
      </c>
      <c r="Y359">
        <v>9765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0.1492</v>
      </c>
      <c r="AH359">
        <v>2</v>
      </c>
      <c r="AI359">
        <v>39654032</v>
      </c>
      <c r="AJ359">
        <v>418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ROW(Source!A133)</f>
        <v>133</v>
      </c>
      <c r="B360">
        <v>39654033</v>
      </c>
      <c r="C360">
        <v>39652889</v>
      </c>
      <c r="D360">
        <v>36804606</v>
      </c>
      <c r="E360">
        <v>1</v>
      </c>
      <c r="F360">
        <v>1</v>
      </c>
      <c r="G360">
        <v>1</v>
      </c>
      <c r="H360">
        <v>3</v>
      </c>
      <c r="I360" t="s">
        <v>1055</v>
      </c>
      <c r="J360" t="s">
        <v>1056</v>
      </c>
      <c r="K360" t="s">
        <v>1057</v>
      </c>
      <c r="L360">
        <v>1348</v>
      </c>
      <c r="N360">
        <v>1009</v>
      </c>
      <c r="O360" t="s">
        <v>888</v>
      </c>
      <c r="P360" t="s">
        <v>888</v>
      </c>
      <c r="Q360">
        <v>1000</v>
      </c>
      <c r="X360">
        <v>1.0500000000000001E-2</v>
      </c>
      <c r="Y360">
        <v>25425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1.0500000000000001E-2</v>
      </c>
      <c r="AH360">
        <v>2</v>
      </c>
      <c r="AI360">
        <v>39654033</v>
      </c>
      <c r="AJ360">
        <v>419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ROW(Source!A133)</f>
        <v>133</v>
      </c>
      <c r="B361">
        <v>39654034</v>
      </c>
      <c r="C361">
        <v>39652889</v>
      </c>
      <c r="D361">
        <v>36847409</v>
      </c>
      <c r="E361">
        <v>1</v>
      </c>
      <c r="F361">
        <v>1</v>
      </c>
      <c r="G361">
        <v>1</v>
      </c>
      <c r="H361">
        <v>3</v>
      </c>
      <c r="I361" t="s">
        <v>1058</v>
      </c>
      <c r="J361" t="s">
        <v>1059</v>
      </c>
      <c r="K361" t="s">
        <v>1060</v>
      </c>
      <c r="L361">
        <v>1356</v>
      </c>
      <c r="N361">
        <v>1010</v>
      </c>
      <c r="O361" t="s">
        <v>1051</v>
      </c>
      <c r="P361" t="s">
        <v>1051</v>
      </c>
      <c r="Q361">
        <v>1000</v>
      </c>
      <c r="X361">
        <v>1.1200000000000001</v>
      </c>
      <c r="Y361">
        <v>135.82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1.1200000000000001</v>
      </c>
      <c r="AH361">
        <v>2</v>
      </c>
      <c r="AI361">
        <v>39654034</v>
      </c>
      <c r="AJ361">
        <v>420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ROW(Source!A133)</f>
        <v>133</v>
      </c>
      <c r="B362">
        <v>39654035</v>
      </c>
      <c r="C362">
        <v>39652889</v>
      </c>
      <c r="D362">
        <v>36799065</v>
      </c>
      <c r="E362">
        <v>17</v>
      </c>
      <c r="F362">
        <v>1</v>
      </c>
      <c r="G362">
        <v>1</v>
      </c>
      <c r="H362">
        <v>3</v>
      </c>
      <c r="I362" t="s">
        <v>892</v>
      </c>
      <c r="J362" t="s">
        <v>3</v>
      </c>
      <c r="K362" t="s">
        <v>893</v>
      </c>
      <c r="L362">
        <v>1374</v>
      </c>
      <c r="N362">
        <v>1013</v>
      </c>
      <c r="O362" t="s">
        <v>894</v>
      </c>
      <c r="P362" t="s">
        <v>894</v>
      </c>
      <c r="Q362">
        <v>1</v>
      </c>
      <c r="X362">
        <v>431.36</v>
      </c>
      <c r="Y362">
        <v>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431.36</v>
      </c>
      <c r="AH362">
        <v>2</v>
      </c>
      <c r="AI362">
        <v>39654035</v>
      </c>
      <c r="AJ362">
        <v>422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ROW(Source!A136)</f>
        <v>136</v>
      </c>
      <c r="B363">
        <v>39651117</v>
      </c>
      <c r="C363">
        <v>39651107</v>
      </c>
      <c r="D363">
        <v>37070202</v>
      </c>
      <c r="E363">
        <v>1</v>
      </c>
      <c r="F363">
        <v>1</v>
      </c>
      <c r="G363">
        <v>1</v>
      </c>
      <c r="H363">
        <v>1</v>
      </c>
      <c r="I363" t="s">
        <v>1079</v>
      </c>
      <c r="J363" t="s">
        <v>3</v>
      </c>
      <c r="K363" t="s">
        <v>1080</v>
      </c>
      <c r="L363">
        <v>1191</v>
      </c>
      <c r="N363">
        <v>1013</v>
      </c>
      <c r="O363" t="s">
        <v>878</v>
      </c>
      <c r="P363" t="s">
        <v>878</v>
      </c>
      <c r="Q363">
        <v>1</v>
      </c>
      <c r="X363">
        <v>16.29</v>
      </c>
      <c r="Y363">
        <v>0</v>
      </c>
      <c r="Z363">
        <v>0</v>
      </c>
      <c r="AA363">
        <v>0</v>
      </c>
      <c r="AB363">
        <v>9.51</v>
      </c>
      <c r="AC363">
        <v>0</v>
      </c>
      <c r="AD363">
        <v>1</v>
      </c>
      <c r="AE363">
        <v>1</v>
      </c>
      <c r="AF363" t="s">
        <v>19</v>
      </c>
      <c r="AG363">
        <v>21.991500000000002</v>
      </c>
      <c r="AH363">
        <v>2</v>
      </c>
      <c r="AI363">
        <v>39651108</v>
      </c>
      <c r="AJ363">
        <v>423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ROW(Source!A136)</f>
        <v>136</v>
      </c>
      <c r="B364">
        <v>39651118</v>
      </c>
      <c r="C364">
        <v>39651107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897</v>
      </c>
      <c r="J364" t="s">
        <v>3</v>
      </c>
      <c r="K364" t="s">
        <v>898</v>
      </c>
      <c r="L364">
        <v>1191</v>
      </c>
      <c r="N364">
        <v>1013</v>
      </c>
      <c r="O364" t="s">
        <v>878</v>
      </c>
      <c r="P364" t="s">
        <v>878</v>
      </c>
      <c r="Q364">
        <v>1</v>
      </c>
      <c r="X364">
        <v>0.01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19</v>
      </c>
      <c r="AG364">
        <v>1.3500000000000002E-2</v>
      </c>
      <c r="AH364">
        <v>2</v>
      </c>
      <c r="AI364">
        <v>39651109</v>
      </c>
      <c r="AJ364">
        <v>424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ROW(Source!A136)</f>
        <v>136</v>
      </c>
      <c r="B365">
        <v>39651119</v>
      </c>
      <c r="C365">
        <v>39651107</v>
      </c>
      <c r="D365">
        <v>36882452</v>
      </c>
      <c r="E365">
        <v>1</v>
      </c>
      <c r="F365">
        <v>1</v>
      </c>
      <c r="G365">
        <v>1</v>
      </c>
      <c r="H365">
        <v>2</v>
      </c>
      <c r="I365" t="s">
        <v>1081</v>
      </c>
      <c r="J365" t="s">
        <v>1082</v>
      </c>
      <c r="K365" t="s">
        <v>1083</v>
      </c>
      <c r="L365">
        <v>1368</v>
      </c>
      <c r="N365">
        <v>1011</v>
      </c>
      <c r="O365" t="s">
        <v>902</v>
      </c>
      <c r="P365" t="s">
        <v>902</v>
      </c>
      <c r="Q365">
        <v>1</v>
      </c>
      <c r="X365">
        <v>0.01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19</v>
      </c>
      <c r="AG365">
        <v>1.3500000000000002E-2</v>
      </c>
      <c r="AH365">
        <v>2</v>
      </c>
      <c r="AI365">
        <v>39651110</v>
      </c>
      <c r="AJ365">
        <v>425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ROW(Source!A136)</f>
        <v>136</v>
      </c>
      <c r="B366">
        <v>39651120</v>
      </c>
      <c r="C366">
        <v>39651107</v>
      </c>
      <c r="D366">
        <v>36804582</v>
      </c>
      <c r="E366">
        <v>1</v>
      </c>
      <c r="F366">
        <v>1</v>
      </c>
      <c r="G366">
        <v>1</v>
      </c>
      <c r="H366">
        <v>3</v>
      </c>
      <c r="I366" t="s">
        <v>1084</v>
      </c>
      <c r="J366" t="s">
        <v>1085</v>
      </c>
      <c r="K366" t="s">
        <v>1086</v>
      </c>
      <c r="L366">
        <v>1356</v>
      </c>
      <c r="N366">
        <v>1010</v>
      </c>
      <c r="O366" t="s">
        <v>1051</v>
      </c>
      <c r="P366" t="s">
        <v>1051</v>
      </c>
      <c r="Q366">
        <v>1000</v>
      </c>
      <c r="X366">
        <v>0.2</v>
      </c>
      <c r="Y366">
        <v>180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3</v>
      </c>
      <c r="AG366">
        <v>0.2</v>
      </c>
      <c r="AH366">
        <v>2</v>
      </c>
      <c r="AI366">
        <v>39651111</v>
      </c>
      <c r="AJ366">
        <v>426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ROW(Source!A136)</f>
        <v>136</v>
      </c>
      <c r="B367">
        <v>39651121</v>
      </c>
      <c r="C367">
        <v>39651107</v>
      </c>
      <c r="D367">
        <v>36804944</v>
      </c>
      <c r="E367">
        <v>1</v>
      </c>
      <c r="F367">
        <v>1</v>
      </c>
      <c r="G367">
        <v>1</v>
      </c>
      <c r="H367">
        <v>3</v>
      </c>
      <c r="I367" t="s">
        <v>974</v>
      </c>
      <c r="J367" t="s">
        <v>975</v>
      </c>
      <c r="K367" t="s">
        <v>976</v>
      </c>
      <c r="L367">
        <v>1348</v>
      </c>
      <c r="N367">
        <v>1009</v>
      </c>
      <c r="O367" t="s">
        <v>888</v>
      </c>
      <c r="P367" t="s">
        <v>888</v>
      </c>
      <c r="Q367">
        <v>1000</v>
      </c>
      <c r="X367">
        <v>1E-3</v>
      </c>
      <c r="Y367">
        <v>12430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1E-3</v>
      </c>
      <c r="AH367">
        <v>2</v>
      </c>
      <c r="AI367">
        <v>39651112</v>
      </c>
      <c r="AJ367">
        <v>427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ROW(Source!A136)</f>
        <v>136</v>
      </c>
      <c r="B368">
        <v>39651122</v>
      </c>
      <c r="C368">
        <v>39651107</v>
      </c>
      <c r="D368">
        <v>36799065</v>
      </c>
      <c r="E368">
        <v>17</v>
      </c>
      <c r="F368">
        <v>1</v>
      </c>
      <c r="G368">
        <v>1</v>
      </c>
      <c r="H368">
        <v>3</v>
      </c>
      <c r="I368" t="s">
        <v>892</v>
      </c>
      <c r="J368" t="s">
        <v>3</v>
      </c>
      <c r="K368" t="s">
        <v>893</v>
      </c>
      <c r="L368">
        <v>1374</v>
      </c>
      <c r="N368">
        <v>1013</v>
      </c>
      <c r="O368" t="s">
        <v>894</v>
      </c>
      <c r="P368" t="s">
        <v>894</v>
      </c>
      <c r="Q368">
        <v>1</v>
      </c>
      <c r="X368">
        <v>3.1</v>
      </c>
      <c r="Y368">
        <v>1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3.1</v>
      </c>
      <c r="AH368">
        <v>2</v>
      </c>
      <c r="AI368">
        <v>39651113</v>
      </c>
      <c r="AJ368">
        <v>440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ROW(Source!A137)</f>
        <v>137</v>
      </c>
      <c r="B369">
        <v>39651117</v>
      </c>
      <c r="C369">
        <v>39651107</v>
      </c>
      <c r="D369">
        <v>37070202</v>
      </c>
      <c r="E369">
        <v>1</v>
      </c>
      <c r="F369">
        <v>1</v>
      </c>
      <c r="G369">
        <v>1</v>
      </c>
      <c r="H369">
        <v>1</v>
      </c>
      <c r="I369" t="s">
        <v>1079</v>
      </c>
      <c r="J369" t="s">
        <v>3</v>
      </c>
      <c r="K369" t="s">
        <v>1080</v>
      </c>
      <c r="L369">
        <v>1191</v>
      </c>
      <c r="N369">
        <v>1013</v>
      </c>
      <c r="O369" t="s">
        <v>878</v>
      </c>
      <c r="P369" t="s">
        <v>878</v>
      </c>
      <c r="Q369">
        <v>1</v>
      </c>
      <c r="X369">
        <v>16.29</v>
      </c>
      <c r="Y369">
        <v>0</v>
      </c>
      <c r="Z369">
        <v>0</v>
      </c>
      <c r="AA369">
        <v>0</v>
      </c>
      <c r="AB369">
        <v>9.51</v>
      </c>
      <c r="AC369">
        <v>0</v>
      </c>
      <c r="AD369">
        <v>1</v>
      </c>
      <c r="AE369">
        <v>1</v>
      </c>
      <c r="AF369" t="s">
        <v>19</v>
      </c>
      <c r="AG369">
        <v>21.991500000000002</v>
      </c>
      <c r="AH369">
        <v>2</v>
      </c>
      <c r="AI369">
        <v>39651108</v>
      </c>
      <c r="AJ369">
        <v>441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ROW(Source!A137)</f>
        <v>137</v>
      </c>
      <c r="B370">
        <v>39651118</v>
      </c>
      <c r="C370">
        <v>39651107</v>
      </c>
      <c r="D370">
        <v>37064876</v>
      </c>
      <c r="E370">
        <v>1</v>
      </c>
      <c r="F370">
        <v>1</v>
      </c>
      <c r="G370">
        <v>1</v>
      </c>
      <c r="H370">
        <v>1</v>
      </c>
      <c r="I370" t="s">
        <v>897</v>
      </c>
      <c r="J370" t="s">
        <v>3</v>
      </c>
      <c r="K370" t="s">
        <v>898</v>
      </c>
      <c r="L370">
        <v>1191</v>
      </c>
      <c r="N370">
        <v>1013</v>
      </c>
      <c r="O370" t="s">
        <v>878</v>
      </c>
      <c r="P370" t="s">
        <v>878</v>
      </c>
      <c r="Q370">
        <v>1</v>
      </c>
      <c r="X370">
        <v>0.01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19</v>
      </c>
      <c r="AG370">
        <v>1.3500000000000002E-2</v>
      </c>
      <c r="AH370">
        <v>2</v>
      </c>
      <c r="AI370">
        <v>39651109</v>
      </c>
      <c r="AJ370">
        <v>442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ROW(Source!A137)</f>
        <v>137</v>
      </c>
      <c r="B371">
        <v>39651119</v>
      </c>
      <c r="C371">
        <v>39651107</v>
      </c>
      <c r="D371">
        <v>36882452</v>
      </c>
      <c r="E371">
        <v>1</v>
      </c>
      <c r="F371">
        <v>1</v>
      </c>
      <c r="G371">
        <v>1</v>
      </c>
      <c r="H371">
        <v>2</v>
      </c>
      <c r="I371" t="s">
        <v>1081</v>
      </c>
      <c r="J371" t="s">
        <v>1082</v>
      </c>
      <c r="K371" t="s">
        <v>1083</v>
      </c>
      <c r="L371">
        <v>1368</v>
      </c>
      <c r="N371">
        <v>1011</v>
      </c>
      <c r="O371" t="s">
        <v>902</v>
      </c>
      <c r="P371" t="s">
        <v>902</v>
      </c>
      <c r="Q371">
        <v>1</v>
      </c>
      <c r="X371">
        <v>0.01</v>
      </c>
      <c r="Y371">
        <v>0</v>
      </c>
      <c r="Z371">
        <v>31.26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19</v>
      </c>
      <c r="AG371">
        <v>1.3500000000000002E-2</v>
      </c>
      <c r="AH371">
        <v>2</v>
      </c>
      <c r="AI371">
        <v>39651110</v>
      </c>
      <c r="AJ371">
        <v>443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ROW(Source!A137)</f>
        <v>137</v>
      </c>
      <c r="B372">
        <v>39651120</v>
      </c>
      <c r="C372">
        <v>39651107</v>
      </c>
      <c r="D372">
        <v>36804582</v>
      </c>
      <c r="E372">
        <v>1</v>
      </c>
      <c r="F372">
        <v>1</v>
      </c>
      <c r="G372">
        <v>1</v>
      </c>
      <c r="H372">
        <v>3</v>
      </c>
      <c r="I372" t="s">
        <v>1084</v>
      </c>
      <c r="J372" t="s">
        <v>1085</v>
      </c>
      <c r="K372" t="s">
        <v>1086</v>
      </c>
      <c r="L372">
        <v>1356</v>
      </c>
      <c r="N372">
        <v>1010</v>
      </c>
      <c r="O372" t="s">
        <v>1051</v>
      </c>
      <c r="P372" t="s">
        <v>1051</v>
      </c>
      <c r="Q372">
        <v>1000</v>
      </c>
      <c r="X372">
        <v>0.2</v>
      </c>
      <c r="Y372">
        <v>180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0.2</v>
      </c>
      <c r="AH372">
        <v>2</v>
      </c>
      <c r="AI372">
        <v>39651111</v>
      </c>
      <c r="AJ372">
        <v>444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ROW(Source!A137)</f>
        <v>137</v>
      </c>
      <c r="B373">
        <v>39651121</v>
      </c>
      <c r="C373">
        <v>39651107</v>
      </c>
      <c r="D373">
        <v>36804944</v>
      </c>
      <c r="E373">
        <v>1</v>
      </c>
      <c r="F373">
        <v>1</v>
      </c>
      <c r="G373">
        <v>1</v>
      </c>
      <c r="H373">
        <v>3</v>
      </c>
      <c r="I373" t="s">
        <v>974</v>
      </c>
      <c r="J373" t="s">
        <v>975</v>
      </c>
      <c r="K373" t="s">
        <v>976</v>
      </c>
      <c r="L373">
        <v>1348</v>
      </c>
      <c r="N373">
        <v>1009</v>
      </c>
      <c r="O373" t="s">
        <v>888</v>
      </c>
      <c r="P373" t="s">
        <v>888</v>
      </c>
      <c r="Q373">
        <v>1000</v>
      </c>
      <c r="X373">
        <v>1E-3</v>
      </c>
      <c r="Y373">
        <v>12430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1E-3</v>
      </c>
      <c r="AH373">
        <v>2</v>
      </c>
      <c r="AI373">
        <v>39651112</v>
      </c>
      <c r="AJ373">
        <v>445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ROW(Source!A137)</f>
        <v>137</v>
      </c>
      <c r="B374">
        <v>39651122</v>
      </c>
      <c r="C374">
        <v>39651107</v>
      </c>
      <c r="D374">
        <v>36799065</v>
      </c>
      <c r="E374">
        <v>17</v>
      </c>
      <c r="F374">
        <v>1</v>
      </c>
      <c r="G374">
        <v>1</v>
      </c>
      <c r="H374">
        <v>3</v>
      </c>
      <c r="I374" t="s">
        <v>892</v>
      </c>
      <c r="J374" t="s">
        <v>3</v>
      </c>
      <c r="K374" t="s">
        <v>893</v>
      </c>
      <c r="L374">
        <v>1374</v>
      </c>
      <c r="N374">
        <v>1013</v>
      </c>
      <c r="O374" t="s">
        <v>894</v>
      </c>
      <c r="P374" t="s">
        <v>894</v>
      </c>
      <c r="Q374">
        <v>1</v>
      </c>
      <c r="X374">
        <v>3.1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3.1</v>
      </c>
      <c r="AH374">
        <v>2</v>
      </c>
      <c r="AI374">
        <v>39651113</v>
      </c>
      <c r="AJ374">
        <v>458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ROW(Source!A162)</f>
        <v>162</v>
      </c>
      <c r="B375">
        <v>39651134</v>
      </c>
      <c r="C375">
        <v>39651125</v>
      </c>
      <c r="D375">
        <v>37071037</v>
      </c>
      <c r="E375">
        <v>1</v>
      </c>
      <c r="F375">
        <v>1</v>
      </c>
      <c r="G375">
        <v>1</v>
      </c>
      <c r="H375">
        <v>1</v>
      </c>
      <c r="I375" t="s">
        <v>895</v>
      </c>
      <c r="J375" t="s">
        <v>3</v>
      </c>
      <c r="K375" t="s">
        <v>896</v>
      </c>
      <c r="L375">
        <v>1191</v>
      </c>
      <c r="N375">
        <v>1013</v>
      </c>
      <c r="O375" t="s">
        <v>878</v>
      </c>
      <c r="P375" t="s">
        <v>878</v>
      </c>
      <c r="Q375">
        <v>1</v>
      </c>
      <c r="X375">
        <v>1.1299999999999999</v>
      </c>
      <c r="Y375">
        <v>0</v>
      </c>
      <c r="Z375">
        <v>0</v>
      </c>
      <c r="AA375">
        <v>0</v>
      </c>
      <c r="AB375">
        <v>9.6199999999999992</v>
      </c>
      <c r="AC375">
        <v>0</v>
      </c>
      <c r="AD375">
        <v>1</v>
      </c>
      <c r="AE375">
        <v>1</v>
      </c>
      <c r="AF375" t="s">
        <v>19</v>
      </c>
      <c r="AG375">
        <v>1.5254999999999999</v>
      </c>
      <c r="AH375">
        <v>2</v>
      </c>
      <c r="AI375">
        <v>39651126</v>
      </c>
      <c r="AJ375">
        <v>459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ROW(Source!A162)</f>
        <v>162</v>
      </c>
      <c r="B376">
        <v>39651135</v>
      </c>
      <c r="C376">
        <v>39651125</v>
      </c>
      <c r="D376">
        <v>37064876</v>
      </c>
      <c r="E376">
        <v>1</v>
      </c>
      <c r="F376">
        <v>1</v>
      </c>
      <c r="G376">
        <v>1</v>
      </c>
      <c r="H376">
        <v>1</v>
      </c>
      <c r="I376" t="s">
        <v>897</v>
      </c>
      <c r="J376" t="s">
        <v>3</v>
      </c>
      <c r="K376" t="s">
        <v>898</v>
      </c>
      <c r="L376">
        <v>1191</v>
      </c>
      <c r="N376">
        <v>1013</v>
      </c>
      <c r="O376" t="s">
        <v>878</v>
      </c>
      <c r="P376" t="s">
        <v>878</v>
      </c>
      <c r="Q376">
        <v>1</v>
      </c>
      <c r="X376">
        <v>0.08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19</v>
      </c>
      <c r="AG376">
        <v>0.10800000000000001</v>
      </c>
      <c r="AH376">
        <v>2</v>
      </c>
      <c r="AI376">
        <v>39651127</v>
      </c>
      <c r="AJ376">
        <v>460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ROW(Source!A162)</f>
        <v>162</v>
      </c>
      <c r="B377">
        <v>39651136</v>
      </c>
      <c r="C377">
        <v>39651125</v>
      </c>
      <c r="D377">
        <v>36882159</v>
      </c>
      <c r="E377">
        <v>1</v>
      </c>
      <c r="F377">
        <v>1</v>
      </c>
      <c r="G377">
        <v>1</v>
      </c>
      <c r="H377">
        <v>2</v>
      </c>
      <c r="I377" t="s">
        <v>958</v>
      </c>
      <c r="J377" t="s">
        <v>959</v>
      </c>
      <c r="K377" t="s">
        <v>960</v>
      </c>
      <c r="L377">
        <v>1368</v>
      </c>
      <c r="N377">
        <v>1011</v>
      </c>
      <c r="O377" t="s">
        <v>902</v>
      </c>
      <c r="P377" t="s">
        <v>902</v>
      </c>
      <c r="Q377">
        <v>1</v>
      </c>
      <c r="X377">
        <v>0.04</v>
      </c>
      <c r="Y377">
        <v>0</v>
      </c>
      <c r="Z377">
        <v>111.99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19</v>
      </c>
      <c r="AG377">
        <v>5.4000000000000006E-2</v>
      </c>
      <c r="AH377">
        <v>2</v>
      </c>
      <c r="AI377">
        <v>39651128</v>
      </c>
      <c r="AJ377">
        <v>461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ROW(Source!A162)</f>
        <v>162</v>
      </c>
      <c r="B378">
        <v>39651137</v>
      </c>
      <c r="C378">
        <v>39651125</v>
      </c>
      <c r="D378">
        <v>36883554</v>
      </c>
      <c r="E378">
        <v>1</v>
      </c>
      <c r="F378">
        <v>1</v>
      </c>
      <c r="G378">
        <v>1</v>
      </c>
      <c r="H378">
        <v>2</v>
      </c>
      <c r="I378" t="s">
        <v>961</v>
      </c>
      <c r="J378" t="s">
        <v>962</v>
      </c>
      <c r="K378" t="s">
        <v>963</v>
      </c>
      <c r="L378">
        <v>1368</v>
      </c>
      <c r="N378">
        <v>1011</v>
      </c>
      <c r="O378" t="s">
        <v>902</v>
      </c>
      <c r="P378" t="s">
        <v>902</v>
      </c>
      <c r="Q378">
        <v>1</v>
      </c>
      <c r="X378">
        <v>0.04</v>
      </c>
      <c r="Y378">
        <v>0</v>
      </c>
      <c r="Z378">
        <v>65.709999999999994</v>
      </c>
      <c r="AA378">
        <v>11.6</v>
      </c>
      <c r="AB378">
        <v>0</v>
      </c>
      <c r="AC378">
        <v>0</v>
      </c>
      <c r="AD378">
        <v>1</v>
      </c>
      <c r="AE378">
        <v>0</v>
      </c>
      <c r="AF378" t="s">
        <v>19</v>
      </c>
      <c r="AG378">
        <v>5.4000000000000006E-2</v>
      </c>
      <c r="AH378">
        <v>2</v>
      </c>
      <c r="AI378">
        <v>39651129</v>
      </c>
      <c r="AJ378">
        <v>462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ROW(Source!A162)</f>
        <v>162</v>
      </c>
      <c r="B379">
        <v>39651138</v>
      </c>
      <c r="C379">
        <v>39651125</v>
      </c>
      <c r="D379">
        <v>36804448</v>
      </c>
      <c r="E379">
        <v>1</v>
      </c>
      <c r="F379">
        <v>1</v>
      </c>
      <c r="G379">
        <v>1</v>
      </c>
      <c r="H379">
        <v>3</v>
      </c>
      <c r="I379" t="s">
        <v>925</v>
      </c>
      <c r="J379" t="s">
        <v>926</v>
      </c>
      <c r="K379" t="s">
        <v>927</v>
      </c>
      <c r="L379">
        <v>1346</v>
      </c>
      <c r="N379">
        <v>1009</v>
      </c>
      <c r="O379" t="s">
        <v>186</v>
      </c>
      <c r="P379" t="s">
        <v>186</v>
      </c>
      <c r="Q379">
        <v>1</v>
      </c>
      <c r="X379">
        <v>0.06</v>
      </c>
      <c r="Y379">
        <v>9.0399999999999991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0.06</v>
      </c>
      <c r="AH379">
        <v>2</v>
      </c>
      <c r="AI379">
        <v>39651130</v>
      </c>
      <c r="AJ379">
        <v>463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ROW(Source!A162)</f>
        <v>162</v>
      </c>
      <c r="B380">
        <v>39651139</v>
      </c>
      <c r="C380">
        <v>39651125</v>
      </c>
      <c r="D380">
        <v>36799065</v>
      </c>
      <c r="E380">
        <v>17</v>
      </c>
      <c r="F380">
        <v>1</v>
      </c>
      <c r="G380">
        <v>1</v>
      </c>
      <c r="H380">
        <v>3</v>
      </c>
      <c r="I380" t="s">
        <v>892</v>
      </c>
      <c r="J380" t="s">
        <v>3</v>
      </c>
      <c r="K380" t="s">
        <v>893</v>
      </c>
      <c r="L380">
        <v>1374</v>
      </c>
      <c r="N380">
        <v>1013</v>
      </c>
      <c r="O380" t="s">
        <v>894</v>
      </c>
      <c r="P380" t="s">
        <v>894</v>
      </c>
      <c r="Q380">
        <v>1</v>
      </c>
      <c r="X380">
        <v>0.22</v>
      </c>
      <c r="Y380">
        <v>1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0.22</v>
      </c>
      <c r="AH380">
        <v>2</v>
      </c>
      <c r="AI380">
        <v>39651131</v>
      </c>
      <c r="AJ380">
        <v>465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ROW(Source!A163)</f>
        <v>163</v>
      </c>
      <c r="B381">
        <v>39651134</v>
      </c>
      <c r="C381">
        <v>39651125</v>
      </c>
      <c r="D381">
        <v>37071037</v>
      </c>
      <c r="E381">
        <v>1</v>
      </c>
      <c r="F381">
        <v>1</v>
      </c>
      <c r="G381">
        <v>1</v>
      </c>
      <c r="H381">
        <v>1</v>
      </c>
      <c r="I381" t="s">
        <v>895</v>
      </c>
      <c r="J381" t="s">
        <v>3</v>
      </c>
      <c r="K381" t="s">
        <v>896</v>
      </c>
      <c r="L381">
        <v>1191</v>
      </c>
      <c r="N381">
        <v>1013</v>
      </c>
      <c r="O381" t="s">
        <v>878</v>
      </c>
      <c r="P381" t="s">
        <v>878</v>
      </c>
      <c r="Q381">
        <v>1</v>
      </c>
      <c r="X381">
        <v>1.1299999999999999</v>
      </c>
      <c r="Y381">
        <v>0</v>
      </c>
      <c r="Z381">
        <v>0</v>
      </c>
      <c r="AA381">
        <v>0</v>
      </c>
      <c r="AB381">
        <v>9.6199999999999992</v>
      </c>
      <c r="AC381">
        <v>0</v>
      </c>
      <c r="AD381">
        <v>1</v>
      </c>
      <c r="AE381">
        <v>1</v>
      </c>
      <c r="AF381" t="s">
        <v>19</v>
      </c>
      <c r="AG381">
        <v>1.5254999999999999</v>
      </c>
      <c r="AH381">
        <v>2</v>
      </c>
      <c r="AI381">
        <v>39651126</v>
      </c>
      <c r="AJ381">
        <v>466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ROW(Source!A163)</f>
        <v>163</v>
      </c>
      <c r="B382">
        <v>39651135</v>
      </c>
      <c r="C382">
        <v>39651125</v>
      </c>
      <c r="D382">
        <v>37064876</v>
      </c>
      <c r="E382">
        <v>1</v>
      </c>
      <c r="F382">
        <v>1</v>
      </c>
      <c r="G382">
        <v>1</v>
      </c>
      <c r="H382">
        <v>1</v>
      </c>
      <c r="I382" t="s">
        <v>897</v>
      </c>
      <c r="J382" t="s">
        <v>3</v>
      </c>
      <c r="K382" t="s">
        <v>898</v>
      </c>
      <c r="L382">
        <v>1191</v>
      </c>
      <c r="N382">
        <v>1013</v>
      </c>
      <c r="O382" t="s">
        <v>878</v>
      </c>
      <c r="P382" t="s">
        <v>878</v>
      </c>
      <c r="Q382">
        <v>1</v>
      </c>
      <c r="X382">
        <v>0.08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19</v>
      </c>
      <c r="AG382">
        <v>0.10800000000000001</v>
      </c>
      <c r="AH382">
        <v>2</v>
      </c>
      <c r="AI382">
        <v>39651127</v>
      </c>
      <c r="AJ382">
        <v>467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ROW(Source!A163)</f>
        <v>163</v>
      </c>
      <c r="B383">
        <v>39651136</v>
      </c>
      <c r="C383">
        <v>39651125</v>
      </c>
      <c r="D383">
        <v>36882159</v>
      </c>
      <c r="E383">
        <v>1</v>
      </c>
      <c r="F383">
        <v>1</v>
      </c>
      <c r="G383">
        <v>1</v>
      </c>
      <c r="H383">
        <v>2</v>
      </c>
      <c r="I383" t="s">
        <v>958</v>
      </c>
      <c r="J383" t="s">
        <v>959</v>
      </c>
      <c r="K383" t="s">
        <v>960</v>
      </c>
      <c r="L383">
        <v>1368</v>
      </c>
      <c r="N383">
        <v>1011</v>
      </c>
      <c r="O383" t="s">
        <v>902</v>
      </c>
      <c r="P383" t="s">
        <v>902</v>
      </c>
      <c r="Q383">
        <v>1</v>
      </c>
      <c r="X383">
        <v>0.04</v>
      </c>
      <c r="Y383">
        <v>0</v>
      </c>
      <c r="Z383">
        <v>111.99</v>
      </c>
      <c r="AA383">
        <v>13.5</v>
      </c>
      <c r="AB383">
        <v>0</v>
      </c>
      <c r="AC383">
        <v>0</v>
      </c>
      <c r="AD383">
        <v>1</v>
      </c>
      <c r="AE383">
        <v>0</v>
      </c>
      <c r="AF383" t="s">
        <v>19</v>
      </c>
      <c r="AG383">
        <v>5.4000000000000006E-2</v>
      </c>
      <c r="AH383">
        <v>2</v>
      </c>
      <c r="AI383">
        <v>39651128</v>
      </c>
      <c r="AJ383">
        <v>468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ROW(Source!A163)</f>
        <v>163</v>
      </c>
      <c r="B384">
        <v>39651137</v>
      </c>
      <c r="C384">
        <v>39651125</v>
      </c>
      <c r="D384">
        <v>36883554</v>
      </c>
      <c r="E384">
        <v>1</v>
      </c>
      <c r="F384">
        <v>1</v>
      </c>
      <c r="G384">
        <v>1</v>
      </c>
      <c r="H384">
        <v>2</v>
      </c>
      <c r="I384" t="s">
        <v>961</v>
      </c>
      <c r="J384" t="s">
        <v>962</v>
      </c>
      <c r="K384" t="s">
        <v>963</v>
      </c>
      <c r="L384">
        <v>1368</v>
      </c>
      <c r="N384">
        <v>1011</v>
      </c>
      <c r="O384" t="s">
        <v>902</v>
      </c>
      <c r="P384" t="s">
        <v>902</v>
      </c>
      <c r="Q384">
        <v>1</v>
      </c>
      <c r="X384">
        <v>0.04</v>
      </c>
      <c r="Y384">
        <v>0</v>
      </c>
      <c r="Z384">
        <v>65.709999999999994</v>
      </c>
      <c r="AA384">
        <v>11.6</v>
      </c>
      <c r="AB384">
        <v>0</v>
      </c>
      <c r="AC384">
        <v>0</v>
      </c>
      <c r="AD384">
        <v>1</v>
      </c>
      <c r="AE384">
        <v>0</v>
      </c>
      <c r="AF384" t="s">
        <v>19</v>
      </c>
      <c r="AG384">
        <v>5.4000000000000006E-2</v>
      </c>
      <c r="AH384">
        <v>2</v>
      </c>
      <c r="AI384">
        <v>39651129</v>
      </c>
      <c r="AJ384">
        <v>469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ROW(Source!A163)</f>
        <v>163</v>
      </c>
      <c r="B385">
        <v>39651138</v>
      </c>
      <c r="C385">
        <v>39651125</v>
      </c>
      <c r="D385">
        <v>36804448</v>
      </c>
      <c r="E385">
        <v>1</v>
      </c>
      <c r="F385">
        <v>1</v>
      </c>
      <c r="G385">
        <v>1</v>
      </c>
      <c r="H385">
        <v>3</v>
      </c>
      <c r="I385" t="s">
        <v>925</v>
      </c>
      <c r="J385" t="s">
        <v>926</v>
      </c>
      <c r="K385" t="s">
        <v>927</v>
      </c>
      <c r="L385">
        <v>1346</v>
      </c>
      <c r="N385">
        <v>1009</v>
      </c>
      <c r="O385" t="s">
        <v>186</v>
      </c>
      <c r="P385" t="s">
        <v>186</v>
      </c>
      <c r="Q385">
        <v>1</v>
      </c>
      <c r="X385">
        <v>0.06</v>
      </c>
      <c r="Y385">
        <v>9.0399999999999991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0.06</v>
      </c>
      <c r="AH385">
        <v>2</v>
      </c>
      <c r="AI385">
        <v>39651130</v>
      </c>
      <c r="AJ385">
        <v>470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ROW(Source!A163)</f>
        <v>163</v>
      </c>
      <c r="B386">
        <v>39651139</v>
      </c>
      <c r="C386">
        <v>39651125</v>
      </c>
      <c r="D386">
        <v>36799065</v>
      </c>
      <c r="E386">
        <v>17</v>
      </c>
      <c r="F386">
        <v>1</v>
      </c>
      <c r="G386">
        <v>1</v>
      </c>
      <c r="H386">
        <v>3</v>
      </c>
      <c r="I386" t="s">
        <v>892</v>
      </c>
      <c r="J386" t="s">
        <v>3</v>
      </c>
      <c r="K386" t="s">
        <v>893</v>
      </c>
      <c r="L386">
        <v>1374</v>
      </c>
      <c r="N386">
        <v>1013</v>
      </c>
      <c r="O386" t="s">
        <v>894</v>
      </c>
      <c r="P386" t="s">
        <v>894</v>
      </c>
      <c r="Q386">
        <v>1</v>
      </c>
      <c r="X386">
        <v>0.22</v>
      </c>
      <c r="Y386">
        <v>1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0.22</v>
      </c>
      <c r="AH386">
        <v>2</v>
      </c>
      <c r="AI386">
        <v>39651131</v>
      </c>
      <c r="AJ386">
        <v>472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ROW(Source!A166)</f>
        <v>166</v>
      </c>
      <c r="B387">
        <v>39651155</v>
      </c>
      <c r="C387">
        <v>39651141</v>
      </c>
      <c r="D387">
        <v>37072887</v>
      </c>
      <c r="E387">
        <v>1</v>
      </c>
      <c r="F387">
        <v>1</v>
      </c>
      <c r="G387">
        <v>1</v>
      </c>
      <c r="H387">
        <v>1</v>
      </c>
      <c r="I387" t="s">
        <v>1087</v>
      </c>
      <c r="J387" t="s">
        <v>3</v>
      </c>
      <c r="K387" t="s">
        <v>1088</v>
      </c>
      <c r="L387">
        <v>1191</v>
      </c>
      <c r="N387">
        <v>1013</v>
      </c>
      <c r="O387" t="s">
        <v>878</v>
      </c>
      <c r="P387" t="s">
        <v>878</v>
      </c>
      <c r="Q387">
        <v>1</v>
      </c>
      <c r="X387">
        <v>10.3</v>
      </c>
      <c r="Y387">
        <v>0</v>
      </c>
      <c r="Z387">
        <v>0</v>
      </c>
      <c r="AA387">
        <v>0</v>
      </c>
      <c r="AB387">
        <v>10.210000000000001</v>
      </c>
      <c r="AC387">
        <v>0</v>
      </c>
      <c r="AD387">
        <v>1</v>
      </c>
      <c r="AE387">
        <v>1</v>
      </c>
      <c r="AF387" t="s">
        <v>3</v>
      </c>
      <c r="AG387">
        <v>10.3</v>
      </c>
      <c r="AH387">
        <v>2</v>
      </c>
      <c r="AI387">
        <v>39651142</v>
      </c>
      <c r="AJ387">
        <v>473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ROW(Source!A166)</f>
        <v>166</v>
      </c>
      <c r="B388">
        <v>39651156</v>
      </c>
      <c r="C388">
        <v>39651141</v>
      </c>
      <c r="D388">
        <v>36800120</v>
      </c>
      <c r="E388">
        <v>1</v>
      </c>
      <c r="F388">
        <v>1</v>
      </c>
      <c r="G388">
        <v>1</v>
      </c>
      <c r="H388">
        <v>3</v>
      </c>
      <c r="I388" t="s">
        <v>1089</v>
      </c>
      <c r="J388" t="s">
        <v>1090</v>
      </c>
      <c r="K388" t="s">
        <v>1091</v>
      </c>
      <c r="L388">
        <v>1346</v>
      </c>
      <c r="N388">
        <v>1009</v>
      </c>
      <c r="O388" t="s">
        <v>186</v>
      </c>
      <c r="P388" t="s">
        <v>186</v>
      </c>
      <c r="Q388">
        <v>1</v>
      </c>
      <c r="X388">
        <v>5.6000000000000001E-2</v>
      </c>
      <c r="Y388">
        <v>38.89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5.6000000000000001E-2</v>
      </c>
      <c r="AH388">
        <v>2</v>
      </c>
      <c r="AI388">
        <v>39651143</v>
      </c>
      <c r="AJ388">
        <v>474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ROW(Source!A166)</f>
        <v>166</v>
      </c>
      <c r="B389">
        <v>39651157</v>
      </c>
      <c r="C389">
        <v>39651141</v>
      </c>
      <c r="D389">
        <v>36800366</v>
      </c>
      <c r="E389">
        <v>1</v>
      </c>
      <c r="F389">
        <v>1</v>
      </c>
      <c r="G389">
        <v>1</v>
      </c>
      <c r="H389">
        <v>3</v>
      </c>
      <c r="I389" t="s">
        <v>1092</v>
      </c>
      <c r="J389" t="s">
        <v>1093</v>
      </c>
      <c r="K389" t="s">
        <v>1094</v>
      </c>
      <c r="L389">
        <v>1348</v>
      </c>
      <c r="N389">
        <v>1009</v>
      </c>
      <c r="O389" t="s">
        <v>888</v>
      </c>
      <c r="P389" t="s">
        <v>888</v>
      </c>
      <c r="Q389">
        <v>1000</v>
      </c>
      <c r="X389">
        <v>2.0000000000000002E-5</v>
      </c>
      <c r="Y389">
        <v>4934.4799999999996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2.0000000000000002E-5</v>
      </c>
      <c r="AH389">
        <v>2</v>
      </c>
      <c r="AI389">
        <v>39651144</v>
      </c>
      <c r="AJ389">
        <v>475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ROW(Source!A166)</f>
        <v>166</v>
      </c>
      <c r="B390">
        <v>39651158</v>
      </c>
      <c r="C390">
        <v>39651141</v>
      </c>
      <c r="D390">
        <v>36800424</v>
      </c>
      <c r="E390">
        <v>1</v>
      </c>
      <c r="F390">
        <v>1</v>
      </c>
      <c r="G390">
        <v>1</v>
      </c>
      <c r="H390">
        <v>3</v>
      </c>
      <c r="I390" t="s">
        <v>879</v>
      </c>
      <c r="J390" t="s">
        <v>880</v>
      </c>
      <c r="K390" t="s">
        <v>881</v>
      </c>
      <c r="L390">
        <v>1346</v>
      </c>
      <c r="N390">
        <v>1009</v>
      </c>
      <c r="O390" t="s">
        <v>186</v>
      </c>
      <c r="P390" t="s">
        <v>186</v>
      </c>
      <c r="Q390">
        <v>1</v>
      </c>
      <c r="X390">
        <v>3.2000000000000001E-2</v>
      </c>
      <c r="Y390">
        <v>27.74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3.2000000000000001E-2</v>
      </c>
      <c r="AH390">
        <v>2</v>
      </c>
      <c r="AI390">
        <v>39651145</v>
      </c>
      <c r="AJ390">
        <v>476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ROW(Source!A166)</f>
        <v>166</v>
      </c>
      <c r="B391">
        <v>39651159</v>
      </c>
      <c r="C391">
        <v>39651141</v>
      </c>
      <c r="D391">
        <v>36829537</v>
      </c>
      <c r="E391">
        <v>1</v>
      </c>
      <c r="F391">
        <v>1</v>
      </c>
      <c r="G391">
        <v>1</v>
      </c>
      <c r="H391">
        <v>3</v>
      </c>
      <c r="I391" t="s">
        <v>1095</v>
      </c>
      <c r="J391" t="s">
        <v>1096</v>
      </c>
      <c r="K391" t="s">
        <v>1097</v>
      </c>
      <c r="L391">
        <v>1346</v>
      </c>
      <c r="N391">
        <v>1009</v>
      </c>
      <c r="O391" t="s">
        <v>186</v>
      </c>
      <c r="P391" t="s">
        <v>186</v>
      </c>
      <c r="Q391">
        <v>1</v>
      </c>
      <c r="X391">
        <v>0.13600000000000001</v>
      </c>
      <c r="Y391">
        <v>114.22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0.13600000000000001</v>
      </c>
      <c r="AH391">
        <v>2</v>
      </c>
      <c r="AI391">
        <v>39651146</v>
      </c>
      <c r="AJ391">
        <v>477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ROW(Source!A166)</f>
        <v>166</v>
      </c>
      <c r="B392">
        <v>39651160</v>
      </c>
      <c r="C392">
        <v>39651141</v>
      </c>
      <c r="D392">
        <v>36838420</v>
      </c>
      <c r="E392">
        <v>1</v>
      </c>
      <c r="F392">
        <v>1</v>
      </c>
      <c r="G392">
        <v>1</v>
      </c>
      <c r="H392">
        <v>3</v>
      </c>
      <c r="I392" t="s">
        <v>1098</v>
      </c>
      <c r="J392" t="s">
        <v>1099</v>
      </c>
      <c r="K392" t="s">
        <v>1100</v>
      </c>
      <c r="L392">
        <v>1348</v>
      </c>
      <c r="N392">
        <v>1009</v>
      </c>
      <c r="O392" t="s">
        <v>888</v>
      </c>
      <c r="P392" t="s">
        <v>888</v>
      </c>
      <c r="Q392">
        <v>1000</v>
      </c>
      <c r="X392">
        <v>3.0000000000000001E-5</v>
      </c>
      <c r="Y392">
        <v>27921.97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3.0000000000000001E-5</v>
      </c>
      <c r="AH392">
        <v>2</v>
      </c>
      <c r="AI392">
        <v>39651147</v>
      </c>
      <c r="AJ392">
        <v>478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ROW(Source!A166)</f>
        <v>166</v>
      </c>
      <c r="B393">
        <v>39651161</v>
      </c>
      <c r="C393">
        <v>39651141</v>
      </c>
      <c r="D393">
        <v>36867794</v>
      </c>
      <c r="E393">
        <v>1</v>
      </c>
      <c r="F393">
        <v>1</v>
      </c>
      <c r="G393">
        <v>1</v>
      </c>
      <c r="H393">
        <v>3</v>
      </c>
      <c r="I393" t="s">
        <v>1101</v>
      </c>
      <c r="J393" t="s">
        <v>1102</v>
      </c>
      <c r="K393" t="s">
        <v>1103</v>
      </c>
      <c r="L393">
        <v>1346</v>
      </c>
      <c r="N393">
        <v>1009</v>
      </c>
      <c r="O393" t="s">
        <v>186</v>
      </c>
      <c r="P393" t="s">
        <v>186</v>
      </c>
      <c r="Q393">
        <v>1</v>
      </c>
      <c r="X393">
        <v>0.04</v>
      </c>
      <c r="Y393">
        <v>35.700000000000003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0.04</v>
      </c>
      <c r="AH393">
        <v>2</v>
      </c>
      <c r="AI393">
        <v>39651148</v>
      </c>
      <c r="AJ393">
        <v>480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ROW(Source!A166)</f>
        <v>166</v>
      </c>
      <c r="B394">
        <v>39651162</v>
      </c>
      <c r="C394">
        <v>39651141</v>
      </c>
      <c r="D394">
        <v>36870820</v>
      </c>
      <c r="E394">
        <v>1</v>
      </c>
      <c r="F394">
        <v>1</v>
      </c>
      <c r="G394">
        <v>1</v>
      </c>
      <c r="H394">
        <v>3</v>
      </c>
      <c r="I394" t="s">
        <v>915</v>
      </c>
      <c r="J394" t="s">
        <v>916</v>
      </c>
      <c r="K394" t="s">
        <v>917</v>
      </c>
      <c r="L394">
        <v>1355</v>
      </c>
      <c r="N394">
        <v>1010</v>
      </c>
      <c r="O394" t="s">
        <v>265</v>
      </c>
      <c r="P394" t="s">
        <v>265</v>
      </c>
      <c r="Q394">
        <v>100</v>
      </c>
      <c r="X394">
        <v>1</v>
      </c>
      <c r="Y394">
        <v>30.74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1</v>
      </c>
      <c r="AH394">
        <v>2</v>
      </c>
      <c r="AI394">
        <v>39651149</v>
      </c>
      <c r="AJ394">
        <v>481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ROW(Source!A166)</f>
        <v>166</v>
      </c>
      <c r="B395">
        <v>39651163</v>
      </c>
      <c r="C395">
        <v>39651141</v>
      </c>
      <c r="D395">
        <v>36799065</v>
      </c>
      <c r="E395">
        <v>17</v>
      </c>
      <c r="F395">
        <v>1</v>
      </c>
      <c r="G395">
        <v>1</v>
      </c>
      <c r="H395">
        <v>3</v>
      </c>
      <c r="I395" t="s">
        <v>892</v>
      </c>
      <c r="J395" t="s">
        <v>3</v>
      </c>
      <c r="K395" t="s">
        <v>893</v>
      </c>
      <c r="L395">
        <v>1374</v>
      </c>
      <c r="N395">
        <v>1013</v>
      </c>
      <c r="O395" t="s">
        <v>894</v>
      </c>
      <c r="P395" t="s">
        <v>894</v>
      </c>
      <c r="Q395">
        <v>1</v>
      </c>
      <c r="X395">
        <v>2.1</v>
      </c>
      <c r="Y395">
        <v>1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2.1</v>
      </c>
      <c r="AH395">
        <v>2</v>
      </c>
      <c r="AI395">
        <v>39651150</v>
      </c>
      <c r="AJ395">
        <v>483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ROW(Source!A167)</f>
        <v>167</v>
      </c>
      <c r="B396">
        <v>39651155</v>
      </c>
      <c r="C396">
        <v>39651141</v>
      </c>
      <c r="D396">
        <v>37072887</v>
      </c>
      <c r="E396">
        <v>1</v>
      </c>
      <c r="F396">
        <v>1</v>
      </c>
      <c r="G396">
        <v>1</v>
      </c>
      <c r="H396">
        <v>1</v>
      </c>
      <c r="I396" t="s">
        <v>1087</v>
      </c>
      <c r="J396" t="s">
        <v>3</v>
      </c>
      <c r="K396" t="s">
        <v>1088</v>
      </c>
      <c r="L396">
        <v>1191</v>
      </c>
      <c r="N396">
        <v>1013</v>
      </c>
      <c r="O396" t="s">
        <v>878</v>
      </c>
      <c r="P396" t="s">
        <v>878</v>
      </c>
      <c r="Q396">
        <v>1</v>
      </c>
      <c r="X396">
        <v>10.3</v>
      </c>
      <c r="Y396">
        <v>0</v>
      </c>
      <c r="Z396">
        <v>0</v>
      </c>
      <c r="AA396">
        <v>0</v>
      </c>
      <c r="AB396">
        <v>10.210000000000001</v>
      </c>
      <c r="AC396">
        <v>0</v>
      </c>
      <c r="AD396">
        <v>1</v>
      </c>
      <c r="AE396">
        <v>1</v>
      </c>
      <c r="AF396" t="s">
        <v>3</v>
      </c>
      <c r="AG396">
        <v>10.3</v>
      </c>
      <c r="AH396">
        <v>2</v>
      </c>
      <c r="AI396">
        <v>39651142</v>
      </c>
      <c r="AJ396">
        <v>484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ROW(Source!A167)</f>
        <v>167</v>
      </c>
      <c r="B397">
        <v>39651156</v>
      </c>
      <c r="C397">
        <v>39651141</v>
      </c>
      <c r="D397">
        <v>36800120</v>
      </c>
      <c r="E397">
        <v>1</v>
      </c>
      <c r="F397">
        <v>1</v>
      </c>
      <c r="G397">
        <v>1</v>
      </c>
      <c r="H397">
        <v>3</v>
      </c>
      <c r="I397" t="s">
        <v>1089</v>
      </c>
      <c r="J397" t="s">
        <v>1090</v>
      </c>
      <c r="K397" t="s">
        <v>1091</v>
      </c>
      <c r="L397">
        <v>1346</v>
      </c>
      <c r="N397">
        <v>1009</v>
      </c>
      <c r="O397" t="s">
        <v>186</v>
      </c>
      <c r="P397" t="s">
        <v>186</v>
      </c>
      <c r="Q397">
        <v>1</v>
      </c>
      <c r="X397">
        <v>5.6000000000000001E-2</v>
      </c>
      <c r="Y397">
        <v>38.89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5.6000000000000001E-2</v>
      </c>
      <c r="AH397">
        <v>2</v>
      </c>
      <c r="AI397">
        <v>39651143</v>
      </c>
      <c r="AJ397">
        <v>485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ROW(Source!A167)</f>
        <v>167</v>
      </c>
      <c r="B398">
        <v>39651157</v>
      </c>
      <c r="C398">
        <v>39651141</v>
      </c>
      <c r="D398">
        <v>36800366</v>
      </c>
      <c r="E398">
        <v>1</v>
      </c>
      <c r="F398">
        <v>1</v>
      </c>
      <c r="G398">
        <v>1</v>
      </c>
      <c r="H398">
        <v>3</v>
      </c>
      <c r="I398" t="s">
        <v>1092</v>
      </c>
      <c r="J398" t="s">
        <v>1093</v>
      </c>
      <c r="K398" t="s">
        <v>1094</v>
      </c>
      <c r="L398">
        <v>1348</v>
      </c>
      <c r="N398">
        <v>1009</v>
      </c>
      <c r="O398" t="s">
        <v>888</v>
      </c>
      <c r="P398" t="s">
        <v>888</v>
      </c>
      <c r="Q398">
        <v>1000</v>
      </c>
      <c r="X398">
        <v>2.0000000000000002E-5</v>
      </c>
      <c r="Y398">
        <v>4934.4799999999996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2.0000000000000002E-5</v>
      </c>
      <c r="AH398">
        <v>2</v>
      </c>
      <c r="AI398">
        <v>39651144</v>
      </c>
      <c r="AJ398">
        <v>486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ROW(Source!A167)</f>
        <v>167</v>
      </c>
      <c r="B399">
        <v>39651158</v>
      </c>
      <c r="C399">
        <v>39651141</v>
      </c>
      <c r="D399">
        <v>36800424</v>
      </c>
      <c r="E399">
        <v>1</v>
      </c>
      <c r="F399">
        <v>1</v>
      </c>
      <c r="G399">
        <v>1</v>
      </c>
      <c r="H399">
        <v>3</v>
      </c>
      <c r="I399" t="s">
        <v>879</v>
      </c>
      <c r="J399" t="s">
        <v>880</v>
      </c>
      <c r="K399" t="s">
        <v>881</v>
      </c>
      <c r="L399">
        <v>1346</v>
      </c>
      <c r="N399">
        <v>1009</v>
      </c>
      <c r="O399" t="s">
        <v>186</v>
      </c>
      <c r="P399" t="s">
        <v>186</v>
      </c>
      <c r="Q399">
        <v>1</v>
      </c>
      <c r="X399">
        <v>3.2000000000000001E-2</v>
      </c>
      <c r="Y399">
        <v>27.74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3.2000000000000001E-2</v>
      </c>
      <c r="AH399">
        <v>2</v>
      </c>
      <c r="AI399">
        <v>39651145</v>
      </c>
      <c r="AJ399">
        <v>487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ROW(Source!A167)</f>
        <v>167</v>
      </c>
      <c r="B400">
        <v>39651159</v>
      </c>
      <c r="C400">
        <v>39651141</v>
      </c>
      <c r="D400">
        <v>36829537</v>
      </c>
      <c r="E400">
        <v>1</v>
      </c>
      <c r="F400">
        <v>1</v>
      </c>
      <c r="G400">
        <v>1</v>
      </c>
      <c r="H400">
        <v>3</v>
      </c>
      <c r="I400" t="s">
        <v>1095</v>
      </c>
      <c r="J400" t="s">
        <v>1096</v>
      </c>
      <c r="K400" t="s">
        <v>1097</v>
      </c>
      <c r="L400">
        <v>1346</v>
      </c>
      <c r="N400">
        <v>1009</v>
      </c>
      <c r="O400" t="s">
        <v>186</v>
      </c>
      <c r="P400" t="s">
        <v>186</v>
      </c>
      <c r="Q400">
        <v>1</v>
      </c>
      <c r="X400">
        <v>0.13600000000000001</v>
      </c>
      <c r="Y400">
        <v>114.22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0.13600000000000001</v>
      </c>
      <c r="AH400">
        <v>2</v>
      </c>
      <c r="AI400">
        <v>39651146</v>
      </c>
      <c r="AJ400">
        <v>488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ROW(Source!A167)</f>
        <v>167</v>
      </c>
      <c r="B401">
        <v>39651160</v>
      </c>
      <c r="C401">
        <v>39651141</v>
      </c>
      <c r="D401">
        <v>36838420</v>
      </c>
      <c r="E401">
        <v>1</v>
      </c>
      <c r="F401">
        <v>1</v>
      </c>
      <c r="G401">
        <v>1</v>
      </c>
      <c r="H401">
        <v>3</v>
      </c>
      <c r="I401" t="s">
        <v>1098</v>
      </c>
      <c r="J401" t="s">
        <v>1099</v>
      </c>
      <c r="K401" t="s">
        <v>1100</v>
      </c>
      <c r="L401">
        <v>1348</v>
      </c>
      <c r="N401">
        <v>1009</v>
      </c>
      <c r="O401" t="s">
        <v>888</v>
      </c>
      <c r="P401" t="s">
        <v>888</v>
      </c>
      <c r="Q401">
        <v>1000</v>
      </c>
      <c r="X401">
        <v>3.0000000000000001E-5</v>
      </c>
      <c r="Y401">
        <v>27921.97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3.0000000000000001E-5</v>
      </c>
      <c r="AH401">
        <v>2</v>
      </c>
      <c r="AI401">
        <v>39651147</v>
      </c>
      <c r="AJ401">
        <v>489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ROW(Source!A167)</f>
        <v>167</v>
      </c>
      <c r="B402">
        <v>39651161</v>
      </c>
      <c r="C402">
        <v>39651141</v>
      </c>
      <c r="D402">
        <v>36867794</v>
      </c>
      <c r="E402">
        <v>1</v>
      </c>
      <c r="F402">
        <v>1</v>
      </c>
      <c r="G402">
        <v>1</v>
      </c>
      <c r="H402">
        <v>3</v>
      </c>
      <c r="I402" t="s">
        <v>1101</v>
      </c>
      <c r="J402" t="s">
        <v>1102</v>
      </c>
      <c r="K402" t="s">
        <v>1103</v>
      </c>
      <c r="L402">
        <v>1346</v>
      </c>
      <c r="N402">
        <v>1009</v>
      </c>
      <c r="O402" t="s">
        <v>186</v>
      </c>
      <c r="P402" t="s">
        <v>186</v>
      </c>
      <c r="Q402">
        <v>1</v>
      </c>
      <c r="X402">
        <v>0.04</v>
      </c>
      <c r="Y402">
        <v>35.700000000000003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0.04</v>
      </c>
      <c r="AH402">
        <v>2</v>
      </c>
      <c r="AI402">
        <v>39651148</v>
      </c>
      <c r="AJ402">
        <v>491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ROW(Source!A167)</f>
        <v>167</v>
      </c>
      <c r="B403">
        <v>39651162</v>
      </c>
      <c r="C403">
        <v>39651141</v>
      </c>
      <c r="D403">
        <v>36870820</v>
      </c>
      <c r="E403">
        <v>1</v>
      </c>
      <c r="F403">
        <v>1</v>
      </c>
      <c r="G403">
        <v>1</v>
      </c>
      <c r="H403">
        <v>3</v>
      </c>
      <c r="I403" t="s">
        <v>915</v>
      </c>
      <c r="J403" t="s">
        <v>916</v>
      </c>
      <c r="K403" t="s">
        <v>917</v>
      </c>
      <c r="L403">
        <v>1355</v>
      </c>
      <c r="N403">
        <v>1010</v>
      </c>
      <c r="O403" t="s">
        <v>265</v>
      </c>
      <c r="P403" t="s">
        <v>265</v>
      </c>
      <c r="Q403">
        <v>100</v>
      </c>
      <c r="X403">
        <v>1</v>
      </c>
      <c r="Y403">
        <v>30.74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1</v>
      </c>
      <c r="AH403">
        <v>2</v>
      </c>
      <c r="AI403">
        <v>39651149</v>
      </c>
      <c r="AJ403">
        <v>492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ROW(Source!A167)</f>
        <v>167</v>
      </c>
      <c r="B404">
        <v>39651163</v>
      </c>
      <c r="C404">
        <v>39651141</v>
      </c>
      <c r="D404">
        <v>36799065</v>
      </c>
      <c r="E404">
        <v>17</v>
      </c>
      <c r="F404">
        <v>1</v>
      </c>
      <c r="G404">
        <v>1</v>
      </c>
      <c r="H404">
        <v>3</v>
      </c>
      <c r="I404" t="s">
        <v>892</v>
      </c>
      <c r="J404" t="s">
        <v>3</v>
      </c>
      <c r="K404" t="s">
        <v>893</v>
      </c>
      <c r="L404">
        <v>1374</v>
      </c>
      <c r="N404">
        <v>1013</v>
      </c>
      <c r="O404" t="s">
        <v>894</v>
      </c>
      <c r="P404" t="s">
        <v>894</v>
      </c>
      <c r="Q404">
        <v>1</v>
      </c>
      <c r="X404">
        <v>2.1</v>
      </c>
      <c r="Y404">
        <v>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2.1</v>
      </c>
      <c r="AH404">
        <v>2</v>
      </c>
      <c r="AI404">
        <v>39651150</v>
      </c>
      <c r="AJ404">
        <v>494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ROW(Source!A172)</f>
        <v>172</v>
      </c>
      <c r="B405">
        <v>39651180</v>
      </c>
      <c r="C405">
        <v>39651166</v>
      </c>
      <c r="D405">
        <v>37064878</v>
      </c>
      <c r="E405">
        <v>1</v>
      </c>
      <c r="F405">
        <v>1</v>
      </c>
      <c r="G405">
        <v>1</v>
      </c>
      <c r="H405">
        <v>1</v>
      </c>
      <c r="I405" t="s">
        <v>1010</v>
      </c>
      <c r="J405" t="s">
        <v>3</v>
      </c>
      <c r="K405" t="s">
        <v>1011</v>
      </c>
      <c r="L405">
        <v>1191</v>
      </c>
      <c r="N405">
        <v>1013</v>
      </c>
      <c r="O405" t="s">
        <v>878</v>
      </c>
      <c r="P405" t="s">
        <v>878</v>
      </c>
      <c r="Q405">
        <v>1</v>
      </c>
      <c r="X405">
        <v>8.56</v>
      </c>
      <c r="Y405">
        <v>0</v>
      </c>
      <c r="Z405">
        <v>0</v>
      </c>
      <c r="AA405">
        <v>0</v>
      </c>
      <c r="AB405">
        <v>9.4</v>
      </c>
      <c r="AC405">
        <v>0</v>
      </c>
      <c r="AD405">
        <v>1</v>
      </c>
      <c r="AE405">
        <v>1</v>
      </c>
      <c r="AF405" t="s">
        <v>3</v>
      </c>
      <c r="AG405">
        <v>8.56</v>
      </c>
      <c r="AH405">
        <v>2</v>
      </c>
      <c r="AI405">
        <v>39651167</v>
      </c>
      <c r="AJ405">
        <v>495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ROW(Source!A172)</f>
        <v>172</v>
      </c>
      <c r="B406">
        <v>39651181</v>
      </c>
      <c r="C406">
        <v>39651166</v>
      </c>
      <c r="D406">
        <v>37064876</v>
      </c>
      <c r="E406">
        <v>1</v>
      </c>
      <c r="F406">
        <v>1</v>
      </c>
      <c r="G406">
        <v>1</v>
      </c>
      <c r="H406">
        <v>1</v>
      </c>
      <c r="I406" t="s">
        <v>897</v>
      </c>
      <c r="J406" t="s">
        <v>3</v>
      </c>
      <c r="K406" t="s">
        <v>898</v>
      </c>
      <c r="L406">
        <v>1191</v>
      </c>
      <c r="N406">
        <v>1013</v>
      </c>
      <c r="O406" t="s">
        <v>878</v>
      </c>
      <c r="P406" t="s">
        <v>878</v>
      </c>
      <c r="Q406">
        <v>1</v>
      </c>
      <c r="X406">
        <v>2.27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3</v>
      </c>
      <c r="AG406">
        <v>2.27</v>
      </c>
      <c r="AH406">
        <v>2</v>
      </c>
      <c r="AI406">
        <v>39651168</v>
      </c>
      <c r="AJ406">
        <v>496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ROW(Source!A172)</f>
        <v>172</v>
      </c>
      <c r="B407">
        <v>39651182</v>
      </c>
      <c r="C407">
        <v>39651166</v>
      </c>
      <c r="D407">
        <v>36882159</v>
      </c>
      <c r="E407">
        <v>1</v>
      </c>
      <c r="F407">
        <v>1</v>
      </c>
      <c r="G407">
        <v>1</v>
      </c>
      <c r="H407">
        <v>2</v>
      </c>
      <c r="I407" t="s">
        <v>958</v>
      </c>
      <c r="J407" t="s">
        <v>959</v>
      </c>
      <c r="K407" t="s">
        <v>960</v>
      </c>
      <c r="L407">
        <v>1368</v>
      </c>
      <c r="N407">
        <v>1011</v>
      </c>
      <c r="O407" t="s">
        <v>902</v>
      </c>
      <c r="P407" t="s">
        <v>902</v>
      </c>
      <c r="Q407">
        <v>1</v>
      </c>
      <c r="X407">
        <v>0.1</v>
      </c>
      <c r="Y407">
        <v>0</v>
      </c>
      <c r="Z407">
        <v>111.99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0.1</v>
      </c>
      <c r="AH407">
        <v>2</v>
      </c>
      <c r="AI407">
        <v>39651169</v>
      </c>
      <c r="AJ407">
        <v>497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ROW(Source!A172)</f>
        <v>172</v>
      </c>
      <c r="B408">
        <v>39651183</v>
      </c>
      <c r="C408">
        <v>39651166</v>
      </c>
      <c r="D408">
        <v>36882440</v>
      </c>
      <c r="E408">
        <v>1</v>
      </c>
      <c r="F408">
        <v>1</v>
      </c>
      <c r="G408">
        <v>1</v>
      </c>
      <c r="H408">
        <v>2</v>
      </c>
      <c r="I408" t="s">
        <v>1104</v>
      </c>
      <c r="J408" t="s">
        <v>1105</v>
      </c>
      <c r="K408" t="s">
        <v>1106</v>
      </c>
      <c r="L408">
        <v>1368</v>
      </c>
      <c r="N408">
        <v>1011</v>
      </c>
      <c r="O408" t="s">
        <v>902</v>
      </c>
      <c r="P408" t="s">
        <v>902</v>
      </c>
      <c r="Q408">
        <v>1</v>
      </c>
      <c r="X408">
        <v>2.0699999999999998</v>
      </c>
      <c r="Y408">
        <v>0</v>
      </c>
      <c r="Z408">
        <v>29.6</v>
      </c>
      <c r="AA408">
        <v>10.06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2.0699999999999998</v>
      </c>
      <c r="AH408">
        <v>2</v>
      </c>
      <c r="AI408">
        <v>39651170</v>
      </c>
      <c r="AJ408">
        <v>498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ROW(Source!A172)</f>
        <v>172</v>
      </c>
      <c r="B409">
        <v>39651184</v>
      </c>
      <c r="C409">
        <v>39651166</v>
      </c>
      <c r="D409">
        <v>36883554</v>
      </c>
      <c r="E409">
        <v>1</v>
      </c>
      <c r="F409">
        <v>1</v>
      </c>
      <c r="G409">
        <v>1</v>
      </c>
      <c r="H409">
        <v>2</v>
      </c>
      <c r="I409" t="s">
        <v>961</v>
      </c>
      <c r="J409" t="s">
        <v>962</v>
      </c>
      <c r="K409" t="s">
        <v>963</v>
      </c>
      <c r="L409">
        <v>1368</v>
      </c>
      <c r="N409">
        <v>1011</v>
      </c>
      <c r="O409" t="s">
        <v>902</v>
      </c>
      <c r="P409" t="s">
        <v>902</v>
      </c>
      <c r="Q409">
        <v>1</v>
      </c>
      <c r="X409">
        <v>0.1</v>
      </c>
      <c r="Y409">
        <v>0</v>
      </c>
      <c r="Z409">
        <v>65.709999999999994</v>
      </c>
      <c r="AA409">
        <v>11.6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0.1</v>
      </c>
      <c r="AH409">
        <v>2</v>
      </c>
      <c r="AI409">
        <v>39651171</v>
      </c>
      <c r="AJ409">
        <v>499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ROW(Source!A172)</f>
        <v>172</v>
      </c>
      <c r="B410">
        <v>39651185</v>
      </c>
      <c r="C410">
        <v>39651166</v>
      </c>
      <c r="D410">
        <v>36883858</v>
      </c>
      <c r="E410">
        <v>1</v>
      </c>
      <c r="F410">
        <v>1</v>
      </c>
      <c r="G410">
        <v>1</v>
      </c>
      <c r="H410">
        <v>2</v>
      </c>
      <c r="I410" t="s">
        <v>1039</v>
      </c>
      <c r="J410" t="s">
        <v>1040</v>
      </c>
      <c r="K410" t="s">
        <v>1041</v>
      </c>
      <c r="L410">
        <v>1368</v>
      </c>
      <c r="N410">
        <v>1011</v>
      </c>
      <c r="O410" t="s">
        <v>902</v>
      </c>
      <c r="P410" t="s">
        <v>902</v>
      </c>
      <c r="Q410">
        <v>1</v>
      </c>
      <c r="X410">
        <v>1.93</v>
      </c>
      <c r="Y410">
        <v>0</v>
      </c>
      <c r="Z410">
        <v>8.1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1.93</v>
      </c>
      <c r="AH410">
        <v>2</v>
      </c>
      <c r="AI410">
        <v>39651172</v>
      </c>
      <c r="AJ410">
        <v>500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ROW(Source!A172)</f>
        <v>172</v>
      </c>
      <c r="B411">
        <v>39651186</v>
      </c>
      <c r="C411">
        <v>39651166</v>
      </c>
      <c r="D411">
        <v>36803258</v>
      </c>
      <c r="E411">
        <v>1</v>
      </c>
      <c r="F411">
        <v>1</v>
      </c>
      <c r="G411">
        <v>1</v>
      </c>
      <c r="H411">
        <v>3</v>
      </c>
      <c r="I411" t="s">
        <v>1107</v>
      </c>
      <c r="J411" t="s">
        <v>1108</v>
      </c>
      <c r="K411" t="s">
        <v>1109</v>
      </c>
      <c r="L411">
        <v>1346</v>
      </c>
      <c r="N411">
        <v>1009</v>
      </c>
      <c r="O411" t="s">
        <v>186</v>
      </c>
      <c r="P411" t="s">
        <v>186</v>
      </c>
      <c r="Q411">
        <v>1</v>
      </c>
      <c r="X411">
        <v>2.14</v>
      </c>
      <c r="Y411">
        <v>10.57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2.14</v>
      </c>
      <c r="AH411">
        <v>2</v>
      </c>
      <c r="AI411">
        <v>39651173</v>
      </c>
      <c r="AJ411">
        <v>501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ROW(Source!A172)</f>
        <v>172</v>
      </c>
      <c r="B412">
        <v>39651187</v>
      </c>
      <c r="C412">
        <v>39651166</v>
      </c>
      <c r="D412">
        <v>36804448</v>
      </c>
      <c r="E412">
        <v>1</v>
      </c>
      <c r="F412">
        <v>1</v>
      </c>
      <c r="G412">
        <v>1</v>
      </c>
      <c r="H412">
        <v>3</v>
      </c>
      <c r="I412" t="s">
        <v>925</v>
      </c>
      <c r="J412" t="s">
        <v>926</v>
      </c>
      <c r="K412" t="s">
        <v>927</v>
      </c>
      <c r="L412">
        <v>1346</v>
      </c>
      <c r="N412">
        <v>1009</v>
      </c>
      <c r="O412" t="s">
        <v>186</v>
      </c>
      <c r="P412" t="s">
        <v>186</v>
      </c>
      <c r="Q412">
        <v>1</v>
      </c>
      <c r="X412">
        <v>1.25</v>
      </c>
      <c r="Y412">
        <v>9.0399999999999991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1.25</v>
      </c>
      <c r="AH412">
        <v>2</v>
      </c>
      <c r="AI412">
        <v>39651174</v>
      </c>
      <c r="AJ412">
        <v>502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ROW(Source!A172)</f>
        <v>172</v>
      </c>
      <c r="B413">
        <v>39651188</v>
      </c>
      <c r="C413">
        <v>39651166</v>
      </c>
      <c r="D413">
        <v>36804580</v>
      </c>
      <c r="E413">
        <v>1</v>
      </c>
      <c r="F413">
        <v>1</v>
      </c>
      <c r="G413">
        <v>1</v>
      </c>
      <c r="H413">
        <v>3</v>
      </c>
      <c r="I413" t="s">
        <v>1110</v>
      </c>
      <c r="J413" t="s">
        <v>1111</v>
      </c>
      <c r="K413" t="s">
        <v>1112</v>
      </c>
      <c r="L413">
        <v>1355</v>
      </c>
      <c r="N413">
        <v>1010</v>
      </c>
      <c r="O413" t="s">
        <v>265</v>
      </c>
      <c r="P413" t="s">
        <v>265</v>
      </c>
      <c r="Q413">
        <v>100</v>
      </c>
      <c r="X413">
        <v>0.3</v>
      </c>
      <c r="Y413">
        <v>86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0.3</v>
      </c>
      <c r="AH413">
        <v>2</v>
      </c>
      <c r="AI413">
        <v>39651175</v>
      </c>
      <c r="AJ413">
        <v>503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ROW(Source!A172)</f>
        <v>172</v>
      </c>
      <c r="B414">
        <v>39651189</v>
      </c>
      <c r="C414">
        <v>39651166</v>
      </c>
      <c r="D414">
        <v>36851795</v>
      </c>
      <c r="E414">
        <v>1</v>
      </c>
      <c r="F414">
        <v>1</v>
      </c>
      <c r="G414">
        <v>1</v>
      </c>
      <c r="H414">
        <v>3</v>
      </c>
      <c r="I414" t="s">
        <v>1113</v>
      </c>
      <c r="J414" t="s">
        <v>1114</v>
      </c>
      <c r="K414" t="s">
        <v>1115</v>
      </c>
      <c r="L414">
        <v>1354</v>
      </c>
      <c r="N414">
        <v>1010</v>
      </c>
      <c r="O414" t="s">
        <v>27</v>
      </c>
      <c r="P414" t="s">
        <v>27</v>
      </c>
      <c r="Q414">
        <v>1</v>
      </c>
      <c r="X414">
        <v>30</v>
      </c>
      <c r="Y414">
        <v>10.54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30</v>
      </c>
      <c r="AH414">
        <v>2</v>
      </c>
      <c r="AI414">
        <v>39651176</v>
      </c>
      <c r="AJ414">
        <v>504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ROW(Source!A172)</f>
        <v>172</v>
      </c>
      <c r="B415">
        <v>39651190</v>
      </c>
      <c r="C415">
        <v>39651166</v>
      </c>
      <c r="D415">
        <v>36853747</v>
      </c>
      <c r="E415">
        <v>1</v>
      </c>
      <c r="F415">
        <v>1</v>
      </c>
      <c r="G415">
        <v>1</v>
      </c>
      <c r="H415">
        <v>3</v>
      </c>
      <c r="I415" t="s">
        <v>1116</v>
      </c>
      <c r="J415" t="s">
        <v>1117</v>
      </c>
      <c r="K415" t="s">
        <v>1118</v>
      </c>
      <c r="L415">
        <v>1354</v>
      </c>
      <c r="N415">
        <v>1010</v>
      </c>
      <c r="O415" t="s">
        <v>27</v>
      </c>
      <c r="P415" t="s">
        <v>27</v>
      </c>
      <c r="Q415">
        <v>1</v>
      </c>
      <c r="X415">
        <v>6</v>
      </c>
      <c r="Y415">
        <v>5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6</v>
      </c>
      <c r="AH415">
        <v>2</v>
      </c>
      <c r="AI415">
        <v>39651177</v>
      </c>
      <c r="AJ415">
        <v>506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ROW(Source!A172)</f>
        <v>172</v>
      </c>
      <c r="B416">
        <v>39651191</v>
      </c>
      <c r="C416">
        <v>39651166</v>
      </c>
      <c r="D416">
        <v>36799065</v>
      </c>
      <c r="E416">
        <v>17</v>
      </c>
      <c r="F416">
        <v>1</v>
      </c>
      <c r="G416">
        <v>1</v>
      </c>
      <c r="H416">
        <v>3</v>
      </c>
      <c r="I416" t="s">
        <v>892</v>
      </c>
      <c r="J416" t="s">
        <v>3</v>
      </c>
      <c r="K416" t="s">
        <v>893</v>
      </c>
      <c r="L416">
        <v>1374</v>
      </c>
      <c r="N416">
        <v>1013</v>
      </c>
      <c r="O416" t="s">
        <v>894</v>
      </c>
      <c r="P416" t="s">
        <v>894</v>
      </c>
      <c r="Q416">
        <v>1</v>
      </c>
      <c r="X416">
        <v>1.61</v>
      </c>
      <c r="Y416">
        <v>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1.61</v>
      </c>
      <c r="AH416">
        <v>2</v>
      </c>
      <c r="AI416">
        <v>39651178</v>
      </c>
      <c r="AJ416">
        <v>507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ROW(Source!A173)</f>
        <v>173</v>
      </c>
      <c r="B417">
        <v>39651180</v>
      </c>
      <c r="C417">
        <v>39651166</v>
      </c>
      <c r="D417">
        <v>37064878</v>
      </c>
      <c r="E417">
        <v>1</v>
      </c>
      <c r="F417">
        <v>1</v>
      </c>
      <c r="G417">
        <v>1</v>
      </c>
      <c r="H417">
        <v>1</v>
      </c>
      <c r="I417" t="s">
        <v>1010</v>
      </c>
      <c r="J417" t="s">
        <v>3</v>
      </c>
      <c r="K417" t="s">
        <v>1011</v>
      </c>
      <c r="L417">
        <v>1191</v>
      </c>
      <c r="N417">
        <v>1013</v>
      </c>
      <c r="O417" t="s">
        <v>878</v>
      </c>
      <c r="P417" t="s">
        <v>878</v>
      </c>
      <c r="Q417">
        <v>1</v>
      </c>
      <c r="X417">
        <v>8.56</v>
      </c>
      <c r="Y417">
        <v>0</v>
      </c>
      <c r="Z417">
        <v>0</v>
      </c>
      <c r="AA417">
        <v>0</v>
      </c>
      <c r="AB417">
        <v>9.4</v>
      </c>
      <c r="AC417">
        <v>0</v>
      </c>
      <c r="AD417">
        <v>1</v>
      </c>
      <c r="AE417">
        <v>1</v>
      </c>
      <c r="AF417" t="s">
        <v>3</v>
      </c>
      <c r="AG417">
        <v>8.56</v>
      </c>
      <c r="AH417">
        <v>2</v>
      </c>
      <c r="AI417">
        <v>39651167</v>
      </c>
      <c r="AJ417">
        <v>508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ROW(Source!A173)</f>
        <v>173</v>
      </c>
      <c r="B418">
        <v>39651181</v>
      </c>
      <c r="C418">
        <v>39651166</v>
      </c>
      <c r="D418">
        <v>37064876</v>
      </c>
      <c r="E418">
        <v>1</v>
      </c>
      <c r="F418">
        <v>1</v>
      </c>
      <c r="G418">
        <v>1</v>
      </c>
      <c r="H418">
        <v>1</v>
      </c>
      <c r="I418" t="s">
        <v>897</v>
      </c>
      <c r="J418" t="s">
        <v>3</v>
      </c>
      <c r="K418" t="s">
        <v>898</v>
      </c>
      <c r="L418">
        <v>1191</v>
      </c>
      <c r="N418">
        <v>1013</v>
      </c>
      <c r="O418" t="s">
        <v>878</v>
      </c>
      <c r="P418" t="s">
        <v>878</v>
      </c>
      <c r="Q418">
        <v>1</v>
      </c>
      <c r="X418">
        <v>2.27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2</v>
      </c>
      <c r="AF418" t="s">
        <v>3</v>
      </c>
      <c r="AG418">
        <v>2.27</v>
      </c>
      <c r="AH418">
        <v>2</v>
      </c>
      <c r="AI418">
        <v>39651168</v>
      </c>
      <c r="AJ418">
        <v>509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ROW(Source!A173)</f>
        <v>173</v>
      </c>
      <c r="B419">
        <v>39651182</v>
      </c>
      <c r="C419">
        <v>39651166</v>
      </c>
      <c r="D419">
        <v>36882159</v>
      </c>
      <c r="E419">
        <v>1</v>
      </c>
      <c r="F419">
        <v>1</v>
      </c>
      <c r="G419">
        <v>1</v>
      </c>
      <c r="H419">
        <v>2</v>
      </c>
      <c r="I419" t="s">
        <v>958</v>
      </c>
      <c r="J419" t="s">
        <v>959</v>
      </c>
      <c r="K419" t="s">
        <v>960</v>
      </c>
      <c r="L419">
        <v>1368</v>
      </c>
      <c r="N419">
        <v>1011</v>
      </c>
      <c r="O419" t="s">
        <v>902</v>
      </c>
      <c r="P419" t="s">
        <v>902</v>
      </c>
      <c r="Q419">
        <v>1</v>
      </c>
      <c r="X419">
        <v>0.1</v>
      </c>
      <c r="Y419">
        <v>0</v>
      </c>
      <c r="Z419">
        <v>111.99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0.1</v>
      </c>
      <c r="AH419">
        <v>2</v>
      </c>
      <c r="AI419">
        <v>39651169</v>
      </c>
      <c r="AJ419">
        <v>510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ROW(Source!A173)</f>
        <v>173</v>
      </c>
      <c r="B420">
        <v>39651183</v>
      </c>
      <c r="C420">
        <v>39651166</v>
      </c>
      <c r="D420">
        <v>36882440</v>
      </c>
      <c r="E420">
        <v>1</v>
      </c>
      <c r="F420">
        <v>1</v>
      </c>
      <c r="G420">
        <v>1</v>
      </c>
      <c r="H420">
        <v>2</v>
      </c>
      <c r="I420" t="s">
        <v>1104</v>
      </c>
      <c r="J420" t="s">
        <v>1105</v>
      </c>
      <c r="K420" t="s">
        <v>1106</v>
      </c>
      <c r="L420">
        <v>1368</v>
      </c>
      <c r="N420">
        <v>1011</v>
      </c>
      <c r="O420" t="s">
        <v>902</v>
      </c>
      <c r="P420" t="s">
        <v>902</v>
      </c>
      <c r="Q420">
        <v>1</v>
      </c>
      <c r="X420">
        <v>2.0699999999999998</v>
      </c>
      <c r="Y420">
        <v>0</v>
      </c>
      <c r="Z420">
        <v>29.6</v>
      </c>
      <c r="AA420">
        <v>10.06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2.0699999999999998</v>
      </c>
      <c r="AH420">
        <v>2</v>
      </c>
      <c r="AI420">
        <v>39651170</v>
      </c>
      <c r="AJ420">
        <v>511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ROW(Source!A173)</f>
        <v>173</v>
      </c>
      <c r="B421">
        <v>39651184</v>
      </c>
      <c r="C421">
        <v>39651166</v>
      </c>
      <c r="D421">
        <v>36883554</v>
      </c>
      <c r="E421">
        <v>1</v>
      </c>
      <c r="F421">
        <v>1</v>
      </c>
      <c r="G421">
        <v>1</v>
      </c>
      <c r="H421">
        <v>2</v>
      </c>
      <c r="I421" t="s">
        <v>961</v>
      </c>
      <c r="J421" t="s">
        <v>962</v>
      </c>
      <c r="K421" t="s">
        <v>963</v>
      </c>
      <c r="L421">
        <v>1368</v>
      </c>
      <c r="N421">
        <v>1011</v>
      </c>
      <c r="O421" t="s">
        <v>902</v>
      </c>
      <c r="P421" t="s">
        <v>902</v>
      </c>
      <c r="Q421">
        <v>1</v>
      </c>
      <c r="X421">
        <v>0.1</v>
      </c>
      <c r="Y421">
        <v>0</v>
      </c>
      <c r="Z421">
        <v>65.709999999999994</v>
      </c>
      <c r="AA421">
        <v>11.6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0.1</v>
      </c>
      <c r="AH421">
        <v>2</v>
      </c>
      <c r="AI421">
        <v>39651171</v>
      </c>
      <c r="AJ421">
        <v>512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ROW(Source!A173)</f>
        <v>173</v>
      </c>
      <c r="B422">
        <v>39651185</v>
      </c>
      <c r="C422">
        <v>39651166</v>
      </c>
      <c r="D422">
        <v>36883858</v>
      </c>
      <c r="E422">
        <v>1</v>
      </c>
      <c r="F422">
        <v>1</v>
      </c>
      <c r="G422">
        <v>1</v>
      </c>
      <c r="H422">
        <v>2</v>
      </c>
      <c r="I422" t="s">
        <v>1039</v>
      </c>
      <c r="J422" t="s">
        <v>1040</v>
      </c>
      <c r="K422" t="s">
        <v>1041</v>
      </c>
      <c r="L422">
        <v>1368</v>
      </c>
      <c r="N422">
        <v>1011</v>
      </c>
      <c r="O422" t="s">
        <v>902</v>
      </c>
      <c r="P422" t="s">
        <v>902</v>
      </c>
      <c r="Q422">
        <v>1</v>
      </c>
      <c r="X422">
        <v>1.93</v>
      </c>
      <c r="Y422">
        <v>0</v>
      </c>
      <c r="Z422">
        <v>8.1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1.93</v>
      </c>
      <c r="AH422">
        <v>2</v>
      </c>
      <c r="AI422">
        <v>39651172</v>
      </c>
      <c r="AJ422">
        <v>513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ROW(Source!A173)</f>
        <v>173</v>
      </c>
      <c r="B423">
        <v>39651186</v>
      </c>
      <c r="C423">
        <v>39651166</v>
      </c>
      <c r="D423">
        <v>36803258</v>
      </c>
      <c r="E423">
        <v>1</v>
      </c>
      <c r="F423">
        <v>1</v>
      </c>
      <c r="G423">
        <v>1</v>
      </c>
      <c r="H423">
        <v>3</v>
      </c>
      <c r="I423" t="s">
        <v>1107</v>
      </c>
      <c r="J423" t="s">
        <v>1108</v>
      </c>
      <c r="K423" t="s">
        <v>1109</v>
      </c>
      <c r="L423">
        <v>1346</v>
      </c>
      <c r="N423">
        <v>1009</v>
      </c>
      <c r="O423" t="s">
        <v>186</v>
      </c>
      <c r="P423" t="s">
        <v>186</v>
      </c>
      <c r="Q423">
        <v>1</v>
      </c>
      <c r="X423">
        <v>2.14</v>
      </c>
      <c r="Y423">
        <v>10.57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2.14</v>
      </c>
      <c r="AH423">
        <v>2</v>
      </c>
      <c r="AI423">
        <v>39651173</v>
      </c>
      <c r="AJ423">
        <v>514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ROW(Source!A173)</f>
        <v>173</v>
      </c>
      <c r="B424">
        <v>39651187</v>
      </c>
      <c r="C424">
        <v>39651166</v>
      </c>
      <c r="D424">
        <v>36804448</v>
      </c>
      <c r="E424">
        <v>1</v>
      </c>
      <c r="F424">
        <v>1</v>
      </c>
      <c r="G424">
        <v>1</v>
      </c>
      <c r="H424">
        <v>3</v>
      </c>
      <c r="I424" t="s">
        <v>925</v>
      </c>
      <c r="J424" t="s">
        <v>926</v>
      </c>
      <c r="K424" t="s">
        <v>927</v>
      </c>
      <c r="L424">
        <v>1346</v>
      </c>
      <c r="N424">
        <v>1009</v>
      </c>
      <c r="O424" t="s">
        <v>186</v>
      </c>
      <c r="P424" t="s">
        <v>186</v>
      </c>
      <c r="Q424">
        <v>1</v>
      </c>
      <c r="X424">
        <v>1.25</v>
      </c>
      <c r="Y424">
        <v>9.0399999999999991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1.25</v>
      </c>
      <c r="AH424">
        <v>2</v>
      </c>
      <c r="AI424">
        <v>39651174</v>
      </c>
      <c r="AJ424">
        <v>515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ROW(Source!A173)</f>
        <v>173</v>
      </c>
      <c r="B425">
        <v>39651188</v>
      </c>
      <c r="C425">
        <v>39651166</v>
      </c>
      <c r="D425">
        <v>36804580</v>
      </c>
      <c r="E425">
        <v>1</v>
      </c>
      <c r="F425">
        <v>1</v>
      </c>
      <c r="G425">
        <v>1</v>
      </c>
      <c r="H425">
        <v>3</v>
      </c>
      <c r="I425" t="s">
        <v>1110</v>
      </c>
      <c r="J425" t="s">
        <v>1111</v>
      </c>
      <c r="K425" t="s">
        <v>1112</v>
      </c>
      <c r="L425">
        <v>1355</v>
      </c>
      <c r="N425">
        <v>1010</v>
      </c>
      <c r="O425" t="s">
        <v>265</v>
      </c>
      <c r="P425" t="s">
        <v>265</v>
      </c>
      <c r="Q425">
        <v>100</v>
      </c>
      <c r="X425">
        <v>0.3</v>
      </c>
      <c r="Y425">
        <v>86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0.3</v>
      </c>
      <c r="AH425">
        <v>2</v>
      </c>
      <c r="AI425">
        <v>39651175</v>
      </c>
      <c r="AJ425">
        <v>516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ROW(Source!A173)</f>
        <v>173</v>
      </c>
      <c r="B426">
        <v>39651189</v>
      </c>
      <c r="C426">
        <v>39651166</v>
      </c>
      <c r="D426">
        <v>36851795</v>
      </c>
      <c r="E426">
        <v>1</v>
      </c>
      <c r="F426">
        <v>1</v>
      </c>
      <c r="G426">
        <v>1</v>
      </c>
      <c r="H426">
        <v>3</v>
      </c>
      <c r="I426" t="s">
        <v>1113</v>
      </c>
      <c r="J426" t="s">
        <v>1114</v>
      </c>
      <c r="K426" t="s">
        <v>1115</v>
      </c>
      <c r="L426">
        <v>1354</v>
      </c>
      <c r="N426">
        <v>1010</v>
      </c>
      <c r="O426" t="s">
        <v>27</v>
      </c>
      <c r="P426" t="s">
        <v>27</v>
      </c>
      <c r="Q426">
        <v>1</v>
      </c>
      <c r="X426">
        <v>30</v>
      </c>
      <c r="Y426">
        <v>10.54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30</v>
      </c>
      <c r="AH426">
        <v>2</v>
      </c>
      <c r="AI426">
        <v>39651176</v>
      </c>
      <c r="AJ426">
        <v>517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ROW(Source!A173)</f>
        <v>173</v>
      </c>
      <c r="B427">
        <v>39651190</v>
      </c>
      <c r="C427">
        <v>39651166</v>
      </c>
      <c r="D427">
        <v>36853747</v>
      </c>
      <c r="E427">
        <v>1</v>
      </c>
      <c r="F427">
        <v>1</v>
      </c>
      <c r="G427">
        <v>1</v>
      </c>
      <c r="H427">
        <v>3</v>
      </c>
      <c r="I427" t="s">
        <v>1116</v>
      </c>
      <c r="J427" t="s">
        <v>1117</v>
      </c>
      <c r="K427" t="s">
        <v>1118</v>
      </c>
      <c r="L427">
        <v>1354</v>
      </c>
      <c r="N427">
        <v>1010</v>
      </c>
      <c r="O427" t="s">
        <v>27</v>
      </c>
      <c r="P427" t="s">
        <v>27</v>
      </c>
      <c r="Q427">
        <v>1</v>
      </c>
      <c r="X427">
        <v>6</v>
      </c>
      <c r="Y427">
        <v>5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6</v>
      </c>
      <c r="AH427">
        <v>2</v>
      </c>
      <c r="AI427">
        <v>39651177</v>
      </c>
      <c r="AJ427">
        <v>519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ROW(Source!A173)</f>
        <v>173</v>
      </c>
      <c r="B428">
        <v>39651191</v>
      </c>
      <c r="C428">
        <v>39651166</v>
      </c>
      <c r="D428">
        <v>36799065</v>
      </c>
      <c r="E428">
        <v>17</v>
      </c>
      <c r="F428">
        <v>1</v>
      </c>
      <c r="G428">
        <v>1</v>
      </c>
      <c r="H428">
        <v>3</v>
      </c>
      <c r="I428" t="s">
        <v>892</v>
      </c>
      <c r="J428" t="s">
        <v>3</v>
      </c>
      <c r="K428" t="s">
        <v>893</v>
      </c>
      <c r="L428">
        <v>1374</v>
      </c>
      <c r="N428">
        <v>1013</v>
      </c>
      <c r="O428" t="s">
        <v>894</v>
      </c>
      <c r="P428" t="s">
        <v>894</v>
      </c>
      <c r="Q428">
        <v>1</v>
      </c>
      <c r="X428">
        <v>1.61</v>
      </c>
      <c r="Y428">
        <v>1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1.61</v>
      </c>
      <c r="AH428">
        <v>2</v>
      </c>
      <c r="AI428">
        <v>39651178</v>
      </c>
      <c r="AJ428">
        <v>520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ROW(Source!A176)</f>
        <v>176</v>
      </c>
      <c r="B429">
        <v>39656382</v>
      </c>
      <c r="C429">
        <v>39656381</v>
      </c>
      <c r="D429">
        <v>37082223</v>
      </c>
      <c r="E429">
        <v>1</v>
      </c>
      <c r="F429">
        <v>1</v>
      </c>
      <c r="G429">
        <v>1</v>
      </c>
      <c r="H429">
        <v>1</v>
      </c>
      <c r="I429" t="s">
        <v>972</v>
      </c>
      <c r="J429" t="s">
        <v>3</v>
      </c>
      <c r="K429" t="s">
        <v>973</v>
      </c>
      <c r="L429">
        <v>1191</v>
      </c>
      <c r="N429">
        <v>1013</v>
      </c>
      <c r="O429" t="s">
        <v>878</v>
      </c>
      <c r="P429" t="s">
        <v>878</v>
      </c>
      <c r="Q429">
        <v>1</v>
      </c>
      <c r="X429">
        <v>0.5</v>
      </c>
      <c r="Y429">
        <v>0</v>
      </c>
      <c r="Z429">
        <v>0</v>
      </c>
      <c r="AA429">
        <v>0</v>
      </c>
      <c r="AB429">
        <v>9.76</v>
      </c>
      <c r="AC429">
        <v>0</v>
      </c>
      <c r="AD429">
        <v>1</v>
      </c>
      <c r="AE429">
        <v>1</v>
      </c>
      <c r="AF429" t="s">
        <v>3</v>
      </c>
      <c r="AG429">
        <v>0.5</v>
      </c>
      <c r="AH429">
        <v>2</v>
      </c>
      <c r="AI429">
        <v>39656382</v>
      </c>
      <c r="AJ429">
        <v>521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ROW(Source!A176)</f>
        <v>176</v>
      </c>
      <c r="B430">
        <v>39656383</v>
      </c>
      <c r="C430">
        <v>39656381</v>
      </c>
      <c r="D430">
        <v>36804944</v>
      </c>
      <c r="E430">
        <v>1</v>
      </c>
      <c r="F430">
        <v>1</v>
      </c>
      <c r="G430">
        <v>1</v>
      </c>
      <c r="H430">
        <v>3</v>
      </c>
      <c r="I430" t="s">
        <v>974</v>
      </c>
      <c r="J430" t="s">
        <v>975</v>
      </c>
      <c r="K430" t="s">
        <v>976</v>
      </c>
      <c r="L430">
        <v>1348</v>
      </c>
      <c r="N430">
        <v>1009</v>
      </c>
      <c r="O430" t="s">
        <v>888</v>
      </c>
      <c r="P430" t="s">
        <v>888</v>
      </c>
      <c r="Q430">
        <v>1000</v>
      </c>
      <c r="X430">
        <v>1.0000000000000001E-5</v>
      </c>
      <c r="Y430">
        <v>12430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1.0000000000000001E-5</v>
      </c>
      <c r="AH430">
        <v>2</v>
      </c>
      <c r="AI430">
        <v>39656383</v>
      </c>
      <c r="AJ430">
        <v>522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ROW(Source!A176)</f>
        <v>176</v>
      </c>
      <c r="B431">
        <v>39656384</v>
      </c>
      <c r="C431">
        <v>39656381</v>
      </c>
      <c r="D431">
        <v>36806488</v>
      </c>
      <c r="E431">
        <v>1</v>
      </c>
      <c r="F431">
        <v>1</v>
      </c>
      <c r="G431">
        <v>1</v>
      </c>
      <c r="H431">
        <v>3</v>
      </c>
      <c r="I431" t="s">
        <v>885</v>
      </c>
      <c r="J431" t="s">
        <v>886</v>
      </c>
      <c r="K431" t="s">
        <v>887</v>
      </c>
      <c r="L431">
        <v>1348</v>
      </c>
      <c r="N431">
        <v>1009</v>
      </c>
      <c r="O431" t="s">
        <v>888</v>
      </c>
      <c r="P431" t="s">
        <v>888</v>
      </c>
      <c r="Q431">
        <v>1000</v>
      </c>
      <c r="X431">
        <v>5.0000000000000002E-5</v>
      </c>
      <c r="Y431">
        <v>729.98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5.0000000000000002E-5</v>
      </c>
      <c r="AH431">
        <v>2</v>
      </c>
      <c r="AI431">
        <v>39656384</v>
      </c>
      <c r="AJ431">
        <v>523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ROW(Source!A176)</f>
        <v>176</v>
      </c>
      <c r="B432">
        <v>39656385</v>
      </c>
      <c r="C432">
        <v>39656381</v>
      </c>
      <c r="D432">
        <v>36825637</v>
      </c>
      <c r="E432">
        <v>1</v>
      </c>
      <c r="F432">
        <v>1</v>
      </c>
      <c r="G432">
        <v>1</v>
      </c>
      <c r="H432">
        <v>3</v>
      </c>
      <c r="I432" t="s">
        <v>977</v>
      </c>
      <c r="J432" t="s">
        <v>978</v>
      </c>
      <c r="K432" t="s">
        <v>979</v>
      </c>
      <c r="L432">
        <v>1348</v>
      </c>
      <c r="N432">
        <v>1009</v>
      </c>
      <c r="O432" t="s">
        <v>888</v>
      </c>
      <c r="P432" t="s">
        <v>888</v>
      </c>
      <c r="Q432">
        <v>1000</v>
      </c>
      <c r="X432">
        <v>1.0000000000000001E-5</v>
      </c>
      <c r="Y432">
        <v>14690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1.0000000000000001E-5</v>
      </c>
      <c r="AH432">
        <v>2</v>
      </c>
      <c r="AI432">
        <v>39656385</v>
      </c>
      <c r="AJ432">
        <v>524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ROW(Source!A176)</f>
        <v>176</v>
      </c>
      <c r="B433">
        <v>39656386</v>
      </c>
      <c r="C433">
        <v>39656381</v>
      </c>
      <c r="D433">
        <v>36799065</v>
      </c>
      <c r="E433">
        <v>17</v>
      </c>
      <c r="F433">
        <v>1</v>
      </c>
      <c r="G433">
        <v>1</v>
      </c>
      <c r="H433">
        <v>3</v>
      </c>
      <c r="I433" t="s">
        <v>892</v>
      </c>
      <c r="J433" t="s">
        <v>3</v>
      </c>
      <c r="K433" t="s">
        <v>893</v>
      </c>
      <c r="L433">
        <v>1374</v>
      </c>
      <c r="N433">
        <v>1013</v>
      </c>
      <c r="O433" t="s">
        <v>894</v>
      </c>
      <c r="P433" t="s">
        <v>894</v>
      </c>
      <c r="Q433">
        <v>1</v>
      </c>
      <c r="X433">
        <v>0.1</v>
      </c>
      <c r="Y433">
        <v>1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0.1</v>
      </c>
      <c r="AH433">
        <v>2</v>
      </c>
      <c r="AI433">
        <v>39656386</v>
      </c>
      <c r="AJ433">
        <v>527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ROW(Source!A177)</f>
        <v>177</v>
      </c>
      <c r="B434">
        <v>39656382</v>
      </c>
      <c r="C434">
        <v>39656381</v>
      </c>
      <c r="D434">
        <v>37082223</v>
      </c>
      <c r="E434">
        <v>1</v>
      </c>
      <c r="F434">
        <v>1</v>
      </c>
      <c r="G434">
        <v>1</v>
      </c>
      <c r="H434">
        <v>1</v>
      </c>
      <c r="I434" t="s">
        <v>972</v>
      </c>
      <c r="J434" t="s">
        <v>3</v>
      </c>
      <c r="K434" t="s">
        <v>973</v>
      </c>
      <c r="L434">
        <v>1191</v>
      </c>
      <c r="N434">
        <v>1013</v>
      </c>
      <c r="O434" t="s">
        <v>878</v>
      </c>
      <c r="P434" t="s">
        <v>878</v>
      </c>
      <c r="Q434">
        <v>1</v>
      </c>
      <c r="X434">
        <v>0.5</v>
      </c>
      <c r="Y434">
        <v>0</v>
      </c>
      <c r="Z434">
        <v>0</v>
      </c>
      <c r="AA434">
        <v>0</v>
      </c>
      <c r="AB434">
        <v>9.76</v>
      </c>
      <c r="AC434">
        <v>0</v>
      </c>
      <c r="AD434">
        <v>1</v>
      </c>
      <c r="AE434">
        <v>1</v>
      </c>
      <c r="AF434" t="s">
        <v>3</v>
      </c>
      <c r="AG434">
        <v>0.5</v>
      </c>
      <c r="AH434">
        <v>2</v>
      </c>
      <c r="AI434">
        <v>39656382</v>
      </c>
      <c r="AJ434">
        <v>528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ROW(Source!A177)</f>
        <v>177</v>
      </c>
      <c r="B435">
        <v>39656383</v>
      </c>
      <c r="C435">
        <v>39656381</v>
      </c>
      <c r="D435">
        <v>36804944</v>
      </c>
      <c r="E435">
        <v>1</v>
      </c>
      <c r="F435">
        <v>1</v>
      </c>
      <c r="G435">
        <v>1</v>
      </c>
      <c r="H435">
        <v>3</v>
      </c>
      <c r="I435" t="s">
        <v>974</v>
      </c>
      <c r="J435" t="s">
        <v>975</v>
      </c>
      <c r="K435" t="s">
        <v>976</v>
      </c>
      <c r="L435">
        <v>1348</v>
      </c>
      <c r="N435">
        <v>1009</v>
      </c>
      <c r="O435" t="s">
        <v>888</v>
      </c>
      <c r="P435" t="s">
        <v>888</v>
      </c>
      <c r="Q435">
        <v>1000</v>
      </c>
      <c r="X435">
        <v>1.0000000000000001E-5</v>
      </c>
      <c r="Y435">
        <v>12430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1.0000000000000001E-5</v>
      </c>
      <c r="AH435">
        <v>2</v>
      </c>
      <c r="AI435">
        <v>39656383</v>
      </c>
      <c r="AJ435">
        <v>529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ROW(Source!A177)</f>
        <v>177</v>
      </c>
      <c r="B436">
        <v>39656384</v>
      </c>
      <c r="C436">
        <v>39656381</v>
      </c>
      <c r="D436">
        <v>36806488</v>
      </c>
      <c r="E436">
        <v>1</v>
      </c>
      <c r="F436">
        <v>1</v>
      </c>
      <c r="G436">
        <v>1</v>
      </c>
      <c r="H436">
        <v>3</v>
      </c>
      <c r="I436" t="s">
        <v>885</v>
      </c>
      <c r="J436" t="s">
        <v>886</v>
      </c>
      <c r="K436" t="s">
        <v>887</v>
      </c>
      <c r="L436">
        <v>1348</v>
      </c>
      <c r="N436">
        <v>1009</v>
      </c>
      <c r="O436" t="s">
        <v>888</v>
      </c>
      <c r="P436" t="s">
        <v>888</v>
      </c>
      <c r="Q436">
        <v>1000</v>
      </c>
      <c r="X436">
        <v>5.0000000000000002E-5</v>
      </c>
      <c r="Y436">
        <v>729.98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5.0000000000000002E-5</v>
      </c>
      <c r="AH436">
        <v>2</v>
      </c>
      <c r="AI436">
        <v>39656384</v>
      </c>
      <c r="AJ436">
        <v>530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ROW(Source!A177)</f>
        <v>177</v>
      </c>
      <c r="B437">
        <v>39656385</v>
      </c>
      <c r="C437">
        <v>39656381</v>
      </c>
      <c r="D437">
        <v>36825637</v>
      </c>
      <c r="E437">
        <v>1</v>
      </c>
      <c r="F437">
        <v>1</v>
      </c>
      <c r="G437">
        <v>1</v>
      </c>
      <c r="H437">
        <v>3</v>
      </c>
      <c r="I437" t="s">
        <v>977</v>
      </c>
      <c r="J437" t="s">
        <v>978</v>
      </c>
      <c r="K437" t="s">
        <v>979</v>
      </c>
      <c r="L437">
        <v>1348</v>
      </c>
      <c r="N437">
        <v>1009</v>
      </c>
      <c r="O437" t="s">
        <v>888</v>
      </c>
      <c r="P437" t="s">
        <v>888</v>
      </c>
      <c r="Q437">
        <v>1000</v>
      </c>
      <c r="X437">
        <v>1.0000000000000001E-5</v>
      </c>
      <c r="Y437">
        <v>14690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1.0000000000000001E-5</v>
      </c>
      <c r="AH437">
        <v>2</v>
      </c>
      <c r="AI437">
        <v>39656385</v>
      </c>
      <c r="AJ437">
        <v>531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ROW(Source!A177)</f>
        <v>177</v>
      </c>
      <c r="B438">
        <v>39656386</v>
      </c>
      <c r="C438">
        <v>39656381</v>
      </c>
      <c r="D438">
        <v>36799065</v>
      </c>
      <c r="E438">
        <v>17</v>
      </c>
      <c r="F438">
        <v>1</v>
      </c>
      <c r="G438">
        <v>1</v>
      </c>
      <c r="H438">
        <v>3</v>
      </c>
      <c r="I438" t="s">
        <v>892</v>
      </c>
      <c r="J438" t="s">
        <v>3</v>
      </c>
      <c r="K438" t="s">
        <v>893</v>
      </c>
      <c r="L438">
        <v>1374</v>
      </c>
      <c r="N438">
        <v>1013</v>
      </c>
      <c r="O438" t="s">
        <v>894</v>
      </c>
      <c r="P438" t="s">
        <v>894</v>
      </c>
      <c r="Q438">
        <v>1</v>
      </c>
      <c r="X438">
        <v>0.1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0.1</v>
      </c>
      <c r="AH438">
        <v>2</v>
      </c>
      <c r="AI438">
        <v>39656386</v>
      </c>
      <c r="AJ438">
        <v>534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ROW(Source!A182)</f>
        <v>182</v>
      </c>
      <c r="B439">
        <v>39651199</v>
      </c>
      <c r="C439">
        <v>39651193</v>
      </c>
      <c r="D439">
        <v>37071037</v>
      </c>
      <c r="E439">
        <v>1</v>
      </c>
      <c r="F439">
        <v>1</v>
      </c>
      <c r="G439">
        <v>1</v>
      </c>
      <c r="H439">
        <v>1</v>
      </c>
      <c r="I439" t="s">
        <v>895</v>
      </c>
      <c r="J439" t="s">
        <v>3</v>
      </c>
      <c r="K439" t="s">
        <v>896</v>
      </c>
      <c r="L439">
        <v>1191</v>
      </c>
      <c r="N439">
        <v>1013</v>
      </c>
      <c r="O439" t="s">
        <v>878</v>
      </c>
      <c r="P439" t="s">
        <v>878</v>
      </c>
      <c r="Q439">
        <v>1</v>
      </c>
      <c r="X439">
        <v>0.38</v>
      </c>
      <c r="Y439">
        <v>0</v>
      </c>
      <c r="Z439">
        <v>0</v>
      </c>
      <c r="AA439">
        <v>0</v>
      </c>
      <c r="AB439">
        <v>9.6199999999999992</v>
      </c>
      <c r="AC439">
        <v>0</v>
      </c>
      <c r="AD439">
        <v>1</v>
      </c>
      <c r="AE439">
        <v>1</v>
      </c>
      <c r="AF439" t="s">
        <v>19</v>
      </c>
      <c r="AG439">
        <v>0.51300000000000001</v>
      </c>
      <c r="AH439">
        <v>2</v>
      </c>
      <c r="AI439">
        <v>39651194</v>
      </c>
      <c r="AJ439">
        <v>535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ROW(Source!A182)</f>
        <v>182</v>
      </c>
      <c r="B440">
        <v>39651200</v>
      </c>
      <c r="C440">
        <v>39651193</v>
      </c>
      <c r="D440">
        <v>36799674</v>
      </c>
      <c r="E440">
        <v>1</v>
      </c>
      <c r="F440">
        <v>1</v>
      </c>
      <c r="G440">
        <v>1</v>
      </c>
      <c r="H440">
        <v>3</v>
      </c>
      <c r="I440" t="s">
        <v>1119</v>
      </c>
      <c r="J440" t="s">
        <v>1120</v>
      </c>
      <c r="K440" t="s">
        <v>1121</v>
      </c>
      <c r="L440">
        <v>1348</v>
      </c>
      <c r="N440">
        <v>1009</v>
      </c>
      <c r="O440" t="s">
        <v>888</v>
      </c>
      <c r="P440" t="s">
        <v>888</v>
      </c>
      <c r="Q440">
        <v>1000</v>
      </c>
      <c r="X440">
        <v>6.0000000000000002E-5</v>
      </c>
      <c r="Y440">
        <v>26950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6.0000000000000002E-5</v>
      </c>
      <c r="AH440">
        <v>2</v>
      </c>
      <c r="AI440">
        <v>39651195</v>
      </c>
      <c r="AJ440">
        <v>536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ROW(Source!A182)</f>
        <v>182</v>
      </c>
      <c r="B441">
        <v>39651201</v>
      </c>
      <c r="C441">
        <v>39651193</v>
      </c>
      <c r="D441">
        <v>36802470</v>
      </c>
      <c r="E441">
        <v>1</v>
      </c>
      <c r="F441">
        <v>1</v>
      </c>
      <c r="G441">
        <v>1</v>
      </c>
      <c r="H441">
        <v>3</v>
      </c>
      <c r="I441" t="s">
        <v>1122</v>
      </c>
      <c r="J441" t="s">
        <v>1123</v>
      </c>
      <c r="K441" t="s">
        <v>1124</v>
      </c>
      <c r="L441">
        <v>1346</v>
      </c>
      <c r="N441">
        <v>1009</v>
      </c>
      <c r="O441" t="s">
        <v>186</v>
      </c>
      <c r="P441" t="s">
        <v>186</v>
      </c>
      <c r="Q441">
        <v>1</v>
      </c>
      <c r="X441">
        <v>0.15</v>
      </c>
      <c r="Y441">
        <v>9.0399999999999991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0.15</v>
      </c>
      <c r="AH441">
        <v>2</v>
      </c>
      <c r="AI441">
        <v>39651196</v>
      </c>
      <c r="AJ441">
        <v>537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ROW(Source!A182)</f>
        <v>182</v>
      </c>
      <c r="B442">
        <v>39651202</v>
      </c>
      <c r="C442">
        <v>39651193</v>
      </c>
      <c r="D442">
        <v>36802484</v>
      </c>
      <c r="E442">
        <v>1</v>
      </c>
      <c r="F442">
        <v>1</v>
      </c>
      <c r="G442">
        <v>1</v>
      </c>
      <c r="H442">
        <v>3</v>
      </c>
      <c r="I442" t="s">
        <v>1125</v>
      </c>
      <c r="J442" t="s">
        <v>1126</v>
      </c>
      <c r="K442" t="s">
        <v>1127</v>
      </c>
      <c r="L442">
        <v>1346</v>
      </c>
      <c r="N442">
        <v>1009</v>
      </c>
      <c r="O442" t="s">
        <v>186</v>
      </c>
      <c r="P442" t="s">
        <v>186</v>
      </c>
      <c r="Q442">
        <v>1</v>
      </c>
      <c r="X442">
        <v>0.72</v>
      </c>
      <c r="Y442">
        <v>16.7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0.72</v>
      </c>
      <c r="AH442">
        <v>2</v>
      </c>
      <c r="AI442">
        <v>39651197</v>
      </c>
      <c r="AJ442">
        <v>538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ROW(Source!A182)</f>
        <v>182</v>
      </c>
      <c r="B443">
        <v>39651203</v>
      </c>
      <c r="C443">
        <v>39651193</v>
      </c>
      <c r="D443">
        <v>36799065</v>
      </c>
      <c r="E443">
        <v>17</v>
      </c>
      <c r="F443">
        <v>1</v>
      </c>
      <c r="G443">
        <v>1</v>
      </c>
      <c r="H443">
        <v>3</v>
      </c>
      <c r="I443" t="s">
        <v>892</v>
      </c>
      <c r="J443" t="s">
        <v>3</v>
      </c>
      <c r="K443" t="s">
        <v>893</v>
      </c>
      <c r="L443">
        <v>1374</v>
      </c>
      <c r="N443">
        <v>1013</v>
      </c>
      <c r="O443" t="s">
        <v>894</v>
      </c>
      <c r="P443" t="s">
        <v>894</v>
      </c>
      <c r="Q443">
        <v>1</v>
      </c>
      <c r="X443">
        <v>7.0000000000000007E-2</v>
      </c>
      <c r="Y443">
        <v>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7.0000000000000007E-2</v>
      </c>
      <c r="AH443">
        <v>2</v>
      </c>
      <c r="AI443">
        <v>39651198</v>
      </c>
      <c r="AJ443">
        <v>539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ROW(Source!A183)</f>
        <v>183</v>
      </c>
      <c r="B444">
        <v>39651199</v>
      </c>
      <c r="C444">
        <v>39651193</v>
      </c>
      <c r="D444">
        <v>37071037</v>
      </c>
      <c r="E444">
        <v>1</v>
      </c>
      <c r="F444">
        <v>1</v>
      </c>
      <c r="G444">
        <v>1</v>
      </c>
      <c r="H444">
        <v>1</v>
      </c>
      <c r="I444" t="s">
        <v>895</v>
      </c>
      <c r="J444" t="s">
        <v>3</v>
      </c>
      <c r="K444" t="s">
        <v>896</v>
      </c>
      <c r="L444">
        <v>1191</v>
      </c>
      <c r="N444">
        <v>1013</v>
      </c>
      <c r="O444" t="s">
        <v>878</v>
      </c>
      <c r="P444" t="s">
        <v>878</v>
      </c>
      <c r="Q444">
        <v>1</v>
      </c>
      <c r="X444">
        <v>0.38</v>
      </c>
      <c r="Y444">
        <v>0</v>
      </c>
      <c r="Z444">
        <v>0</v>
      </c>
      <c r="AA444">
        <v>0</v>
      </c>
      <c r="AB444">
        <v>9.6199999999999992</v>
      </c>
      <c r="AC444">
        <v>0</v>
      </c>
      <c r="AD444">
        <v>1</v>
      </c>
      <c r="AE444">
        <v>1</v>
      </c>
      <c r="AF444" t="s">
        <v>19</v>
      </c>
      <c r="AG444">
        <v>0.51300000000000001</v>
      </c>
      <c r="AH444">
        <v>2</v>
      </c>
      <c r="AI444">
        <v>39651194</v>
      </c>
      <c r="AJ444">
        <v>540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ROW(Source!A183)</f>
        <v>183</v>
      </c>
      <c r="B445">
        <v>39651200</v>
      </c>
      <c r="C445">
        <v>39651193</v>
      </c>
      <c r="D445">
        <v>36799674</v>
      </c>
      <c r="E445">
        <v>1</v>
      </c>
      <c r="F445">
        <v>1</v>
      </c>
      <c r="G445">
        <v>1</v>
      </c>
      <c r="H445">
        <v>3</v>
      </c>
      <c r="I445" t="s">
        <v>1119</v>
      </c>
      <c r="J445" t="s">
        <v>1120</v>
      </c>
      <c r="K445" t="s">
        <v>1121</v>
      </c>
      <c r="L445">
        <v>1348</v>
      </c>
      <c r="N445">
        <v>1009</v>
      </c>
      <c r="O445" t="s">
        <v>888</v>
      </c>
      <c r="P445" t="s">
        <v>888</v>
      </c>
      <c r="Q445">
        <v>1000</v>
      </c>
      <c r="X445">
        <v>6.0000000000000002E-5</v>
      </c>
      <c r="Y445">
        <v>26950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6.0000000000000002E-5</v>
      </c>
      <c r="AH445">
        <v>2</v>
      </c>
      <c r="AI445">
        <v>39651195</v>
      </c>
      <c r="AJ445">
        <v>541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ROW(Source!A183)</f>
        <v>183</v>
      </c>
      <c r="B446">
        <v>39651201</v>
      </c>
      <c r="C446">
        <v>39651193</v>
      </c>
      <c r="D446">
        <v>36802470</v>
      </c>
      <c r="E446">
        <v>1</v>
      </c>
      <c r="F446">
        <v>1</v>
      </c>
      <c r="G446">
        <v>1</v>
      </c>
      <c r="H446">
        <v>3</v>
      </c>
      <c r="I446" t="s">
        <v>1122</v>
      </c>
      <c r="J446" t="s">
        <v>1123</v>
      </c>
      <c r="K446" t="s">
        <v>1124</v>
      </c>
      <c r="L446">
        <v>1346</v>
      </c>
      <c r="N446">
        <v>1009</v>
      </c>
      <c r="O446" t="s">
        <v>186</v>
      </c>
      <c r="P446" t="s">
        <v>186</v>
      </c>
      <c r="Q446">
        <v>1</v>
      </c>
      <c r="X446">
        <v>0.15</v>
      </c>
      <c r="Y446">
        <v>9.0399999999999991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0.15</v>
      </c>
      <c r="AH446">
        <v>2</v>
      </c>
      <c r="AI446">
        <v>39651196</v>
      </c>
      <c r="AJ446">
        <v>542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ROW(Source!A183)</f>
        <v>183</v>
      </c>
      <c r="B447">
        <v>39651202</v>
      </c>
      <c r="C447">
        <v>39651193</v>
      </c>
      <c r="D447">
        <v>36802484</v>
      </c>
      <c r="E447">
        <v>1</v>
      </c>
      <c r="F447">
        <v>1</v>
      </c>
      <c r="G447">
        <v>1</v>
      </c>
      <c r="H447">
        <v>3</v>
      </c>
      <c r="I447" t="s">
        <v>1125</v>
      </c>
      <c r="J447" t="s">
        <v>1126</v>
      </c>
      <c r="K447" t="s">
        <v>1127</v>
      </c>
      <c r="L447">
        <v>1346</v>
      </c>
      <c r="N447">
        <v>1009</v>
      </c>
      <c r="O447" t="s">
        <v>186</v>
      </c>
      <c r="P447" t="s">
        <v>186</v>
      </c>
      <c r="Q447">
        <v>1</v>
      </c>
      <c r="X447">
        <v>0.72</v>
      </c>
      <c r="Y447">
        <v>16.7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0.72</v>
      </c>
      <c r="AH447">
        <v>2</v>
      </c>
      <c r="AI447">
        <v>39651197</v>
      </c>
      <c r="AJ447">
        <v>543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ROW(Source!A183)</f>
        <v>183</v>
      </c>
      <c r="B448">
        <v>39651203</v>
      </c>
      <c r="C448">
        <v>39651193</v>
      </c>
      <c r="D448">
        <v>36799065</v>
      </c>
      <c r="E448">
        <v>17</v>
      </c>
      <c r="F448">
        <v>1</v>
      </c>
      <c r="G448">
        <v>1</v>
      </c>
      <c r="H448">
        <v>3</v>
      </c>
      <c r="I448" t="s">
        <v>892</v>
      </c>
      <c r="J448" t="s">
        <v>3</v>
      </c>
      <c r="K448" t="s">
        <v>893</v>
      </c>
      <c r="L448">
        <v>1374</v>
      </c>
      <c r="N448">
        <v>1013</v>
      </c>
      <c r="O448" t="s">
        <v>894</v>
      </c>
      <c r="P448" t="s">
        <v>894</v>
      </c>
      <c r="Q448">
        <v>1</v>
      </c>
      <c r="X448">
        <v>7.0000000000000007E-2</v>
      </c>
      <c r="Y448">
        <v>1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7.0000000000000007E-2</v>
      </c>
      <c r="AH448">
        <v>2</v>
      </c>
      <c r="AI448">
        <v>39651198</v>
      </c>
      <c r="AJ448">
        <v>544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ROW(Source!A184)</f>
        <v>184</v>
      </c>
      <c r="B449">
        <v>39656344</v>
      </c>
      <c r="C449">
        <v>39656343</v>
      </c>
      <c r="D449">
        <v>37066491</v>
      </c>
      <c r="E449">
        <v>1</v>
      </c>
      <c r="F449">
        <v>1</v>
      </c>
      <c r="G449">
        <v>1</v>
      </c>
      <c r="H449">
        <v>1</v>
      </c>
      <c r="I449" t="s">
        <v>1128</v>
      </c>
      <c r="J449" t="s">
        <v>3</v>
      </c>
      <c r="K449" t="s">
        <v>1129</v>
      </c>
      <c r="L449">
        <v>1191</v>
      </c>
      <c r="N449">
        <v>1013</v>
      </c>
      <c r="O449" t="s">
        <v>878</v>
      </c>
      <c r="P449" t="s">
        <v>878</v>
      </c>
      <c r="Q449">
        <v>1</v>
      </c>
      <c r="X449">
        <v>75.150000000000006</v>
      </c>
      <c r="Y449">
        <v>0</v>
      </c>
      <c r="Z449">
        <v>0</v>
      </c>
      <c r="AA449">
        <v>0</v>
      </c>
      <c r="AB449">
        <v>8.02</v>
      </c>
      <c r="AC449">
        <v>0</v>
      </c>
      <c r="AD449">
        <v>1</v>
      </c>
      <c r="AE449">
        <v>1</v>
      </c>
      <c r="AF449" t="s">
        <v>3</v>
      </c>
      <c r="AG449">
        <v>75.150000000000006</v>
      </c>
      <c r="AH449">
        <v>2</v>
      </c>
      <c r="AI449">
        <v>39656344</v>
      </c>
      <c r="AJ449">
        <v>545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ROW(Source!A184)</f>
        <v>184</v>
      </c>
      <c r="B450">
        <v>39656345</v>
      </c>
      <c r="C450">
        <v>39656343</v>
      </c>
      <c r="D450">
        <v>37064876</v>
      </c>
      <c r="E450">
        <v>1</v>
      </c>
      <c r="F450">
        <v>1</v>
      </c>
      <c r="G450">
        <v>1</v>
      </c>
      <c r="H450">
        <v>1</v>
      </c>
      <c r="I450" t="s">
        <v>897</v>
      </c>
      <c r="J450" t="s">
        <v>3</v>
      </c>
      <c r="K450" t="s">
        <v>898</v>
      </c>
      <c r="L450">
        <v>1191</v>
      </c>
      <c r="N450">
        <v>1013</v>
      </c>
      <c r="O450" t="s">
        <v>878</v>
      </c>
      <c r="P450" t="s">
        <v>878</v>
      </c>
      <c r="Q450">
        <v>1</v>
      </c>
      <c r="X450">
        <v>4.2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3</v>
      </c>
      <c r="AG450">
        <v>4.2</v>
      </c>
      <c r="AH450">
        <v>2</v>
      </c>
      <c r="AI450">
        <v>39656345</v>
      </c>
      <c r="AJ450">
        <v>546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ROW(Source!A184)</f>
        <v>184</v>
      </c>
      <c r="B451">
        <v>39656346</v>
      </c>
      <c r="C451">
        <v>39656343</v>
      </c>
      <c r="D451">
        <v>36882452</v>
      </c>
      <c r="E451">
        <v>1</v>
      </c>
      <c r="F451">
        <v>1</v>
      </c>
      <c r="G451">
        <v>1</v>
      </c>
      <c r="H451">
        <v>2</v>
      </c>
      <c r="I451" t="s">
        <v>1081</v>
      </c>
      <c r="J451" t="s">
        <v>1082</v>
      </c>
      <c r="K451" t="s">
        <v>1083</v>
      </c>
      <c r="L451">
        <v>1368</v>
      </c>
      <c r="N451">
        <v>1011</v>
      </c>
      <c r="O451" t="s">
        <v>902</v>
      </c>
      <c r="P451" t="s">
        <v>902</v>
      </c>
      <c r="Q451">
        <v>1</v>
      </c>
      <c r="X451">
        <v>1.73</v>
      </c>
      <c r="Y451">
        <v>0</v>
      </c>
      <c r="Z451">
        <v>31.26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1.73</v>
      </c>
      <c r="AH451">
        <v>2</v>
      </c>
      <c r="AI451">
        <v>39656346</v>
      </c>
      <c r="AJ451">
        <v>547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ROW(Source!A184)</f>
        <v>184</v>
      </c>
      <c r="B452">
        <v>39656347</v>
      </c>
      <c r="C452">
        <v>39656343</v>
      </c>
      <c r="D452">
        <v>36883554</v>
      </c>
      <c r="E452">
        <v>1</v>
      </c>
      <c r="F452">
        <v>1</v>
      </c>
      <c r="G452">
        <v>1</v>
      </c>
      <c r="H452">
        <v>2</v>
      </c>
      <c r="I452" t="s">
        <v>961</v>
      </c>
      <c r="J452" t="s">
        <v>962</v>
      </c>
      <c r="K452" t="s">
        <v>963</v>
      </c>
      <c r="L452">
        <v>1368</v>
      </c>
      <c r="N452">
        <v>1011</v>
      </c>
      <c r="O452" t="s">
        <v>902</v>
      </c>
      <c r="P452" t="s">
        <v>902</v>
      </c>
      <c r="Q452">
        <v>1</v>
      </c>
      <c r="X452">
        <v>2.4700000000000002</v>
      </c>
      <c r="Y452">
        <v>0</v>
      </c>
      <c r="Z452">
        <v>65.709999999999994</v>
      </c>
      <c r="AA452">
        <v>11.6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2.4700000000000002</v>
      </c>
      <c r="AH452">
        <v>2</v>
      </c>
      <c r="AI452">
        <v>39656347</v>
      </c>
      <c r="AJ452">
        <v>548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ROW(Source!A184)</f>
        <v>184</v>
      </c>
      <c r="B453">
        <v>39656348</v>
      </c>
      <c r="C453">
        <v>39656343</v>
      </c>
      <c r="D453">
        <v>36804545</v>
      </c>
      <c r="E453">
        <v>1</v>
      </c>
      <c r="F453">
        <v>1</v>
      </c>
      <c r="G453">
        <v>1</v>
      </c>
      <c r="H453">
        <v>3</v>
      </c>
      <c r="I453" t="s">
        <v>1130</v>
      </c>
      <c r="J453" t="s">
        <v>1131</v>
      </c>
      <c r="K453" t="s">
        <v>1132</v>
      </c>
      <c r="L453">
        <v>1348</v>
      </c>
      <c r="N453">
        <v>1009</v>
      </c>
      <c r="O453" t="s">
        <v>888</v>
      </c>
      <c r="P453" t="s">
        <v>888</v>
      </c>
      <c r="Q453">
        <v>1000</v>
      </c>
      <c r="X453">
        <v>1.2E-2</v>
      </c>
      <c r="Y453">
        <v>11978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1.2E-2</v>
      </c>
      <c r="AH453">
        <v>2</v>
      </c>
      <c r="AI453">
        <v>39656348</v>
      </c>
      <c r="AJ453">
        <v>549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ROW(Source!A184)</f>
        <v>184</v>
      </c>
      <c r="B454">
        <v>39656349</v>
      </c>
      <c r="C454">
        <v>39656343</v>
      </c>
      <c r="D454">
        <v>36824289</v>
      </c>
      <c r="E454">
        <v>1</v>
      </c>
      <c r="F454">
        <v>1</v>
      </c>
      <c r="G454">
        <v>1</v>
      </c>
      <c r="H454">
        <v>3</v>
      </c>
      <c r="I454" t="s">
        <v>1133</v>
      </c>
      <c r="J454" t="s">
        <v>1134</v>
      </c>
      <c r="K454" t="s">
        <v>1135</v>
      </c>
      <c r="L454">
        <v>1348</v>
      </c>
      <c r="N454">
        <v>1009</v>
      </c>
      <c r="O454" t="s">
        <v>888</v>
      </c>
      <c r="P454" t="s">
        <v>888</v>
      </c>
      <c r="Q454">
        <v>1000</v>
      </c>
      <c r="X454">
        <v>3.5000000000000003E-2</v>
      </c>
      <c r="Y454">
        <v>5989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3.5000000000000003E-2</v>
      </c>
      <c r="AH454">
        <v>2</v>
      </c>
      <c r="AI454">
        <v>39656349</v>
      </c>
      <c r="AJ454">
        <v>550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ROW(Source!A184)</f>
        <v>184</v>
      </c>
      <c r="B455">
        <v>39656350</v>
      </c>
      <c r="C455">
        <v>39656343</v>
      </c>
      <c r="D455">
        <v>36797029</v>
      </c>
      <c r="E455">
        <v>17</v>
      </c>
      <c r="F455">
        <v>1</v>
      </c>
      <c r="G455">
        <v>1</v>
      </c>
      <c r="H455">
        <v>3</v>
      </c>
      <c r="I455" t="s">
        <v>1287</v>
      </c>
      <c r="J455" t="s">
        <v>3</v>
      </c>
      <c r="K455" t="s">
        <v>1288</v>
      </c>
      <c r="L455">
        <v>1354</v>
      </c>
      <c r="N455">
        <v>1010</v>
      </c>
      <c r="O455" t="s">
        <v>27</v>
      </c>
      <c r="P455" t="s">
        <v>27</v>
      </c>
      <c r="Q455">
        <v>1</v>
      </c>
      <c r="X455">
        <v>100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 t="s">
        <v>3</v>
      </c>
      <c r="AG455">
        <v>100</v>
      </c>
      <c r="AH455">
        <v>3</v>
      </c>
      <c r="AI455">
        <v>-1</v>
      </c>
      <c r="AJ455" t="s">
        <v>3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ROW(Source!A184)</f>
        <v>184</v>
      </c>
      <c r="B456">
        <v>39656351</v>
      </c>
      <c r="C456">
        <v>39656343</v>
      </c>
      <c r="D456">
        <v>36831264</v>
      </c>
      <c r="E456">
        <v>1</v>
      </c>
      <c r="F456">
        <v>1</v>
      </c>
      <c r="G456">
        <v>1</v>
      </c>
      <c r="H456">
        <v>3</v>
      </c>
      <c r="I456" t="s">
        <v>1136</v>
      </c>
      <c r="J456" t="s">
        <v>1137</v>
      </c>
      <c r="K456" t="s">
        <v>1138</v>
      </c>
      <c r="L456">
        <v>1301</v>
      </c>
      <c r="N456">
        <v>1003</v>
      </c>
      <c r="O456" t="s">
        <v>335</v>
      </c>
      <c r="P456" t="s">
        <v>335</v>
      </c>
      <c r="Q456">
        <v>1</v>
      </c>
      <c r="X456">
        <v>400</v>
      </c>
      <c r="Y456">
        <v>3.2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400</v>
      </c>
      <c r="AH456">
        <v>2</v>
      </c>
      <c r="AI456">
        <v>39656351</v>
      </c>
      <c r="AJ456">
        <v>551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ROW(Source!A185)</f>
        <v>185</v>
      </c>
      <c r="B457">
        <v>39656344</v>
      </c>
      <c r="C457">
        <v>39656343</v>
      </c>
      <c r="D457">
        <v>37066491</v>
      </c>
      <c r="E457">
        <v>1</v>
      </c>
      <c r="F457">
        <v>1</v>
      </c>
      <c r="G457">
        <v>1</v>
      </c>
      <c r="H457">
        <v>1</v>
      </c>
      <c r="I457" t="s">
        <v>1128</v>
      </c>
      <c r="J457" t="s">
        <v>3</v>
      </c>
      <c r="K457" t="s">
        <v>1129</v>
      </c>
      <c r="L457">
        <v>1191</v>
      </c>
      <c r="N457">
        <v>1013</v>
      </c>
      <c r="O457" t="s">
        <v>878</v>
      </c>
      <c r="P457" t="s">
        <v>878</v>
      </c>
      <c r="Q457">
        <v>1</v>
      </c>
      <c r="X457">
        <v>75.150000000000006</v>
      </c>
      <c r="Y457">
        <v>0</v>
      </c>
      <c r="Z457">
        <v>0</v>
      </c>
      <c r="AA457">
        <v>0</v>
      </c>
      <c r="AB457">
        <v>8.02</v>
      </c>
      <c r="AC457">
        <v>0</v>
      </c>
      <c r="AD457">
        <v>1</v>
      </c>
      <c r="AE457">
        <v>1</v>
      </c>
      <c r="AF457" t="s">
        <v>3</v>
      </c>
      <c r="AG457">
        <v>75.150000000000006</v>
      </c>
      <c r="AH457">
        <v>2</v>
      </c>
      <c r="AI457">
        <v>39656344</v>
      </c>
      <c r="AJ457">
        <v>556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ROW(Source!A185)</f>
        <v>185</v>
      </c>
      <c r="B458">
        <v>39656345</v>
      </c>
      <c r="C458">
        <v>39656343</v>
      </c>
      <c r="D458">
        <v>37064876</v>
      </c>
      <c r="E458">
        <v>1</v>
      </c>
      <c r="F458">
        <v>1</v>
      </c>
      <c r="G458">
        <v>1</v>
      </c>
      <c r="H458">
        <v>1</v>
      </c>
      <c r="I458" t="s">
        <v>897</v>
      </c>
      <c r="J458" t="s">
        <v>3</v>
      </c>
      <c r="K458" t="s">
        <v>898</v>
      </c>
      <c r="L458">
        <v>1191</v>
      </c>
      <c r="N458">
        <v>1013</v>
      </c>
      <c r="O458" t="s">
        <v>878</v>
      </c>
      <c r="P458" t="s">
        <v>878</v>
      </c>
      <c r="Q458">
        <v>1</v>
      </c>
      <c r="X458">
        <v>4.2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</v>
      </c>
      <c r="AG458">
        <v>4.2</v>
      </c>
      <c r="AH458">
        <v>2</v>
      </c>
      <c r="AI458">
        <v>39656345</v>
      </c>
      <c r="AJ458">
        <v>557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ROW(Source!A185)</f>
        <v>185</v>
      </c>
      <c r="B459">
        <v>39656346</v>
      </c>
      <c r="C459">
        <v>39656343</v>
      </c>
      <c r="D459">
        <v>36882452</v>
      </c>
      <c r="E459">
        <v>1</v>
      </c>
      <c r="F459">
        <v>1</v>
      </c>
      <c r="G459">
        <v>1</v>
      </c>
      <c r="H459">
        <v>2</v>
      </c>
      <c r="I459" t="s">
        <v>1081</v>
      </c>
      <c r="J459" t="s">
        <v>1082</v>
      </c>
      <c r="K459" t="s">
        <v>1083</v>
      </c>
      <c r="L459">
        <v>1368</v>
      </c>
      <c r="N459">
        <v>1011</v>
      </c>
      <c r="O459" t="s">
        <v>902</v>
      </c>
      <c r="P459" t="s">
        <v>902</v>
      </c>
      <c r="Q459">
        <v>1</v>
      </c>
      <c r="X459">
        <v>1.73</v>
      </c>
      <c r="Y459">
        <v>0</v>
      </c>
      <c r="Z459">
        <v>31.26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1.73</v>
      </c>
      <c r="AH459">
        <v>2</v>
      </c>
      <c r="AI459">
        <v>39656346</v>
      </c>
      <c r="AJ459">
        <v>558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ROW(Source!A185)</f>
        <v>185</v>
      </c>
      <c r="B460">
        <v>39656347</v>
      </c>
      <c r="C460">
        <v>39656343</v>
      </c>
      <c r="D460">
        <v>36883554</v>
      </c>
      <c r="E460">
        <v>1</v>
      </c>
      <c r="F460">
        <v>1</v>
      </c>
      <c r="G460">
        <v>1</v>
      </c>
      <c r="H460">
        <v>2</v>
      </c>
      <c r="I460" t="s">
        <v>961</v>
      </c>
      <c r="J460" t="s">
        <v>962</v>
      </c>
      <c r="K460" t="s">
        <v>963</v>
      </c>
      <c r="L460">
        <v>1368</v>
      </c>
      <c r="N460">
        <v>1011</v>
      </c>
      <c r="O460" t="s">
        <v>902</v>
      </c>
      <c r="P460" t="s">
        <v>902</v>
      </c>
      <c r="Q460">
        <v>1</v>
      </c>
      <c r="X460">
        <v>2.4700000000000002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2.4700000000000002</v>
      </c>
      <c r="AH460">
        <v>2</v>
      </c>
      <c r="AI460">
        <v>39656347</v>
      </c>
      <c r="AJ460">
        <v>559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ROW(Source!A185)</f>
        <v>185</v>
      </c>
      <c r="B461">
        <v>39656348</v>
      </c>
      <c r="C461">
        <v>39656343</v>
      </c>
      <c r="D461">
        <v>36804545</v>
      </c>
      <c r="E461">
        <v>1</v>
      </c>
      <c r="F461">
        <v>1</v>
      </c>
      <c r="G461">
        <v>1</v>
      </c>
      <c r="H461">
        <v>3</v>
      </c>
      <c r="I461" t="s">
        <v>1130</v>
      </c>
      <c r="J461" t="s">
        <v>1131</v>
      </c>
      <c r="K461" t="s">
        <v>1132</v>
      </c>
      <c r="L461">
        <v>1348</v>
      </c>
      <c r="N461">
        <v>1009</v>
      </c>
      <c r="O461" t="s">
        <v>888</v>
      </c>
      <c r="P461" t="s">
        <v>888</v>
      </c>
      <c r="Q461">
        <v>1000</v>
      </c>
      <c r="X461">
        <v>1.2E-2</v>
      </c>
      <c r="Y461">
        <v>11978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1.2E-2</v>
      </c>
      <c r="AH461">
        <v>2</v>
      </c>
      <c r="AI461">
        <v>39656348</v>
      </c>
      <c r="AJ461">
        <v>560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ROW(Source!A185)</f>
        <v>185</v>
      </c>
      <c r="B462">
        <v>39656349</v>
      </c>
      <c r="C462">
        <v>39656343</v>
      </c>
      <c r="D462">
        <v>36824289</v>
      </c>
      <c r="E462">
        <v>1</v>
      </c>
      <c r="F462">
        <v>1</v>
      </c>
      <c r="G462">
        <v>1</v>
      </c>
      <c r="H462">
        <v>3</v>
      </c>
      <c r="I462" t="s">
        <v>1133</v>
      </c>
      <c r="J462" t="s">
        <v>1134</v>
      </c>
      <c r="K462" t="s">
        <v>1135</v>
      </c>
      <c r="L462">
        <v>1348</v>
      </c>
      <c r="N462">
        <v>1009</v>
      </c>
      <c r="O462" t="s">
        <v>888</v>
      </c>
      <c r="P462" t="s">
        <v>888</v>
      </c>
      <c r="Q462">
        <v>1000</v>
      </c>
      <c r="X462">
        <v>3.5000000000000003E-2</v>
      </c>
      <c r="Y462">
        <v>5989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3.5000000000000003E-2</v>
      </c>
      <c r="AH462">
        <v>2</v>
      </c>
      <c r="AI462">
        <v>39656349</v>
      </c>
      <c r="AJ462">
        <v>561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ROW(Source!A185)</f>
        <v>185</v>
      </c>
      <c r="B463">
        <v>39656350</v>
      </c>
      <c r="C463">
        <v>39656343</v>
      </c>
      <c r="D463">
        <v>36797029</v>
      </c>
      <c r="E463">
        <v>17</v>
      </c>
      <c r="F463">
        <v>1</v>
      </c>
      <c r="G463">
        <v>1</v>
      </c>
      <c r="H463">
        <v>3</v>
      </c>
      <c r="I463" t="s">
        <v>1287</v>
      </c>
      <c r="J463" t="s">
        <v>3</v>
      </c>
      <c r="K463" t="s">
        <v>1288</v>
      </c>
      <c r="L463">
        <v>1354</v>
      </c>
      <c r="N463">
        <v>1010</v>
      </c>
      <c r="O463" t="s">
        <v>27</v>
      </c>
      <c r="P463" t="s">
        <v>27</v>
      </c>
      <c r="Q463">
        <v>1</v>
      </c>
      <c r="X463">
        <v>100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 t="s">
        <v>3</v>
      </c>
      <c r="AG463">
        <v>100</v>
      </c>
      <c r="AH463">
        <v>3</v>
      </c>
      <c r="AI463">
        <v>-1</v>
      </c>
      <c r="AJ463" t="s">
        <v>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ROW(Source!A185)</f>
        <v>185</v>
      </c>
      <c r="B464">
        <v>39656351</v>
      </c>
      <c r="C464">
        <v>39656343</v>
      </c>
      <c r="D464">
        <v>36831264</v>
      </c>
      <c r="E464">
        <v>1</v>
      </c>
      <c r="F464">
        <v>1</v>
      </c>
      <c r="G464">
        <v>1</v>
      </c>
      <c r="H464">
        <v>3</v>
      </c>
      <c r="I464" t="s">
        <v>1136</v>
      </c>
      <c r="J464" t="s">
        <v>1137</v>
      </c>
      <c r="K464" t="s">
        <v>1138</v>
      </c>
      <c r="L464">
        <v>1301</v>
      </c>
      <c r="N464">
        <v>1003</v>
      </c>
      <c r="O464" t="s">
        <v>335</v>
      </c>
      <c r="P464" t="s">
        <v>335</v>
      </c>
      <c r="Q464">
        <v>1</v>
      </c>
      <c r="X464">
        <v>400</v>
      </c>
      <c r="Y464">
        <v>3.2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400</v>
      </c>
      <c r="AH464">
        <v>2</v>
      </c>
      <c r="AI464">
        <v>39656351</v>
      </c>
      <c r="AJ464">
        <v>562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ROW(Source!A194)</f>
        <v>194</v>
      </c>
      <c r="B465">
        <v>39654039</v>
      </c>
      <c r="C465">
        <v>39654038</v>
      </c>
      <c r="D465">
        <v>37075528</v>
      </c>
      <c r="E465">
        <v>1</v>
      </c>
      <c r="F465">
        <v>1</v>
      </c>
      <c r="G465">
        <v>1</v>
      </c>
      <c r="H465">
        <v>1</v>
      </c>
      <c r="I465" t="s">
        <v>1139</v>
      </c>
      <c r="J465" t="s">
        <v>3</v>
      </c>
      <c r="K465" t="s">
        <v>1140</v>
      </c>
      <c r="L465">
        <v>1191</v>
      </c>
      <c r="N465">
        <v>1013</v>
      </c>
      <c r="O465" t="s">
        <v>878</v>
      </c>
      <c r="P465" t="s">
        <v>878</v>
      </c>
      <c r="Q465">
        <v>1</v>
      </c>
      <c r="X465">
        <v>2.78</v>
      </c>
      <c r="Y465">
        <v>0</v>
      </c>
      <c r="Z465">
        <v>0</v>
      </c>
      <c r="AA465">
        <v>0</v>
      </c>
      <c r="AB465">
        <v>10.06</v>
      </c>
      <c r="AC465">
        <v>0</v>
      </c>
      <c r="AD465">
        <v>1</v>
      </c>
      <c r="AE465">
        <v>1</v>
      </c>
      <c r="AF465" t="s">
        <v>3</v>
      </c>
      <c r="AG465">
        <v>2.78</v>
      </c>
      <c r="AH465">
        <v>2</v>
      </c>
      <c r="AI465">
        <v>39654039</v>
      </c>
      <c r="AJ465">
        <v>567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ROW(Source!A194)</f>
        <v>194</v>
      </c>
      <c r="B466">
        <v>39654040</v>
      </c>
      <c r="C466">
        <v>39654038</v>
      </c>
      <c r="D466">
        <v>37064876</v>
      </c>
      <c r="E466">
        <v>1</v>
      </c>
      <c r="F466">
        <v>1</v>
      </c>
      <c r="G466">
        <v>1</v>
      </c>
      <c r="H466">
        <v>1</v>
      </c>
      <c r="I466" t="s">
        <v>897</v>
      </c>
      <c r="J466" t="s">
        <v>3</v>
      </c>
      <c r="K466" t="s">
        <v>898</v>
      </c>
      <c r="L466">
        <v>1191</v>
      </c>
      <c r="N466">
        <v>1013</v>
      </c>
      <c r="O466" t="s">
        <v>878</v>
      </c>
      <c r="P466" t="s">
        <v>878</v>
      </c>
      <c r="Q466">
        <v>1</v>
      </c>
      <c r="X466">
        <v>0.02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2</v>
      </c>
      <c r="AF466" t="s">
        <v>3</v>
      </c>
      <c r="AG466">
        <v>0.02</v>
      </c>
      <c r="AH466">
        <v>2</v>
      </c>
      <c r="AI466">
        <v>39654040</v>
      </c>
      <c r="AJ466">
        <v>568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ROW(Source!A194)</f>
        <v>194</v>
      </c>
      <c r="B467">
        <v>39654041</v>
      </c>
      <c r="C467">
        <v>39654038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961</v>
      </c>
      <c r="J467" t="s">
        <v>962</v>
      </c>
      <c r="K467" t="s">
        <v>963</v>
      </c>
      <c r="L467">
        <v>1368</v>
      </c>
      <c r="N467">
        <v>1011</v>
      </c>
      <c r="O467" t="s">
        <v>902</v>
      </c>
      <c r="P467" t="s">
        <v>902</v>
      </c>
      <c r="Q467">
        <v>1</v>
      </c>
      <c r="X467">
        <v>0.02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0.02</v>
      </c>
      <c r="AH467">
        <v>2</v>
      </c>
      <c r="AI467">
        <v>39654041</v>
      </c>
      <c r="AJ467">
        <v>569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ROW(Source!A194)</f>
        <v>194</v>
      </c>
      <c r="B468">
        <v>39654042</v>
      </c>
      <c r="C468">
        <v>39654038</v>
      </c>
      <c r="D468">
        <v>36883858</v>
      </c>
      <c r="E468">
        <v>1</v>
      </c>
      <c r="F468">
        <v>1</v>
      </c>
      <c r="G468">
        <v>1</v>
      </c>
      <c r="H468">
        <v>2</v>
      </c>
      <c r="I468" t="s">
        <v>1039</v>
      </c>
      <c r="J468" t="s">
        <v>1040</v>
      </c>
      <c r="K468" t="s">
        <v>1041</v>
      </c>
      <c r="L468">
        <v>1368</v>
      </c>
      <c r="N468">
        <v>1011</v>
      </c>
      <c r="O468" t="s">
        <v>902</v>
      </c>
      <c r="P468" t="s">
        <v>902</v>
      </c>
      <c r="Q468">
        <v>1</v>
      </c>
      <c r="X468">
        <v>0.73</v>
      </c>
      <c r="Y468">
        <v>0</v>
      </c>
      <c r="Z468">
        <v>8.1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0.73</v>
      </c>
      <c r="AH468">
        <v>2</v>
      </c>
      <c r="AI468">
        <v>39654042</v>
      </c>
      <c r="AJ468">
        <v>570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ROW(Source!A194)</f>
        <v>194</v>
      </c>
      <c r="B469">
        <v>39654043</v>
      </c>
      <c r="C469">
        <v>39654038</v>
      </c>
      <c r="D469">
        <v>36803256</v>
      </c>
      <c r="E469">
        <v>1</v>
      </c>
      <c r="F469">
        <v>1</v>
      </c>
      <c r="G469">
        <v>1</v>
      </c>
      <c r="H469">
        <v>3</v>
      </c>
      <c r="I469" t="s">
        <v>1141</v>
      </c>
      <c r="J469" t="s">
        <v>1142</v>
      </c>
      <c r="K469" t="s">
        <v>1143</v>
      </c>
      <c r="L469">
        <v>1348</v>
      </c>
      <c r="N469">
        <v>1009</v>
      </c>
      <c r="O469" t="s">
        <v>888</v>
      </c>
      <c r="P469" t="s">
        <v>888</v>
      </c>
      <c r="Q469">
        <v>1000</v>
      </c>
      <c r="X469">
        <v>8.0000000000000007E-5</v>
      </c>
      <c r="Y469">
        <v>10315.01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8.0000000000000007E-5</v>
      </c>
      <c r="AH469">
        <v>2</v>
      </c>
      <c r="AI469">
        <v>39654043</v>
      </c>
      <c r="AJ469">
        <v>571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ROW(Source!A194)</f>
        <v>194</v>
      </c>
      <c r="B470">
        <v>39654044</v>
      </c>
      <c r="C470">
        <v>39654038</v>
      </c>
      <c r="D470">
        <v>36804401</v>
      </c>
      <c r="E470">
        <v>1</v>
      </c>
      <c r="F470">
        <v>1</v>
      </c>
      <c r="G470">
        <v>1</v>
      </c>
      <c r="H470">
        <v>3</v>
      </c>
      <c r="I470" t="s">
        <v>1144</v>
      </c>
      <c r="J470" t="s">
        <v>1145</v>
      </c>
      <c r="K470" t="s">
        <v>1146</v>
      </c>
      <c r="L470">
        <v>1348</v>
      </c>
      <c r="N470">
        <v>1009</v>
      </c>
      <c r="O470" t="s">
        <v>888</v>
      </c>
      <c r="P470" t="s">
        <v>888</v>
      </c>
      <c r="Q470">
        <v>1000</v>
      </c>
      <c r="X470">
        <v>3.0000000000000001E-3</v>
      </c>
      <c r="Y470">
        <v>10068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3.0000000000000001E-3</v>
      </c>
      <c r="AH470">
        <v>2</v>
      </c>
      <c r="AI470">
        <v>39654044</v>
      </c>
      <c r="AJ470">
        <v>572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ROW(Source!A194)</f>
        <v>194</v>
      </c>
      <c r="B471">
        <v>39654045</v>
      </c>
      <c r="C471">
        <v>39654038</v>
      </c>
      <c r="D471">
        <v>36796896</v>
      </c>
      <c r="E471">
        <v>17</v>
      </c>
      <c r="F471">
        <v>1</v>
      </c>
      <c r="G471">
        <v>1</v>
      </c>
      <c r="H471">
        <v>3</v>
      </c>
      <c r="I471" t="s">
        <v>1289</v>
      </c>
      <c r="J471" t="s">
        <v>3</v>
      </c>
      <c r="K471" t="s">
        <v>1290</v>
      </c>
      <c r="L471">
        <v>1354</v>
      </c>
      <c r="N471">
        <v>1010</v>
      </c>
      <c r="O471" t="s">
        <v>27</v>
      </c>
      <c r="P471" t="s">
        <v>27</v>
      </c>
      <c r="Q471">
        <v>1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1</v>
      </c>
      <c r="AD471">
        <v>0</v>
      </c>
      <c r="AE471">
        <v>0</v>
      </c>
      <c r="AF471" t="s">
        <v>3</v>
      </c>
      <c r="AG471">
        <v>0</v>
      </c>
      <c r="AH471">
        <v>3</v>
      </c>
      <c r="AI471">
        <v>-1</v>
      </c>
      <c r="AJ471" t="s">
        <v>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ROW(Source!A194)</f>
        <v>194</v>
      </c>
      <c r="B472">
        <v>39654046</v>
      </c>
      <c r="C472">
        <v>39654038</v>
      </c>
      <c r="D472">
        <v>36838817</v>
      </c>
      <c r="E472">
        <v>1</v>
      </c>
      <c r="F472">
        <v>1</v>
      </c>
      <c r="G472">
        <v>1</v>
      </c>
      <c r="H472">
        <v>3</v>
      </c>
      <c r="I472" t="s">
        <v>1147</v>
      </c>
      <c r="J472" t="s">
        <v>1148</v>
      </c>
      <c r="K472" t="s">
        <v>1149</v>
      </c>
      <c r="L472">
        <v>1354</v>
      </c>
      <c r="N472">
        <v>1010</v>
      </c>
      <c r="O472" t="s">
        <v>27</v>
      </c>
      <c r="P472" t="s">
        <v>27</v>
      </c>
      <c r="Q472">
        <v>1</v>
      </c>
      <c r="X472">
        <v>0.19</v>
      </c>
      <c r="Y472">
        <v>110.11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0.19</v>
      </c>
      <c r="AH472">
        <v>2</v>
      </c>
      <c r="AI472">
        <v>39654046</v>
      </c>
      <c r="AJ472">
        <v>574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ROW(Source!A195)</f>
        <v>195</v>
      </c>
      <c r="B473">
        <v>39654039</v>
      </c>
      <c r="C473">
        <v>39654038</v>
      </c>
      <c r="D473">
        <v>37075528</v>
      </c>
      <c r="E473">
        <v>1</v>
      </c>
      <c r="F473">
        <v>1</v>
      </c>
      <c r="G473">
        <v>1</v>
      </c>
      <c r="H473">
        <v>1</v>
      </c>
      <c r="I473" t="s">
        <v>1139</v>
      </c>
      <c r="J473" t="s">
        <v>3</v>
      </c>
      <c r="K473" t="s">
        <v>1140</v>
      </c>
      <c r="L473">
        <v>1191</v>
      </c>
      <c r="N473">
        <v>1013</v>
      </c>
      <c r="O473" t="s">
        <v>878</v>
      </c>
      <c r="P473" t="s">
        <v>878</v>
      </c>
      <c r="Q473">
        <v>1</v>
      </c>
      <c r="X473">
        <v>2.78</v>
      </c>
      <c r="Y473">
        <v>0</v>
      </c>
      <c r="Z473">
        <v>0</v>
      </c>
      <c r="AA473">
        <v>0</v>
      </c>
      <c r="AB473">
        <v>10.06</v>
      </c>
      <c r="AC473">
        <v>0</v>
      </c>
      <c r="AD473">
        <v>1</v>
      </c>
      <c r="AE473">
        <v>1</v>
      </c>
      <c r="AF473" t="s">
        <v>3</v>
      </c>
      <c r="AG473">
        <v>2.78</v>
      </c>
      <c r="AH473">
        <v>2</v>
      </c>
      <c r="AI473">
        <v>39654039</v>
      </c>
      <c r="AJ473">
        <v>575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ROW(Source!A195)</f>
        <v>195</v>
      </c>
      <c r="B474">
        <v>39654040</v>
      </c>
      <c r="C474">
        <v>39654038</v>
      </c>
      <c r="D474">
        <v>37064876</v>
      </c>
      <c r="E474">
        <v>1</v>
      </c>
      <c r="F474">
        <v>1</v>
      </c>
      <c r="G474">
        <v>1</v>
      </c>
      <c r="H474">
        <v>1</v>
      </c>
      <c r="I474" t="s">
        <v>897</v>
      </c>
      <c r="J474" t="s">
        <v>3</v>
      </c>
      <c r="K474" t="s">
        <v>898</v>
      </c>
      <c r="L474">
        <v>1191</v>
      </c>
      <c r="N474">
        <v>1013</v>
      </c>
      <c r="O474" t="s">
        <v>878</v>
      </c>
      <c r="P474" t="s">
        <v>878</v>
      </c>
      <c r="Q474">
        <v>1</v>
      </c>
      <c r="X474">
        <v>0.02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2</v>
      </c>
      <c r="AF474" t="s">
        <v>3</v>
      </c>
      <c r="AG474">
        <v>0.02</v>
      </c>
      <c r="AH474">
        <v>2</v>
      </c>
      <c r="AI474">
        <v>39654040</v>
      </c>
      <c r="AJ474">
        <v>576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ROW(Source!A195)</f>
        <v>195</v>
      </c>
      <c r="B475">
        <v>39654041</v>
      </c>
      <c r="C475">
        <v>39654038</v>
      </c>
      <c r="D475">
        <v>36883554</v>
      </c>
      <c r="E475">
        <v>1</v>
      </c>
      <c r="F475">
        <v>1</v>
      </c>
      <c r="G475">
        <v>1</v>
      </c>
      <c r="H475">
        <v>2</v>
      </c>
      <c r="I475" t="s">
        <v>961</v>
      </c>
      <c r="J475" t="s">
        <v>962</v>
      </c>
      <c r="K475" t="s">
        <v>963</v>
      </c>
      <c r="L475">
        <v>1368</v>
      </c>
      <c r="N475">
        <v>1011</v>
      </c>
      <c r="O475" t="s">
        <v>902</v>
      </c>
      <c r="P475" t="s">
        <v>902</v>
      </c>
      <c r="Q475">
        <v>1</v>
      </c>
      <c r="X475">
        <v>0.02</v>
      </c>
      <c r="Y475">
        <v>0</v>
      </c>
      <c r="Z475">
        <v>65.709999999999994</v>
      </c>
      <c r="AA475">
        <v>11.6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0.02</v>
      </c>
      <c r="AH475">
        <v>2</v>
      </c>
      <c r="AI475">
        <v>39654041</v>
      </c>
      <c r="AJ475">
        <v>577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ROW(Source!A195)</f>
        <v>195</v>
      </c>
      <c r="B476">
        <v>39654042</v>
      </c>
      <c r="C476">
        <v>39654038</v>
      </c>
      <c r="D476">
        <v>36883858</v>
      </c>
      <c r="E476">
        <v>1</v>
      </c>
      <c r="F476">
        <v>1</v>
      </c>
      <c r="G476">
        <v>1</v>
      </c>
      <c r="H476">
        <v>2</v>
      </c>
      <c r="I476" t="s">
        <v>1039</v>
      </c>
      <c r="J476" t="s">
        <v>1040</v>
      </c>
      <c r="K476" t="s">
        <v>1041</v>
      </c>
      <c r="L476">
        <v>1368</v>
      </c>
      <c r="N476">
        <v>1011</v>
      </c>
      <c r="O476" t="s">
        <v>902</v>
      </c>
      <c r="P476" t="s">
        <v>902</v>
      </c>
      <c r="Q476">
        <v>1</v>
      </c>
      <c r="X476">
        <v>0.73</v>
      </c>
      <c r="Y476">
        <v>0</v>
      </c>
      <c r="Z476">
        <v>8.1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0.73</v>
      </c>
      <c r="AH476">
        <v>2</v>
      </c>
      <c r="AI476">
        <v>39654042</v>
      </c>
      <c r="AJ476">
        <v>578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ROW(Source!A195)</f>
        <v>195</v>
      </c>
      <c r="B477">
        <v>39654043</v>
      </c>
      <c r="C477">
        <v>39654038</v>
      </c>
      <c r="D477">
        <v>36803256</v>
      </c>
      <c r="E477">
        <v>1</v>
      </c>
      <c r="F477">
        <v>1</v>
      </c>
      <c r="G477">
        <v>1</v>
      </c>
      <c r="H477">
        <v>3</v>
      </c>
      <c r="I477" t="s">
        <v>1141</v>
      </c>
      <c r="J477" t="s">
        <v>1142</v>
      </c>
      <c r="K477" t="s">
        <v>1143</v>
      </c>
      <c r="L477">
        <v>1348</v>
      </c>
      <c r="N477">
        <v>1009</v>
      </c>
      <c r="O477" t="s">
        <v>888</v>
      </c>
      <c r="P477" t="s">
        <v>888</v>
      </c>
      <c r="Q477">
        <v>1000</v>
      </c>
      <c r="X477">
        <v>8.0000000000000007E-5</v>
      </c>
      <c r="Y477">
        <v>10315.01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8.0000000000000007E-5</v>
      </c>
      <c r="AH477">
        <v>2</v>
      </c>
      <c r="AI477">
        <v>39654043</v>
      </c>
      <c r="AJ477">
        <v>579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ROW(Source!A195)</f>
        <v>195</v>
      </c>
      <c r="B478">
        <v>39654044</v>
      </c>
      <c r="C478">
        <v>39654038</v>
      </c>
      <c r="D478">
        <v>36804401</v>
      </c>
      <c r="E478">
        <v>1</v>
      </c>
      <c r="F478">
        <v>1</v>
      </c>
      <c r="G478">
        <v>1</v>
      </c>
      <c r="H478">
        <v>3</v>
      </c>
      <c r="I478" t="s">
        <v>1144</v>
      </c>
      <c r="J478" t="s">
        <v>1145</v>
      </c>
      <c r="K478" t="s">
        <v>1146</v>
      </c>
      <c r="L478">
        <v>1348</v>
      </c>
      <c r="N478">
        <v>1009</v>
      </c>
      <c r="O478" t="s">
        <v>888</v>
      </c>
      <c r="P478" t="s">
        <v>888</v>
      </c>
      <c r="Q478">
        <v>1000</v>
      </c>
      <c r="X478">
        <v>3.0000000000000001E-3</v>
      </c>
      <c r="Y478">
        <v>10068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3.0000000000000001E-3</v>
      </c>
      <c r="AH478">
        <v>2</v>
      </c>
      <c r="AI478">
        <v>39654044</v>
      </c>
      <c r="AJ478">
        <v>580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ROW(Source!A195)</f>
        <v>195</v>
      </c>
      <c r="B479">
        <v>39654045</v>
      </c>
      <c r="C479">
        <v>39654038</v>
      </c>
      <c r="D479">
        <v>36796896</v>
      </c>
      <c r="E479">
        <v>17</v>
      </c>
      <c r="F479">
        <v>1</v>
      </c>
      <c r="G479">
        <v>1</v>
      </c>
      <c r="H479">
        <v>3</v>
      </c>
      <c r="I479" t="s">
        <v>1289</v>
      </c>
      <c r="J479" t="s">
        <v>3</v>
      </c>
      <c r="K479" t="s">
        <v>1290</v>
      </c>
      <c r="L479">
        <v>1354</v>
      </c>
      <c r="N479">
        <v>1010</v>
      </c>
      <c r="O479" t="s">
        <v>27</v>
      </c>
      <c r="P479" t="s">
        <v>27</v>
      </c>
      <c r="Q479">
        <v>1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1</v>
      </c>
      <c r="AD479">
        <v>0</v>
      </c>
      <c r="AE479">
        <v>0</v>
      </c>
      <c r="AF479" t="s">
        <v>3</v>
      </c>
      <c r="AG479">
        <v>0</v>
      </c>
      <c r="AH479">
        <v>3</v>
      </c>
      <c r="AI479">
        <v>-1</v>
      </c>
      <c r="AJ479" t="s">
        <v>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ROW(Source!A195)</f>
        <v>195</v>
      </c>
      <c r="B480">
        <v>39654046</v>
      </c>
      <c r="C480">
        <v>39654038</v>
      </c>
      <c r="D480">
        <v>36838817</v>
      </c>
      <c r="E480">
        <v>1</v>
      </c>
      <c r="F480">
        <v>1</v>
      </c>
      <c r="G480">
        <v>1</v>
      </c>
      <c r="H480">
        <v>3</v>
      </c>
      <c r="I480" t="s">
        <v>1147</v>
      </c>
      <c r="J480" t="s">
        <v>1148</v>
      </c>
      <c r="K480" t="s">
        <v>1149</v>
      </c>
      <c r="L480">
        <v>1354</v>
      </c>
      <c r="N480">
        <v>1010</v>
      </c>
      <c r="O480" t="s">
        <v>27</v>
      </c>
      <c r="P480" t="s">
        <v>27</v>
      </c>
      <c r="Q480">
        <v>1</v>
      </c>
      <c r="X480">
        <v>0.19</v>
      </c>
      <c r="Y480">
        <v>110.11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0.19</v>
      </c>
      <c r="AH480">
        <v>2</v>
      </c>
      <c r="AI480">
        <v>39654046</v>
      </c>
      <c r="AJ480">
        <v>582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ROW(Source!A198)</f>
        <v>198</v>
      </c>
      <c r="B481">
        <v>39651259</v>
      </c>
      <c r="C481">
        <v>39651252</v>
      </c>
      <c r="D481">
        <v>37080781</v>
      </c>
      <c r="E481">
        <v>1</v>
      </c>
      <c r="F481">
        <v>1</v>
      </c>
      <c r="G481">
        <v>1</v>
      </c>
      <c r="H481">
        <v>1</v>
      </c>
      <c r="I481" t="s">
        <v>876</v>
      </c>
      <c r="J481" t="s">
        <v>3</v>
      </c>
      <c r="K481" t="s">
        <v>877</v>
      </c>
      <c r="L481">
        <v>1191</v>
      </c>
      <c r="N481">
        <v>1013</v>
      </c>
      <c r="O481" t="s">
        <v>878</v>
      </c>
      <c r="P481" t="s">
        <v>878</v>
      </c>
      <c r="Q481">
        <v>1</v>
      </c>
      <c r="X481">
        <v>1.1100000000000001</v>
      </c>
      <c r="Y481">
        <v>0</v>
      </c>
      <c r="Z481">
        <v>0</v>
      </c>
      <c r="AA481">
        <v>0</v>
      </c>
      <c r="AB481">
        <v>9.92</v>
      </c>
      <c r="AC481">
        <v>0</v>
      </c>
      <c r="AD481">
        <v>1</v>
      </c>
      <c r="AE481">
        <v>1</v>
      </c>
      <c r="AF481" t="s">
        <v>388</v>
      </c>
      <c r="AG481">
        <v>1.7232750000000001</v>
      </c>
      <c r="AH481">
        <v>2</v>
      </c>
      <c r="AI481">
        <v>39651253</v>
      </c>
      <c r="AJ481">
        <v>583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ROW(Source!A198)</f>
        <v>198</v>
      </c>
      <c r="B482">
        <v>39651260</v>
      </c>
      <c r="C482">
        <v>39651252</v>
      </c>
      <c r="D482">
        <v>36883858</v>
      </c>
      <c r="E482">
        <v>1</v>
      </c>
      <c r="F482">
        <v>1</v>
      </c>
      <c r="G482">
        <v>1</v>
      </c>
      <c r="H482">
        <v>2</v>
      </c>
      <c r="I482" t="s">
        <v>1039</v>
      </c>
      <c r="J482" t="s">
        <v>1040</v>
      </c>
      <c r="K482" t="s">
        <v>1041</v>
      </c>
      <c r="L482">
        <v>1368</v>
      </c>
      <c r="N482">
        <v>1011</v>
      </c>
      <c r="O482" t="s">
        <v>902</v>
      </c>
      <c r="P482" t="s">
        <v>902</v>
      </c>
      <c r="Q482">
        <v>1</v>
      </c>
      <c r="X482">
        <v>0.26</v>
      </c>
      <c r="Y482">
        <v>0</v>
      </c>
      <c r="Z482">
        <v>8.1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387</v>
      </c>
      <c r="AG482">
        <v>0.43875000000000003</v>
      </c>
      <c r="AH482">
        <v>2</v>
      </c>
      <c r="AI482">
        <v>39651254</v>
      </c>
      <c r="AJ482">
        <v>584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ROW(Source!A198)</f>
        <v>198</v>
      </c>
      <c r="B483">
        <v>39651261</v>
      </c>
      <c r="C483">
        <v>39651252</v>
      </c>
      <c r="D483">
        <v>39169907</v>
      </c>
      <c r="E483">
        <v>17</v>
      </c>
      <c r="F483">
        <v>1</v>
      </c>
      <c r="G483">
        <v>1</v>
      </c>
      <c r="H483">
        <v>3</v>
      </c>
      <c r="I483" t="s">
        <v>1291</v>
      </c>
      <c r="J483" t="s">
        <v>3</v>
      </c>
      <c r="K483" t="s">
        <v>1292</v>
      </c>
      <c r="L483">
        <v>1035</v>
      </c>
      <c r="N483">
        <v>1013</v>
      </c>
      <c r="O483" t="s">
        <v>177</v>
      </c>
      <c r="P483" t="s">
        <v>177</v>
      </c>
      <c r="Q483">
        <v>1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1</v>
      </c>
      <c r="AD483">
        <v>0</v>
      </c>
      <c r="AE483">
        <v>0</v>
      </c>
      <c r="AF483" t="s">
        <v>3</v>
      </c>
      <c r="AG483">
        <v>0</v>
      </c>
      <c r="AH483">
        <v>3</v>
      </c>
      <c r="AI483">
        <v>-1</v>
      </c>
      <c r="AJ483" t="s">
        <v>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ROW(Source!A198)</f>
        <v>198</v>
      </c>
      <c r="B484">
        <v>39651262</v>
      </c>
      <c r="C484">
        <v>39651252</v>
      </c>
      <c r="D484">
        <v>36803256</v>
      </c>
      <c r="E484">
        <v>1</v>
      </c>
      <c r="F484">
        <v>1</v>
      </c>
      <c r="G484">
        <v>1</v>
      </c>
      <c r="H484">
        <v>3</v>
      </c>
      <c r="I484" t="s">
        <v>1141</v>
      </c>
      <c r="J484" t="s">
        <v>1142</v>
      </c>
      <c r="K484" t="s">
        <v>1143</v>
      </c>
      <c r="L484">
        <v>1348</v>
      </c>
      <c r="N484">
        <v>1009</v>
      </c>
      <c r="O484" t="s">
        <v>888</v>
      </c>
      <c r="P484" t="s">
        <v>888</v>
      </c>
      <c r="Q484">
        <v>1000</v>
      </c>
      <c r="X484">
        <v>6.9999999999999994E-5</v>
      </c>
      <c r="Y484">
        <v>10315.01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6.9999999999999994E-5</v>
      </c>
      <c r="AH484">
        <v>2</v>
      </c>
      <c r="AI484">
        <v>39651255</v>
      </c>
      <c r="AJ484">
        <v>587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ROW(Source!A198)</f>
        <v>198</v>
      </c>
      <c r="B485">
        <v>39651263</v>
      </c>
      <c r="C485">
        <v>39651252</v>
      </c>
      <c r="D485">
        <v>36804486</v>
      </c>
      <c r="E485">
        <v>1</v>
      </c>
      <c r="F485">
        <v>1</v>
      </c>
      <c r="G485">
        <v>1</v>
      </c>
      <c r="H485">
        <v>3</v>
      </c>
      <c r="I485" t="s">
        <v>1150</v>
      </c>
      <c r="J485" t="s">
        <v>1151</v>
      </c>
      <c r="K485" t="s">
        <v>1152</v>
      </c>
      <c r="L485">
        <v>1355</v>
      </c>
      <c r="N485">
        <v>1010</v>
      </c>
      <c r="O485" t="s">
        <v>265</v>
      </c>
      <c r="P485" t="s">
        <v>265</v>
      </c>
      <c r="Q485">
        <v>100</v>
      </c>
      <c r="X485">
        <v>8.0000000000000007E-5</v>
      </c>
      <c r="Y485">
        <v>20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8.0000000000000007E-5</v>
      </c>
      <c r="AH485">
        <v>2</v>
      </c>
      <c r="AI485">
        <v>39651256</v>
      </c>
      <c r="AJ485">
        <v>588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ROW(Source!A199)</f>
        <v>199</v>
      </c>
      <c r="B486">
        <v>39651259</v>
      </c>
      <c r="C486">
        <v>39651252</v>
      </c>
      <c r="D486">
        <v>37080781</v>
      </c>
      <c r="E486">
        <v>1</v>
      </c>
      <c r="F486">
        <v>1</v>
      </c>
      <c r="G486">
        <v>1</v>
      </c>
      <c r="H486">
        <v>1</v>
      </c>
      <c r="I486" t="s">
        <v>876</v>
      </c>
      <c r="J486" t="s">
        <v>3</v>
      </c>
      <c r="K486" t="s">
        <v>877</v>
      </c>
      <c r="L486">
        <v>1191</v>
      </c>
      <c r="N486">
        <v>1013</v>
      </c>
      <c r="O486" t="s">
        <v>878</v>
      </c>
      <c r="P486" t="s">
        <v>878</v>
      </c>
      <c r="Q486">
        <v>1</v>
      </c>
      <c r="X486">
        <v>1.1100000000000001</v>
      </c>
      <c r="Y486">
        <v>0</v>
      </c>
      <c r="Z486">
        <v>0</v>
      </c>
      <c r="AA486">
        <v>0</v>
      </c>
      <c r="AB486">
        <v>9.92</v>
      </c>
      <c r="AC486">
        <v>0</v>
      </c>
      <c r="AD486">
        <v>1</v>
      </c>
      <c r="AE486">
        <v>1</v>
      </c>
      <c r="AF486" t="s">
        <v>388</v>
      </c>
      <c r="AG486">
        <v>1.7232750000000001</v>
      </c>
      <c r="AH486">
        <v>2</v>
      </c>
      <c r="AI486">
        <v>39651253</v>
      </c>
      <c r="AJ486">
        <v>589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ROW(Source!A199)</f>
        <v>199</v>
      </c>
      <c r="B487">
        <v>39651260</v>
      </c>
      <c r="C487">
        <v>39651252</v>
      </c>
      <c r="D487">
        <v>36883858</v>
      </c>
      <c r="E487">
        <v>1</v>
      </c>
      <c r="F487">
        <v>1</v>
      </c>
      <c r="G487">
        <v>1</v>
      </c>
      <c r="H487">
        <v>2</v>
      </c>
      <c r="I487" t="s">
        <v>1039</v>
      </c>
      <c r="J487" t="s">
        <v>1040</v>
      </c>
      <c r="K487" t="s">
        <v>1041</v>
      </c>
      <c r="L487">
        <v>1368</v>
      </c>
      <c r="N487">
        <v>1011</v>
      </c>
      <c r="O487" t="s">
        <v>902</v>
      </c>
      <c r="P487" t="s">
        <v>902</v>
      </c>
      <c r="Q487">
        <v>1</v>
      </c>
      <c r="X487">
        <v>0.26</v>
      </c>
      <c r="Y487">
        <v>0</v>
      </c>
      <c r="Z487">
        <v>8.1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387</v>
      </c>
      <c r="AG487">
        <v>0.43875000000000003</v>
      </c>
      <c r="AH487">
        <v>2</v>
      </c>
      <c r="AI487">
        <v>39651254</v>
      </c>
      <c r="AJ487">
        <v>590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ROW(Source!A199)</f>
        <v>199</v>
      </c>
      <c r="B488">
        <v>39651261</v>
      </c>
      <c r="C488">
        <v>39651252</v>
      </c>
      <c r="D488">
        <v>39169907</v>
      </c>
      <c r="E488">
        <v>17</v>
      </c>
      <c r="F488">
        <v>1</v>
      </c>
      <c r="G488">
        <v>1</v>
      </c>
      <c r="H488">
        <v>3</v>
      </c>
      <c r="I488" t="s">
        <v>1291</v>
      </c>
      <c r="J488" t="s">
        <v>3</v>
      </c>
      <c r="K488" t="s">
        <v>1292</v>
      </c>
      <c r="L488">
        <v>1035</v>
      </c>
      <c r="N488">
        <v>1013</v>
      </c>
      <c r="O488" t="s">
        <v>177</v>
      </c>
      <c r="P488" t="s">
        <v>177</v>
      </c>
      <c r="Q488">
        <v>1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1</v>
      </c>
      <c r="AD488">
        <v>0</v>
      </c>
      <c r="AE488">
        <v>0</v>
      </c>
      <c r="AF488" t="s">
        <v>3</v>
      </c>
      <c r="AG488">
        <v>0</v>
      </c>
      <c r="AH488">
        <v>3</v>
      </c>
      <c r="AI488">
        <v>-1</v>
      </c>
      <c r="AJ488" t="s">
        <v>3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ROW(Source!A199)</f>
        <v>199</v>
      </c>
      <c r="B489">
        <v>39651262</v>
      </c>
      <c r="C489">
        <v>39651252</v>
      </c>
      <c r="D489">
        <v>36803256</v>
      </c>
      <c r="E489">
        <v>1</v>
      </c>
      <c r="F489">
        <v>1</v>
      </c>
      <c r="G489">
        <v>1</v>
      </c>
      <c r="H489">
        <v>3</v>
      </c>
      <c r="I489" t="s">
        <v>1141</v>
      </c>
      <c r="J489" t="s">
        <v>1142</v>
      </c>
      <c r="K489" t="s">
        <v>1143</v>
      </c>
      <c r="L489">
        <v>1348</v>
      </c>
      <c r="N489">
        <v>1009</v>
      </c>
      <c r="O489" t="s">
        <v>888</v>
      </c>
      <c r="P489" t="s">
        <v>888</v>
      </c>
      <c r="Q489">
        <v>1000</v>
      </c>
      <c r="X489">
        <v>6.9999999999999994E-5</v>
      </c>
      <c r="Y489">
        <v>10315.01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6.9999999999999994E-5</v>
      </c>
      <c r="AH489">
        <v>2</v>
      </c>
      <c r="AI489">
        <v>39651255</v>
      </c>
      <c r="AJ489">
        <v>593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ROW(Source!A199)</f>
        <v>199</v>
      </c>
      <c r="B490">
        <v>39651263</v>
      </c>
      <c r="C490">
        <v>39651252</v>
      </c>
      <c r="D490">
        <v>36804486</v>
      </c>
      <c r="E490">
        <v>1</v>
      </c>
      <c r="F490">
        <v>1</v>
      </c>
      <c r="G490">
        <v>1</v>
      </c>
      <c r="H490">
        <v>3</v>
      </c>
      <c r="I490" t="s">
        <v>1150</v>
      </c>
      <c r="J490" t="s">
        <v>1151</v>
      </c>
      <c r="K490" t="s">
        <v>1152</v>
      </c>
      <c r="L490">
        <v>1355</v>
      </c>
      <c r="N490">
        <v>1010</v>
      </c>
      <c r="O490" t="s">
        <v>265</v>
      </c>
      <c r="P490" t="s">
        <v>265</v>
      </c>
      <c r="Q490">
        <v>100</v>
      </c>
      <c r="X490">
        <v>8.0000000000000007E-5</v>
      </c>
      <c r="Y490">
        <v>20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8.0000000000000007E-5</v>
      </c>
      <c r="AH490">
        <v>2</v>
      </c>
      <c r="AI490">
        <v>39651256</v>
      </c>
      <c r="AJ490">
        <v>594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ROW(Source!A204)</f>
        <v>204</v>
      </c>
      <c r="B491">
        <v>39656372</v>
      </c>
      <c r="C491">
        <v>39656371</v>
      </c>
      <c r="D491">
        <v>37072887</v>
      </c>
      <c r="E491">
        <v>1</v>
      </c>
      <c r="F491">
        <v>1</v>
      </c>
      <c r="G491">
        <v>1</v>
      </c>
      <c r="H491">
        <v>1</v>
      </c>
      <c r="I491" t="s">
        <v>1087</v>
      </c>
      <c r="J491" t="s">
        <v>3</v>
      </c>
      <c r="K491" t="s">
        <v>1088</v>
      </c>
      <c r="L491">
        <v>1191</v>
      </c>
      <c r="N491">
        <v>1013</v>
      </c>
      <c r="O491" t="s">
        <v>878</v>
      </c>
      <c r="P491" t="s">
        <v>878</v>
      </c>
      <c r="Q491">
        <v>1</v>
      </c>
      <c r="X491">
        <v>1.2</v>
      </c>
      <c r="Y491">
        <v>0</v>
      </c>
      <c r="Z491">
        <v>0</v>
      </c>
      <c r="AA491">
        <v>0</v>
      </c>
      <c r="AB491">
        <v>10.210000000000001</v>
      </c>
      <c r="AC491">
        <v>0</v>
      </c>
      <c r="AD491">
        <v>1</v>
      </c>
      <c r="AE491">
        <v>1</v>
      </c>
      <c r="AF491" t="s">
        <v>3</v>
      </c>
      <c r="AG491">
        <v>1.2</v>
      </c>
      <c r="AH491">
        <v>2</v>
      </c>
      <c r="AI491">
        <v>39656372</v>
      </c>
      <c r="AJ491">
        <v>595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ROW(Source!A204)</f>
        <v>204</v>
      </c>
      <c r="B492">
        <v>39656373</v>
      </c>
      <c r="C492">
        <v>39656371</v>
      </c>
      <c r="D492">
        <v>36800424</v>
      </c>
      <c r="E492">
        <v>1</v>
      </c>
      <c r="F492">
        <v>1</v>
      </c>
      <c r="G492">
        <v>1</v>
      </c>
      <c r="H492">
        <v>3</v>
      </c>
      <c r="I492" t="s">
        <v>879</v>
      </c>
      <c r="J492" t="s">
        <v>880</v>
      </c>
      <c r="K492" t="s">
        <v>881</v>
      </c>
      <c r="L492">
        <v>1346</v>
      </c>
      <c r="N492">
        <v>1009</v>
      </c>
      <c r="O492" t="s">
        <v>186</v>
      </c>
      <c r="P492" t="s">
        <v>186</v>
      </c>
      <c r="Q492">
        <v>1</v>
      </c>
      <c r="X492">
        <v>1E-3</v>
      </c>
      <c r="Y492">
        <v>27.74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1E-3</v>
      </c>
      <c r="AH492">
        <v>2</v>
      </c>
      <c r="AI492">
        <v>39656373</v>
      </c>
      <c r="AJ492">
        <v>596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ROW(Source!A204)</f>
        <v>204</v>
      </c>
      <c r="B493">
        <v>39656374</v>
      </c>
      <c r="C493">
        <v>39656371</v>
      </c>
      <c r="D493">
        <v>36804578</v>
      </c>
      <c r="E493">
        <v>1</v>
      </c>
      <c r="F493">
        <v>1</v>
      </c>
      <c r="G493">
        <v>1</v>
      </c>
      <c r="H493">
        <v>3</v>
      </c>
      <c r="I493" t="s">
        <v>882</v>
      </c>
      <c r="J493" t="s">
        <v>883</v>
      </c>
      <c r="K493" t="s">
        <v>884</v>
      </c>
      <c r="L493">
        <v>1355</v>
      </c>
      <c r="N493">
        <v>1010</v>
      </c>
      <c r="O493" t="s">
        <v>265</v>
      </c>
      <c r="P493" t="s">
        <v>265</v>
      </c>
      <c r="Q493">
        <v>100</v>
      </c>
      <c r="X493">
        <v>0.03</v>
      </c>
      <c r="Y493">
        <v>83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0.03</v>
      </c>
      <c r="AH493">
        <v>2</v>
      </c>
      <c r="AI493">
        <v>39656374</v>
      </c>
      <c r="AJ493">
        <v>597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ROW(Source!A204)</f>
        <v>204</v>
      </c>
      <c r="B494">
        <v>39656375</v>
      </c>
      <c r="C494">
        <v>39656371</v>
      </c>
      <c r="D494">
        <v>36806488</v>
      </c>
      <c r="E494">
        <v>1</v>
      </c>
      <c r="F494">
        <v>1</v>
      </c>
      <c r="G494">
        <v>1</v>
      </c>
      <c r="H494">
        <v>3</v>
      </c>
      <c r="I494" t="s">
        <v>885</v>
      </c>
      <c r="J494" t="s">
        <v>886</v>
      </c>
      <c r="K494" t="s">
        <v>887</v>
      </c>
      <c r="L494">
        <v>1348</v>
      </c>
      <c r="N494">
        <v>1009</v>
      </c>
      <c r="O494" t="s">
        <v>888</v>
      </c>
      <c r="P494" t="s">
        <v>888</v>
      </c>
      <c r="Q494">
        <v>1000</v>
      </c>
      <c r="X494">
        <v>2.0000000000000002E-5</v>
      </c>
      <c r="Y494">
        <v>729.98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2.0000000000000002E-5</v>
      </c>
      <c r="AH494">
        <v>2</v>
      </c>
      <c r="AI494">
        <v>39656375</v>
      </c>
      <c r="AJ494">
        <v>598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ROW(Source!A204)</f>
        <v>204</v>
      </c>
      <c r="B495">
        <v>39656376</v>
      </c>
      <c r="C495">
        <v>39656371</v>
      </c>
      <c r="D495">
        <v>36829536</v>
      </c>
      <c r="E495">
        <v>1</v>
      </c>
      <c r="F495">
        <v>1</v>
      </c>
      <c r="G495">
        <v>1</v>
      </c>
      <c r="H495">
        <v>3</v>
      </c>
      <c r="I495" t="s">
        <v>889</v>
      </c>
      <c r="J495" t="s">
        <v>890</v>
      </c>
      <c r="K495" t="s">
        <v>891</v>
      </c>
      <c r="L495">
        <v>1346</v>
      </c>
      <c r="N495">
        <v>1009</v>
      </c>
      <c r="O495" t="s">
        <v>186</v>
      </c>
      <c r="P495" t="s">
        <v>186</v>
      </c>
      <c r="Q495">
        <v>1</v>
      </c>
      <c r="X495">
        <v>8.0000000000000002E-3</v>
      </c>
      <c r="Y495">
        <v>65.75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8.0000000000000002E-3</v>
      </c>
      <c r="AH495">
        <v>2</v>
      </c>
      <c r="AI495">
        <v>39656376</v>
      </c>
      <c r="AJ495">
        <v>599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ROW(Source!A204)</f>
        <v>204</v>
      </c>
      <c r="B496">
        <v>39656377</v>
      </c>
      <c r="C496">
        <v>39656371</v>
      </c>
      <c r="D496">
        <v>36799065</v>
      </c>
      <c r="E496">
        <v>17</v>
      </c>
      <c r="F496">
        <v>1</v>
      </c>
      <c r="G496">
        <v>1</v>
      </c>
      <c r="H496">
        <v>3</v>
      </c>
      <c r="I496" t="s">
        <v>892</v>
      </c>
      <c r="J496" t="s">
        <v>3</v>
      </c>
      <c r="K496" t="s">
        <v>893</v>
      </c>
      <c r="L496">
        <v>1374</v>
      </c>
      <c r="N496">
        <v>1013</v>
      </c>
      <c r="O496" t="s">
        <v>894</v>
      </c>
      <c r="P496" t="s">
        <v>894</v>
      </c>
      <c r="Q496">
        <v>1</v>
      </c>
      <c r="X496">
        <v>0.24</v>
      </c>
      <c r="Y496">
        <v>1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0.24</v>
      </c>
      <c r="AH496">
        <v>2</v>
      </c>
      <c r="AI496">
        <v>39656377</v>
      </c>
      <c r="AJ496">
        <v>601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ROW(Source!A205)</f>
        <v>205</v>
      </c>
      <c r="B497">
        <v>39656372</v>
      </c>
      <c r="C497">
        <v>39656371</v>
      </c>
      <c r="D497">
        <v>37072887</v>
      </c>
      <c r="E497">
        <v>1</v>
      </c>
      <c r="F497">
        <v>1</v>
      </c>
      <c r="G497">
        <v>1</v>
      </c>
      <c r="H497">
        <v>1</v>
      </c>
      <c r="I497" t="s">
        <v>1087</v>
      </c>
      <c r="J497" t="s">
        <v>3</v>
      </c>
      <c r="K497" t="s">
        <v>1088</v>
      </c>
      <c r="L497">
        <v>1191</v>
      </c>
      <c r="N497">
        <v>1013</v>
      </c>
      <c r="O497" t="s">
        <v>878</v>
      </c>
      <c r="P497" t="s">
        <v>878</v>
      </c>
      <c r="Q497">
        <v>1</v>
      </c>
      <c r="X497">
        <v>1.2</v>
      </c>
      <c r="Y497">
        <v>0</v>
      </c>
      <c r="Z497">
        <v>0</v>
      </c>
      <c r="AA497">
        <v>0</v>
      </c>
      <c r="AB497">
        <v>10.210000000000001</v>
      </c>
      <c r="AC497">
        <v>0</v>
      </c>
      <c r="AD497">
        <v>1</v>
      </c>
      <c r="AE497">
        <v>1</v>
      </c>
      <c r="AF497" t="s">
        <v>3</v>
      </c>
      <c r="AG497">
        <v>1.2</v>
      </c>
      <c r="AH497">
        <v>2</v>
      </c>
      <c r="AI497">
        <v>39656372</v>
      </c>
      <c r="AJ497">
        <v>602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ROW(Source!A205)</f>
        <v>205</v>
      </c>
      <c r="B498">
        <v>39656373</v>
      </c>
      <c r="C498">
        <v>39656371</v>
      </c>
      <c r="D498">
        <v>36800424</v>
      </c>
      <c r="E498">
        <v>1</v>
      </c>
      <c r="F498">
        <v>1</v>
      </c>
      <c r="G498">
        <v>1</v>
      </c>
      <c r="H498">
        <v>3</v>
      </c>
      <c r="I498" t="s">
        <v>879</v>
      </c>
      <c r="J498" t="s">
        <v>880</v>
      </c>
      <c r="K498" t="s">
        <v>881</v>
      </c>
      <c r="L498">
        <v>1346</v>
      </c>
      <c r="N498">
        <v>1009</v>
      </c>
      <c r="O498" t="s">
        <v>186</v>
      </c>
      <c r="P498" t="s">
        <v>186</v>
      </c>
      <c r="Q498">
        <v>1</v>
      </c>
      <c r="X498">
        <v>1E-3</v>
      </c>
      <c r="Y498">
        <v>27.74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1E-3</v>
      </c>
      <c r="AH498">
        <v>2</v>
      </c>
      <c r="AI498">
        <v>39656373</v>
      </c>
      <c r="AJ498">
        <v>603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ROW(Source!A205)</f>
        <v>205</v>
      </c>
      <c r="B499">
        <v>39656374</v>
      </c>
      <c r="C499">
        <v>39656371</v>
      </c>
      <c r="D499">
        <v>36804578</v>
      </c>
      <c r="E499">
        <v>1</v>
      </c>
      <c r="F499">
        <v>1</v>
      </c>
      <c r="G499">
        <v>1</v>
      </c>
      <c r="H499">
        <v>3</v>
      </c>
      <c r="I499" t="s">
        <v>882</v>
      </c>
      <c r="J499" t="s">
        <v>883</v>
      </c>
      <c r="K499" t="s">
        <v>884</v>
      </c>
      <c r="L499">
        <v>1355</v>
      </c>
      <c r="N499">
        <v>1010</v>
      </c>
      <c r="O499" t="s">
        <v>265</v>
      </c>
      <c r="P499" t="s">
        <v>265</v>
      </c>
      <c r="Q499">
        <v>100</v>
      </c>
      <c r="X499">
        <v>0.03</v>
      </c>
      <c r="Y499">
        <v>83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3</v>
      </c>
      <c r="AG499">
        <v>0.03</v>
      </c>
      <c r="AH499">
        <v>2</v>
      </c>
      <c r="AI499">
        <v>39656374</v>
      </c>
      <c r="AJ499">
        <v>604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ROW(Source!A205)</f>
        <v>205</v>
      </c>
      <c r="B500">
        <v>39656375</v>
      </c>
      <c r="C500">
        <v>39656371</v>
      </c>
      <c r="D500">
        <v>36806488</v>
      </c>
      <c r="E500">
        <v>1</v>
      </c>
      <c r="F500">
        <v>1</v>
      </c>
      <c r="G500">
        <v>1</v>
      </c>
      <c r="H500">
        <v>3</v>
      </c>
      <c r="I500" t="s">
        <v>885</v>
      </c>
      <c r="J500" t="s">
        <v>886</v>
      </c>
      <c r="K500" t="s">
        <v>887</v>
      </c>
      <c r="L500">
        <v>1348</v>
      </c>
      <c r="N500">
        <v>1009</v>
      </c>
      <c r="O500" t="s">
        <v>888</v>
      </c>
      <c r="P500" t="s">
        <v>888</v>
      </c>
      <c r="Q500">
        <v>1000</v>
      </c>
      <c r="X500">
        <v>2.0000000000000002E-5</v>
      </c>
      <c r="Y500">
        <v>729.98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3</v>
      </c>
      <c r="AG500">
        <v>2.0000000000000002E-5</v>
      </c>
      <c r="AH500">
        <v>2</v>
      </c>
      <c r="AI500">
        <v>39656375</v>
      </c>
      <c r="AJ500">
        <v>605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ROW(Source!A205)</f>
        <v>205</v>
      </c>
      <c r="B501">
        <v>39656376</v>
      </c>
      <c r="C501">
        <v>39656371</v>
      </c>
      <c r="D501">
        <v>36829536</v>
      </c>
      <c r="E501">
        <v>1</v>
      </c>
      <c r="F501">
        <v>1</v>
      </c>
      <c r="G501">
        <v>1</v>
      </c>
      <c r="H501">
        <v>3</v>
      </c>
      <c r="I501" t="s">
        <v>889</v>
      </c>
      <c r="J501" t="s">
        <v>890</v>
      </c>
      <c r="K501" t="s">
        <v>891</v>
      </c>
      <c r="L501">
        <v>1346</v>
      </c>
      <c r="N501">
        <v>1009</v>
      </c>
      <c r="O501" t="s">
        <v>186</v>
      </c>
      <c r="P501" t="s">
        <v>186</v>
      </c>
      <c r="Q501">
        <v>1</v>
      </c>
      <c r="X501">
        <v>8.0000000000000002E-3</v>
      </c>
      <c r="Y501">
        <v>65.75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3</v>
      </c>
      <c r="AG501">
        <v>8.0000000000000002E-3</v>
      </c>
      <c r="AH501">
        <v>2</v>
      </c>
      <c r="AI501">
        <v>39656376</v>
      </c>
      <c r="AJ501">
        <v>606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ROW(Source!A205)</f>
        <v>205</v>
      </c>
      <c r="B502">
        <v>39656377</v>
      </c>
      <c r="C502">
        <v>39656371</v>
      </c>
      <c r="D502">
        <v>36799065</v>
      </c>
      <c r="E502">
        <v>17</v>
      </c>
      <c r="F502">
        <v>1</v>
      </c>
      <c r="G502">
        <v>1</v>
      </c>
      <c r="H502">
        <v>3</v>
      </c>
      <c r="I502" t="s">
        <v>892</v>
      </c>
      <c r="J502" t="s">
        <v>3</v>
      </c>
      <c r="K502" t="s">
        <v>893</v>
      </c>
      <c r="L502">
        <v>1374</v>
      </c>
      <c r="N502">
        <v>1013</v>
      </c>
      <c r="O502" t="s">
        <v>894</v>
      </c>
      <c r="P502" t="s">
        <v>894</v>
      </c>
      <c r="Q502">
        <v>1</v>
      </c>
      <c r="X502">
        <v>0.24</v>
      </c>
      <c r="Y502">
        <v>1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3</v>
      </c>
      <c r="AG502">
        <v>0.24</v>
      </c>
      <c r="AH502">
        <v>2</v>
      </c>
      <c r="AI502">
        <v>39656377</v>
      </c>
      <c r="AJ502">
        <v>608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ROW(Source!A208)</f>
        <v>208</v>
      </c>
      <c r="B503">
        <v>39651306</v>
      </c>
      <c r="C503">
        <v>39651297</v>
      </c>
      <c r="D503">
        <v>37064878</v>
      </c>
      <c r="E503">
        <v>1</v>
      </c>
      <c r="F503">
        <v>1</v>
      </c>
      <c r="G503">
        <v>1</v>
      </c>
      <c r="H503">
        <v>1</v>
      </c>
      <c r="I503" t="s">
        <v>1010</v>
      </c>
      <c r="J503" t="s">
        <v>3</v>
      </c>
      <c r="K503" t="s">
        <v>1011</v>
      </c>
      <c r="L503">
        <v>1191</v>
      </c>
      <c r="N503">
        <v>1013</v>
      </c>
      <c r="O503" t="s">
        <v>878</v>
      </c>
      <c r="P503" t="s">
        <v>878</v>
      </c>
      <c r="Q503">
        <v>1</v>
      </c>
      <c r="X503">
        <v>32.159999999999997</v>
      </c>
      <c r="Y503">
        <v>0</v>
      </c>
      <c r="Z503">
        <v>0</v>
      </c>
      <c r="AA503">
        <v>0</v>
      </c>
      <c r="AB503">
        <v>9.4</v>
      </c>
      <c r="AC503">
        <v>0</v>
      </c>
      <c r="AD503">
        <v>1</v>
      </c>
      <c r="AE503">
        <v>1</v>
      </c>
      <c r="AF503" t="s">
        <v>19</v>
      </c>
      <c r="AG503">
        <v>43.415999999999997</v>
      </c>
      <c r="AH503">
        <v>2</v>
      </c>
      <c r="AI503">
        <v>39651299</v>
      </c>
      <c r="AJ503">
        <v>609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ROW(Source!A208)</f>
        <v>208</v>
      </c>
      <c r="B504">
        <v>39651307</v>
      </c>
      <c r="C504">
        <v>39651297</v>
      </c>
      <c r="D504">
        <v>37064876</v>
      </c>
      <c r="E504">
        <v>1</v>
      </c>
      <c r="F504">
        <v>1</v>
      </c>
      <c r="G504">
        <v>1</v>
      </c>
      <c r="H504">
        <v>1</v>
      </c>
      <c r="I504" t="s">
        <v>897</v>
      </c>
      <c r="J504" t="s">
        <v>3</v>
      </c>
      <c r="K504" t="s">
        <v>898</v>
      </c>
      <c r="L504">
        <v>1191</v>
      </c>
      <c r="N504">
        <v>1013</v>
      </c>
      <c r="O504" t="s">
        <v>878</v>
      </c>
      <c r="P504" t="s">
        <v>878</v>
      </c>
      <c r="Q504">
        <v>1</v>
      </c>
      <c r="X504">
        <v>0.06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2</v>
      </c>
      <c r="AF504" t="s">
        <v>19</v>
      </c>
      <c r="AG504">
        <v>8.1000000000000003E-2</v>
      </c>
      <c r="AH504">
        <v>2</v>
      </c>
      <c r="AI504">
        <v>39651300</v>
      </c>
      <c r="AJ504">
        <v>610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ROW(Source!A208)</f>
        <v>208</v>
      </c>
      <c r="B505">
        <v>39651308</v>
      </c>
      <c r="C505">
        <v>39651297</v>
      </c>
      <c r="D505">
        <v>36882159</v>
      </c>
      <c r="E505">
        <v>1</v>
      </c>
      <c r="F505">
        <v>1</v>
      </c>
      <c r="G505">
        <v>1</v>
      </c>
      <c r="H505">
        <v>2</v>
      </c>
      <c r="I505" t="s">
        <v>958</v>
      </c>
      <c r="J505" t="s">
        <v>959</v>
      </c>
      <c r="K505" t="s">
        <v>960</v>
      </c>
      <c r="L505">
        <v>1368</v>
      </c>
      <c r="N505">
        <v>1011</v>
      </c>
      <c r="O505" t="s">
        <v>902</v>
      </c>
      <c r="P505" t="s">
        <v>902</v>
      </c>
      <c r="Q505">
        <v>1</v>
      </c>
      <c r="X505">
        <v>0.03</v>
      </c>
      <c r="Y505">
        <v>0</v>
      </c>
      <c r="Z505">
        <v>111.99</v>
      </c>
      <c r="AA505">
        <v>13.5</v>
      </c>
      <c r="AB505">
        <v>0</v>
      </c>
      <c r="AC505">
        <v>0</v>
      </c>
      <c r="AD505">
        <v>1</v>
      </c>
      <c r="AE505">
        <v>0</v>
      </c>
      <c r="AF505" t="s">
        <v>19</v>
      </c>
      <c r="AG505">
        <v>4.0500000000000001E-2</v>
      </c>
      <c r="AH505">
        <v>2</v>
      </c>
      <c r="AI505">
        <v>39651301</v>
      </c>
      <c r="AJ505">
        <v>611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ROW(Source!A208)</f>
        <v>208</v>
      </c>
      <c r="B506">
        <v>39651309</v>
      </c>
      <c r="C506">
        <v>39651297</v>
      </c>
      <c r="D506">
        <v>36883554</v>
      </c>
      <c r="E506">
        <v>1</v>
      </c>
      <c r="F506">
        <v>1</v>
      </c>
      <c r="G506">
        <v>1</v>
      </c>
      <c r="H506">
        <v>2</v>
      </c>
      <c r="I506" t="s">
        <v>961</v>
      </c>
      <c r="J506" t="s">
        <v>962</v>
      </c>
      <c r="K506" t="s">
        <v>963</v>
      </c>
      <c r="L506">
        <v>1368</v>
      </c>
      <c r="N506">
        <v>1011</v>
      </c>
      <c r="O506" t="s">
        <v>902</v>
      </c>
      <c r="P506" t="s">
        <v>902</v>
      </c>
      <c r="Q506">
        <v>1</v>
      </c>
      <c r="X506">
        <v>0.03</v>
      </c>
      <c r="Y506">
        <v>0</v>
      </c>
      <c r="Z506">
        <v>65.709999999999994</v>
      </c>
      <c r="AA506">
        <v>11.6</v>
      </c>
      <c r="AB506">
        <v>0</v>
      </c>
      <c r="AC506">
        <v>0</v>
      </c>
      <c r="AD506">
        <v>1</v>
      </c>
      <c r="AE506">
        <v>0</v>
      </c>
      <c r="AF506" t="s">
        <v>19</v>
      </c>
      <c r="AG506">
        <v>4.0500000000000001E-2</v>
      </c>
      <c r="AH506">
        <v>2</v>
      </c>
      <c r="AI506">
        <v>39651302</v>
      </c>
      <c r="AJ506">
        <v>612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ROW(Source!A208)</f>
        <v>208</v>
      </c>
      <c r="B507">
        <v>39651310</v>
      </c>
      <c r="C507">
        <v>39651297</v>
      </c>
      <c r="D507">
        <v>36804580</v>
      </c>
      <c r="E507">
        <v>1</v>
      </c>
      <c r="F507">
        <v>1</v>
      </c>
      <c r="G507">
        <v>1</v>
      </c>
      <c r="H507">
        <v>3</v>
      </c>
      <c r="I507" t="s">
        <v>1110</v>
      </c>
      <c r="J507" t="s">
        <v>1111</v>
      </c>
      <c r="K507" t="s">
        <v>1112</v>
      </c>
      <c r="L507">
        <v>1355</v>
      </c>
      <c r="N507">
        <v>1010</v>
      </c>
      <c r="O507" t="s">
        <v>265</v>
      </c>
      <c r="P507" t="s">
        <v>265</v>
      </c>
      <c r="Q507">
        <v>100</v>
      </c>
      <c r="X507">
        <v>2.04</v>
      </c>
      <c r="Y507">
        <v>86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2.04</v>
      </c>
      <c r="AH507">
        <v>2</v>
      </c>
      <c r="AI507">
        <v>39651303</v>
      </c>
      <c r="AJ507">
        <v>613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ROW(Source!A208)</f>
        <v>208</v>
      </c>
      <c r="B508">
        <v>39651311</v>
      </c>
      <c r="C508">
        <v>39651297</v>
      </c>
      <c r="D508">
        <v>36804890</v>
      </c>
      <c r="E508">
        <v>1</v>
      </c>
      <c r="F508">
        <v>1</v>
      </c>
      <c r="G508">
        <v>1</v>
      </c>
      <c r="H508">
        <v>3</v>
      </c>
      <c r="I508" t="s">
        <v>1153</v>
      </c>
      <c r="J508" t="s">
        <v>1154</v>
      </c>
      <c r="K508" t="s">
        <v>1155</v>
      </c>
      <c r="L508">
        <v>1355</v>
      </c>
      <c r="N508">
        <v>1010</v>
      </c>
      <c r="O508" t="s">
        <v>265</v>
      </c>
      <c r="P508" t="s">
        <v>265</v>
      </c>
      <c r="Q508">
        <v>100</v>
      </c>
      <c r="X508">
        <v>2.04</v>
      </c>
      <c r="Y508">
        <v>2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2.04</v>
      </c>
      <c r="AH508">
        <v>2</v>
      </c>
      <c r="AI508">
        <v>39651304</v>
      </c>
      <c r="AJ508">
        <v>614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ROW(Source!A208)</f>
        <v>208</v>
      </c>
      <c r="B509">
        <v>39651312</v>
      </c>
      <c r="C509">
        <v>39651297</v>
      </c>
      <c r="D509">
        <v>36799065</v>
      </c>
      <c r="E509">
        <v>17</v>
      </c>
      <c r="F509">
        <v>1</v>
      </c>
      <c r="G509">
        <v>1</v>
      </c>
      <c r="H509">
        <v>3</v>
      </c>
      <c r="I509" t="s">
        <v>892</v>
      </c>
      <c r="J509" t="s">
        <v>3</v>
      </c>
      <c r="K509" t="s">
        <v>893</v>
      </c>
      <c r="L509">
        <v>1374</v>
      </c>
      <c r="N509">
        <v>1013</v>
      </c>
      <c r="O509" t="s">
        <v>894</v>
      </c>
      <c r="P509" t="s">
        <v>894</v>
      </c>
      <c r="Q509">
        <v>1</v>
      </c>
      <c r="X509">
        <v>6.05</v>
      </c>
      <c r="Y509">
        <v>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6.05</v>
      </c>
      <c r="AH509">
        <v>2</v>
      </c>
      <c r="AI509">
        <v>39651305</v>
      </c>
      <c r="AJ509">
        <v>616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ROW(Source!A209)</f>
        <v>209</v>
      </c>
      <c r="B510">
        <v>39651306</v>
      </c>
      <c r="C510">
        <v>39651297</v>
      </c>
      <c r="D510">
        <v>37064878</v>
      </c>
      <c r="E510">
        <v>1</v>
      </c>
      <c r="F510">
        <v>1</v>
      </c>
      <c r="G510">
        <v>1</v>
      </c>
      <c r="H510">
        <v>1</v>
      </c>
      <c r="I510" t="s">
        <v>1010</v>
      </c>
      <c r="J510" t="s">
        <v>3</v>
      </c>
      <c r="K510" t="s">
        <v>1011</v>
      </c>
      <c r="L510">
        <v>1191</v>
      </c>
      <c r="N510">
        <v>1013</v>
      </c>
      <c r="O510" t="s">
        <v>878</v>
      </c>
      <c r="P510" t="s">
        <v>878</v>
      </c>
      <c r="Q510">
        <v>1</v>
      </c>
      <c r="X510">
        <v>32.159999999999997</v>
      </c>
      <c r="Y510">
        <v>0</v>
      </c>
      <c r="Z510">
        <v>0</v>
      </c>
      <c r="AA510">
        <v>0</v>
      </c>
      <c r="AB510">
        <v>9.4</v>
      </c>
      <c r="AC510">
        <v>0</v>
      </c>
      <c r="AD510">
        <v>1</v>
      </c>
      <c r="AE510">
        <v>1</v>
      </c>
      <c r="AF510" t="s">
        <v>19</v>
      </c>
      <c r="AG510">
        <v>43.415999999999997</v>
      </c>
      <c r="AH510">
        <v>2</v>
      </c>
      <c r="AI510">
        <v>39651299</v>
      </c>
      <c r="AJ510">
        <v>617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ROW(Source!A209)</f>
        <v>209</v>
      </c>
      <c r="B511">
        <v>39651307</v>
      </c>
      <c r="C511">
        <v>39651297</v>
      </c>
      <c r="D511">
        <v>37064876</v>
      </c>
      <c r="E511">
        <v>1</v>
      </c>
      <c r="F511">
        <v>1</v>
      </c>
      <c r="G511">
        <v>1</v>
      </c>
      <c r="H511">
        <v>1</v>
      </c>
      <c r="I511" t="s">
        <v>897</v>
      </c>
      <c r="J511" t="s">
        <v>3</v>
      </c>
      <c r="K511" t="s">
        <v>898</v>
      </c>
      <c r="L511">
        <v>1191</v>
      </c>
      <c r="N511">
        <v>1013</v>
      </c>
      <c r="O511" t="s">
        <v>878</v>
      </c>
      <c r="P511" t="s">
        <v>878</v>
      </c>
      <c r="Q511">
        <v>1</v>
      </c>
      <c r="X511">
        <v>0.06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2</v>
      </c>
      <c r="AF511" t="s">
        <v>19</v>
      </c>
      <c r="AG511">
        <v>8.1000000000000003E-2</v>
      </c>
      <c r="AH511">
        <v>2</v>
      </c>
      <c r="AI511">
        <v>39651300</v>
      </c>
      <c r="AJ511">
        <v>618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ROW(Source!A209)</f>
        <v>209</v>
      </c>
      <c r="B512">
        <v>39651308</v>
      </c>
      <c r="C512">
        <v>39651297</v>
      </c>
      <c r="D512">
        <v>36882159</v>
      </c>
      <c r="E512">
        <v>1</v>
      </c>
      <c r="F512">
        <v>1</v>
      </c>
      <c r="G512">
        <v>1</v>
      </c>
      <c r="H512">
        <v>2</v>
      </c>
      <c r="I512" t="s">
        <v>958</v>
      </c>
      <c r="J512" t="s">
        <v>959</v>
      </c>
      <c r="K512" t="s">
        <v>960</v>
      </c>
      <c r="L512">
        <v>1368</v>
      </c>
      <c r="N512">
        <v>1011</v>
      </c>
      <c r="O512" t="s">
        <v>902</v>
      </c>
      <c r="P512" t="s">
        <v>902</v>
      </c>
      <c r="Q512">
        <v>1</v>
      </c>
      <c r="X512">
        <v>0.03</v>
      </c>
      <c r="Y512">
        <v>0</v>
      </c>
      <c r="Z512">
        <v>111.99</v>
      </c>
      <c r="AA512">
        <v>13.5</v>
      </c>
      <c r="AB512">
        <v>0</v>
      </c>
      <c r="AC512">
        <v>0</v>
      </c>
      <c r="AD512">
        <v>1</v>
      </c>
      <c r="AE512">
        <v>0</v>
      </c>
      <c r="AF512" t="s">
        <v>19</v>
      </c>
      <c r="AG512">
        <v>4.0500000000000001E-2</v>
      </c>
      <c r="AH512">
        <v>2</v>
      </c>
      <c r="AI512">
        <v>39651301</v>
      </c>
      <c r="AJ512">
        <v>619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ROW(Source!A209)</f>
        <v>209</v>
      </c>
      <c r="B513">
        <v>39651309</v>
      </c>
      <c r="C513">
        <v>39651297</v>
      </c>
      <c r="D513">
        <v>36883554</v>
      </c>
      <c r="E513">
        <v>1</v>
      </c>
      <c r="F513">
        <v>1</v>
      </c>
      <c r="G513">
        <v>1</v>
      </c>
      <c r="H513">
        <v>2</v>
      </c>
      <c r="I513" t="s">
        <v>961</v>
      </c>
      <c r="J513" t="s">
        <v>962</v>
      </c>
      <c r="K513" t="s">
        <v>963</v>
      </c>
      <c r="L513">
        <v>1368</v>
      </c>
      <c r="N513">
        <v>1011</v>
      </c>
      <c r="O513" t="s">
        <v>902</v>
      </c>
      <c r="P513" t="s">
        <v>902</v>
      </c>
      <c r="Q513">
        <v>1</v>
      </c>
      <c r="X513">
        <v>0.03</v>
      </c>
      <c r="Y513">
        <v>0</v>
      </c>
      <c r="Z513">
        <v>65.709999999999994</v>
      </c>
      <c r="AA513">
        <v>11.6</v>
      </c>
      <c r="AB513">
        <v>0</v>
      </c>
      <c r="AC513">
        <v>0</v>
      </c>
      <c r="AD513">
        <v>1</v>
      </c>
      <c r="AE513">
        <v>0</v>
      </c>
      <c r="AF513" t="s">
        <v>19</v>
      </c>
      <c r="AG513">
        <v>4.0500000000000001E-2</v>
      </c>
      <c r="AH513">
        <v>2</v>
      </c>
      <c r="AI513">
        <v>39651302</v>
      </c>
      <c r="AJ513">
        <v>620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ROW(Source!A209)</f>
        <v>209</v>
      </c>
      <c r="B514">
        <v>39651310</v>
      </c>
      <c r="C514">
        <v>39651297</v>
      </c>
      <c r="D514">
        <v>36804580</v>
      </c>
      <c r="E514">
        <v>1</v>
      </c>
      <c r="F514">
        <v>1</v>
      </c>
      <c r="G514">
        <v>1</v>
      </c>
      <c r="H514">
        <v>3</v>
      </c>
      <c r="I514" t="s">
        <v>1110</v>
      </c>
      <c r="J514" t="s">
        <v>1111</v>
      </c>
      <c r="K514" t="s">
        <v>1112</v>
      </c>
      <c r="L514">
        <v>1355</v>
      </c>
      <c r="N514">
        <v>1010</v>
      </c>
      <c r="O514" t="s">
        <v>265</v>
      </c>
      <c r="P514" t="s">
        <v>265</v>
      </c>
      <c r="Q514">
        <v>100</v>
      </c>
      <c r="X514">
        <v>2.04</v>
      </c>
      <c r="Y514">
        <v>86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2.04</v>
      </c>
      <c r="AH514">
        <v>2</v>
      </c>
      <c r="AI514">
        <v>39651303</v>
      </c>
      <c r="AJ514">
        <v>621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ROW(Source!A209)</f>
        <v>209</v>
      </c>
      <c r="B515">
        <v>39651311</v>
      </c>
      <c r="C515">
        <v>39651297</v>
      </c>
      <c r="D515">
        <v>36804890</v>
      </c>
      <c r="E515">
        <v>1</v>
      </c>
      <c r="F515">
        <v>1</v>
      </c>
      <c r="G515">
        <v>1</v>
      </c>
      <c r="H515">
        <v>3</v>
      </c>
      <c r="I515" t="s">
        <v>1153</v>
      </c>
      <c r="J515" t="s">
        <v>1154</v>
      </c>
      <c r="K515" t="s">
        <v>1155</v>
      </c>
      <c r="L515">
        <v>1355</v>
      </c>
      <c r="N515">
        <v>1010</v>
      </c>
      <c r="O515" t="s">
        <v>265</v>
      </c>
      <c r="P515" t="s">
        <v>265</v>
      </c>
      <c r="Q515">
        <v>100</v>
      </c>
      <c r="X515">
        <v>2.04</v>
      </c>
      <c r="Y515">
        <v>2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2.04</v>
      </c>
      <c r="AH515">
        <v>2</v>
      </c>
      <c r="AI515">
        <v>39651304</v>
      </c>
      <c r="AJ515">
        <v>622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ROW(Source!A209)</f>
        <v>209</v>
      </c>
      <c r="B516">
        <v>39651312</v>
      </c>
      <c r="C516">
        <v>39651297</v>
      </c>
      <c r="D516">
        <v>36799065</v>
      </c>
      <c r="E516">
        <v>17</v>
      </c>
      <c r="F516">
        <v>1</v>
      </c>
      <c r="G516">
        <v>1</v>
      </c>
      <c r="H516">
        <v>3</v>
      </c>
      <c r="I516" t="s">
        <v>892</v>
      </c>
      <c r="J516" t="s">
        <v>3</v>
      </c>
      <c r="K516" t="s">
        <v>893</v>
      </c>
      <c r="L516">
        <v>1374</v>
      </c>
      <c r="N516">
        <v>1013</v>
      </c>
      <c r="O516" t="s">
        <v>894</v>
      </c>
      <c r="P516" t="s">
        <v>894</v>
      </c>
      <c r="Q516">
        <v>1</v>
      </c>
      <c r="X516">
        <v>6.05</v>
      </c>
      <c r="Y516">
        <v>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</v>
      </c>
      <c r="AG516">
        <v>6.05</v>
      </c>
      <c r="AH516">
        <v>2</v>
      </c>
      <c r="AI516">
        <v>39651305</v>
      </c>
      <c r="AJ516">
        <v>624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ROW(Source!A212)</f>
        <v>212</v>
      </c>
      <c r="B517">
        <v>39656330</v>
      </c>
      <c r="C517">
        <v>39656329</v>
      </c>
      <c r="D517">
        <v>37071037</v>
      </c>
      <c r="E517">
        <v>1</v>
      </c>
      <c r="F517">
        <v>1</v>
      </c>
      <c r="G517">
        <v>1</v>
      </c>
      <c r="H517">
        <v>1</v>
      </c>
      <c r="I517" t="s">
        <v>895</v>
      </c>
      <c r="J517" t="s">
        <v>3</v>
      </c>
      <c r="K517" t="s">
        <v>896</v>
      </c>
      <c r="L517">
        <v>1191</v>
      </c>
      <c r="N517">
        <v>1013</v>
      </c>
      <c r="O517" t="s">
        <v>878</v>
      </c>
      <c r="P517" t="s">
        <v>878</v>
      </c>
      <c r="Q517">
        <v>1</v>
      </c>
      <c r="X517">
        <v>28.1</v>
      </c>
      <c r="Y517">
        <v>0</v>
      </c>
      <c r="Z517">
        <v>0</v>
      </c>
      <c r="AA517">
        <v>0</v>
      </c>
      <c r="AB517">
        <v>9.6199999999999992</v>
      </c>
      <c r="AC517">
        <v>0</v>
      </c>
      <c r="AD517">
        <v>1</v>
      </c>
      <c r="AE517">
        <v>1</v>
      </c>
      <c r="AF517" t="s">
        <v>3</v>
      </c>
      <c r="AG517">
        <v>28.1</v>
      </c>
      <c r="AH517">
        <v>2</v>
      </c>
      <c r="AI517">
        <v>39656330</v>
      </c>
      <c r="AJ517">
        <v>625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ROW(Source!A212)</f>
        <v>212</v>
      </c>
      <c r="B518">
        <v>39656331</v>
      </c>
      <c r="C518">
        <v>39656329</v>
      </c>
      <c r="D518">
        <v>37064876</v>
      </c>
      <c r="E518">
        <v>1</v>
      </c>
      <c r="F518">
        <v>1</v>
      </c>
      <c r="G518">
        <v>1</v>
      </c>
      <c r="H518">
        <v>1</v>
      </c>
      <c r="I518" t="s">
        <v>897</v>
      </c>
      <c r="J518" t="s">
        <v>3</v>
      </c>
      <c r="K518" t="s">
        <v>898</v>
      </c>
      <c r="L518">
        <v>1191</v>
      </c>
      <c r="N518">
        <v>1013</v>
      </c>
      <c r="O518" t="s">
        <v>878</v>
      </c>
      <c r="P518" t="s">
        <v>878</v>
      </c>
      <c r="Q518">
        <v>1</v>
      </c>
      <c r="X518">
        <v>0.93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2</v>
      </c>
      <c r="AF518" t="s">
        <v>3</v>
      </c>
      <c r="AG518">
        <v>0.93</v>
      </c>
      <c r="AH518">
        <v>2</v>
      </c>
      <c r="AI518">
        <v>39656331</v>
      </c>
      <c r="AJ518">
        <v>626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ROW(Source!A212)</f>
        <v>212</v>
      </c>
      <c r="B519">
        <v>39656332</v>
      </c>
      <c r="C519">
        <v>39656329</v>
      </c>
      <c r="D519">
        <v>36882159</v>
      </c>
      <c r="E519">
        <v>1</v>
      </c>
      <c r="F519">
        <v>1</v>
      </c>
      <c r="G519">
        <v>1</v>
      </c>
      <c r="H519">
        <v>2</v>
      </c>
      <c r="I519" t="s">
        <v>958</v>
      </c>
      <c r="J519" t="s">
        <v>959</v>
      </c>
      <c r="K519" t="s">
        <v>960</v>
      </c>
      <c r="L519">
        <v>1368</v>
      </c>
      <c r="N519">
        <v>1011</v>
      </c>
      <c r="O519" t="s">
        <v>902</v>
      </c>
      <c r="P519" t="s">
        <v>902</v>
      </c>
      <c r="Q519">
        <v>1</v>
      </c>
      <c r="X519">
        <v>0.57999999999999996</v>
      </c>
      <c r="Y519">
        <v>0</v>
      </c>
      <c r="Z519">
        <v>111.99</v>
      </c>
      <c r="AA519">
        <v>13.5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0.57999999999999996</v>
      </c>
      <c r="AH519">
        <v>2</v>
      </c>
      <c r="AI519">
        <v>39656332</v>
      </c>
      <c r="AJ519">
        <v>627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ROW(Source!A212)</f>
        <v>212</v>
      </c>
      <c r="B520">
        <v>39656333</v>
      </c>
      <c r="C520">
        <v>39656329</v>
      </c>
      <c r="D520">
        <v>36883554</v>
      </c>
      <c r="E520">
        <v>1</v>
      </c>
      <c r="F520">
        <v>1</v>
      </c>
      <c r="G520">
        <v>1</v>
      </c>
      <c r="H520">
        <v>2</v>
      </c>
      <c r="I520" t="s">
        <v>961</v>
      </c>
      <c r="J520" t="s">
        <v>962</v>
      </c>
      <c r="K520" t="s">
        <v>963</v>
      </c>
      <c r="L520">
        <v>1368</v>
      </c>
      <c r="N520">
        <v>1011</v>
      </c>
      <c r="O520" t="s">
        <v>902</v>
      </c>
      <c r="P520" t="s">
        <v>902</v>
      </c>
      <c r="Q520">
        <v>1</v>
      </c>
      <c r="X520">
        <v>0.35</v>
      </c>
      <c r="Y520">
        <v>0</v>
      </c>
      <c r="Z520">
        <v>65.709999999999994</v>
      </c>
      <c r="AA520">
        <v>11.6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0.35</v>
      </c>
      <c r="AH520">
        <v>2</v>
      </c>
      <c r="AI520">
        <v>39656333</v>
      </c>
      <c r="AJ520">
        <v>628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ROW(Source!A212)</f>
        <v>212</v>
      </c>
      <c r="B521">
        <v>39656334</v>
      </c>
      <c r="C521">
        <v>39656329</v>
      </c>
      <c r="D521">
        <v>36883858</v>
      </c>
      <c r="E521">
        <v>1</v>
      </c>
      <c r="F521">
        <v>1</v>
      </c>
      <c r="G521">
        <v>1</v>
      </c>
      <c r="H521">
        <v>2</v>
      </c>
      <c r="I521" t="s">
        <v>1039</v>
      </c>
      <c r="J521" t="s">
        <v>1040</v>
      </c>
      <c r="K521" t="s">
        <v>1041</v>
      </c>
      <c r="L521">
        <v>1368</v>
      </c>
      <c r="N521">
        <v>1011</v>
      </c>
      <c r="O521" t="s">
        <v>902</v>
      </c>
      <c r="P521" t="s">
        <v>902</v>
      </c>
      <c r="Q521">
        <v>1</v>
      </c>
      <c r="X521">
        <v>2.4</v>
      </c>
      <c r="Y521">
        <v>0</v>
      </c>
      <c r="Z521">
        <v>8.1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3</v>
      </c>
      <c r="AG521">
        <v>2.4</v>
      </c>
      <c r="AH521">
        <v>2</v>
      </c>
      <c r="AI521">
        <v>39656334</v>
      </c>
      <c r="AJ521">
        <v>629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ROW(Source!A212)</f>
        <v>212</v>
      </c>
      <c r="B522">
        <v>39656335</v>
      </c>
      <c r="C522">
        <v>39656329</v>
      </c>
      <c r="D522">
        <v>36800159</v>
      </c>
      <c r="E522">
        <v>1</v>
      </c>
      <c r="F522">
        <v>1</v>
      </c>
      <c r="G522">
        <v>1</v>
      </c>
      <c r="H522">
        <v>3</v>
      </c>
      <c r="I522" t="s">
        <v>1064</v>
      </c>
      <c r="J522" t="s">
        <v>1065</v>
      </c>
      <c r="K522" t="s">
        <v>1066</v>
      </c>
      <c r="L522">
        <v>1339</v>
      </c>
      <c r="N522">
        <v>1007</v>
      </c>
      <c r="O522" t="s">
        <v>657</v>
      </c>
      <c r="P522" t="s">
        <v>657</v>
      </c>
      <c r="Q522">
        <v>1</v>
      </c>
      <c r="X522">
        <v>1.6</v>
      </c>
      <c r="Y522">
        <v>6.22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1.6</v>
      </c>
      <c r="AH522">
        <v>2</v>
      </c>
      <c r="AI522">
        <v>39656335</v>
      </c>
      <c r="AJ522">
        <v>630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ROW(Source!A212)</f>
        <v>212</v>
      </c>
      <c r="B523">
        <v>39656336</v>
      </c>
      <c r="C523">
        <v>39656329</v>
      </c>
      <c r="D523">
        <v>36800166</v>
      </c>
      <c r="E523">
        <v>1</v>
      </c>
      <c r="F523">
        <v>1</v>
      </c>
      <c r="G523">
        <v>1</v>
      </c>
      <c r="H523">
        <v>3</v>
      </c>
      <c r="I523" t="s">
        <v>1156</v>
      </c>
      <c r="J523" t="s">
        <v>1157</v>
      </c>
      <c r="K523" t="s">
        <v>1158</v>
      </c>
      <c r="L523">
        <v>1346</v>
      </c>
      <c r="N523">
        <v>1009</v>
      </c>
      <c r="O523" t="s">
        <v>186</v>
      </c>
      <c r="P523" t="s">
        <v>186</v>
      </c>
      <c r="Q523">
        <v>1</v>
      </c>
      <c r="X523">
        <v>0.4</v>
      </c>
      <c r="Y523">
        <v>6.09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0.4</v>
      </c>
      <c r="AH523">
        <v>2</v>
      </c>
      <c r="AI523">
        <v>39656336</v>
      </c>
      <c r="AJ523">
        <v>631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ROW(Source!A212)</f>
        <v>212</v>
      </c>
      <c r="B524">
        <v>39656337</v>
      </c>
      <c r="C524">
        <v>39656329</v>
      </c>
      <c r="D524">
        <v>36800363</v>
      </c>
      <c r="E524">
        <v>1</v>
      </c>
      <c r="F524">
        <v>1</v>
      </c>
      <c r="G524">
        <v>1</v>
      </c>
      <c r="H524">
        <v>3</v>
      </c>
      <c r="I524" t="s">
        <v>1159</v>
      </c>
      <c r="J524" t="s">
        <v>1160</v>
      </c>
      <c r="K524" t="s">
        <v>1161</v>
      </c>
      <c r="L524">
        <v>1346</v>
      </c>
      <c r="N524">
        <v>1009</v>
      </c>
      <c r="O524" t="s">
        <v>186</v>
      </c>
      <c r="P524" t="s">
        <v>186</v>
      </c>
      <c r="Q524">
        <v>1</v>
      </c>
      <c r="X524">
        <v>0.8</v>
      </c>
      <c r="Y524">
        <v>9.75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0.8</v>
      </c>
      <c r="AH524">
        <v>2</v>
      </c>
      <c r="AI524">
        <v>39656337</v>
      </c>
      <c r="AJ524">
        <v>632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ROW(Source!A212)</f>
        <v>212</v>
      </c>
      <c r="B525">
        <v>39656338</v>
      </c>
      <c r="C525">
        <v>39656329</v>
      </c>
      <c r="D525">
        <v>36803257</v>
      </c>
      <c r="E525">
        <v>1</v>
      </c>
      <c r="F525">
        <v>1</v>
      </c>
      <c r="G525">
        <v>1</v>
      </c>
      <c r="H525">
        <v>3</v>
      </c>
      <c r="I525" t="s">
        <v>1162</v>
      </c>
      <c r="J525" t="s">
        <v>1163</v>
      </c>
      <c r="K525" t="s">
        <v>1109</v>
      </c>
      <c r="L525">
        <v>1348</v>
      </c>
      <c r="N525">
        <v>1009</v>
      </c>
      <c r="O525" t="s">
        <v>888</v>
      </c>
      <c r="P525" t="s">
        <v>888</v>
      </c>
      <c r="Q525">
        <v>1000</v>
      </c>
      <c r="X525">
        <v>1.1E-4</v>
      </c>
      <c r="Y525">
        <v>10578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1.1E-4</v>
      </c>
      <c r="AH525">
        <v>2</v>
      </c>
      <c r="AI525">
        <v>39656338</v>
      </c>
      <c r="AJ525">
        <v>633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ROW(Source!A212)</f>
        <v>212</v>
      </c>
      <c r="B526">
        <v>39656339</v>
      </c>
      <c r="C526">
        <v>39656329</v>
      </c>
      <c r="D526">
        <v>36823298</v>
      </c>
      <c r="E526">
        <v>1</v>
      </c>
      <c r="F526">
        <v>1</v>
      </c>
      <c r="G526">
        <v>1</v>
      </c>
      <c r="H526">
        <v>3</v>
      </c>
      <c r="I526" t="s">
        <v>1164</v>
      </c>
      <c r="J526" t="s">
        <v>1165</v>
      </c>
      <c r="K526" t="s">
        <v>1166</v>
      </c>
      <c r="L526">
        <v>1346</v>
      </c>
      <c r="N526">
        <v>1009</v>
      </c>
      <c r="O526" t="s">
        <v>186</v>
      </c>
      <c r="P526" t="s">
        <v>186</v>
      </c>
      <c r="Q526">
        <v>1</v>
      </c>
      <c r="X526">
        <v>20</v>
      </c>
      <c r="Y526">
        <v>12.6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20</v>
      </c>
      <c r="AH526">
        <v>2</v>
      </c>
      <c r="AI526">
        <v>39656339</v>
      </c>
      <c r="AJ526">
        <v>634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ROW(Source!A212)</f>
        <v>212</v>
      </c>
      <c r="B527">
        <v>39656340</v>
      </c>
      <c r="C527">
        <v>39656329</v>
      </c>
      <c r="D527">
        <v>36799065</v>
      </c>
      <c r="E527">
        <v>17</v>
      </c>
      <c r="F527">
        <v>1</v>
      </c>
      <c r="G527">
        <v>1</v>
      </c>
      <c r="H527">
        <v>3</v>
      </c>
      <c r="I527" t="s">
        <v>892</v>
      </c>
      <c r="J527" t="s">
        <v>3</v>
      </c>
      <c r="K527" t="s">
        <v>893</v>
      </c>
      <c r="L527">
        <v>1374</v>
      </c>
      <c r="N527">
        <v>1013</v>
      </c>
      <c r="O527" t="s">
        <v>894</v>
      </c>
      <c r="P527" t="s">
        <v>894</v>
      </c>
      <c r="Q527">
        <v>1</v>
      </c>
      <c r="X527">
        <v>5.41</v>
      </c>
      <c r="Y527">
        <v>1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5.41</v>
      </c>
      <c r="AH527">
        <v>2</v>
      </c>
      <c r="AI527">
        <v>39656340</v>
      </c>
      <c r="AJ527">
        <v>636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ROW(Source!A213)</f>
        <v>213</v>
      </c>
      <c r="B528">
        <v>39656330</v>
      </c>
      <c r="C528">
        <v>39656329</v>
      </c>
      <c r="D528">
        <v>37071037</v>
      </c>
      <c r="E528">
        <v>1</v>
      </c>
      <c r="F528">
        <v>1</v>
      </c>
      <c r="G528">
        <v>1</v>
      </c>
      <c r="H528">
        <v>1</v>
      </c>
      <c r="I528" t="s">
        <v>895</v>
      </c>
      <c r="J528" t="s">
        <v>3</v>
      </c>
      <c r="K528" t="s">
        <v>896</v>
      </c>
      <c r="L528">
        <v>1191</v>
      </c>
      <c r="N528">
        <v>1013</v>
      </c>
      <c r="O528" t="s">
        <v>878</v>
      </c>
      <c r="P528" t="s">
        <v>878</v>
      </c>
      <c r="Q528">
        <v>1</v>
      </c>
      <c r="X528">
        <v>28.1</v>
      </c>
      <c r="Y528">
        <v>0</v>
      </c>
      <c r="Z528">
        <v>0</v>
      </c>
      <c r="AA528">
        <v>0</v>
      </c>
      <c r="AB528">
        <v>9.6199999999999992</v>
      </c>
      <c r="AC528">
        <v>0</v>
      </c>
      <c r="AD528">
        <v>1</v>
      </c>
      <c r="AE528">
        <v>1</v>
      </c>
      <c r="AF528" t="s">
        <v>3</v>
      </c>
      <c r="AG528">
        <v>28.1</v>
      </c>
      <c r="AH528">
        <v>2</v>
      </c>
      <c r="AI528">
        <v>39656330</v>
      </c>
      <c r="AJ528">
        <v>637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ROW(Source!A213)</f>
        <v>213</v>
      </c>
      <c r="B529">
        <v>39656331</v>
      </c>
      <c r="C529">
        <v>39656329</v>
      </c>
      <c r="D529">
        <v>37064876</v>
      </c>
      <c r="E529">
        <v>1</v>
      </c>
      <c r="F529">
        <v>1</v>
      </c>
      <c r="G529">
        <v>1</v>
      </c>
      <c r="H529">
        <v>1</v>
      </c>
      <c r="I529" t="s">
        <v>897</v>
      </c>
      <c r="J529" t="s">
        <v>3</v>
      </c>
      <c r="K529" t="s">
        <v>898</v>
      </c>
      <c r="L529">
        <v>1191</v>
      </c>
      <c r="N529">
        <v>1013</v>
      </c>
      <c r="O529" t="s">
        <v>878</v>
      </c>
      <c r="P529" t="s">
        <v>878</v>
      </c>
      <c r="Q529">
        <v>1</v>
      </c>
      <c r="X529">
        <v>0.93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2</v>
      </c>
      <c r="AF529" t="s">
        <v>3</v>
      </c>
      <c r="AG529">
        <v>0.93</v>
      </c>
      <c r="AH529">
        <v>2</v>
      </c>
      <c r="AI529">
        <v>39656331</v>
      </c>
      <c r="AJ529">
        <v>638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ROW(Source!A213)</f>
        <v>213</v>
      </c>
      <c r="B530">
        <v>39656332</v>
      </c>
      <c r="C530">
        <v>39656329</v>
      </c>
      <c r="D530">
        <v>36882159</v>
      </c>
      <c r="E530">
        <v>1</v>
      </c>
      <c r="F530">
        <v>1</v>
      </c>
      <c r="G530">
        <v>1</v>
      </c>
      <c r="H530">
        <v>2</v>
      </c>
      <c r="I530" t="s">
        <v>958</v>
      </c>
      <c r="J530" t="s">
        <v>959</v>
      </c>
      <c r="K530" t="s">
        <v>960</v>
      </c>
      <c r="L530">
        <v>1368</v>
      </c>
      <c r="N530">
        <v>1011</v>
      </c>
      <c r="O530" t="s">
        <v>902</v>
      </c>
      <c r="P530" t="s">
        <v>902</v>
      </c>
      <c r="Q530">
        <v>1</v>
      </c>
      <c r="X530">
        <v>0.57999999999999996</v>
      </c>
      <c r="Y530">
        <v>0</v>
      </c>
      <c r="Z530">
        <v>111.99</v>
      </c>
      <c r="AA530">
        <v>13.5</v>
      </c>
      <c r="AB530">
        <v>0</v>
      </c>
      <c r="AC530">
        <v>0</v>
      </c>
      <c r="AD530">
        <v>1</v>
      </c>
      <c r="AE530">
        <v>0</v>
      </c>
      <c r="AF530" t="s">
        <v>3</v>
      </c>
      <c r="AG530">
        <v>0.57999999999999996</v>
      </c>
      <c r="AH530">
        <v>2</v>
      </c>
      <c r="AI530">
        <v>39656332</v>
      </c>
      <c r="AJ530">
        <v>639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ROW(Source!A213)</f>
        <v>213</v>
      </c>
      <c r="B531">
        <v>39656333</v>
      </c>
      <c r="C531">
        <v>39656329</v>
      </c>
      <c r="D531">
        <v>36883554</v>
      </c>
      <c r="E531">
        <v>1</v>
      </c>
      <c r="F531">
        <v>1</v>
      </c>
      <c r="G531">
        <v>1</v>
      </c>
      <c r="H531">
        <v>2</v>
      </c>
      <c r="I531" t="s">
        <v>961</v>
      </c>
      <c r="J531" t="s">
        <v>962</v>
      </c>
      <c r="K531" t="s">
        <v>963</v>
      </c>
      <c r="L531">
        <v>1368</v>
      </c>
      <c r="N531">
        <v>1011</v>
      </c>
      <c r="O531" t="s">
        <v>902</v>
      </c>
      <c r="P531" t="s">
        <v>902</v>
      </c>
      <c r="Q531">
        <v>1</v>
      </c>
      <c r="X531">
        <v>0.35</v>
      </c>
      <c r="Y531">
        <v>0</v>
      </c>
      <c r="Z531">
        <v>65.709999999999994</v>
      </c>
      <c r="AA531">
        <v>11.6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0.35</v>
      </c>
      <c r="AH531">
        <v>2</v>
      </c>
      <c r="AI531">
        <v>39656333</v>
      </c>
      <c r="AJ531">
        <v>640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ROW(Source!A213)</f>
        <v>213</v>
      </c>
      <c r="B532">
        <v>39656334</v>
      </c>
      <c r="C532">
        <v>39656329</v>
      </c>
      <c r="D532">
        <v>36883858</v>
      </c>
      <c r="E532">
        <v>1</v>
      </c>
      <c r="F532">
        <v>1</v>
      </c>
      <c r="G532">
        <v>1</v>
      </c>
      <c r="H532">
        <v>2</v>
      </c>
      <c r="I532" t="s">
        <v>1039</v>
      </c>
      <c r="J532" t="s">
        <v>1040</v>
      </c>
      <c r="K532" t="s">
        <v>1041</v>
      </c>
      <c r="L532">
        <v>1368</v>
      </c>
      <c r="N532">
        <v>1011</v>
      </c>
      <c r="O532" t="s">
        <v>902</v>
      </c>
      <c r="P532" t="s">
        <v>902</v>
      </c>
      <c r="Q532">
        <v>1</v>
      </c>
      <c r="X532">
        <v>2.4</v>
      </c>
      <c r="Y532">
        <v>0</v>
      </c>
      <c r="Z532">
        <v>8.1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</v>
      </c>
      <c r="AG532">
        <v>2.4</v>
      </c>
      <c r="AH532">
        <v>2</v>
      </c>
      <c r="AI532">
        <v>39656334</v>
      </c>
      <c r="AJ532">
        <v>641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ROW(Source!A213)</f>
        <v>213</v>
      </c>
      <c r="B533">
        <v>39656335</v>
      </c>
      <c r="C533">
        <v>39656329</v>
      </c>
      <c r="D533">
        <v>36800159</v>
      </c>
      <c r="E533">
        <v>1</v>
      </c>
      <c r="F533">
        <v>1</v>
      </c>
      <c r="G533">
        <v>1</v>
      </c>
      <c r="H533">
        <v>3</v>
      </c>
      <c r="I533" t="s">
        <v>1064</v>
      </c>
      <c r="J533" t="s">
        <v>1065</v>
      </c>
      <c r="K533" t="s">
        <v>1066</v>
      </c>
      <c r="L533">
        <v>1339</v>
      </c>
      <c r="N533">
        <v>1007</v>
      </c>
      <c r="O533" t="s">
        <v>657</v>
      </c>
      <c r="P533" t="s">
        <v>657</v>
      </c>
      <c r="Q533">
        <v>1</v>
      </c>
      <c r="X533">
        <v>1.6</v>
      </c>
      <c r="Y533">
        <v>6.22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1.6</v>
      </c>
      <c r="AH533">
        <v>2</v>
      </c>
      <c r="AI533">
        <v>39656335</v>
      </c>
      <c r="AJ533">
        <v>642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ROW(Source!A213)</f>
        <v>213</v>
      </c>
      <c r="B534">
        <v>39656336</v>
      </c>
      <c r="C534">
        <v>39656329</v>
      </c>
      <c r="D534">
        <v>36800166</v>
      </c>
      <c r="E534">
        <v>1</v>
      </c>
      <c r="F534">
        <v>1</v>
      </c>
      <c r="G534">
        <v>1</v>
      </c>
      <c r="H534">
        <v>3</v>
      </c>
      <c r="I534" t="s">
        <v>1156</v>
      </c>
      <c r="J534" t="s">
        <v>1157</v>
      </c>
      <c r="K534" t="s">
        <v>1158</v>
      </c>
      <c r="L534">
        <v>1346</v>
      </c>
      <c r="N534">
        <v>1009</v>
      </c>
      <c r="O534" t="s">
        <v>186</v>
      </c>
      <c r="P534" t="s">
        <v>186</v>
      </c>
      <c r="Q534">
        <v>1</v>
      </c>
      <c r="X534">
        <v>0.4</v>
      </c>
      <c r="Y534">
        <v>6.09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0.4</v>
      </c>
      <c r="AH534">
        <v>2</v>
      </c>
      <c r="AI534">
        <v>39656336</v>
      </c>
      <c r="AJ534">
        <v>643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ROW(Source!A213)</f>
        <v>213</v>
      </c>
      <c r="B535">
        <v>39656337</v>
      </c>
      <c r="C535">
        <v>39656329</v>
      </c>
      <c r="D535">
        <v>36800363</v>
      </c>
      <c r="E535">
        <v>1</v>
      </c>
      <c r="F535">
        <v>1</v>
      </c>
      <c r="G535">
        <v>1</v>
      </c>
      <c r="H535">
        <v>3</v>
      </c>
      <c r="I535" t="s">
        <v>1159</v>
      </c>
      <c r="J535" t="s">
        <v>1160</v>
      </c>
      <c r="K535" t="s">
        <v>1161</v>
      </c>
      <c r="L535">
        <v>1346</v>
      </c>
      <c r="N535">
        <v>1009</v>
      </c>
      <c r="O535" t="s">
        <v>186</v>
      </c>
      <c r="P535" t="s">
        <v>186</v>
      </c>
      <c r="Q535">
        <v>1</v>
      </c>
      <c r="X535">
        <v>0.8</v>
      </c>
      <c r="Y535">
        <v>9.75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3</v>
      </c>
      <c r="AG535">
        <v>0.8</v>
      </c>
      <c r="AH535">
        <v>2</v>
      </c>
      <c r="AI535">
        <v>39656337</v>
      </c>
      <c r="AJ535">
        <v>644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ROW(Source!A213)</f>
        <v>213</v>
      </c>
      <c r="B536">
        <v>39656338</v>
      </c>
      <c r="C536">
        <v>39656329</v>
      </c>
      <c r="D536">
        <v>36803257</v>
      </c>
      <c r="E536">
        <v>1</v>
      </c>
      <c r="F536">
        <v>1</v>
      </c>
      <c r="G536">
        <v>1</v>
      </c>
      <c r="H536">
        <v>3</v>
      </c>
      <c r="I536" t="s">
        <v>1162</v>
      </c>
      <c r="J536" t="s">
        <v>1163</v>
      </c>
      <c r="K536" t="s">
        <v>1109</v>
      </c>
      <c r="L536">
        <v>1348</v>
      </c>
      <c r="N536">
        <v>1009</v>
      </c>
      <c r="O536" t="s">
        <v>888</v>
      </c>
      <c r="P536" t="s">
        <v>888</v>
      </c>
      <c r="Q536">
        <v>1000</v>
      </c>
      <c r="X536">
        <v>1.1E-4</v>
      </c>
      <c r="Y536">
        <v>10578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3</v>
      </c>
      <c r="AG536">
        <v>1.1E-4</v>
      </c>
      <c r="AH536">
        <v>2</v>
      </c>
      <c r="AI536">
        <v>39656338</v>
      </c>
      <c r="AJ536">
        <v>645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ROW(Source!A213)</f>
        <v>213</v>
      </c>
      <c r="B537">
        <v>39656339</v>
      </c>
      <c r="C537">
        <v>39656329</v>
      </c>
      <c r="D537">
        <v>36823298</v>
      </c>
      <c r="E537">
        <v>1</v>
      </c>
      <c r="F537">
        <v>1</v>
      </c>
      <c r="G537">
        <v>1</v>
      </c>
      <c r="H537">
        <v>3</v>
      </c>
      <c r="I537" t="s">
        <v>1164</v>
      </c>
      <c r="J537" t="s">
        <v>1165</v>
      </c>
      <c r="K537" t="s">
        <v>1166</v>
      </c>
      <c r="L537">
        <v>1346</v>
      </c>
      <c r="N537">
        <v>1009</v>
      </c>
      <c r="O537" t="s">
        <v>186</v>
      </c>
      <c r="P537" t="s">
        <v>186</v>
      </c>
      <c r="Q537">
        <v>1</v>
      </c>
      <c r="X537">
        <v>20</v>
      </c>
      <c r="Y537">
        <v>12.6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20</v>
      </c>
      <c r="AH537">
        <v>2</v>
      </c>
      <c r="AI537">
        <v>39656339</v>
      </c>
      <c r="AJ537">
        <v>646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ROW(Source!A213)</f>
        <v>213</v>
      </c>
      <c r="B538">
        <v>39656340</v>
      </c>
      <c r="C538">
        <v>39656329</v>
      </c>
      <c r="D538">
        <v>36799065</v>
      </c>
      <c r="E538">
        <v>17</v>
      </c>
      <c r="F538">
        <v>1</v>
      </c>
      <c r="G538">
        <v>1</v>
      </c>
      <c r="H538">
        <v>3</v>
      </c>
      <c r="I538" t="s">
        <v>892</v>
      </c>
      <c r="J538" t="s">
        <v>3</v>
      </c>
      <c r="K538" t="s">
        <v>893</v>
      </c>
      <c r="L538">
        <v>1374</v>
      </c>
      <c r="N538">
        <v>1013</v>
      </c>
      <c r="O538" t="s">
        <v>894</v>
      </c>
      <c r="P538" t="s">
        <v>894</v>
      </c>
      <c r="Q538">
        <v>1</v>
      </c>
      <c r="X538">
        <v>5.41</v>
      </c>
      <c r="Y538">
        <v>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5.41</v>
      </c>
      <c r="AH538">
        <v>2</v>
      </c>
      <c r="AI538">
        <v>39656340</v>
      </c>
      <c r="AJ538">
        <v>648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ROW(Source!A216)</f>
        <v>216</v>
      </c>
      <c r="B539">
        <v>39654090</v>
      </c>
      <c r="C539">
        <v>39654089</v>
      </c>
      <c r="D539">
        <v>37355677</v>
      </c>
      <c r="E539">
        <v>1</v>
      </c>
      <c r="F539">
        <v>1</v>
      </c>
      <c r="G539">
        <v>1</v>
      </c>
      <c r="H539">
        <v>1</v>
      </c>
      <c r="I539" t="s">
        <v>1167</v>
      </c>
      <c r="J539" t="s">
        <v>3</v>
      </c>
      <c r="K539" t="s">
        <v>1168</v>
      </c>
      <c r="L539">
        <v>1191</v>
      </c>
      <c r="N539">
        <v>1013</v>
      </c>
      <c r="O539" t="s">
        <v>878</v>
      </c>
      <c r="P539" t="s">
        <v>878</v>
      </c>
      <c r="Q539">
        <v>1</v>
      </c>
      <c r="X539">
        <v>289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1</v>
      </c>
      <c r="AF539" t="s">
        <v>3</v>
      </c>
      <c r="AG539">
        <v>289</v>
      </c>
      <c r="AH539">
        <v>2</v>
      </c>
      <c r="AI539">
        <v>39654090</v>
      </c>
      <c r="AJ539">
        <v>649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ROW(Source!A216)</f>
        <v>216</v>
      </c>
      <c r="B540">
        <v>39654091</v>
      </c>
      <c r="C540">
        <v>39654089</v>
      </c>
      <c r="D540">
        <v>37064876</v>
      </c>
      <c r="E540">
        <v>1</v>
      </c>
      <c r="F540">
        <v>1</v>
      </c>
      <c r="G540">
        <v>1</v>
      </c>
      <c r="H540">
        <v>1</v>
      </c>
      <c r="I540" t="s">
        <v>897</v>
      </c>
      <c r="J540" t="s">
        <v>3</v>
      </c>
      <c r="K540" t="s">
        <v>898</v>
      </c>
      <c r="L540">
        <v>1191</v>
      </c>
      <c r="N540">
        <v>1013</v>
      </c>
      <c r="O540" t="s">
        <v>878</v>
      </c>
      <c r="P540" t="s">
        <v>878</v>
      </c>
      <c r="Q540">
        <v>1</v>
      </c>
      <c r="X540">
        <v>48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3</v>
      </c>
      <c r="AG540">
        <v>48</v>
      </c>
      <c r="AH540">
        <v>2</v>
      </c>
      <c r="AI540">
        <v>39654091</v>
      </c>
      <c r="AJ540">
        <v>650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ROW(Source!A216)</f>
        <v>216</v>
      </c>
      <c r="B541">
        <v>39654092</v>
      </c>
      <c r="C541">
        <v>39654089</v>
      </c>
      <c r="D541">
        <v>36883320</v>
      </c>
      <c r="E541">
        <v>1</v>
      </c>
      <c r="F541">
        <v>1</v>
      </c>
      <c r="G541">
        <v>1</v>
      </c>
      <c r="H541">
        <v>2</v>
      </c>
      <c r="I541" t="s">
        <v>986</v>
      </c>
      <c r="J541" t="s">
        <v>987</v>
      </c>
      <c r="K541" t="s">
        <v>988</v>
      </c>
      <c r="L541">
        <v>1368</v>
      </c>
      <c r="N541">
        <v>1011</v>
      </c>
      <c r="O541" t="s">
        <v>902</v>
      </c>
      <c r="P541" t="s">
        <v>902</v>
      </c>
      <c r="Q541">
        <v>1</v>
      </c>
      <c r="X541">
        <v>48</v>
      </c>
      <c r="Y541">
        <v>0</v>
      </c>
      <c r="Z541">
        <v>110.86</v>
      </c>
      <c r="AA541">
        <v>11.6</v>
      </c>
      <c r="AB541">
        <v>0</v>
      </c>
      <c r="AC541">
        <v>0</v>
      </c>
      <c r="AD541">
        <v>1</v>
      </c>
      <c r="AE541">
        <v>0</v>
      </c>
      <c r="AF541" t="s">
        <v>3</v>
      </c>
      <c r="AG541">
        <v>48</v>
      </c>
      <c r="AH541">
        <v>2</v>
      </c>
      <c r="AI541">
        <v>39654092</v>
      </c>
      <c r="AJ541">
        <v>651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ROW(Source!A216)</f>
        <v>216</v>
      </c>
      <c r="B542">
        <v>39654093</v>
      </c>
      <c r="C542">
        <v>39654089</v>
      </c>
      <c r="D542">
        <v>36799065</v>
      </c>
      <c r="E542">
        <v>17</v>
      </c>
      <c r="F542">
        <v>1</v>
      </c>
      <c r="G542">
        <v>1</v>
      </c>
      <c r="H542">
        <v>3</v>
      </c>
      <c r="I542" t="s">
        <v>892</v>
      </c>
      <c r="J542" t="s">
        <v>3</v>
      </c>
      <c r="K542" t="s">
        <v>893</v>
      </c>
      <c r="L542">
        <v>1374</v>
      </c>
      <c r="N542">
        <v>1013</v>
      </c>
      <c r="O542" t="s">
        <v>894</v>
      </c>
      <c r="P542" t="s">
        <v>894</v>
      </c>
      <c r="Q542">
        <v>1</v>
      </c>
      <c r="X542">
        <v>85.49</v>
      </c>
      <c r="Y542">
        <v>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85.49</v>
      </c>
      <c r="AH542">
        <v>2</v>
      </c>
      <c r="AI542">
        <v>39654093</v>
      </c>
      <c r="AJ542">
        <v>652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ROW(Source!A217)</f>
        <v>217</v>
      </c>
      <c r="B543">
        <v>39654090</v>
      </c>
      <c r="C543">
        <v>39654089</v>
      </c>
      <c r="D543">
        <v>37355677</v>
      </c>
      <c r="E543">
        <v>1</v>
      </c>
      <c r="F543">
        <v>1</v>
      </c>
      <c r="G543">
        <v>1</v>
      </c>
      <c r="H543">
        <v>1</v>
      </c>
      <c r="I543" t="s">
        <v>1167</v>
      </c>
      <c r="J543" t="s">
        <v>3</v>
      </c>
      <c r="K543" t="s">
        <v>1168</v>
      </c>
      <c r="L543">
        <v>1191</v>
      </c>
      <c r="N543">
        <v>1013</v>
      </c>
      <c r="O543" t="s">
        <v>878</v>
      </c>
      <c r="P543" t="s">
        <v>878</v>
      </c>
      <c r="Q543">
        <v>1</v>
      </c>
      <c r="X543">
        <v>289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1</v>
      </c>
      <c r="AF543" t="s">
        <v>3</v>
      </c>
      <c r="AG543">
        <v>289</v>
      </c>
      <c r="AH543">
        <v>2</v>
      </c>
      <c r="AI543">
        <v>39654090</v>
      </c>
      <c r="AJ543">
        <v>653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ROW(Source!A217)</f>
        <v>217</v>
      </c>
      <c r="B544">
        <v>39654091</v>
      </c>
      <c r="C544">
        <v>39654089</v>
      </c>
      <c r="D544">
        <v>37064876</v>
      </c>
      <c r="E544">
        <v>1</v>
      </c>
      <c r="F544">
        <v>1</v>
      </c>
      <c r="G544">
        <v>1</v>
      </c>
      <c r="H544">
        <v>1</v>
      </c>
      <c r="I544" t="s">
        <v>897</v>
      </c>
      <c r="J544" t="s">
        <v>3</v>
      </c>
      <c r="K544" t="s">
        <v>898</v>
      </c>
      <c r="L544">
        <v>1191</v>
      </c>
      <c r="N544">
        <v>1013</v>
      </c>
      <c r="O544" t="s">
        <v>878</v>
      </c>
      <c r="P544" t="s">
        <v>878</v>
      </c>
      <c r="Q544">
        <v>1</v>
      </c>
      <c r="X544">
        <v>48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3</v>
      </c>
      <c r="AG544">
        <v>48</v>
      </c>
      <c r="AH544">
        <v>2</v>
      </c>
      <c r="AI544">
        <v>39654091</v>
      </c>
      <c r="AJ544">
        <v>654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ROW(Source!A217)</f>
        <v>217</v>
      </c>
      <c r="B545">
        <v>39654092</v>
      </c>
      <c r="C545">
        <v>39654089</v>
      </c>
      <c r="D545">
        <v>36883320</v>
      </c>
      <c r="E545">
        <v>1</v>
      </c>
      <c r="F545">
        <v>1</v>
      </c>
      <c r="G545">
        <v>1</v>
      </c>
      <c r="H545">
        <v>2</v>
      </c>
      <c r="I545" t="s">
        <v>986</v>
      </c>
      <c r="J545" t="s">
        <v>987</v>
      </c>
      <c r="K545" t="s">
        <v>988</v>
      </c>
      <c r="L545">
        <v>1368</v>
      </c>
      <c r="N545">
        <v>1011</v>
      </c>
      <c r="O545" t="s">
        <v>902</v>
      </c>
      <c r="P545" t="s">
        <v>902</v>
      </c>
      <c r="Q545">
        <v>1</v>
      </c>
      <c r="X545">
        <v>48</v>
      </c>
      <c r="Y545">
        <v>0</v>
      </c>
      <c r="Z545">
        <v>110.86</v>
      </c>
      <c r="AA545">
        <v>11.6</v>
      </c>
      <c r="AB545">
        <v>0</v>
      </c>
      <c r="AC545">
        <v>0</v>
      </c>
      <c r="AD545">
        <v>1</v>
      </c>
      <c r="AE545">
        <v>0</v>
      </c>
      <c r="AF545" t="s">
        <v>3</v>
      </c>
      <c r="AG545">
        <v>48</v>
      </c>
      <c r="AH545">
        <v>2</v>
      </c>
      <c r="AI545">
        <v>39654092</v>
      </c>
      <c r="AJ545">
        <v>655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ROW(Source!A217)</f>
        <v>217</v>
      </c>
      <c r="B546">
        <v>39654093</v>
      </c>
      <c r="C546">
        <v>39654089</v>
      </c>
      <c r="D546">
        <v>36799065</v>
      </c>
      <c r="E546">
        <v>17</v>
      </c>
      <c r="F546">
        <v>1</v>
      </c>
      <c r="G546">
        <v>1</v>
      </c>
      <c r="H546">
        <v>3</v>
      </c>
      <c r="I546" t="s">
        <v>892</v>
      </c>
      <c r="J546" t="s">
        <v>3</v>
      </c>
      <c r="K546" t="s">
        <v>893</v>
      </c>
      <c r="L546">
        <v>1374</v>
      </c>
      <c r="N546">
        <v>1013</v>
      </c>
      <c r="O546" t="s">
        <v>894</v>
      </c>
      <c r="P546" t="s">
        <v>894</v>
      </c>
      <c r="Q546">
        <v>1</v>
      </c>
      <c r="X546">
        <v>85.49</v>
      </c>
      <c r="Y546">
        <v>1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85.49</v>
      </c>
      <c r="AH546">
        <v>2</v>
      </c>
      <c r="AI546">
        <v>39654093</v>
      </c>
      <c r="AJ546">
        <v>656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ROW(Source!A252)</f>
        <v>252</v>
      </c>
      <c r="B547">
        <v>39651409</v>
      </c>
      <c r="C547">
        <v>39651398</v>
      </c>
      <c r="D547">
        <v>37065248</v>
      </c>
      <c r="E547">
        <v>1</v>
      </c>
      <c r="F547">
        <v>1</v>
      </c>
      <c r="G547">
        <v>1</v>
      </c>
      <c r="H547">
        <v>1</v>
      </c>
      <c r="I547" t="s">
        <v>1169</v>
      </c>
      <c r="J547" t="s">
        <v>3</v>
      </c>
      <c r="K547" t="s">
        <v>1170</v>
      </c>
      <c r="L547">
        <v>1191</v>
      </c>
      <c r="N547">
        <v>1013</v>
      </c>
      <c r="O547" t="s">
        <v>878</v>
      </c>
      <c r="P547" t="s">
        <v>878</v>
      </c>
      <c r="Q547">
        <v>1</v>
      </c>
      <c r="X547">
        <v>0.59</v>
      </c>
      <c r="Y547">
        <v>0</v>
      </c>
      <c r="Z547">
        <v>0</v>
      </c>
      <c r="AA547">
        <v>0</v>
      </c>
      <c r="AB547">
        <v>8.5299999999999994</v>
      </c>
      <c r="AC547">
        <v>0</v>
      </c>
      <c r="AD547">
        <v>1</v>
      </c>
      <c r="AE547">
        <v>1</v>
      </c>
      <c r="AF547" t="s">
        <v>19</v>
      </c>
      <c r="AG547">
        <v>0.79649999999999999</v>
      </c>
      <c r="AH547">
        <v>2</v>
      </c>
      <c r="AI547">
        <v>39651403</v>
      </c>
      <c r="AJ547">
        <v>657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ROW(Source!A252)</f>
        <v>252</v>
      </c>
      <c r="B548">
        <v>39651410</v>
      </c>
      <c r="C548">
        <v>39651398</v>
      </c>
      <c r="D548">
        <v>37064876</v>
      </c>
      <c r="E548">
        <v>1</v>
      </c>
      <c r="F548">
        <v>1</v>
      </c>
      <c r="G548">
        <v>1</v>
      </c>
      <c r="H548">
        <v>1</v>
      </c>
      <c r="I548" t="s">
        <v>897</v>
      </c>
      <c r="J548" t="s">
        <v>3</v>
      </c>
      <c r="K548" t="s">
        <v>898</v>
      </c>
      <c r="L548">
        <v>1191</v>
      </c>
      <c r="N548">
        <v>1013</v>
      </c>
      <c r="O548" t="s">
        <v>878</v>
      </c>
      <c r="P548" t="s">
        <v>878</v>
      </c>
      <c r="Q548">
        <v>1</v>
      </c>
      <c r="X548">
        <v>0.25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19</v>
      </c>
      <c r="AG548">
        <v>0.33750000000000002</v>
      </c>
      <c r="AH548">
        <v>2</v>
      </c>
      <c r="AI548">
        <v>39651404</v>
      </c>
      <c r="AJ548">
        <v>658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ROW(Source!A252)</f>
        <v>252</v>
      </c>
      <c r="B549">
        <v>39651411</v>
      </c>
      <c r="C549">
        <v>39651398</v>
      </c>
      <c r="D549">
        <v>36882492</v>
      </c>
      <c r="E549">
        <v>1</v>
      </c>
      <c r="F549">
        <v>1</v>
      </c>
      <c r="G549">
        <v>1</v>
      </c>
      <c r="H549">
        <v>2</v>
      </c>
      <c r="I549" t="s">
        <v>1171</v>
      </c>
      <c r="J549" t="s">
        <v>1172</v>
      </c>
      <c r="K549" t="s">
        <v>1173</v>
      </c>
      <c r="L549">
        <v>1368</v>
      </c>
      <c r="N549">
        <v>1011</v>
      </c>
      <c r="O549" t="s">
        <v>902</v>
      </c>
      <c r="P549" t="s">
        <v>902</v>
      </c>
      <c r="Q549">
        <v>1</v>
      </c>
      <c r="X549">
        <v>0.23</v>
      </c>
      <c r="Y549">
        <v>0</v>
      </c>
      <c r="Z549">
        <v>142.69999999999999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19</v>
      </c>
      <c r="AG549">
        <v>0.31050000000000005</v>
      </c>
      <c r="AH549">
        <v>2</v>
      </c>
      <c r="AI549">
        <v>39651405</v>
      </c>
      <c r="AJ549">
        <v>659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ROW(Source!A252)</f>
        <v>252</v>
      </c>
      <c r="B550">
        <v>39651412</v>
      </c>
      <c r="C550">
        <v>39651398</v>
      </c>
      <c r="D550">
        <v>36883554</v>
      </c>
      <c r="E550">
        <v>1</v>
      </c>
      <c r="F550">
        <v>1</v>
      </c>
      <c r="G550">
        <v>1</v>
      </c>
      <c r="H550">
        <v>2</v>
      </c>
      <c r="I550" t="s">
        <v>961</v>
      </c>
      <c r="J550" t="s">
        <v>962</v>
      </c>
      <c r="K550" t="s">
        <v>963</v>
      </c>
      <c r="L550">
        <v>1368</v>
      </c>
      <c r="N550">
        <v>1011</v>
      </c>
      <c r="O550" t="s">
        <v>902</v>
      </c>
      <c r="P550" t="s">
        <v>902</v>
      </c>
      <c r="Q550">
        <v>1</v>
      </c>
      <c r="X550">
        <v>0.02</v>
      </c>
      <c r="Y550">
        <v>0</v>
      </c>
      <c r="Z550">
        <v>65.709999999999994</v>
      </c>
      <c r="AA550">
        <v>11.6</v>
      </c>
      <c r="AB550">
        <v>0</v>
      </c>
      <c r="AC550">
        <v>0</v>
      </c>
      <c r="AD550">
        <v>1</v>
      </c>
      <c r="AE550">
        <v>0</v>
      </c>
      <c r="AF550" t="s">
        <v>19</v>
      </c>
      <c r="AG550">
        <v>2.7000000000000003E-2</v>
      </c>
      <c r="AH550">
        <v>2</v>
      </c>
      <c r="AI550">
        <v>39651406</v>
      </c>
      <c r="AJ550">
        <v>660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ROW(Source!A252)</f>
        <v>252</v>
      </c>
      <c r="B551">
        <v>39651413</v>
      </c>
      <c r="C551">
        <v>39651398</v>
      </c>
      <c r="D551">
        <v>36804441</v>
      </c>
      <c r="E551">
        <v>1</v>
      </c>
      <c r="F551">
        <v>1</v>
      </c>
      <c r="G551">
        <v>1</v>
      </c>
      <c r="H551">
        <v>3</v>
      </c>
      <c r="I551" t="s">
        <v>1174</v>
      </c>
      <c r="J551" t="s">
        <v>1175</v>
      </c>
      <c r="K551" t="s">
        <v>1176</v>
      </c>
      <c r="L551">
        <v>1346</v>
      </c>
      <c r="N551">
        <v>1009</v>
      </c>
      <c r="O551" t="s">
        <v>186</v>
      </c>
      <c r="P551" t="s">
        <v>186</v>
      </c>
      <c r="Q551">
        <v>1</v>
      </c>
      <c r="X551">
        <v>0.32</v>
      </c>
      <c r="Y551">
        <v>25.76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0.32</v>
      </c>
      <c r="AH551">
        <v>2</v>
      </c>
      <c r="AI551">
        <v>39651407</v>
      </c>
      <c r="AJ551">
        <v>661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ROW(Source!A252)</f>
        <v>252</v>
      </c>
      <c r="B552">
        <v>39651414</v>
      </c>
      <c r="C552">
        <v>39651398</v>
      </c>
      <c r="D552">
        <v>36799065</v>
      </c>
      <c r="E552">
        <v>17</v>
      </c>
      <c r="F552">
        <v>1</v>
      </c>
      <c r="G552">
        <v>1</v>
      </c>
      <c r="H552">
        <v>3</v>
      </c>
      <c r="I552" t="s">
        <v>892</v>
      </c>
      <c r="J552" t="s">
        <v>3</v>
      </c>
      <c r="K552" t="s">
        <v>893</v>
      </c>
      <c r="L552">
        <v>1374</v>
      </c>
      <c r="N552">
        <v>1013</v>
      </c>
      <c r="O552" t="s">
        <v>894</v>
      </c>
      <c r="P552" t="s">
        <v>894</v>
      </c>
      <c r="Q552">
        <v>1</v>
      </c>
      <c r="X552">
        <v>0.1</v>
      </c>
      <c r="Y552">
        <v>1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0.1</v>
      </c>
      <c r="AH552">
        <v>2</v>
      </c>
      <c r="AI552">
        <v>39651408</v>
      </c>
      <c r="AJ552">
        <v>664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ROW(Source!A253)</f>
        <v>253</v>
      </c>
      <c r="B553">
        <v>39651409</v>
      </c>
      <c r="C553">
        <v>39651398</v>
      </c>
      <c r="D553">
        <v>37065248</v>
      </c>
      <c r="E553">
        <v>1</v>
      </c>
      <c r="F553">
        <v>1</v>
      </c>
      <c r="G553">
        <v>1</v>
      </c>
      <c r="H553">
        <v>1</v>
      </c>
      <c r="I553" t="s">
        <v>1169</v>
      </c>
      <c r="J553" t="s">
        <v>3</v>
      </c>
      <c r="K553" t="s">
        <v>1170</v>
      </c>
      <c r="L553">
        <v>1191</v>
      </c>
      <c r="N553">
        <v>1013</v>
      </c>
      <c r="O553" t="s">
        <v>878</v>
      </c>
      <c r="P553" t="s">
        <v>878</v>
      </c>
      <c r="Q553">
        <v>1</v>
      </c>
      <c r="X553">
        <v>0.59</v>
      </c>
      <c r="Y553">
        <v>0</v>
      </c>
      <c r="Z553">
        <v>0</v>
      </c>
      <c r="AA553">
        <v>0</v>
      </c>
      <c r="AB553">
        <v>8.5299999999999994</v>
      </c>
      <c r="AC553">
        <v>0</v>
      </c>
      <c r="AD553">
        <v>1</v>
      </c>
      <c r="AE553">
        <v>1</v>
      </c>
      <c r="AF553" t="s">
        <v>19</v>
      </c>
      <c r="AG553">
        <v>0.79649999999999999</v>
      </c>
      <c r="AH553">
        <v>2</v>
      </c>
      <c r="AI553">
        <v>39651403</v>
      </c>
      <c r="AJ553">
        <v>665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ROW(Source!A253)</f>
        <v>253</v>
      </c>
      <c r="B554">
        <v>39651410</v>
      </c>
      <c r="C554">
        <v>39651398</v>
      </c>
      <c r="D554">
        <v>37064876</v>
      </c>
      <c r="E554">
        <v>1</v>
      </c>
      <c r="F554">
        <v>1</v>
      </c>
      <c r="G554">
        <v>1</v>
      </c>
      <c r="H554">
        <v>1</v>
      </c>
      <c r="I554" t="s">
        <v>897</v>
      </c>
      <c r="J554" t="s">
        <v>3</v>
      </c>
      <c r="K554" t="s">
        <v>898</v>
      </c>
      <c r="L554">
        <v>1191</v>
      </c>
      <c r="N554">
        <v>1013</v>
      </c>
      <c r="O554" t="s">
        <v>878</v>
      </c>
      <c r="P554" t="s">
        <v>878</v>
      </c>
      <c r="Q554">
        <v>1</v>
      </c>
      <c r="X554">
        <v>0.25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19</v>
      </c>
      <c r="AG554">
        <v>0.33750000000000002</v>
      </c>
      <c r="AH554">
        <v>2</v>
      </c>
      <c r="AI554">
        <v>39651404</v>
      </c>
      <c r="AJ554">
        <v>666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ROW(Source!A253)</f>
        <v>253</v>
      </c>
      <c r="B555">
        <v>39651411</v>
      </c>
      <c r="C555">
        <v>39651398</v>
      </c>
      <c r="D555">
        <v>36882492</v>
      </c>
      <c r="E555">
        <v>1</v>
      </c>
      <c r="F555">
        <v>1</v>
      </c>
      <c r="G555">
        <v>1</v>
      </c>
      <c r="H555">
        <v>2</v>
      </c>
      <c r="I555" t="s">
        <v>1171</v>
      </c>
      <c r="J555" t="s">
        <v>1172</v>
      </c>
      <c r="K555" t="s">
        <v>1173</v>
      </c>
      <c r="L555">
        <v>1368</v>
      </c>
      <c r="N555">
        <v>1011</v>
      </c>
      <c r="O555" t="s">
        <v>902</v>
      </c>
      <c r="P555" t="s">
        <v>902</v>
      </c>
      <c r="Q555">
        <v>1</v>
      </c>
      <c r="X555">
        <v>0.23</v>
      </c>
      <c r="Y555">
        <v>0</v>
      </c>
      <c r="Z555">
        <v>142.69999999999999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19</v>
      </c>
      <c r="AG555">
        <v>0.31050000000000005</v>
      </c>
      <c r="AH555">
        <v>2</v>
      </c>
      <c r="AI555">
        <v>39651405</v>
      </c>
      <c r="AJ555">
        <v>667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ROW(Source!A253)</f>
        <v>253</v>
      </c>
      <c r="B556">
        <v>39651412</v>
      </c>
      <c r="C556">
        <v>39651398</v>
      </c>
      <c r="D556">
        <v>36883554</v>
      </c>
      <c r="E556">
        <v>1</v>
      </c>
      <c r="F556">
        <v>1</v>
      </c>
      <c r="G556">
        <v>1</v>
      </c>
      <c r="H556">
        <v>2</v>
      </c>
      <c r="I556" t="s">
        <v>961</v>
      </c>
      <c r="J556" t="s">
        <v>962</v>
      </c>
      <c r="K556" t="s">
        <v>963</v>
      </c>
      <c r="L556">
        <v>1368</v>
      </c>
      <c r="N556">
        <v>1011</v>
      </c>
      <c r="O556" t="s">
        <v>902</v>
      </c>
      <c r="P556" t="s">
        <v>902</v>
      </c>
      <c r="Q556">
        <v>1</v>
      </c>
      <c r="X556">
        <v>0.02</v>
      </c>
      <c r="Y556">
        <v>0</v>
      </c>
      <c r="Z556">
        <v>65.709999999999994</v>
      </c>
      <c r="AA556">
        <v>11.6</v>
      </c>
      <c r="AB556">
        <v>0</v>
      </c>
      <c r="AC556">
        <v>0</v>
      </c>
      <c r="AD556">
        <v>1</v>
      </c>
      <c r="AE556">
        <v>0</v>
      </c>
      <c r="AF556" t="s">
        <v>19</v>
      </c>
      <c r="AG556">
        <v>2.7000000000000003E-2</v>
      </c>
      <c r="AH556">
        <v>2</v>
      </c>
      <c r="AI556">
        <v>39651406</v>
      </c>
      <c r="AJ556">
        <v>668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ROW(Source!A253)</f>
        <v>253</v>
      </c>
      <c r="B557">
        <v>39651413</v>
      </c>
      <c r="C557">
        <v>39651398</v>
      </c>
      <c r="D557">
        <v>36804441</v>
      </c>
      <c r="E557">
        <v>1</v>
      </c>
      <c r="F557">
        <v>1</v>
      </c>
      <c r="G557">
        <v>1</v>
      </c>
      <c r="H557">
        <v>3</v>
      </c>
      <c r="I557" t="s">
        <v>1174</v>
      </c>
      <c r="J557" t="s">
        <v>1175</v>
      </c>
      <c r="K557" t="s">
        <v>1176</v>
      </c>
      <c r="L557">
        <v>1346</v>
      </c>
      <c r="N557">
        <v>1009</v>
      </c>
      <c r="O557" t="s">
        <v>186</v>
      </c>
      <c r="P557" t="s">
        <v>186</v>
      </c>
      <c r="Q557">
        <v>1</v>
      </c>
      <c r="X557">
        <v>0.32</v>
      </c>
      <c r="Y557">
        <v>25.76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3</v>
      </c>
      <c r="AG557">
        <v>0.32</v>
      </c>
      <c r="AH557">
        <v>2</v>
      </c>
      <c r="AI557">
        <v>39651407</v>
      </c>
      <c r="AJ557">
        <v>669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ROW(Source!A253)</f>
        <v>253</v>
      </c>
      <c r="B558">
        <v>39651414</v>
      </c>
      <c r="C558">
        <v>39651398</v>
      </c>
      <c r="D558">
        <v>36799065</v>
      </c>
      <c r="E558">
        <v>17</v>
      </c>
      <c r="F558">
        <v>1</v>
      </c>
      <c r="G558">
        <v>1</v>
      </c>
      <c r="H558">
        <v>3</v>
      </c>
      <c r="I558" t="s">
        <v>892</v>
      </c>
      <c r="J558" t="s">
        <v>3</v>
      </c>
      <c r="K558" t="s">
        <v>893</v>
      </c>
      <c r="L558">
        <v>1374</v>
      </c>
      <c r="N558">
        <v>1013</v>
      </c>
      <c r="O558" t="s">
        <v>894</v>
      </c>
      <c r="P558" t="s">
        <v>894</v>
      </c>
      <c r="Q558">
        <v>1</v>
      </c>
      <c r="X558">
        <v>0.1</v>
      </c>
      <c r="Y558">
        <v>1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</v>
      </c>
      <c r="AG558">
        <v>0.1</v>
      </c>
      <c r="AH558">
        <v>2</v>
      </c>
      <c r="AI558">
        <v>39651408</v>
      </c>
      <c r="AJ558">
        <v>672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ROW(Source!A258)</f>
        <v>258</v>
      </c>
      <c r="B559">
        <v>39651441</v>
      </c>
      <c r="C559">
        <v>39651433</v>
      </c>
      <c r="D559">
        <v>37075528</v>
      </c>
      <c r="E559">
        <v>1</v>
      </c>
      <c r="F559">
        <v>1</v>
      </c>
      <c r="G559">
        <v>1</v>
      </c>
      <c r="H559">
        <v>1</v>
      </c>
      <c r="I559" t="s">
        <v>1139</v>
      </c>
      <c r="J559" t="s">
        <v>3</v>
      </c>
      <c r="K559" t="s">
        <v>1140</v>
      </c>
      <c r="L559">
        <v>1191</v>
      </c>
      <c r="N559">
        <v>1013</v>
      </c>
      <c r="O559" t="s">
        <v>878</v>
      </c>
      <c r="P559" t="s">
        <v>878</v>
      </c>
      <c r="Q559">
        <v>1</v>
      </c>
      <c r="X559">
        <v>11.7</v>
      </c>
      <c r="Y559">
        <v>0</v>
      </c>
      <c r="Z559">
        <v>0</v>
      </c>
      <c r="AA559">
        <v>0</v>
      </c>
      <c r="AB559">
        <v>10.06</v>
      </c>
      <c r="AC559">
        <v>0</v>
      </c>
      <c r="AD559">
        <v>1</v>
      </c>
      <c r="AE559">
        <v>1</v>
      </c>
      <c r="AF559" t="s">
        <v>19</v>
      </c>
      <c r="AG559">
        <v>15.795</v>
      </c>
      <c r="AH559">
        <v>2</v>
      </c>
      <c r="AI559">
        <v>39651434</v>
      </c>
      <c r="AJ559">
        <v>673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ROW(Source!A258)</f>
        <v>258</v>
      </c>
      <c r="B560">
        <v>39651442</v>
      </c>
      <c r="C560">
        <v>39651433</v>
      </c>
      <c r="D560">
        <v>36800424</v>
      </c>
      <c r="E560">
        <v>1</v>
      </c>
      <c r="F560">
        <v>1</v>
      </c>
      <c r="G560">
        <v>1</v>
      </c>
      <c r="H560">
        <v>3</v>
      </c>
      <c r="I560" t="s">
        <v>879</v>
      </c>
      <c r="J560" t="s">
        <v>880</v>
      </c>
      <c r="K560" t="s">
        <v>881</v>
      </c>
      <c r="L560">
        <v>1346</v>
      </c>
      <c r="N560">
        <v>1009</v>
      </c>
      <c r="O560" t="s">
        <v>186</v>
      </c>
      <c r="P560" t="s">
        <v>186</v>
      </c>
      <c r="Q560">
        <v>1</v>
      </c>
      <c r="X560">
        <v>0.01</v>
      </c>
      <c r="Y560">
        <v>27.74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0.01</v>
      </c>
      <c r="AH560">
        <v>2</v>
      </c>
      <c r="AI560">
        <v>39651435</v>
      </c>
      <c r="AJ560">
        <v>674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ROW(Source!A258)</f>
        <v>258</v>
      </c>
      <c r="B561">
        <v>39651443</v>
      </c>
      <c r="C561">
        <v>39651433</v>
      </c>
      <c r="D561">
        <v>36804578</v>
      </c>
      <c r="E561">
        <v>1</v>
      </c>
      <c r="F561">
        <v>1</v>
      </c>
      <c r="G561">
        <v>1</v>
      </c>
      <c r="H561">
        <v>3</v>
      </c>
      <c r="I561" t="s">
        <v>882</v>
      </c>
      <c r="J561" t="s">
        <v>883</v>
      </c>
      <c r="K561" t="s">
        <v>884</v>
      </c>
      <c r="L561">
        <v>1355</v>
      </c>
      <c r="N561">
        <v>1010</v>
      </c>
      <c r="O561" t="s">
        <v>265</v>
      </c>
      <c r="P561" t="s">
        <v>265</v>
      </c>
      <c r="Q561">
        <v>100</v>
      </c>
      <c r="X561">
        <v>0.04</v>
      </c>
      <c r="Y561">
        <v>83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0.04</v>
      </c>
      <c r="AH561">
        <v>2</v>
      </c>
      <c r="AI561">
        <v>39651436</v>
      </c>
      <c r="AJ561">
        <v>675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ROW(Source!A258)</f>
        <v>258</v>
      </c>
      <c r="B562">
        <v>39651444</v>
      </c>
      <c r="C562">
        <v>39651433</v>
      </c>
      <c r="D562">
        <v>36829536</v>
      </c>
      <c r="E562">
        <v>1</v>
      </c>
      <c r="F562">
        <v>1</v>
      </c>
      <c r="G562">
        <v>1</v>
      </c>
      <c r="H562">
        <v>3</v>
      </c>
      <c r="I562" t="s">
        <v>889</v>
      </c>
      <c r="J562" t="s">
        <v>890</v>
      </c>
      <c r="K562" t="s">
        <v>891</v>
      </c>
      <c r="L562">
        <v>1346</v>
      </c>
      <c r="N562">
        <v>1009</v>
      </c>
      <c r="O562" t="s">
        <v>186</v>
      </c>
      <c r="P562" t="s">
        <v>186</v>
      </c>
      <c r="Q562">
        <v>1</v>
      </c>
      <c r="X562">
        <v>0.1</v>
      </c>
      <c r="Y562">
        <v>65.75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0.1</v>
      </c>
      <c r="AH562">
        <v>2</v>
      </c>
      <c r="AI562">
        <v>39651437</v>
      </c>
      <c r="AJ562">
        <v>676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ROW(Source!A258)</f>
        <v>258</v>
      </c>
      <c r="B563">
        <v>39651445</v>
      </c>
      <c r="C563">
        <v>39651433</v>
      </c>
      <c r="D563">
        <v>36799065</v>
      </c>
      <c r="E563">
        <v>17</v>
      </c>
      <c r="F563">
        <v>1</v>
      </c>
      <c r="G563">
        <v>1</v>
      </c>
      <c r="H563">
        <v>3</v>
      </c>
      <c r="I563" t="s">
        <v>892</v>
      </c>
      <c r="J563" t="s">
        <v>3</v>
      </c>
      <c r="K563" t="s">
        <v>893</v>
      </c>
      <c r="L563">
        <v>1374</v>
      </c>
      <c r="N563">
        <v>1013</v>
      </c>
      <c r="O563" t="s">
        <v>894</v>
      </c>
      <c r="P563" t="s">
        <v>894</v>
      </c>
      <c r="Q563">
        <v>1</v>
      </c>
      <c r="X563">
        <v>2.35</v>
      </c>
      <c r="Y563">
        <v>1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2.35</v>
      </c>
      <c r="AH563">
        <v>2</v>
      </c>
      <c r="AI563">
        <v>39651438</v>
      </c>
      <c r="AJ563">
        <v>678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ROW(Source!A259)</f>
        <v>259</v>
      </c>
      <c r="B564">
        <v>39651441</v>
      </c>
      <c r="C564">
        <v>39651433</v>
      </c>
      <c r="D564">
        <v>37075528</v>
      </c>
      <c r="E564">
        <v>1</v>
      </c>
      <c r="F564">
        <v>1</v>
      </c>
      <c r="G564">
        <v>1</v>
      </c>
      <c r="H564">
        <v>1</v>
      </c>
      <c r="I564" t="s">
        <v>1139</v>
      </c>
      <c r="J564" t="s">
        <v>3</v>
      </c>
      <c r="K564" t="s">
        <v>1140</v>
      </c>
      <c r="L564">
        <v>1191</v>
      </c>
      <c r="N564">
        <v>1013</v>
      </c>
      <c r="O564" t="s">
        <v>878</v>
      </c>
      <c r="P564" t="s">
        <v>878</v>
      </c>
      <c r="Q564">
        <v>1</v>
      </c>
      <c r="X564">
        <v>11.7</v>
      </c>
      <c r="Y564">
        <v>0</v>
      </c>
      <c r="Z564">
        <v>0</v>
      </c>
      <c r="AA564">
        <v>0</v>
      </c>
      <c r="AB564">
        <v>10.06</v>
      </c>
      <c r="AC564">
        <v>0</v>
      </c>
      <c r="AD564">
        <v>1</v>
      </c>
      <c r="AE564">
        <v>1</v>
      </c>
      <c r="AF564" t="s">
        <v>19</v>
      </c>
      <c r="AG564">
        <v>15.795</v>
      </c>
      <c r="AH564">
        <v>2</v>
      </c>
      <c r="AI564">
        <v>39651434</v>
      </c>
      <c r="AJ564">
        <v>679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ROW(Source!A259)</f>
        <v>259</v>
      </c>
      <c r="B565">
        <v>39651442</v>
      </c>
      <c r="C565">
        <v>39651433</v>
      </c>
      <c r="D565">
        <v>36800424</v>
      </c>
      <c r="E565">
        <v>1</v>
      </c>
      <c r="F565">
        <v>1</v>
      </c>
      <c r="G565">
        <v>1</v>
      </c>
      <c r="H565">
        <v>3</v>
      </c>
      <c r="I565" t="s">
        <v>879</v>
      </c>
      <c r="J565" t="s">
        <v>880</v>
      </c>
      <c r="K565" t="s">
        <v>881</v>
      </c>
      <c r="L565">
        <v>1346</v>
      </c>
      <c r="N565">
        <v>1009</v>
      </c>
      <c r="O565" t="s">
        <v>186</v>
      </c>
      <c r="P565" t="s">
        <v>186</v>
      </c>
      <c r="Q565">
        <v>1</v>
      </c>
      <c r="X565">
        <v>0.01</v>
      </c>
      <c r="Y565">
        <v>27.74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</v>
      </c>
      <c r="AG565">
        <v>0.01</v>
      </c>
      <c r="AH565">
        <v>2</v>
      </c>
      <c r="AI565">
        <v>39651435</v>
      </c>
      <c r="AJ565">
        <v>680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ROW(Source!A259)</f>
        <v>259</v>
      </c>
      <c r="B566">
        <v>39651443</v>
      </c>
      <c r="C566">
        <v>39651433</v>
      </c>
      <c r="D566">
        <v>36804578</v>
      </c>
      <c r="E566">
        <v>1</v>
      </c>
      <c r="F566">
        <v>1</v>
      </c>
      <c r="G566">
        <v>1</v>
      </c>
      <c r="H566">
        <v>3</v>
      </c>
      <c r="I566" t="s">
        <v>882</v>
      </c>
      <c r="J566" t="s">
        <v>883</v>
      </c>
      <c r="K566" t="s">
        <v>884</v>
      </c>
      <c r="L566">
        <v>1355</v>
      </c>
      <c r="N566">
        <v>1010</v>
      </c>
      <c r="O566" t="s">
        <v>265</v>
      </c>
      <c r="P566" t="s">
        <v>265</v>
      </c>
      <c r="Q566">
        <v>100</v>
      </c>
      <c r="X566">
        <v>0.04</v>
      </c>
      <c r="Y566">
        <v>83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3</v>
      </c>
      <c r="AG566">
        <v>0.04</v>
      </c>
      <c r="AH566">
        <v>2</v>
      </c>
      <c r="AI566">
        <v>39651436</v>
      </c>
      <c r="AJ566">
        <v>681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ROW(Source!A259)</f>
        <v>259</v>
      </c>
      <c r="B567">
        <v>39651444</v>
      </c>
      <c r="C567">
        <v>39651433</v>
      </c>
      <c r="D567">
        <v>36829536</v>
      </c>
      <c r="E567">
        <v>1</v>
      </c>
      <c r="F567">
        <v>1</v>
      </c>
      <c r="G567">
        <v>1</v>
      </c>
      <c r="H567">
        <v>3</v>
      </c>
      <c r="I567" t="s">
        <v>889</v>
      </c>
      <c r="J567" t="s">
        <v>890</v>
      </c>
      <c r="K567" t="s">
        <v>891</v>
      </c>
      <c r="L567">
        <v>1346</v>
      </c>
      <c r="N567">
        <v>1009</v>
      </c>
      <c r="O567" t="s">
        <v>186</v>
      </c>
      <c r="P567" t="s">
        <v>186</v>
      </c>
      <c r="Q567">
        <v>1</v>
      </c>
      <c r="X567">
        <v>0.1</v>
      </c>
      <c r="Y567">
        <v>65.75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0.1</v>
      </c>
      <c r="AH567">
        <v>2</v>
      </c>
      <c r="AI567">
        <v>39651437</v>
      </c>
      <c r="AJ567">
        <v>682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ROW(Source!A259)</f>
        <v>259</v>
      </c>
      <c r="B568">
        <v>39651445</v>
      </c>
      <c r="C568">
        <v>39651433</v>
      </c>
      <c r="D568">
        <v>36799065</v>
      </c>
      <c r="E568">
        <v>17</v>
      </c>
      <c r="F568">
        <v>1</v>
      </c>
      <c r="G568">
        <v>1</v>
      </c>
      <c r="H568">
        <v>3</v>
      </c>
      <c r="I568" t="s">
        <v>892</v>
      </c>
      <c r="J568" t="s">
        <v>3</v>
      </c>
      <c r="K568" t="s">
        <v>893</v>
      </c>
      <c r="L568">
        <v>1374</v>
      </c>
      <c r="N568">
        <v>1013</v>
      </c>
      <c r="O568" t="s">
        <v>894</v>
      </c>
      <c r="P568" t="s">
        <v>894</v>
      </c>
      <c r="Q568">
        <v>1</v>
      </c>
      <c r="X568">
        <v>2.35</v>
      </c>
      <c r="Y568">
        <v>1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3</v>
      </c>
      <c r="AG568">
        <v>2.35</v>
      </c>
      <c r="AH568">
        <v>2</v>
      </c>
      <c r="AI568">
        <v>39651438</v>
      </c>
      <c r="AJ568">
        <v>684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ROW(Source!A262)</f>
        <v>262</v>
      </c>
      <c r="B569">
        <v>39651456</v>
      </c>
      <c r="C569">
        <v>39651447</v>
      </c>
      <c r="D569">
        <v>37070244</v>
      </c>
      <c r="E569">
        <v>1</v>
      </c>
      <c r="F569">
        <v>1</v>
      </c>
      <c r="G569">
        <v>1</v>
      </c>
      <c r="H569">
        <v>1</v>
      </c>
      <c r="I569" t="s">
        <v>918</v>
      </c>
      <c r="J569" t="s">
        <v>3</v>
      </c>
      <c r="K569" t="s">
        <v>919</v>
      </c>
      <c r="L569">
        <v>1191</v>
      </c>
      <c r="N569">
        <v>1013</v>
      </c>
      <c r="O569" t="s">
        <v>878</v>
      </c>
      <c r="P569" t="s">
        <v>878</v>
      </c>
      <c r="Q569">
        <v>1</v>
      </c>
      <c r="X569">
        <v>2.4</v>
      </c>
      <c r="Y569">
        <v>0</v>
      </c>
      <c r="Z569">
        <v>0</v>
      </c>
      <c r="AA569">
        <v>0</v>
      </c>
      <c r="AB569">
        <v>10.35</v>
      </c>
      <c r="AC569">
        <v>0</v>
      </c>
      <c r="AD569">
        <v>1</v>
      </c>
      <c r="AE569">
        <v>1</v>
      </c>
      <c r="AF569" t="s">
        <v>19</v>
      </c>
      <c r="AG569">
        <v>3.24</v>
      </c>
      <c r="AH569">
        <v>2</v>
      </c>
      <c r="AI569">
        <v>39651448</v>
      </c>
      <c r="AJ569">
        <v>685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ROW(Source!A262)</f>
        <v>262</v>
      </c>
      <c r="B570">
        <v>39651457</v>
      </c>
      <c r="C570">
        <v>39651447</v>
      </c>
      <c r="D570">
        <v>36800424</v>
      </c>
      <c r="E570">
        <v>1</v>
      </c>
      <c r="F570">
        <v>1</v>
      </c>
      <c r="G570">
        <v>1</v>
      </c>
      <c r="H570">
        <v>3</v>
      </c>
      <c r="I570" t="s">
        <v>879</v>
      </c>
      <c r="J570" t="s">
        <v>880</v>
      </c>
      <c r="K570" t="s">
        <v>881</v>
      </c>
      <c r="L570">
        <v>1346</v>
      </c>
      <c r="N570">
        <v>1009</v>
      </c>
      <c r="O570" t="s">
        <v>186</v>
      </c>
      <c r="P570" t="s">
        <v>186</v>
      </c>
      <c r="Q570">
        <v>1</v>
      </c>
      <c r="X570">
        <v>1.6000000000000001E-3</v>
      </c>
      <c r="Y570">
        <v>27.74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1.6000000000000001E-3</v>
      </c>
      <c r="AH570">
        <v>2</v>
      </c>
      <c r="AI570">
        <v>39651449</v>
      </c>
      <c r="AJ570">
        <v>686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ROW(Source!A262)</f>
        <v>262</v>
      </c>
      <c r="B571">
        <v>39651458</v>
      </c>
      <c r="C571">
        <v>39651447</v>
      </c>
      <c r="D571">
        <v>36804578</v>
      </c>
      <c r="E571">
        <v>1</v>
      </c>
      <c r="F571">
        <v>1</v>
      </c>
      <c r="G571">
        <v>1</v>
      </c>
      <c r="H571">
        <v>3</v>
      </c>
      <c r="I571" t="s">
        <v>882</v>
      </c>
      <c r="J571" t="s">
        <v>883</v>
      </c>
      <c r="K571" t="s">
        <v>884</v>
      </c>
      <c r="L571">
        <v>1355</v>
      </c>
      <c r="N571">
        <v>1010</v>
      </c>
      <c r="O571" t="s">
        <v>265</v>
      </c>
      <c r="P571" t="s">
        <v>265</v>
      </c>
      <c r="Q571">
        <v>100</v>
      </c>
      <c r="X571">
        <v>0.03</v>
      </c>
      <c r="Y571">
        <v>83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0.03</v>
      </c>
      <c r="AH571">
        <v>2</v>
      </c>
      <c r="AI571">
        <v>39651450</v>
      </c>
      <c r="AJ571">
        <v>687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ROW(Source!A262)</f>
        <v>262</v>
      </c>
      <c r="B572">
        <v>39651459</v>
      </c>
      <c r="C572">
        <v>39651447</v>
      </c>
      <c r="D572">
        <v>36806488</v>
      </c>
      <c r="E572">
        <v>1</v>
      </c>
      <c r="F572">
        <v>1</v>
      </c>
      <c r="G572">
        <v>1</v>
      </c>
      <c r="H572">
        <v>3</v>
      </c>
      <c r="I572" t="s">
        <v>885</v>
      </c>
      <c r="J572" t="s">
        <v>886</v>
      </c>
      <c r="K572" t="s">
        <v>887</v>
      </c>
      <c r="L572">
        <v>1348</v>
      </c>
      <c r="N572">
        <v>1009</v>
      </c>
      <c r="O572" t="s">
        <v>888</v>
      </c>
      <c r="P572" t="s">
        <v>888</v>
      </c>
      <c r="Q572">
        <v>1000</v>
      </c>
      <c r="X572">
        <v>2.0000000000000002E-5</v>
      </c>
      <c r="Y572">
        <v>729.98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2.0000000000000002E-5</v>
      </c>
      <c r="AH572">
        <v>2</v>
      </c>
      <c r="AI572">
        <v>39651451</v>
      </c>
      <c r="AJ572">
        <v>688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ROW(Source!A262)</f>
        <v>262</v>
      </c>
      <c r="B573">
        <v>39651460</v>
      </c>
      <c r="C573">
        <v>39651447</v>
      </c>
      <c r="D573">
        <v>36829536</v>
      </c>
      <c r="E573">
        <v>1</v>
      </c>
      <c r="F573">
        <v>1</v>
      </c>
      <c r="G573">
        <v>1</v>
      </c>
      <c r="H573">
        <v>3</v>
      </c>
      <c r="I573" t="s">
        <v>889</v>
      </c>
      <c r="J573" t="s">
        <v>890</v>
      </c>
      <c r="K573" t="s">
        <v>891</v>
      </c>
      <c r="L573">
        <v>1346</v>
      </c>
      <c r="N573">
        <v>1009</v>
      </c>
      <c r="O573" t="s">
        <v>186</v>
      </c>
      <c r="P573" t="s">
        <v>186</v>
      </c>
      <c r="Q573">
        <v>1</v>
      </c>
      <c r="X573">
        <v>1.6E-2</v>
      </c>
      <c r="Y573">
        <v>65.75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1.6E-2</v>
      </c>
      <c r="AH573">
        <v>2</v>
      </c>
      <c r="AI573">
        <v>39651452</v>
      </c>
      <c r="AJ573">
        <v>689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ROW(Source!A262)</f>
        <v>262</v>
      </c>
      <c r="B574">
        <v>39651461</v>
      </c>
      <c r="C574">
        <v>39651447</v>
      </c>
      <c r="D574">
        <v>36799065</v>
      </c>
      <c r="E574">
        <v>17</v>
      </c>
      <c r="F574">
        <v>1</v>
      </c>
      <c r="G574">
        <v>1</v>
      </c>
      <c r="H574">
        <v>3</v>
      </c>
      <c r="I574" t="s">
        <v>892</v>
      </c>
      <c r="J574" t="s">
        <v>3</v>
      </c>
      <c r="K574" t="s">
        <v>893</v>
      </c>
      <c r="L574">
        <v>1374</v>
      </c>
      <c r="N574">
        <v>1013</v>
      </c>
      <c r="O574" t="s">
        <v>894</v>
      </c>
      <c r="P574" t="s">
        <v>894</v>
      </c>
      <c r="Q574">
        <v>1</v>
      </c>
      <c r="X574">
        <v>0.5</v>
      </c>
      <c r="Y574">
        <v>1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0.5</v>
      </c>
      <c r="AH574">
        <v>2</v>
      </c>
      <c r="AI574">
        <v>39651453</v>
      </c>
      <c r="AJ574">
        <v>691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ROW(Source!A263)</f>
        <v>263</v>
      </c>
      <c r="B575">
        <v>39651456</v>
      </c>
      <c r="C575">
        <v>39651447</v>
      </c>
      <c r="D575">
        <v>37070244</v>
      </c>
      <c r="E575">
        <v>1</v>
      </c>
      <c r="F575">
        <v>1</v>
      </c>
      <c r="G575">
        <v>1</v>
      </c>
      <c r="H575">
        <v>1</v>
      </c>
      <c r="I575" t="s">
        <v>918</v>
      </c>
      <c r="J575" t="s">
        <v>3</v>
      </c>
      <c r="K575" t="s">
        <v>919</v>
      </c>
      <c r="L575">
        <v>1191</v>
      </c>
      <c r="N575">
        <v>1013</v>
      </c>
      <c r="O575" t="s">
        <v>878</v>
      </c>
      <c r="P575" t="s">
        <v>878</v>
      </c>
      <c r="Q575">
        <v>1</v>
      </c>
      <c r="X575">
        <v>2.4</v>
      </c>
      <c r="Y575">
        <v>0</v>
      </c>
      <c r="Z575">
        <v>0</v>
      </c>
      <c r="AA575">
        <v>0</v>
      </c>
      <c r="AB575">
        <v>10.35</v>
      </c>
      <c r="AC575">
        <v>0</v>
      </c>
      <c r="AD575">
        <v>1</v>
      </c>
      <c r="AE575">
        <v>1</v>
      </c>
      <c r="AF575" t="s">
        <v>19</v>
      </c>
      <c r="AG575">
        <v>3.24</v>
      </c>
      <c r="AH575">
        <v>2</v>
      </c>
      <c r="AI575">
        <v>39651448</v>
      </c>
      <c r="AJ575">
        <v>692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ROW(Source!A263)</f>
        <v>263</v>
      </c>
      <c r="B576">
        <v>39651457</v>
      </c>
      <c r="C576">
        <v>39651447</v>
      </c>
      <c r="D576">
        <v>36800424</v>
      </c>
      <c r="E576">
        <v>1</v>
      </c>
      <c r="F576">
        <v>1</v>
      </c>
      <c r="G576">
        <v>1</v>
      </c>
      <c r="H576">
        <v>3</v>
      </c>
      <c r="I576" t="s">
        <v>879</v>
      </c>
      <c r="J576" t="s">
        <v>880</v>
      </c>
      <c r="K576" t="s">
        <v>881</v>
      </c>
      <c r="L576">
        <v>1346</v>
      </c>
      <c r="N576">
        <v>1009</v>
      </c>
      <c r="O576" t="s">
        <v>186</v>
      </c>
      <c r="P576" t="s">
        <v>186</v>
      </c>
      <c r="Q576">
        <v>1</v>
      </c>
      <c r="X576">
        <v>1.6000000000000001E-3</v>
      </c>
      <c r="Y576">
        <v>27.74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1.6000000000000001E-3</v>
      </c>
      <c r="AH576">
        <v>2</v>
      </c>
      <c r="AI576">
        <v>39651449</v>
      </c>
      <c r="AJ576">
        <v>693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ROW(Source!A263)</f>
        <v>263</v>
      </c>
      <c r="B577">
        <v>39651458</v>
      </c>
      <c r="C577">
        <v>39651447</v>
      </c>
      <c r="D577">
        <v>36804578</v>
      </c>
      <c r="E577">
        <v>1</v>
      </c>
      <c r="F577">
        <v>1</v>
      </c>
      <c r="G577">
        <v>1</v>
      </c>
      <c r="H577">
        <v>3</v>
      </c>
      <c r="I577" t="s">
        <v>882</v>
      </c>
      <c r="J577" t="s">
        <v>883</v>
      </c>
      <c r="K577" t="s">
        <v>884</v>
      </c>
      <c r="L577">
        <v>1355</v>
      </c>
      <c r="N577">
        <v>1010</v>
      </c>
      <c r="O577" t="s">
        <v>265</v>
      </c>
      <c r="P577" t="s">
        <v>265</v>
      </c>
      <c r="Q577">
        <v>100</v>
      </c>
      <c r="X577">
        <v>0.03</v>
      </c>
      <c r="Y577">
        <v>83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0.03</v>
      </c>
      <c r="AH577">
        <v>2</v>
      </c>
      <c r="AI577">
        <v>39651450</v>
      </c>
      <c r="AJ577">
        <v>694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ROW(Source!A263)</f>
        <v>263</v>
      </c>
      <c r="B578">
        <v>39651459</v>
      </c>
      <c r="C578">
        <v>39651447</v>
      </c>
      <c r="D578">
        <v>36806488</v>
      </c>
      <c r="E578">
        <v>1</v>
      </c>
      <c r="F578">
        <v>1</v>
      </c>
      <c r="G578">
        <v>1</v>
      </c>
      <c r="H578">
        <v>3</v>
      </c>
      <c r="I578" t="s">
        <v>885</v>
      </c>
      <c r="J578" t="s">
        <v>886</v>
      </c>
      <c r="K578" t="s">
        <v>887</v>
      </c>
      <c r="L578">
        <v>1348</v>
      </c>
      <c r="N578">
        <v>1009</v>
      </c>
      <c r="O578" t="s">
        <v>888</v>
      </c>
      <c r="P578" t="s">
        <v>888</v>
      </c>
      <c r="Q578">
        <v>1000</v>
      </c>
      <c r="X578">
        <v>2.0000000000000002E-5</v>
      </c>
      <c r="Y578">
        <v>729.98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2.0000000000000002E-5</v>
      </c>
      <c r="AH578">
        <v>2</v>
      </c>
      <c r="AI578">
        <v>39651451</v>
      </c>
      <c r="AJ578">
        <v>695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ROW(Source!A263)</f>
        <v>263</v>
      </c>
      <c r="B579">
        <v>39651460</v>
      </c>
      <c r="C579">
        <v>39651447</v>
      </c>
      <c r="D579">
        <v>36829536</v>
      </c>
      <c r="E579">
        <v>1</v>
      </c>
      <c r="F579">
        <v>1</v>
      </c>
      <c r="G579">
        <v>1</v>
      </c>
      <c r="H579">
        <v>3</v>
      </c>
      <c r="I579" t="s">
        <v>889</v>
      </c>
      <c r="J579" t="s">
        <v>890</v>
      </c>
      <c r="K579" t="s">
        <v>891</v>
      </c>
      <c r="L579">
        <v>1346</v>
      </c>
      <c r="N579">
        <v>1009</v>
      </c>
      <c r="O579" t="s">
        <v>186</v>
      </c>
      <c r="P579" t="s">
        <v>186</v>
      </c>
      <c r="Q579">
        <v>1</v>
      </c>
      <c r="X579">
        <v>1.6E-2</v>
      </c>
      <c r="Y579">
        <v>65.75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1.6E-2</v>
      </c>
      <c r="AH579">
        <v>2</v>
      </c>
      <c r="AI579">
        <v>39651452</v>
      </c>
      <c r="AJ579">
        <v>696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ROW(Source!A263)</f>
        <v>263</v>
      </c>
      <c r="B580">
        <v>39651461</v>
      </c>
      <c r="C580">
        <v>39651447</v>
      </c>
      <c r="D580">
        <v>36799065</v>
      </c>
      <c r="E580">
        <v>17</v>
      </c>
      <c r="F580">
        <v>1</v>
      </c>
      <c r="G580">
        <v>1</v>
      </c>
      <c r="H580">
        <v>3</v>
      </c>
      <c r="I580" t="s">
        <v>892</v>
      </c>
      <c r="J580" t="s">
        <v>3</v>
      </c>
      <c r="K580" t="s">
        <v>893</v>
      </c>
      <c r="L580">
        <v>1374</v>
      </c>
      <c r="N580">
        <v>1013</v>
      </c>
      <c r="O580" t="s">
        <v>894</v>
      </c>
      <c r="P580" t="s">
        <v>894</v>
      </c>
      <c r="Q580">
        <v>1</v>
      </c>
      <c r="X580">
        <v>0.5</v>
      </c>
      <c r="Y580">
        <v>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0.5</v>
      </c>
      <c r="AH580">
        <v>2</v>
      </c>
      <c r="AI580">
        <v>39651453</v>
      </c>
      <c r="AJ580">
        <v>698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ROW(Source!A266)</f>
        <v>266</v>
      </c>
      <c r="B581">
        <v>39651471</v>
      </c>
      <c r="C581">
        <v>39651463</v>
      </c>
      <c r="D581">
        <v>37075528</v>
      </c>
      <c r="E581">
        <v>1</v>
      </c>
      <c r="F581">
        <v>1</v>
      </c>
      <c r="G581">
        <v>1</v>
      </c>
      <c r="H581">
        <v>1</v>
      </c>
      <c r="I581" t="s">
        <v>1139</v>
      </c>
      <c r="J581" t="s">
        <v>3</v>
      </c>
      <c r="K581" t="s">
        <v>1140</v>
      </c>
      <c r="L581">
        <v>1191</v>
      </c>
      <c r="N581">
        <v>1013</v>
      </c>
      <c r="O581" t="s">
        <v>878</v>
      </c>
      <c r="P581" t="s">
        <v>878</v>
      </c>
      <c r="Q581">
        <v>1</v>
      </c>
      <c r="X581">
        <v>4.8</v>
      </c>
      <c r="Y581">
        <v>0</v>
      </c>
      <c r="Z581">
        <v>0</v>
      </c>
      <c r="AA581">
        <v>0</v>
      </c>
      <c r="AB581">
        <v>10.06</v>
      </c>
      <c r="AC581">
        <v>0</v>
      </c>
      <c r="AD581">
        <v>1</v>
      </c>
      <c r="AE581">
        <v>1</v>
      </c>
      <c r="AF581" t="s">
        <v>19</v>
      </c>
      <c r="AG581">
        <v>6.48</v>
      </c>
      <c r="AH581">
        <v>2</v>
      </c>
      <c r="AI581">
        <v>39651464</v>
      </c>
      <c r="AJ581">
        <v>699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ROW(Source!A266)</f>
        <v>266</v>
      </c>
      <c r="B582">
        <v>39651472</v>
      </c>
      <c r="C582">
        <v>39651463</v>
      </c>
      <c r="D582">
        <v>36800424</v>
      </c>
      <c r="E582">
        <v>1</v>
      </c>
      <c r="F582">
        <v>1</v>
      </c>
      <c r="G582">
        <v>1</v>
      </c>
      <c r="H582">
        <v>3</v>
      </c>
      <c r="I582" t="s">
        <v>879</v>
      </c>
      <c r="J582" t="s">
        <v>880</v>
      </c>
      <c r="K582" t="s">
        <v>881</v>
      </c>
      <c r="L582">
        <v>1346</v>
      </c>
      <c r="N582">
        <v>1009</v>
      </c>
      <c r="O582" t="s">
        <v>186</v>
      </c>
      <c r="P582" t="s">
        <v>186</v>
      </c>
      <c r="Q582">
        <v>1</v>
      </c>
      <c r="X582">
        <v>3.0000000000000001E-3</v>
      </c>
      <c r="Y582">
        <v>27.74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</v>
      </c>
      <c r="AG582">
        <v>3.0000000000000001E-3</v>
      </c>
      <c r="AH582">
        <v>2</v>
      </c>
      <c r="AI582">
        <v>39651465</v>
      </c>
      <c r="AJ582">
        <v>700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ROW(Source!A266)</f>
        <v>266</v>
      </c>
      <c r="B583">
        <v>39651473</v>
      </c>
      <c r="C583">
        <v>39651463</v>
      </c>
      <c r="D583">
        <v>36804578</v>
      </c>
      <c r="E583">
        <v>1</v>
      </c>
      <c r="F583">
        <v>1</v>
      </c>
      <c r="G583">
        <v>1</v>
      </c>
      <c r="H583">
        <v>3</v>
      </c>
      <c r="I583" t="s">
        <v>882</v>
      </c>
      <c r="J583" t="s">
        <v>883</v>
      </c>
      <c r="K583" t="s">
        <v>884</v>
      </c>
      <c r="L583">
        <v>1355</v>
      </c>
      <c r="N583">
        <v>1010</v>
      </c>
      <c r="O583" t="s">
        <v>265</v>
      </c>
      <c r="P583" t="s">
        <v>265</v>
      </c>
      <c r="Q583">
        <v>100</v>
      </c>
      <c r="X583">
        <v>0.04</v>
      </c>
      <c r="Y583">
        <v>83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</v>
      </c>
      <c r="AG583">
        <v>0.04</v>
      </c>
      <c r="AH583">
        <v>2</v>
      </c>
      <c r="AI583">
        <v>39651466</v>
      </c>
      <c r="AJ583">
        <v>701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ROW(Source!A266)</f>
        <v>266</v>
      </c>
      <c r="B584">
        <v>39651474</v>
      </c>
      <c r="C584">
        <v>39651463</v>
      </c>
      <c r="D584">
        <v>36829536</v>
      </c>
      <c r="E584">
        <v>1</v>
      </c>
      <c r="F584">
        <v>1</v>
      </c>
      <c r="G584">
        <v>1</v>
      </c>
      <c r="H584">
        <v>3</v>
      </c>
      <c r="I584" t="s">
        <v>889</v>
      </c>
      <c r="J584" t="s">
        <v>890</v>
      </c>
      <c r="K584" t="s">
        <v>891</v>
      </c>
      <c r="L584">
        <v>1346</v>
      </c>
      <c r="N584">
        <v>1009</v>
      </c>
      <c r="O584" t="s">
        <v>186</v>
      </c>
      <c r="P584" t="s">
        <v>186</v>
      </c>
      <c r="Q584">
        <v>1</v>
      </c>
      <c r="X584">
        <v>0.03</v>
      </c>
      <c r="Y584">
        <v>65.75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0.03</v>
      </c>
      <c r="AH584">
        <v>2</v>
      </c>
      <c r="AI584">
        <v>39651467</v>
      </c>
      <c r="AJ584">
        <v>702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ROW(Source!A266)</f>
        <v>266</v>
      </c>
      <c r="B585">
        <v>39651475</v>
      </c>
      <c r="C585">
        <v>39651463</v>
      </c>
      <c r="D585">
        <v>36799065</v>
      </c>
      <c r="E585">
        <v>17</v>
      </c>
      <c r="F585">
        <v>1</v>
      </c>
      <c r="G585">
        <v>1</v>
      </c>
      <c r="H585">
        <v>3</v>
      </c>
      <c r="I585" t="s">
        <v>892</v>
      </c>
      <c r="J585" t="s">
        <v>3</v>
      </c>
      <c r="K585" t="s">
        <v>893</v>
      </c>
      <c r="L585">
        <v>1374</v>
      </c>
      <c r="N585">
        <v>1013</v>
      </c>
      <c r="O585" t="s">
        <v>894</v>
      </c>
      <c r="P585" t="s">
        <v>894</v>
      </c>
      <c r="Q585">
        <v>1</v>
      </c>
      <c r="X585">
        <v>0.97</v>
      </c>
      <c r="Y585">
        <v>1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0.97</v>
      </c>
      <c r="AH585">
        <v>2</v>
      </c>
      <c r="AI585">
        <v>39651468</v>
      </c>
      <c r="AJ585">
        <v>704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ROW(Source!A267)</f>
        <v>267</v>
      </c>
      <c r="B586">
        <v>39651471</v>
      </c>
      <c r="C586">
        <v>39651463</v>
      </c>
      <c r="D586">
        <v>37075528</v>
      </c>
      <c r="E586">
        <v>1</v>
      </c>
      <c r="F586">
        <v>1</v>
      </c>
      <c r="G586">
        <v>1</v>
      </c>
      <c r="H586">
        <v>1</v>
      </c>
      <c r="I586" t="s">
        <v>1139</v>
      </c>
      <c r="J586" t="s">
        <v>3</v>
      </c>
      <c r="K586" t="s">
        <v>1140</v>
      </c>
      <c r="L586">
        <v>1191</v>
      </c>
      <c r="N586">
        <v>1013</v>
      </c>
      <c r="O586" t="s">
        <v>878</v>
      </c>
      <c r="P586" t="s">
        <v>878</v>
      </c>
      <c r="Q586">
        <v>1</v>
      </c>
      <c r="X586">
        <v>4.8</v>
      </c>
      <c r="Y586">
        <v>0</v>
      </c>
      <c r="Z586">
        <v>0</v>
      </c>
      <c r="AA586">
        <v>0</v>
      </c>
      <c r="AB586">
        <v>10.06</v>
      </c>
      <c r="AC586">
        <v>0</v>
      </c>
      <c r="AD586">
        <v>1</v>
      </c>
      <c r="AE586">
        <v>1</v>
      </c>
      <c r="AF586" t="s">
        <v>19</v>
      </c>
      <c r="AG586">
        <v>6.48</v>
      </c>
      <c r="AH586">
        <v>2</v>
      </c>
      <c r="AI586">
        <v>39651464</v>
      </c>
      <c r="AJ586">
        <v>705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ROW(Source!A267)</f>
        <v>267</v>
      </c>
      <c r="B587">
        <v>39651472</v>
      </c>
      <c r="C587">
        <v>39651463</v>
      </c>
      <c r="D587">
        <v>36800424</v>
      </c>
      <c r="E587">
        <v>1</v>
      </c>
      <c r="F587">
        <v>1</v>
      </c>
      <c r="G587">
        <v>1</v>
      </c>
      <c r="H587">
        <v>3</v>
      </c>
      <c r="I587" t="s">
        <v>879</v>
      </c>
      <c r="J587" t="s">
        <v>880</v>
      </c>
      <c r="K587" t="s">
        <v>881</v>
      </c>
      <c r="L587">
        <v>1346</v>
      </c>
      <c r="N587">
        <v>1009</v>
      </c>
      <c r="O587" t="s">
        <v>186</v>
      </c>
      <c r="P587" t="s">
        <v>186</v>
      </c>
      <c r="Q587">
        <v>1</v>
      </c>
      <c r="X587">
        <v>3.0000000000000001E-3</v>
      </c>
      <c r="Y587">
        <v>27.74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3.0000000000000001E-3</v>
      </c>
      <c r="AH587">
        <v>2</v>
      </c>
      <c r="AI587">
        <v>39651465</v>
      </c>
      <c r="AJ587">
        <v>706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ROW(Source!A267)</f>
        <v>267</v>
      </c>
      <c r="B588">
        <v>39651473</v>
      </c>
      <c r="C588">
        <v>39651463</v>
      </c>
      <c r="D588">
        <v>36804578</v>
      </c>
      <c r="E588">
        <v>1</v>
      </c>
      <c r="F588">
        <v>1</v>
      </c>
      <c r="G588">
        <v>1</v>
      </c>
      <c r="H588">
        <v>3</v>
      </c>
      <c r="I588" t="s">
        <v>882</v>
      </c>
      <c r="J588" t="s">
        <v>883</v>
      </c>
      <c r="K588" t="s">
        <v>884</v>
      </c>
      <c r="L588">
        <v>1355</v>
      </c>
      <c r="N588">
        <v>1010</v>
      </c>
      <c r="O588" t="s">
        <v>265</v>
      </c>
      <c r="P588" t="s">
        <v>265</v>
      </c>
      <c r="Q588">
        <v>100</v>
      </c>
      <c r="X588">
        <v>0.04</v>
      </c>
      <c r="Y588">
        <v>83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3</v>
      </c>
      <c r="AG588">
        <v>0.04</v>
      </c>
      <c r="AH588">
        <v>2</v>
      </c>
      <c r="AI588">
        <v>39651466</v>
      </c>
      <c r="AJ588">
        <v>707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ROW(Source!A267)</f>
        <v>267</v>
      </c>
      <c r="B589">
        <v>39651474</v>
      </c>
      <c r="C589">
        <v>39651463</v>
      </c>
      <c r="D589">
        <v>36829536</v>
      </c>
      <c r="E589">
        <v>1</v>
      </c>
      <c r="F589">
        <v>1</v>
      </c>
      <c r="G589">
        <v>1</v>
      </c>
      <c r="H589">
        <v>3</v>
      </c>
      <c r="I589" t="s">
        <v>889</v>
      </c>
      <c r="J589" t="s">
        <v>890</v>
      </c>
      <c r="K589" t="s">
        <v>891</v>
      </c>
      <c r="L589">
        <v>1346</v>
      </c>
      <c r="N589">
        <v>1009</v>
      </c>
      <c r="O589" t="s">
        <v>186</v>
      </c>
      <c r="P589" t="s">
        <v>186</v>
      </c>
      <c r="Q589">
        <v>1</v>
      </c>
      <c r="X589">
        <v>0.03</v>
      </c>
      <c r="Y589">
        <v>65.75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3</v>
      </c>
      <c r="AG589">
        <v>0.03</v>
      </c>
      <c r="AH589">
        <v>2</v>
      </c>
      <c r="AI589">
        <v>39651467</v>
      </c>
      <c r="AJ589">
        <v>708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ROW(Source!A267)</f>
        <v>267</v>
      </c>
      <c r="B590">
        <v>39651475</v>
      </c>
      <c r="C590">
        <v>39651463</v>
      </c>
      <c r="D590">
        <v>36799065</v>
      </c>
      <c r="E590">
        <v>17</v>
      </c>
      <c r="F590">
        <v>1</v>
      </c>
      <c r="G590">
        <v>1</v>
      </c>
      <c r="H590">
        <v>3</v>
      </c>
      <c r="I590" t="s">
        <v>892</v>
      </c>
      <c r="J590" t="s">
        <v>3</v>
      </c>
      <c r="K590" t="s">
        <v>893</v>
      </c>
      <c r="L590">
        <v>1374</v>
      </c>
      <c r="N590">
        <v>1013</v>
      </c>
      <c r="O590" t="s">
        <v>894</v>
      </c>
      <c r="P590" t="s">
        <v>894</v>
      </c>
      <c r="Q590">
        <v>1</v>
      </c>
      <c r="X590">
        <v>0.97</v>
      </c>
      <c r="Y590">
        <v>1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3</v>
      </c>
      <c r="AG590">
        <v>0.97</v>
      </c>
      <c r="AH590">
        <v>2</v>
      </c>
      <c r="AI590">
        <v>39651468</v>
      </c>
      <c r="AJ590">
        <v>710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ROW(Source!A270)</f>
        <v>270</v>
      </c>
      <c r="B591">
        <v>39651485</v>
      </c>
      <c r="C591">
        <v>39651477</v>
      </c>
      <c r="D591">
        <v>37080781</v>
      </c>
      <c r="E591">
        <v>1</v>
      </c>
      <c r="F591">
        <v>1</v>
      </c>
      <c r="G591">
        <v>1</v>
      </c>
      <c r="H591">
        <v>1</v>
      </c>
      <c r="I591" t="s">
        <v>876</v>
      </c>
      <c r="J591" t="s">
        <v>3</v>
      </c>
      <c r="K591" t="s">
        <v>877</v>
      </c>
      <c r="L591">
        <v>1191</v>
      </c>
      <c r="N591">
        <v>1013</v>
      </c>
      <c r="O591" t="s">
        <v>878</v>
      </c>
      <c r="P591" t="s">
        <v>878</v>
      </c>
      <c r="Q591">
        <v>1</v>
      </c>
      <c r="X591">
        <v>3.3</v>
      </c>
      <c r="Y591">
        <v>0</v>
      </c>
      <c r="Z591">
        <v>0</v>
      </c>
      <c r="AA591">
        <v>0</v>
      </c>
      <c r="AB591">
        <v>9.92</v>
      </c>
      <c r="AC591">
        <v>0</v>
      </c>
      <c r="AD591">
        <v>1</v>
      </c>
      <c r="AE591">
        <v>1</v>
      </c>
      <c r="AF591" t="s">
        <v>19</v>
      </c>
      <c r="AG591">
        <v>4.4550000000000001</v>
      </c>
      <c r="AH591">
        <v>2</v>
      </c>
      <c r="AI591">
        <v>39651478</v>
      </c>
      <c r="AJ591">
        <v>711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ROW(Source!A270)</f>
        <v>270</v>
      </c>
      <c r="B592">
        <v>39651486</v>
      </c>
      <c r="C592">
        <v>39651477</v>
      </c>
      <c r="D592">
        <v>36800424</v>
      </c>
      <c r="E592">
        <v>1</v>
      </c>
      <c r="F592">
        <v>1</v>
      </c>
      <c r="G592">
        <v>1</v>
      </c>
      <c r="H592">
        <v>3</v>
      </c>
      <c r="I592" t="s">
        <v>879</v>
      </c>
      <c r="J592" t="s">
        <v>880</v>
      </c>
      <c r="K592" t="s">
        <v>881</v>
      </c>
      <c r="L592">
        <v>1346</v>
      </c>
      <c r="N592">
        <v>1009</v>
      </c>
      <c r="O592" t="s">
        <v>186</v>
      </c>
      <c r="P592" t="s">
        <v>186</v>
      </c>
      <c r="Q592">
        <v>1</v>
      </c>
      <c r="X592">
        <v>1.1999999999999999E-3</v>
      </c>
      <c r="Y592">
        <v>27.74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</v>
      </c>
      <c r="AG592">
        <v>1.1999999999999999E-3</v>
      </c>
      <c r="AH592">
        <v>2</v>
      </c>
      <c r="AI592">
        <v>39651479</v>
      </c>
      <c r="AJ592">
        <v>712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ROW(Source!A270)</f>
        <v>270</v>
      </c>
      <c r="B593">
        <v>39651487</v>
      </c>
      <c r="C593">
        <v>39651477</v>
      </c>
      <c r="D593">
        <v>36804578</v>
      </c>
      <c r="E593">
        <v>1</v>
      </c>
      <c r="F593">
        <v>1</v>
      </c>
      <c r="G593">
        <v>1</v>
      </c>
      <c r="H593">
        <v>3</v>
      </c>
      <c r="I593" t="s">
        <v>882</v>
      </c>
      <c r="J593" t="s">
        <v>883</v>
      </c>
      <c r="K593" t="s">
        <v>884</v>
      </c>
      <c r="L593">
        <v>1355</v>
      </c>
      <c r="N593">
        <v>1010</v>
      </c>
      <c r="O593" t="s">
        <v>265</v>
      </c>
      <c r="P593" t="s">
        <v>265</v>
      </c>
      <c r="Q593">
        <v>100</v>
      </c>
      <c r="X593">
        <v>0.03</v>
      </c>
      <c r="Y593">
        <v>83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0.03</v>
      </c>
      <c r="AH593">
        <v>2</v>
      </c>
      <c r="AI593">
        <v>39651480</v>
      </c>
      <c r="AJ593">
        <v>713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ROW(Source!A270)</f>
        <v>270</v>
      </c>
      <c r="B594">
        <v>39651488</v>
      </c>
      <c r="C594">
        <v>39651477</v>
      </c>
      <c r="D594">
        <v>36806488</v>
      </c>
      <c r="E594">
        <v>1</v>
      </c>
      <c r="F594">
        <v>1</v>
      </c>
      <c r="G594">
        <v>1</v>
      </c>
      <c r="H594">
        <v>3</v>
      </c>
      <c r="I594" t="s">
        <v>885</v>
      </c>
      <c r="J594" t="s">
        <v>886</v>
      </c>
      <c r="K594" t="s">
        <v>887</v>
      </c>
      <c r="L594">
        <v>1348</v>
      </c>
      <c r="N594">
        <v>1009</v>
      </c>
      <c r="O594" t="s">
        <v>888</v>
      </c>
      <c r="P594" t="s">
        <v>888</v>
      </c>
      <c r="Q594">
        <v>1000</v>
      </c>
      <c r="X594">
        <v>2.0000000000000002E-5</v>
      </c>
      <c r="Y594">
        <v>729.98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2.0000000000000002E-5</v>
      </c>
      <c r="AH594">
        <v>2</v>
      </c>
      <c r="AI594">
        <v>39651481</v>
      </c>
      <c r="AJ594">
        <v>714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ROW(Source!A270)</f>
        <v>270</v>
      </c>
      <c r="B595">
        <v>39651489</v>
      </c>
      <c r="C595">
        <v>39651477</v>
      </c>
      <c r="D595">
        <v>36829536</v>
      </c>
      <c r="E595">
        <v>1</v>
      </c>
      <c r="F595">
        <v>1</v>
      </c>
      <c r="G595">
        <v>1</v>
      </c>
      <c r="H595">
        <v>3</v>
      </c>
      <c r="I595" t="s">
        <v>889</v>
      </c>
      <c r="J595" t="s">
        <v>890</v>
      </c>
      <c r="K595" t="s">
        <v>891</v>
      </c>
      <c r="L595">
        <v>1346</v>
      </c>
      <c r="N595">
        <v>1009</v>
      </c>
      <c r="O595" t="s">
        <v>186</v>
      </c>
      <c r="P595" t="s">
        <v>186</v>
      </c>
      <c r="Q595">
        <v>1</v>
      </c>
      <c r="X595">
        <v>1.2E-2</v>
      </c>
      <c r="Y595">
        <v>65.75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1.2E-2</v>
      </c>
      <c r="AH595">
        <v>2</v>
      </c>
      <c r="AI595">
        <v>39651482</v>
      </c>
      <c r="AJ595">
        <v>715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ROW(Source!A270)</f>
        <v>270</v>
      </c>
      <c r="B596">
        <v>39651490</v>
      </c>
      <c r="C596">
        <v>39651477</v>
      </c>
      <c r="D596">
        <v>36799065</v>
      </c>
      <c r="E596">
        <v>17</v>
      </c>
      <c r="F596">
        <v>1</v>
      </c>
      <c r="G596">
        <v>1</v>
      </c>
      <c r="H596">
        <v>3</v>
      </c>
      <c r="I596" t="s">
        <v>892</v>
      </c>
      <c r="J596" t="s">
        <v>3</v>
      </c>
      <c r="K596" t="s">
        <v>893</v>
      </c>
      <c r="L596">
        <v>1374</v>
      </c>
      <c r="N596">
        <v>1013</v>
      </c>
      <c r="O596" t="s">
        <v>894</v>
      </c>
      <c r="P596" t="s">
        <v>894</v>
      </c>
      <c r="Q596">
        <v>1</v>
      </c>
      <c r="X596">
        <v>0.65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0.65</v>
      </c>
      <c r="AH596">
        <v>2</v>
      </c>
      <c r="AI596">
        <v>39651483</v>
      </c>
      <c r="AJ596">
        <v>717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ROW(Source!A271)</f>
        <v>271</v>
      </c>
      <c r="B597">
        <v>39651485</v>
      </c>
      <c r="C597">
        <v>39651477</v>
      </c>
      <c r="D597">
        <v>37080781</v>
      </c>
      <c r="E597">
        <v>1</v>
      </c>
      <c r="F597">
        <v>1</v>
      </c>
      <c r="G597">
        <v>1</v>
      </c>
      <c r="H597">
        <v>1</v>
      </c>
      <c r="I597" t="s">
        <v>876</v>
      </c>
      <c r="J597" t="s">
        <v>3</v>
      </c>
      <c r="K597" t="s">
        <v>877</v>
      </c>
      <c r="L597">
        <v>1191</v>
      </c>
      <c r="N597">
        <v>1013</v>
      </c>
      <c r="O597" t="s">
        <v>878</v>
      </c>
      <c r="P597" t="s">
        <v>878</v>
      </c>
      <c r="Q597">
        <v>1</v>
      </c>
      <c r="X597">
        <v>3.3</v>
      </c>
      <c r="Y597">
        <v>0</v>
      </c>
      <c r="Z597">
        <v>0</v>
      </c>
      <c r="AA597">
        <v>0</v>
      </c>
      <c r="AB597">
        <v>9.92</v>
      </c>
      <c r="AC597">
        <v>0</v>
      </c>
      <c r="AD597">
        <v>1</v>
      </c>
      <c r="AE597">
        <v>1</v>
      </c>
      <c r="AF597" t="s">
        <v>19</v>
      </c>
      <c r="AG597">
        <v>4.4550000000000001</v>
      </c>
      <c r="AH597">
        <v>2</v>
      </c>
      <c r="AI597">
        <v>39651478</v>
      </c>
      <c r="AJ597">
        <v>718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ROW(Source!A271)</f>
        <v>271</v>
      </c>
      <c r="B598">
        <v>39651486</v>
      </c>
      <c r="C598">
        <v>39651477</v>
      </c>
      <c r="D598">
        <v>36800424</v>
      </c>
      <c r="E598">
        <v>1</v>
      </c>
      <c r="F598">
        <v>1</v>
      </c>
      <c r="G598">
        <v>1</v>
      </c>
      <c r="H598">
        <v>3</v>
      </c>
      <c r="I598" t="s">
        <v>879</v>
      </c>
      <c r="J598" t="s">
        <v>880</v>
      </c>
      <c r="K598" t="s">
        <v>881</v>
      </c>
      <c r="L598">
        <v>1346</v>
      </c>
      <c r="N598">
        <v>1009</v>
      </c>
      <c r="O598" t="s">
        <v>186</v>
      </c>
      <c r="P598" t="s">
        <v>186</v>
      </c>
      <c r="Q598">
        <v>1</v>
      </c>
      <c r="X598">
        <v>1.1999999999999999E-3</v>
      </c>
      <c r="Y598">
        <v>27.74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1.1999999999999999E-3</v>
      </c>
      <c r="AH598">
        <v>2</v>
      </c>
      <c r="AI598">
        <v>39651479</v>
      </c>
      <c r="AJ598">
        <v>719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ROW(Source!A271)</f>
        <v>271</v>
      </c>
      <c r="B599">
        <v>39651487</v>
      </c>
      <c r="C599">
        <v>39651477</v>
      </c>
      <c r="D599">
        <v>36804578</v>
      </c>
      <c r="E599">
        <v>1</v>
      </c>
      <c r="F599">
        <v>1</v>
      </c>
      <c r="G599">
        <v>1</v>
      </c>
      <c r="H599">
        <v>3</v>
      </c>
      <c r="I599" t="s">
        <v>882</v>
      </c>
      <c r="J599" t="s">
        <v>883</v>
      </c>
      <c r="K599" t="s">
        <v>884</v>
      </c>
      <c r="L599">
        <v>1355</v>
      </c>
      <c r="N599">
        <v>1010</v>
      </c>
      <c r="O599" t="s">
        <v>265</v>
      </c>
      <c r="P599" t="s">
        <v>265</v>
      </c>
      <c r="Q599">
        <v>100</v>
      </c>
      <c r="X599">
        <v>0.03</v>
      </c>
      <c r="Y599">
        <v>83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0.03</v>
      </c>
      <c r="AH599">
        <v>2</v>
      </c>
      <c r="AI599">
        <v>39651480</v>
      </c>
      <c r="AJ599">
        <v>720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ROW(Source!A271)</f>
        <v>271</v>
      </c>
      <c r="B600">
        <v>39651488</v>
      </c>
      <c r="C600">
        <v>39651477</v>
      </c>
      <c r="D600">
        <v>36806488</v>
      </c>
      <c r="E600">
        <v>1</v>
      </c>
      <c r="F600">
        <v>1</v>
      </c>
      <c r="G600">
        <v>1</v>
      </c>
      <c r="H600">
        <v>3</v>
      </c>
      <c r="I600" t="s">
        <v>885</v>
      </c>
      <c r="J600" t="s">
        <v>886</v>
      </c>
      <c r="K600" t="s">
        <v>887</v>
      </c>
      <c r="L600">
        <v>1348</v>
      </c>
      <c r="N600">
        <v>1009</v>
      </c>
      <c r="O600" t="s">
        <v>888</v>
      </c>
      <c r="P600" t="s">
        <v>888</v>
      </c>
      <c r="Q600">
        <v>1000</v>
      </c>
      <c r="X600">
        <v>2.0000000000000002E-5</v>
      </c>
      <c r="Y600">
        <v>729.98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2.0000000000000002E-5</v>
      </c>
      <c r="AH600">
        <v>2</v>
      </c>
      <c r="AI600">
        <v>39651481</v>
      </c>
      <c r="AJ600">
        <v>721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ROW(Source!A271)</f>
        <v>271</v>
      </c>
      <c r="B601">
        <v>39651489</v>
      </c>
      <c r="C601">
        <v>39651477</v>
      </c>
      <c r="D601">
        <v>36829536</v>
      </c>
      <c r="E601">
        <v>1</v>
      </c>
      <c r="F601">
        <v>1</v>
      </c>
      <c r="G601">
        <v>1</v>
      </c>
      <c r="H601">
        <v>3</v>
      </c>
      <c r="I601" t="s">
        <v>889</v>
      </c>
      <c r="J601" t="s">
        <v>890</v>
      </c>
      <c r="K601" t="s">
        <v>891</v>
      </c>
      <c r="L601">
        <v>1346</v>
      </c>
      <c r="N601">
        <v>1009</v>
      </c>
      <c r="O601" t="s">
        <v>186</v>
      </c>
      <c r="P601" t="s">
        <v>186</v>
      </c>
      <c r="Q601">
        <v>1</v>
      </c>
      <c r="X601">
        <v>1.2E-2</v>
      </c>
      <c r="Y601">
        <v>65.75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1.2E-2</v>
      </c>
      <c r="AH601">
        <v>2</v>
      </c>
      <c r="AI601">
        <v>39651482</v>
      </c>
      <c r="AJ601">
        <v>722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ROW(Source!A271)</f>
        <v>271</v>
      </c>
      <c r="B602">
        <v>39651490</v>
      </c>
      <c r="C602">
        <v>39651477</v>
      </c>
      <c r="D602">
        <v>36799065</v>
      </c>
      <c r="E602">
        <v>17</v>
      </c>
      <c r="F602">
        <v>1</v>
      </c>
      <c r="G602">
        <v>1</v>
      </c>
      <c r="H602">
        <v>3</v>
      </c>
      <c r="I602" t="s">
        <v>892</v>
      </c>
      <c r="J602" t="s">
        <v>3</v>
      </c>
      <c r="K602" t="s">
        <v>893</v>
      </c>
      <c r="L602">
        <v>1374</v>
      </c>
      <c r="N602">
        <v>1013</v>
      </c>
      <c r="O602" t="s">
        <v>894</v>
      </c>
      <c r="P602" t="s">
        <v>894</v>
      </c>
      <c r="Q602">
        <v>1</v>
      </c>
      <c r="X602">
        <v>0.65</v>
      </c>
      <c r="Y602">
        <v>1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0.65</v>
      </c>
      <c r="AH602">
        <v>2</v>
      </c>
      <c r="AI602">
        <v>39651483</v>
      </c>
      <c r="AJ602">
        <v>724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ROW(Source!A274)</f>
        <v>274</v>
      </c>
      <c r="B603">
        <v>39651500</v>
      </c>
      <c r="C603">
        <v>39651492</v>
      </c>
      <c r="D603">
        <v>37071037</v>
      </c>
      <c r="E603">
        <v>1</v>
      </c>
      <c r="F603">
        <v>1</v>
      </c>
      <c r="G603">
        <v>1</v>
      </c>
      <c r="H603">
        <v>1</v>
      </c>
      <c r="I603" t="s">
        <v>895</v>
      </c>
      <c r="J603" t="s">
        <v>3</v>
      </c>
      <c r="K603" t="s">
        <v>896</v>
      </c>
      <c r="L603">
        <v>1191</v>
      </c>
      <c r="N603">
        <v>1013</v>
      </c>
      <c r="O603" t="s">
        <v>878</v>
      </c>
      <c r="P603" t="s">
        <v>878</v>
      </c>
      <c r="Q603">
        <v>1</v>
      </c>
      <c r="X603">
        <v>1.68</v>
      </c>
      <c r="Y603">
        <v>0</v>
      </c>
      <c r="Z603">
        <v>0</v>
      </c>
      <c r="AA603">
        <v>0</v>
      </c>
      <c r="AB603">
        <v>9.6199999999999992</v>
      </c>
      <c r="AC603">
        <v>0</v>
      </c>
      <c r="AD603">
        <v>1</v>
      </c>
      <c r="AE603">
        <v>1</v>
      </c>
      <c r="AF603" t="s">
        <v>19</v>
      </c>
      <c r="AG603">
        <v>2.2680000000000002</v>
      </c>
      <c r="AH603">
        <v>2</v>
      </c>
      <c r="AI603">
        <v>39651493</v>
      </c>
      <c r="AJ603">
        <v>725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ROW(Source!A274)</f>
        <v>274</v>
      </c>
      <c r="B604">
        <v>39651501</v>
      </c>
      <c r="C604">
        <v>39651492</v>
      </c>
      <c r="D604">
        <v>36800424</v>
      </c>
      <c r="E604">
        <v>1</v>
      </c>
      <c r="F604">
        <v>1</v>
      </c>
      <c r="G604">
        <v>1</v>
      </c>
      <c r="H604">
        <v>3</v>
      </c>
      <c r="I604" t="s">
        <v>879</v>
      </c>
      <c r="J604" t="s">
        <v>880</v>
      </c>
      <c r="K604" t="s">
        <v>881</v>
      </c>
      <c r="L604">
        <v>1346</v>
      </c>
      <c r="N604">
        <v>1009</v>
      </c>
      <c r="O604" t="s">
        <v>186</v>
      </c>
      <c r="P604" t="s">
        <v>186</v>
      </c>
      <c r="Q604">
        <v>1</v>
      </c>
      <c r="X604">
        <v>5.0000000000000001E-4</v>
      </c>
      <c r="Y604">
        <v>27.74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5.0000000000000001E-4</v>
      </c>
      <c r="AH604">
        <v>2</v>
      </c>
      <c r="AI604">
        <v>39651494</v>
      </c>
      <c r="AJ604">
        <v>726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ROW(Source!A274)</f>
        <v>274</v>
      </c>
      <c r="B605">
        <v>39651502</v>
      </c>
      <c r="C605">
        <v>39651492</v>
      </c>
      <c r="D605">
        <v>36804578</v>
      </c>
      <c r="E605">
        <v>1</v>
      </c>
      <c r="F605">
        <v>1</v>
      </c>
      <c r="G605">
        <v>1</v>
      </c>
      <c r="H605">
        <v>3</v>
      </c>
      <c r="I605" t="s">
        <v>882</v>
      </c>
      <c r="J605" t="s">
        <v>883</v>
      </c>
      <c r="K605" t="s">
        <v>884</v>
      </c>
      <c r="L605">
        <v>1355</v>
      </c>
      <c r="N605">
        <v>1010</v>
      </c>
      <c r="O605" t="s">
        <v>265</v>
      </c>
      <c r="P605" t="s">
        <v>265</v>
      </c>
      <c r="Q605">
        <v>100</v>
      </c>
      <c r="X605">
        <v>2.5000000000000001E-2</v>
      </c>
      <c r="Y605">
        <v>83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3</v>
      </c>
      <c r="AG605">
        <v>2.5000000000000001E-2</v>
      </c>
      <c r="AH605">
        <v>2</v>
      </c>
      <c r="AI605">
        <v>39651495</v>
      </c>
      <c r="AJ605">
        <v>727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ROW(Source!A274)</f>
        <v>274</v>
      </c>
      <c r="B606">
        <v>39651503</v>
      </c>
      <c r="C606">
        <v>39651492</v>
      </c>
      <c r="D606">
        <v>36806488</v>
      </c>
      <c r="E606">
        <v>1</v>
      </c>
      <c r="F606">
        <v>1</v>
      </c>
      <c r="G606">
        <v>1</v>
      </c>
      <c r="H606">
        <v>3</v>
      </c>
      <c r="I606" t="s">
        <v>885</v>
      </c>
      <c r="J606" t="s">
        <v>886</v>
      </c>
      <c r="K606" t="s">
        <v>887</v>
      </c>
      <c r="L606">
        <v>1348</v>
      </c>
      <c r="N606">
        <v>1009</v>
      </c>
      <c r="O606" t="s">
        <v>888</v>
      </c>
      <c r="P606" t="s">
        <v>888</v>
      </c>
      <c r="Q606">
        <v>1000</v>
      </c>
      <c r="X606">
        <v>1.0000000000000001E-5</v>
      </c>
      <c r="Y606">
        <v>729.98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3</v>
      </c>
      <c r="AG606">
        <v>1.0000000000000001E-5</v>
      </c>
      <c r="AH606">
        <v>2</v>
      </c>
      <c r="AI606">
        <v>39651496</v>
      </c>
      <c r="AJ606">
        <v>728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ROW(Source!A274)</f>
        <v>274</v>
      </c>
      <c r="B607">
        <v>39651504</v>
      </c>
      <c r="C607">
        <v>39651492</v>
      </c>
      <c r="D607">
        <v>36829536</v>
      </c>
      <c r="E607">
        <v>1</v>
      </c>
      <c r="F607">
        <v>1</v>
      </c>
      <c r="G607">
        <v>1</v>
      </c>
      <c r="H607">
        <v>3</v>
      </c>
      <c r="I607" t="s">
        <v>889</v>
      </c>
      <c r="J607" t="s">
        <v>890</v>
      </c>
      <c r="K607" t="s">
        <v>891</v>
      </c>
      <c r="L607">
        <v>1346</v>
      </c>
      <c r="N607">
        <v>1009</v>
      </c>
      <c r="O607" t="s">
        <v>186</v>
      </c>
      <c r="P607" t="s">
        <v>186</v>
      </c>
      <c r="Q607">
        <v>1</v>
      </c>
      <c r="X607">
        <v>5.0000000000000001E-3</v>
      </c>
      <c r="Y607">
        <v>65.75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5.0000000000000001E-3</v>
      </c>
      <c r="AH607">
        <v>2</v>
      </c>
      <c r="AI607">
        <v>39651497</v>
      </c>
      <c r="AJ607">
        <v>729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ROW(Source!A274)</f>
        <v>274</v>
      </c>
      <c r="B608">
        <v>39651505</v>
      </c>
      <c r="C608">
        <v>39651492</v>
      </c>
      <c r="D608">
        <v>36799065</v>
      </c>
      <c r="E608">
        <v>17</v>
      </c>
      <c r="F608">
        <v>1</v>
      </c>
      <c r="G608">
        <v>1</v>
      </c>
      <c r="H608">
        <v>3</v>
      </c>
      <c r="I608" t="s">
        <v>892</v>
      </c>
      <c r="J608" t="s">
        <v>3</v>
      </c>
      <c r="K608" t="s">
        <v>893</v>
      </c>
      <c r="L608">
        <v>1374</v>
      </c>
      <c r="N608">
        <v>1013</v>
      </c>
      <c r="O608" t="s">
        <v>894</v>
      </c>
      <c r="P608" t="s">
        <v>894</v>
      </c>
      <c r="Q608">
        <v>1</v>
      </c>
      <c r="X608">
        <v>0.32</v>
      </c>
      <c r="Y608">
        <v>1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0.32</v>
      </c>
      <c r="AH608">
        <v>2</v>
      </c>
      <c r="AI608">
        <v>39651498</v>
      </c>
      <c r="AJ608">
        <v>731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ROW(Source!A275)</f>
        <v>275</v>
      </c>
      <c r="B609">
        <v>39651500</v>
      </c>
      <c r="C609">
        <v>39651492</v>
      </c>
      <c r="D609">
        <v>37071037</v>
      </c>
      <c r="E609">
        <v>1</v>
      </c>
      <c r="F609">
        <v>1</v>
      </c>
      <c r="G609">
        <v>1</v>
      </c>
      <c r="H609">
        <v>1</v>
      </c>
      <c r="I609" t="s">
        <v>895</v>
      </c>
      <c r="J609" t="s">
        <v>3</v>
      </c>
      <c r="K609" t="s">
        <v>896</v>
      </c>
      <c r="L609">
        <v>1191</v>
      </c>
      <c r="N609">
        <v>1013</v>
      </c>
      <c r="O609" t="s">
        <v>878</v>
      </c>
      <c r="P609" t="s">
        <v>878</v>
      </c>
      <c r="Q609">
        <v>1</v>
      </c>
      <c r="X609">
        <v>1.68</v>
      </c>
      <c r="Y609">
        <v>0</v>
      </c>
      <c r="Z609">
        <v>0</v>
      </c>
      <c r="AA609">
        <v>0</v>
      </c>
      <c r="AB609">
        <v>9.6199999999999992</v>
      </c>
      <c r="AC609">
        <v>0</v>
      </c>
      <c r="AD609">
        <v>1</v>
      </c>
      <c r="AE609">
        <v>1</v>
      </c>
      <c r="AF609" t="s">
        <v>19</v>
      </c>
      <c r="AG609">
        <v>2.2680000000000002</v>
      </c>
      <c r="AH609">
        <v>2</v>
      </c>
      <c r="AI609">
        <v>39651493</v>
      </c>
      <c r="AJ609">
        <v>732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ROW(Source!A275)</f>
        <v>275</v>
      </c>
      <c r="B610">
        <v>39651501</v>
      </c>
      <c r="C610">
        <v>39651492</v>
      </c>
      <c r="D610">
        <v>36800424</v>
      </c>
      <c r="E610">
        <v>1</v>
      </c>
      <c r="F610">
        <v>1</v>
      </c>
      <c r="G610">
        <v>1</v>
      </c>
      <c r="H610">
        <v>3</v>
      </c>
      <c r="I610" t="s">
        <v>879</v>
      </c>
      <c r="J610" t="s">
        <v>880</v>
      </c>
      <c r="K610" t="s">
        <v>881</v>
      </c>
      <c r="L610">
        <v>1346</v>
      </c>
      <c r="N610">
        <v>1009</v>
      </c>
      <c r="O610" t="s">
        <v>186</v>
      </c>
      <c r="P610" t="s">
        <v>186</v>
      </c>
      <c r="Q610">
        <v>1</v>
      </c>
      <c r="X610">
        <v>5.0000000000000001E-4</v>
      </c>
      <c r="Y610">
        <v>27.74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5.0000000000000001E-4</v>
      </c>
      <c r="AH610">
        <v>2</v>
      </c>
      <c r="AI610">
        <v>39651494</v>
      </c>
      <c r="AJ610">
        <v>733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ROW(Source!A275)</f>
        <v>275</v>
      </c>
      <c r="B611">
        <v>39651502</v>
      </c>
      <c r="C611">
        <v>39651492</v>
      </c>
      <c r="D611">
        <v>36804578</v>
      </c>
      <c r="E611">
        <v>1</v>
      </c>
      <c r="F611">
        <v>1</v>
      </c>
      <c r="G611">
        <v>1</v>
      </c>
      <c r="H611">
        <v>3</v>
      </c>
      <c r="I611" t="s">
        <v>882</v>
      </c>
      <c r="J611" t="s">
        <v>883</v>
      </c>
      <c r="K611" t="s">
        <v>884</v>
      </c>
      <c r="L611">
        <v>1355</v>
      </c>
      <c r="N611">
        <v>1010</v>
      </c>
      <c r="O611" t="s">
        <v>265</v>
      </c>
      <c r="P611" t="s">
        <v>265</v>
      </c>
      <c r="Q611">
        <v>100</v>
      </c>
      <c r="X611">
        <v>2.5000000000000001E-2</v>
      </c>
      <c r="Y611">
        <v>83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</v>
      </c>
      <c r="AG611">
        <v>2.5000000000000001E-2</v>
      </c>
      <c r="AH611">
        <v>2</v>
      </c>
      <c r="AI611">
        <v>39651495</v>
      </c>
      <c r="AJ611">
        <v>734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ROW(Source!A275)</f>
        <v>275</v>
      </c>
      <c r="B612">
        <v>39651503</v>
      </c>
      <c r="C612">
        <v>39651492</v>
      </c>
      <c r="D612">
        <v>36806488</v>
      </c>
      <c r="E612">
        <v>1</v>
      </c>
      <c r="F612">
        <v>1</v>
      </c>
      <c r="G612">
        <v>1</v>
      </c>
      <c r="H612">
        <v>3</v>
      </c>
      <c r="I612" t="s">
        <v>885</v>
      </c>
      <c r="J612" t="s">
        <v>886</v>
      </c>
      <c r="K612" t="s">
        <v>887</v>
      </c>
      <c r="L612">
        <v>1348</v>
      </c>
      <c r="N612">
        <v>1009</v>
      </c>
      <c r="O612" t="s">
        <v>888</v>
      </c>
      <c r="P612" t="s">
        <v>888</v>
      </c>
      <c r="Q612">
        <v>1000</v>
      </c>
      <c r="X612">
        <v>1.0000000000000001E-5</v>
      </c>
      <c r="Y612">
        <v>729.98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1.0000000000000001E-5</v>
      </c>
      <c r="AH612">
        <v>2</v>
      </c>
      <c r="AI612">
        <v>39651496</v>
      </c>
      <c r="AJ612">
        <v>735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ROW(Source!A275)</f>
        <v>275</v>
      </c>
      <c r="B613">
        <v>39651504</v>
      </c>
      <c r="C613">
        <v>39651492</v>
      </c>
      <c r="D613">
        <v>36829536</v>
      </c>
      <c r="E613">
        <v>1</v>
      </c>
      <c r="F613">
        <v>1</v>
      </c>
      <c r="G613">
        <v>1</v>
      </c>
      <c r="H613">
        <v>3</v>
      </c>
      <c r="I613" t="s">
        <v>889</v>
      </c>
      <c r="J613" t="s">
        <v>890</v>
      </c>
      <c r="K613" t="s">
        <v>891</v>
      </c>
      <c r="L613">
        <v>1346</v>
      </c>
      <c r="N613">
        <v>1009</v>
      </c>
      <c r="O613" t="s">
        <v>186</v>
      </c>
      <c r="P613" t="s">
        <v>186</v>
      </c>
      <c r="Q613">
        <v>1</v>
      </c>
      <c r="X613">
        <v>5.0000000000000001E-3</v>
      </c>
      <c r="Y613">
        <v>65.75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5.0000000000000001E-3</v>
      </c>
      <c r="AH613">
        <v>2</v>
      </c>
      <c r="AI613">
        <v>39651497</v>
      </c>
      <c r="AJ613">
        <v>736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ROW(Source!A275)</f>
        <v>275</v>
      </c>
      <c r="B614">
        <v>39651505</v>
      </c>
      <c r="C614">
        <v>39651492</v>
      </c>
      <c r="D614">
        <v>36799065</v>
      </c>
      <c r="E614">
        <v>17</v>
      </c>
      <c r="F614">
        <v>1</v>
      </c>
      <c r="G614">
        <v>1</v>
      </c>
      <c r="H614">
        <v>3</v>
      </c>
      <c r="I614" t="s">
        <v>892</v>
      </c>
      <c r="J614" t="s">
        <v>3</v>
      </c>
      <c r="K614" t="s">
        <v>893</v>
      </c>
      <c r="L614">
        <v>1374</v>
      </c>
      <c r="N614">
        <v>1013</v>
      </c>
      <c r="O614" t="s">
        <v>894</v>
      </c>
      <c r="P614" t="s">
        <v>894</v>
      </c>
      <c r="Q614">
        <v>1</v>
      </c>
      <c r="X614">
        <v>0.32</v>
      </c>
      <c r="Y614">
        <v>1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0.32</v>
      </c>
      <c r="AH614">
        <v>2</v>
      </c>
      <c r="AI614">
        <v>39651498</v>
      </c>
      <c r="AJ614">
        <v>738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ROW(Source!A278)</f>
        <v>278</v>
      </c>
      <c r="B615">
        <v>39651517</v>
      </c>
      <c r="C615">
        <v>39651507</v>
      </c>
      <c r="D615">
        <v>37071037</v>
      </c>
      <c r="E615">
        <v>1</v>
      </c>
      <c r="F615">
        <v>1</v>
      </c>
      <c r="G615">
        <v>1</v>
      </c>
      <c r="H615">
        <v>1</v>
      </c>
      <c r="I615" t="s">
        <v>895</v>
      </c>
      <c r="J615" t="s">
        <v>3</v>
      </c>
      <c r="K615" t="s">
        <v>896</v>
      </c>
      <c r="L615">
        <v>1191</v>
      </c>
      <c r="N615">
        <v>1013</v>
      </c>
      <c r="O615" t="s">
        <v>878</v>
      </c>
      <c r="P615" t="s">
        <v>878</v>
      </c>
      <c r="Q615">
        <v>1</v>
      </c>
      <c r="X615">
        <v>0.35</v>
      </c>
      <c r="Y615">
        <v>0</v>
      </c>
      <c r="Z615">
        <v>0</v>
      </c>
      <c r="AA615">
        <v>0</v>
      </c>
      <c r="AB615">
        <v>9.6199999999999992</v>
      </c>
      <c r="AC615">
        <v>0</v>
      </c>
      <c r="AD615">
        <v>1</v>
      </c>
      <c r="AE615">
        <v>1</v>
      </c>
      <c r="AF615" t="s">
        <v>19</v>
      </c>
      <c r="AG615">
        <v>0.47249999999999998</v>
      </c>
      <c r="AH615">
        <v>2</v>
      </c>
      <c r="AI615">
        <v>39651510</v>
      </c>
      <c r="AJ615">
        <v>739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ROW(Source!A278)</f>
        <v>278</v>
      </c>
      <c r="B616">
        <v>39651518</v>
      </c>
      <c r="C616">
        <v>39651507</v>
      </c>
      <c r="D616">
        <v>36883858</v>
      </c>
      <c r="E616">
        <v>1</v>
      </c>
      <c r="F616">
        <v>1</v>
      </c>
      <c r="G616">
        <v>1</v>
      </c>
      <c r="H616">
        <v>2</v>
      </c>
      <c r="I616" t="s">
        <v>1039</v>
      </c>
      <c r="J616" t="s">
        <v>1040</v>
      </c>
      <c r="K616" t="s">
        <v>1041</v>
      </c>
      <c r="L616">
        <v>1368</v>
      </c>
      <c r="N616">
        <v>1011</v>
      </c>
      <c r="O616" t="s">
        <v>902</v>
      </c>
      <c r="P616" t="s">
        <v>902</v>
      </c>
      <c r="Q616">
        <v>1</v>
      </c>
      <c r="X616">
        <v>0.12</v>
      </c>
      <c r="Y616">
        <v>0</v>
      </c>
      <c r="Z616">
        <v>8.1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19</v>
      </c>
      <c r="AG616">
        <v>0.16200000000000001</v>
      </c>
      <c r="AH616">
        <v>2</v>
      </c>
      <c r="AI616">
        <v>39651511</v>
      </c>
      <c r="AJ616">
        <v>740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ROW(Source!A278)</f>
        <v>278</v>
      </c>
      <c r="B617">
        <v>39651519</v>
      </c>
      <c r="C617">
        <v>39651507</v>
      </c>
      <c r="D617">
        <v>36802293</v>
      </c>
      <c r="E617">
        <v>1</v>
      </c>
      <c r="F617">
        <v>1</v>
      </c>
      <c r="G617">
        <v>1</v>
      </c>
      <c r="H617">
        <v>3</v>
      </c>
      <c r="I617" t="s">
        <v>1048</v>
      </c>
      <c r="J617" t="s">
        <v>1049</v>
      </c>
      <c r="K617" t="s">
        <v>1050</v>
      </c>
      <c r="L617">
        <v>1356</v>
      </c>
      <c r="N617">
        <v>1010</v>
      </c>
      <c r="O617" t="s">
        <v>1051</v>
      </c>
      <c r="P617" t="s">
        <v>1051</v>
      </c>
      <c r="Q617">
        <v>1000</v>
      </c>
      <c r="X617">
        <v>1.5E-3</v>
      </c>
      <c r="Y617">
        <v>253.8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3</v>
      </c>
      <c r="AG617">
        <v>1.5E-3</v>
      </c>
      <c r="AH617">
        <v>2</v>
      </c>
      <c r="AI617">
        <v>39651512</v>
      </c>
      <c r="AJ617">
        <v>741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ROW(Source!A278)</f>
        <v>278</v>
      </c>
      <c r="B618">
        <v>39651520</v>
      </c>
      <c r="C618">
        <v>39651507</v>
      </c>
      <c r="D618">
        <v>36803268</v>
      </c>
      <c r="E618">
        <v>1</v>
      </c>
      <c r="F618">
        <v>1</v>
      </c>
      <c r="G618">
        <v>1</v>
      </c>
      <c r="H618">
        <v>3</v>
      </c>
      <c r="I618" t="s">
        <v>1052</v>
      </c>
      <c r="J618" t="s">
        <v>1053</v>
      </c>
      <c r="K618" t="s">
        <v>1054</v>
      </c>
      <c r="L618">
        <v>1348</v>
      </c>
      <c r="N618">
        <v>1009</v>
      </c>
      <c r="O618" t="s">
        <v>888</v>
      </c>
      <c r="P618" t="s">
        <v>888</v>
      </c>
      <c r="Q618">
        <v>1000</v>
      </c>
      <c r="X618">
        <v>1.0000000000000001E-5</v>
      </c>
      <c r="Y618">
        <v>9765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</v>
      </c>
      <c r="AG618">
        <v>1.0000000000000001E-5</v>
      </c>
      <c r="AH618">
        <v>2</v>
      </c>
      <c r="AI618">
        <v>39651513</v>
      </c>
      <c r="AJ618">
        <v>742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ROW(Source!A278)</f>
        <v>278</v>
      </c>
      <c r="B619">
        <v>39651521</v>
      </c>
      <c r="C619">
        <v>39651507</v>
      </c>
      <c r="D619">
        <v>36804601</v>
      </c>
      <c r="E619">
        <v>1</v>
      </c>
      <c r="F619">
        <v>1</v>
      </c>
      <c r="G619">
        <v>1</v>
      </c>
      <c r="H619">
        <v>3</v>
      </c>
      <c r="I619" t="s">
        <v>1177</v>
      </c>
      <c r="J619" t="s">
        <v>1178</v>
      </c>
      <c r="K619" t="s">
        <v>1179</v>
      </c>
      <c r="L619">
        <v>1348</v>
      </c>
      <c r="N619">
        <v>1009</v>
      </c>
      <c r="O619" t="s">
        <v>888</v>
      </c>
      <c r="P619" t="s">
        <v>888</v>
      </c>
      <c r="Q619">
        <v>1000</v>
      </c>
      <c r="X619">
        <v>2.0000000000000002E-5</v>
      </c>
      <c r="Y619">
        <v>22558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2.0000000000000002E-5</v>
      </c>
      <c r="AH619">
        <v>2</v>
      </c>
      <c r="AI619">
        <v>39651514</v>
      </c>
      <c r="AJ619">
        <v>743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ROW(Source!A278)</f>
        <v>278</v>
      </c>
      <c r="B620">
        <v>39651522</v>
      </c>
      <c r="C620">
        <v>39651507</v>
      </c>
      <c r="D620">
        <v>36847409</v>
      </c>
      <c r="E620">
        <v>1</v>
      </c>
      <c r="F620">
        <v>1</v>
      </c>
      <c r="G620">
        <v>1</v>
      </c>
      <c r="H620">
        <v>3</v>
      </c>
      <c r="I620" t="s">
        <v>1058</v>
      </c>
      <c r="J620" t="s">
        <v>1059</v>
      </c>
      <c r="K620" t="s">
        <v>1060</v>
      </c>
      <c r="L620">
        <v>1356</v>
      </c>
      <c r="N620">
        <v>1010</v>
      </c>
      <c r="O620" t="s">
        <v>1051</v>
      </c>
      <c r="P620" t="s">
        <v>1051</v>
      </c>
      <c r="Q620">
        <v>1000</v>
      </c>
      <c r="X620">
        <v>1.5E-3</v>
      </c>
      <c r="Y620">
        <v>135.82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1.5E-3</v>
      </c>
      <c r="AH620">
        <v>2</v>
      </c>
      <c r="AI620">
        <v>39651515</v>
      </c>
      <c r="AJ620">
        <v>744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ROW(Source!A278)</f>
        <v>278</v>
      </c>
      <c r="B621">
        <v>39651523</v>
      </c>
      <c r="C621">
        <v>39651507</v>
      </c>
      <c r="D621">
        <v>36799065</v>
      </c>
      <c r="E621">
        <v>17</v>
      </c>
      <c r="F621">
        <v>1</v>
      </c>
      <c r="G621">
        <v>1</v>
      </c>
      <c r="H621">
        <v>3</v>
      </c>
      <c r="I621" t="s">
        <v>892</v>
      </c>
      <c r="J621" t="s">
        <v>3</v>
      </c>
      <c r="K621" t="s">
        <v>893</v>
      </c>
      <c r="L621">
        <v>1374</v>
      </c>
      <c r="N621">
        <v>1013</v>
      </c>
      <c r="O621" t="s">
        <v>894</v>
      </c>
      <c r="P621" t="s">
        <v>894</v>
      </c>
      <c r="Q621">
        <v>1</v>
      </c>
      <c r="X621">
        <v>7.0000000000000007E-2</v>
      </c>
      <c r="Y621">
        <v>1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7.0000000000000007E-2</v>
      </c>
      <c r="AH621">
        <v>2</v>
      </c>
      <c r="AI621">
        <v>39651516</v>
      </c>
      <c r="AJ621">
        <v>746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ROW(Source!A279)</f>
        <v>279</v>
      </c>
      <c r="B622">
        <v>39651517</v>
      </c>
      <c r="C622">
        <v>39651507</v>
      </c>
      <c r="D622">
        <v>37071037</v>
      </c>
      <c r="E622">
        <v>1</v>
      </c>
      <c r="F622">
        <v>1</v>
      </c>
      <c r="G622">
        <v>1</v>
      </c>
      <c r="H622">
        <v>1</v>
      </c>
      <c r="I622" t="s">
        <v>895</v>
      </c>
      <c r="J622" t="s">
        <v>3</v>
      </c>
      <c r="K622" t="s">
        <v>896</v>
      </c>
      <c r="L622">
        <v>1191</v>
      </c>
      <c r="N622">
        <v>1013</v>
      </c>
      <c r="O622" t="s">
        <v>878</v>
      </c>
      <c r="P622" t="s">
        <v>878</v>
      </c>
      <c r="Q622">
        <v>1</v>
      </c>
      <c r="X622">
        <v>0.35</v>
      </c>
      <c r="Y622">
        <v>0</v>
      </c>
      <c r="Z622">
        <v>0</v>
      </c>
      <c r="AA622">
        <v>0</v>
      </c>
      <c r="AB622">
        <v>9.6199999999999992</v>
      </c>
      <c r="AC622">
        <v>0</v>
      </c>
      <c r="AD622">
        <v>1</v>
      </c>
      <c r="AE622">
        <v>1</v>
      </c>
      <c r="AF622" t="s">
        <v>19</v>
      </c>
      <c r="AG622">
        <v>0.47249999999999998</v>
      </c>
      <c r="AH622">
        <v>2</v>
      </c>
      <c r="AI622">
        <v>39651510</v>
      </c>
      <c r="AJ622">
        <v>747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ROW(Source!A279)</f>
        <v>279</v>
      </c>
      <c r="B623">
        <v>39651518</v>
      </c>
      <c r="C623">
        <v>39651507</v>
      </c>
      <c r="D623">
        <v>36883858</v>
      </c>
      <c r="E623">
        <v>1</v>
      </c>
      <c r="F623">
        <v>1</v>
      </c>
      <c r="G623">
        <v>1</v>
      </c>
      <c r="H623">
        <v>2</v>
      </c>
      <c r="I623" t="s">
        <v>1039</v>
      </c>
      <c r="J623" t="s">
        <v>1040</v>
      </c>
      <c r="K623" t="s">
        <v>1041</v>
      </c>
      <c r="L623">
        <v>1368</v>
      </c>
      <c r="N623">
        <v>1011</v>
      </c>
      <c r="O623" t="s">
        <v>902</v>
      </c>
      <c r="P623" t="s">
        <v>902</v>
      </c>
      <c r="Q623">
        <v>1</v>
      </c>
      <c r="X623">
        <v>0.12</v>
      </c>
      <c r="Y623">
        <v>0</v>
      </c>
      <c r="Z623">
        <v>8.1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19</v>
      </c>
      <c r="AG623">
        <v>0.16200000000000001</v>
      </c>
      <c r="AH623">
        <v>2</v>
      </c>
      <c r="AI623">
        <v>39651511</v>
      </c>
      <c r="AJ623">
        <v>748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ROW(Source!A279)</f>
        <v>279</v>
      </c>
      <c r="B624">
        <v>39651519</v>
      </c>
      <c r="C624">
        <v>39651507</v>
      </c>
      <c r="D624">
        <v>36802293</v>
      </c>
      <c r="E624">
        <v>1</v>
      </c>
      <c r="F624">
        <v>1</v>
      </c>
      <c r="G624">
        <v>1</v>
      </c>
      <c r="H624">
        <v>3</v>
      </c>
      <c r="I624" t="s">
        <v>1048</v>
      </c>
      <c r="J624" t="s">
        <v>1049</v>
      </c>
      <c r="K624" t="s">
        <v>1050</v>
      </c>
      <c r="L624">
        <v>1356</v>
      </c>
      <c r="N624">
        <v>1010</v>
      </c>
      <c r="O624" t="s">
        <v>1051</v>
      </c>
      <c r="P624" t="s">
        <v>1051</v>
      </c>
      <c r="Q624">
        <v>1000</v>
      </c>
      <c r="X624">
        <v>1.5E-3</v>
      </c>
      <c r="Y624">
        <v>253.8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3</v>
      </c>
      <c r="AG624">
        <v>1.5E-3</v>
      </c>
      <c r="AH624">
        <v>2</v>
      </c>
      <c r="AI624">
        <v>39651512</v>
      </c>
      <c r="AJ624">
        <v>749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ROW(Source!A279)</f>
        <v>279</v>
      </c>
      <c r="B625">
        <v>39651520</v>
      </c>
      <c r="C625">
        <v>39651507</v>
      </c>
      <c r="D625">
        <v>36803268</v>
      </c>
      <c r="E625">
        <v>1</v>
      </c>
      <c r="F625">
        <v>1</v>
      </c>
      <c r="G625">
        <v>1</v>
      </c>
      <c r="H625">
        <v>3</v>
      </c>
      <c r="I625" t="s">
        <v>1052</v>
      </c>
      <c r="J625" t="s">
        <v>1053</v>
      </c>
      <c r="K625" t="s">
        <v>1054</v>
      </c>
      <c r="L625">
        <v>1348</v>
      </c>
      <c r="N625">
        <v>1009</v>
      </c>
      <c r="O625" t="s">
        <v>888</v>
      </c>
      <c r="P625" t="s">
        <v>888</v>
      </c>
      <c r="Q625">
        <v>1000</v>
      </c>
      <c r="X625">
        <v>1.0000000000000001E-5</v>
      </c>
      <c r="Y625">
        <v>9765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1.0000000000000001E-5</v>
      </c>
      <c r="AH625">
        <v>2</v>
      </c>
      <c r="AI625">
        <v>39651513</v>
      </c>
      <c r="AJ625">
        <v>750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ROW(Source!A279)</f>
        <v>279</v>
      </c>
      <c r="B626">
        <v>39651521</v>
      </c>
      <c r="C626">
        <v>39651507</v>
      </c>
      <c r="D626">
        <v>36804601</v>
      </c>
      <c r="E626">
        <v>1</v>
      </c>
      <c r="F626">
        <v>1</v>
      </c>
      <c r="G626">
        <v>1</v>
      </c>
      <c r="H626">
        <v>3</v>
      </c>
      <c r="I626" t="s">
        <v>1177</v>
      </c>
      <c r="J626" t="s">
        <v>1178</v>
      </c>
      <c r="K626" t="s">
        <v>1179</v>
      </c>
      <c r="L626">
        <v>1348</v>
      </c>
      <c r="N626">
        <v>1009</v>
      </c>
      <c r="O626" t="s">
        <v>888</v>
      </c>
      <c r="P626" t="s">
        <v>888</v>
      </c>
      <c r="Q626">
        <v>1000</v>
      </c>
      <c r="X626">
        <v>2.0000000000000002E-5</v>
      </c>
      <c r="Y626">
        <v>22558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2.0000000000000002E-5</v>
      </c>
      <c r="AH626">
        <v>2</v>
      </c>
      <c r="AI626">
        <v>39651514</v>
      </c>
      <c r="AJ626">
        <v>751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ROW(Source!A279)</f>
        <v>279</v>
      </c>
      <c r="B627">
        <v>39651522</v>
      </c>
      <c r="C627">
        <v>39651507</v>
      </c>
      <c r="D627">
        <v>36847409</v>
      </c>
      <c r="E627">
        <v>1</v>
      </c>
      <c r="F627">
        <v>1</v>
      </c>
      <c r="G627">
        <v>1</v>
      </c>
      <c r="H627">
        <v>3</v>
      </c>
      <c r="I627" t="s">
        <v>1058</v>
      </c>
      <c r="J627" t="s">
        <v>1059</v>
      </c>
      <c r="K627" t="s">
        <v>1060</v>
      </c>
      <c r="L627">
        <v>1356</v>
      </c>
      <c r="N627">
        <v>1010</v>
      </c>
      <c r="O627" t="s">
        <v>1051</v>
      </c>
      <c r="P627" t="s">
        <v>1051</v>
      </c>
      <c r="Q627">
        <v>1000</v>
      </c>
      <c r="X627">
        <v>1.5E-3</v>
      </c>
      <c r="Y627">
        <v>135.82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1.5E-3</v>
      </c>
      <c r="AH627">
        <v>2</v>
      </c>
      <c r="AI627">
        <v>39651515</v>
      </c>
      <c r="AJ627">
        <v>752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ROW(Source!A279)</f>
        <v>279</v>
      </c>
      <c r="B628">
        <v>39651523</v>
      </c>
      <c r="C628">
        <v>39651507</v>
      </c>
      <c r="D628">
        <v>36799065</v>
      </c>
      <c r="E628">
        <v>17</v>
      </c>
      <c r="F628">
        <v>1</v>
      </c>
      <c r="G628">
        <v>1</v>
      </c>
      <c r="H628">
        <v>3</v>
      </c>
      <c r="I628" t="s">
        <v>892</v>
      </c>
      <c r="J628" t="s">
        <v>3</v>
      </c>
      <c r="K628" t="s">
        <v>893</v>
      </c>
      <c r="L628">
        <v>1374</v>
      </c>
      <c r="N628">
        <v>1013</v>
      </c>
      <c r="O628" t="s">
        <v>894</v>
      </c>
      <c r="P628" t="s">
        <v>894</v>
      </c>
      <c r="Q628">
        <v>1</v>
      </c>
      <c r="X628">
        <v>7.0000000000000007E-2</v>
      </c>
      <c r="Y628">
        <v>1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7.0000000000000007E-2</v>
      </c>
      <c r="AH628">
        <v>2</v>
      </c>
      <c r="AI628">
        <v>39651516</v>
      </c>
      <c r="AJ628">
        <v>754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ROW(Source!A282)</f>
        <v>282</v>
      </c>
      <c r="B629">
        <v>39651534</v>
      </c>
      <c r="C629">
        <v>39651525</v>
      </c>
      <c r="D629">
        <v>37071037</v>
      </c>
      <c r="E629">
        <v>1</v>
      </c>
      <c r="F629">
        <v>1</v>
      </c>
      <c r="G629">
        <v>1</v>
      </c>
      <c r="H629">
        <v>1</v>
      </c>
      <c r="I629" t="s">
        <v>895</v>
      </c>
      <c r="J629" t="s">
        <v>3</v>
      </c>
      <c r="K629" t="s">
        <v>896</v>
      </c>
      <c r="L629">
        <v>1191</v>
      </c>
      <c r="N629">
        <v>1013</v>
      </c>
      <c r="O629" t="s">
        <v>878</v>
      </c>
      <c r="P629" t="s">
        <v>878</v>
      </c>
      <c r="Q629">
        <v>1</v>
      </c>
      <c r="X629">
        <v>1.68</v>
      </c>
      <c r="Y629">
        <v>0</v>
      </c>
      <c r="Z629">
        <v>0</v>
      </c>
      <c r="AA629">
        <v>0</v>
      </c>
      <c r="AB629">
        <v>9.6199999999999992</v>
      </c>
      <c r="AC629">
        <v>0</v>
      </c>
      <c r="AD629">
        <v>1</v>
      </c>
      <c r="AE629">
        <v>1</v>
      </c>
      <c r="AF629" t="s">
        <v>19</v>
      </c>
      <c r="AG629">
        <v>2.2680000000000002</v>
      </c>
      <c r="AH629">
        <v>2</v>
      </c>
      <c r="AI629">
        <v>39651526</v>
      </c>
      <c r="AJ629">
        <v>755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ROW(Source!A282)</f>
        <v>282</v>
      </c>
      <c r="B630">
        <v>39651535</v>
      </c>
      <c r="C630">
        <v>39651525</v>
      </c>
      <c r="D630">
        <v>36800424</v>
      </c>
      <c r="E630">
        <v>1</v>
      </c>
      <c r="F630">
        <v>1</v>
      </c>
      <c r="G630">
        <v>1</v>
      </c>
      <c r="H630">
        <v>3</v>
      </c>
      <c r="I630" t="s">
        <v>879</v>
      </c>
      <c r="J630" t="s">
        <v>880</v>
      </c>
      <c r="K630" t="s">
        <v>881</v>
      </c>
      <c r="L630">
        <v>1346</v>
      </c>
      <c r="N630">
        <v>1009</v>
      </c>
      <c r="O630" t="s">
        <v>186</v>
      </c>
      <c r="P630" t="s">
        <v>186</v>
      </c>
      <c r="Q630">
        <v>1</v>
      </c>
      <c r="X630">
        <v>5.0000000000000001E-4</v>
      </c>
      <c r="Y630">
        <v>27.74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5.0000000000000001E-4</v>
      </c>
      <c r="AH630">
        <v>2</v>
      </c>
      <c r="AI630">
        <v>39651527</v>
      </c>
      <c r="AJ630">
        <v>756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ROW(Source!A282)</f>
        <v>282</v>
      </c>
      <c r="B631">
        <v>39651536</v>
      </c>
      <c r="C631">
        <v>39651525</v>
      </c>
      <c r="D631">
        <v>36804578</v>
      </c>
      <c r="E631">
        <v>1</v>
      </c>
      <c r="F631">
        <v>1</v>
      </c>
      <c r="G631">
        <v>1</v>
      </c>
      <c r="H631">
        <v>3</v>
      </c>
      <c r="I631" t="s">
        <v>882</v>
      </c>
      <c r="J631" t="s">
        <v>883</v>
      </c>
      <c r="K631" t="s">
        <v>884</v>
      </c>
      <c r="L631">
        <v>1355</v>
      </c>
      <c r="N631">
        <v>1010</v>
      </c>
      <c r="O631" t="s">
        <v>265</v>
      </c>
      <c r="P631" t="s">
        <v>265</v>
      </c>
      <c r="Q631">
        <v>100</v>
      </c>
      <c r="X631">
        <v>2.5000000000000001E-2</v>
      </c>
      <c r="Y631">
        <v>83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3</v>
      </c>
      <c r="AG631">
        <v>2.5000000000000001E-2</v>
      </c>
      <c r="AH631">
        <v>2</v>
      </c>
      <c r="AI631">
        <v>39651528</v>
      </c>
      <c r="AJ631">
        <v>757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ROW(Source!A282)</f>
        <v>282</v>
      </c>
      <c r="B632">
        <v>39651537</v>
      </c>
      <c r="C632">
        <v>39651525</v>
      </c>
      <c r="D632">
        <v>36806488</v>
      </c>
      <c r="E632">
        <v>1</v>
      </c>
      <c r="F632">
        <v>1</v>
      </c>
      <c r="G632">
        <v>1</v>
      </c>
      <c r="H632">
        <v>3</v>
      </c>
      <c r="I632" t="s">
        <v>885</v>
      </c>
      <c r="J632" t="s">
        <v>886</v>
      </c>
      <c r="K632" t="s">
        <v>887</v>
      </c>
      <c r="L632">
        <v>1348</v>
      </c>
      <c r="N632">
        <v>1009</v>
      </c>
      <c r="O632" t="s">
        <v>888</v>
      </c>
      <c r="P632" t="s">
        <v>888</v>
      </c>
      <c r="Q632">
        <v>1000</v>
      </c>
      <c r="X632">
        <v>1.0000000000000001E-5</v>
      </c>
      <c r="Y632">
        <v>729.98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1.0000000000000001E-5</v>
      </c>
      <c r="AH632">
        <v>2</v>
      </c>
      <c r="AI632">
        <v>39651529</v>
      </c>
      <c r="AJ632">
        <v>758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ROW(Source!A282)</f>
        <v>282</v>
      </c>
      <c r="B633">
        <v>39651538</v>
      </c>
      <c r="C633">
        <v>39651525</v>
      </c>
      <c r="D633">
        <v>36829536</v>
      </c>
      <c r="E633">
        <v>1</v>
      </c>
      <c r="F633">
        <v>1</v>
      </c>
      <c r="G633">
        <v>1</v>
      </c>
      <c r="H633">
        <v>3</v>
      </c>
      <c r="I633" t="s">
        <v>889</v>
      </c>
      <c r="J633" t="s">
        <v>890</v>
      </c>
      <c r="K633" t="s">
        <v>891</v>
      </c>
      <c r="L633">
        <v>1346</v>
      </c>
      <c r="N633">
        <v>1009</v>
      </c>
      <c r="O633" t="s">
        <v>186</v>
      </c>
      <c r="P633" t="s">
        <v>186</v>
      </c>
      <c r="Q633">
        <v>1</v>
      </c>
      <c r="X633">
        <v>5.0000000000000001E-3</v>
      </c>
      <c r="Y633">
        <v>65.75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3</v>
      </c>
      <c r="AG633">
        <v>5.0000000000000001E-3</v>
      </c>
      <c r="AH633">
        <v>2</v>
      </c>
      <c r="AI633">
        <v>39651530</v>
      </c>
      <c r="AJ633">
        <v>759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ROW(Source!A282)</f>
        <v>282</v>
      </c>
      <c r="B634">
        <v>39651539</v>
      </c>
      <c r="C634">
        <v>39651525</v>
      </c>
      <c r="D634">
        <v>36799065</v>
      </c>
      <c r="E634">
        <v>17</v>
      </c>
      <c r="F634">
        <v>1</v>
      </c>
      <c r="G634">
        <v>1</v>
      </c>
      <c r="H634">
        <v>3</v>
      </c>
      <c r="I634" t="s">
        <v>892</v>
      </c>
      <c r="J634" t="s">
        <v>3</v>
      </c>
      <c r="K634" t="s">
        <v>893</v>
      </c>
      <c r="L634">
        <v>1374</v>
      </c>
      <c r="N634">
        <v>1013</v>
      </c>
      <c r="O634" t="s">
        <v>894</v>
      </c>
      <c r="P634" t="s">
        <v>894</v>
      </c>
      <c r="Q634">
        <v>1</v>
      </c>
      <c r="X634">
        <v>0.32</v>
      </c>
      <c r="Y634">
        <v>1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3</v>
      </c>
      <c r="AG634">
        <v>0.32</v>
      </c>
      <c r="AH634">
        <v>2</v>
      </c>
      <c r="AI634">
        <v>39651531</v>
      </c>
      <c r="AJ634">
        <v>761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ROW(Source!A283)</f>
        <v>283</v>
      </c>
      <c r="B635">
        <v>39651534</v>
      </c>
      <c r="C635">
        <v>39651525</v>
      </c>
      <c r="D635">
        <v>37071037</v>
      </c>
      <c r="E635">
        <v>1</v>
      </c>
      <c r="F635">
        <v>1</v>
      </c>
      <c r="G635">
        <v>1</v>
      </c>
      <c r="H635">
        <v>1</v>
      </c>
      <c r="I635" t="s">
        <v>895</v>
      </c>
      <c r="J635" t="s">
        <v>3</v>
      </c>
      <c r="K635" t="s">
        <v>896</v>
      </c>
      <c r="L635">
        <v>1191</v>
      </c>
      <c r="N635">
        <v>1013</v>
      </c>
      <c r="O635" t="s">
        <v>878</v>
      </c>
      <c r="P635" t="s">
        <v>878</v>
      </c>
      <c r="Q635">
        <v>1</v>
      </c>
      <c r="X635">
        <v>1.68</v>
      </c>
      <c r="Y635">
        <v>0</v>
      </c>
      <c r="Z635">
        <v>0</v>
      </c>
      <c r="AA635">
        <v>0</v>
      </c>
      <c r="AB635">
        <v>9.6199999999999992</v>
      </c>
      <c r="AC635">
        <v>0</v>
      </c>
      <c r="AD635">
        <v>1</v>
      </c>
      <c r="AE635">
        <v>1</v>
      </c>
      <c r="AF635" t="s">
        <v>19</v>
      </c>
      <c r="AG635">
        <v>2.2680000000000002</v>
      </c>
      <c r="AH635">
        <v>2</v>
      </c>
      <c r="AI635">
        <v>39651526</v>
      </c>
      <c r="AJ635">
        <v>762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ROW(Source!A283)</f>
        <v>283</v>
      </c>
      <c r="B636">
        <v>39651535</v>
      </c>
      <c r="C636">
        <v>39651525</v>
      </c>
      <c r="D636">
        <v>36800424</v>
      </c>
      <c r="E636">
        <v>1</v>
      </c>
      <c r="F636">
        <v>1</v>
      </c>
      <c r="G636">
        <v>1</v>
      </c>
      <c r="H636">
        <v>3</v>
      </c>
      <c r="I636" t="s">
        <v>879</v>
      </c>
      <c r="J636" t="s">
        <v>880</v>
      </c>
      <c r="K636" t="s">
        <v>881</v>
      </c>
      <c r="L636">
        <v>1346</v>
      </c>
      <c r="N636">
        <v>1009</v>
      </c>
      <c r="O636" t="s">
        <v>186</v>
      </c>
      <c r="P636" t="s">
        <v>186</v>
      </c>
      <c r="Q636">
        <v>1</v>
      </c>
      <c r="X636">
        <v>5.0000000000000001E-4</v>
      </c>
      <c r="Y636">
        <v>27.74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5.0000000000000001E-4</v>
      </c>
      <c r="AH636">
        <v>2</v>
      </c>
      <c r="AI636">
        <v>39651527</v>
      </c>
      <c r="AJ636">
        <v>763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ROW(Source!A283)</f>
        <v>283</v>
      </c>
      <c r="B637">
        <v>39651536</v>
      </c>
      <c r="C637">
        <v>39651525</v>
      </c>
      <c r="D637">
        <v>36804578</v>
      </c>
      <c r="E637">
        <v>1</v>
      </c>
      <c r="F637">
        <v>1</v>
      </c>
      <c r="G637">
        <v>1</v>
      </c>
      <c r="H637">
        <v>3</v>
      </c>
      <c r="I637" t="s">
        <v>882</v>
      </c>
      <c r="J637" t="s">
        <v>883</v>
      </c>
      <c r="K637" t="s">
        <v>884</v>
      </c>
      <c r="L637">
        <v>1355</v>
      </c>
      <c r="N637">
        <v>1010</v>
      </c>
      <c r="O637" t="s">
        <v>265</v>
      </c>
      <c r="P637" t="s">
        <v>265</v>
      </c>
      <c r="Q637">
        <v>100</v>
      </c>
      <c r="X637">
        <v>2.5000000000000001E-2</v>
      </c>
      <c r="Y637">
        <v>83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2.5000000000000001E-2</v>
      </c>
      <c r="AH637">
        <v>2</v>
      </c>
      <c r="AI637">
        <v>39651528</v>
      </c>
      <c r="AJ637">
        <v>764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ROW(Source!A283)</f>
        <v>283</v>
      </c>
      <c r="B638">
        <v>39651537</v>
      </c>
      <c r="C638">
        <v>39651525</v>
      </c>
      <c r="D638">
        <v>36806488</v>
      </c>
      <c r="E638">
        <v>1</v>
      </c>
      <c r="F638">
        <v>1</v>
      </c>
      <c r="G638">
        <v>1</v>
      </c>
      <c r="H638">
        <v>3</v>
      </c>
      <c r="I638" t="s">
        <v>885</v>
      </c>
      <c r="J638" t="s">
        <v>886</v>
      </c>
      <c r="K638" t="s">
        <v>887</v>
      </c>
      <c r="L638">
        <v>1348</v>
      </c>
      <c r="N638">
        <v>1009</v>
      </c>
      <c r="O638" t="s">
        <v>888</v>
      </c>
      <c r="P638" t="s">
        <v>888</v>
      </c>
      <c r="Q638">
        <v>1000</v>
      </c>
      <c r="X638">
        <v>1.0000000000000001E-5</v>
      </c>
      <c r="Y638">
        <v>729.98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3</v>
      </c>
      <c r="AG638">
        <v>1.0000000000000001E-5</v>
      </c>
      <c r="AH638">
        <v>2</v>
      </c>
      <c r="AI638">
        <v>39651529</v>
      </c>
      <c r="AJ638">
        <v>765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ROW(Source!A283)</f>
        <v>283</v>
      </c>
      <c r="B639">
        <v>39651538</v>
      </c>
      <c r="C639">
        <v>39651525</v>
      </c>
      <c r="D639">
        <v>36829536</v>
      </c>
      <c r="E639">
        <v>1</v>
      </c>
      <c r="F639">
        <v>1</v>
      </c>
      <c r="G639">
        <v>1</v>
      </c>
      <c r="H639">
        <v>3</v>
      </c>
      <c r="I639" t="s">
        <v>889</v>
      </c>
      <c r="J639" t="s">
        <v>890</v>
      </c>
      <c r="K639" t="s">
        <v>891</v>
      </c>
      <c r="L639">
        <v>1346</v>
      </c>
      <c r="N639">
        <v>1009</v>
      </c>
      <c r="O639" t="s">
        <v>186</v>
      </c>
      <c r="P639" t="s">
        <v>186</v>
      </c>
      <c r="Q639">
        <v>1</v>
      </c>
      <c r="X639">
        <v>5.0000000000000001E-3</v>
      </c>
      <c r="Y639">
        <v>65.75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3</v>
      </c>
      <c r="AG639">
        <v>5.0000000000000001E-3</v>
      </c>
      <c r="AH639">
        <v>2</v>
      </c>
      <c r="AI639">
        <v>39651530</v>
      </c>
      <c r="AJ639">
        <v>766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ROW(Source!A283)</f>
        <v>283</v>
      </c>
      <c r="B640">
        <v>39651539</v>
      </c>
      <c r="C640">
        <v>39651525</v>
      </c>
      <c r="D640">
        <v>36799065</v>
      </c>
      <c r="E640">
        <v>17</v>
      </c>
      <c r="F640">
        <v>1</v>
      </c>
      <c r="G640">
        <v>1</v>
      </c>
      <c r="H640">
        <v>3</v>
      </c>
      <c r="I640" t="s">
        <v>892</v>
      </c>
      <c r="J640" t="s">
        <v>3</v>
      </c>
      <c r="K640" t="s">
        <v>893</v>
      </c>
      <c r="L640">
        <v>1374</v>
      </c>
      <c r="N640">
        <v>1013</v>
      </c>
      <c r="O640" t="s">
        <v>894</v>
      </c>
      <c r="P640" t="s">
        <v>894</v>
      </c>
      <c r="Q640">
        <v>1</v>
      </c>
      <c r="X640">
        <v>0.32</v>
      </c>
      <c r="Y640">
        <v>1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0.32</v>
      </c>
      <c r="AH640">
        <v>2</v>
      </c>
      <c r="AI640">
        <v>39651531</v>
      </c>
      <c r="AJ640">
        <v>768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ROW(Source!A286)</f>
        <v>286</v>
      </c>
      <c r="B641">
        <v>39651549</v>
      </c>
      <c r="C641">
        <v>39651541</v>
      </c>
      <c r="D641">
        <v>37071037</v>
      </c>
      <c r="E641">
        <v>1</v>
      </c>
      <c r="F641">
        <v>1</v>
      </c>
      <c r="G641">
        <v>1</v>
      </c>
      <c r="H641">
        <v>1</v>
      </c>
      <c r="I641" t="s">
        <v>895</v>
      </c>
      <c r="J641" t="s">
        <v>3</v>
      </c>
      <c r="K641" t="s">
        <v>896</v>
      </c>
      <c r="L641">
        <v>1191</v>
      </c>
      <c r="N641">
        <v>1013</v>
      </c>
      <c r="O641" t="s">
        <v>878</v>
      </c>
      <c r="P641" t="s">
        <v>878</v>
      </c>
      <c r="Q641">
        <v>1</v>
      </c>
      <c r="X641">
        <v>1.1299999999999999</v>
      </c>
      <c r="Y641">
        <v>0</v>
      </c>
      <c r="Z641">
        <v>0</v>
      </c>
      <c r="AA641">
        <v>0</v>
      </c>
      <c r="AB641">
        <v>9.6199999999999992</v>
      </c>
      <c r="AC641">
        <v>0</v>
      </c>
      <c r="AD641">
        <v>1</v>
      </c>
      <c r="AE641">
        <v>1</v>
      </c>
      <c r="AF641" t="s">
        <v>19</v>
      </c>
      <c r="AG641">
        <v>1.5254999999999999</v>
      </c>
      <c r="AH641">
        <v>2</v>
      </c>
      <c r="AI641">
        <v>39651542</v>
      </c>
      <c r="AJ641">
        <v>769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ROW(Source!A286)</f>
        <v>286</v>
      </c>
      <c r="B642">
        <v>39651550</v>
      </c>
      <c r="C642">
        <v>39651541</v>
      </c>
      <c r="D642">
        <v>37064876</v>
      </c>
      <c r="E642">
        <v>1</v>
      </c>
      <c r="F642">
        <v>1</v>
      </c>
      <c r="G642">
        <v>1</v>
      </c>
      <c r="H642">
        <v>1</v>
      </c>
      <c r="I642" t="s">
        <v>897</v>
      </c>
      <c r="J642" t="s">
        <v>3</v>
      </c>
      <c r="K642" t="s">
        <v>898</v>
      </c>
      <c r="L642">
        <v>1191</v>
      </c>
      <c r="N642">
        <v>1013</v>
      </c>
      <c r="O642" t="s">
        <v>878</v>
      </c>
      <c r="P642" t="s">
        <v>878</v>
      </c>
      <c r="Q642">
        <v>1</v>
      </c>
      <c r="X642">
        <v>0.08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2</v>
      </c>
      <c r="AF642" t="s">
        <v>19</v>
      </c>
      <c r="AG642">
        <v>0.10800000000000001</v>
      </c>
      <c r="AH642">
        <v>2</v>
      </c>
      <c r="AI642">
        <v>39651543</v>
      </c>
      <c r="AJ642">
        <v>770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ROW(Source!A286)</f>
        <v>286</v>
      </c>
      <c r="B643">
        <v>39651551</v>
      </c>
      <c r="C643">
        <v>39651541</v>
      </c>
      <c r="D643">
        <v>36882159</v>
      </c>
      <c r="E643">
        <v>1</v>
      </c>
      <c r="F643">
        <v>1</v>
      </c>
      <c r="G643">
        <v>1</v>
      </c>
      <c r="H643">
        <v>2</v>
      </c>
      <c r="I643" t="s">
        <v>958</v>
      </c>
      <c r="J643" t="s">
        <v>959</v>
      </c>
      <c r="K643" t="s">
        <v>960</v>
      </c>
      <c r="L643">
        <v>1368</v>
      </c>
      <c r="N643">
        <v>1011</v>
      </c>
      <c r="O643" t="s">
        <v>902</v>
      </c>
      <c r="P643" t="s">
        <v>902</v>
      </c>
      <c r="Q643">
        <v>1</v>
      </c>
      <c r="X643">
        <v>0.04</v>
      </c>
      <c r="Y643">
        <v>0</v>
      </c>
      <c r="Z643">
        <v>111.99</v>
      </c>
      <c r="AA643">
        <v>13.5</v>
      </c>
      <c r="AB643">
        <v>0</v>
      </c>
      <c r="AC643">
        <v>0</v>
      </c>
      <c r="AD643">
        <v>1</v>
      </c>
      <c r="AE643">
        <v>0</v>
      </c>
      <c r="AF643" t="s">
        <v>19</v>
      </c>
      <c r="AG643">
        <v>5.4000000000000006E-2</v>
      </c>
      <c r="AH643">
        <v>2</v>
      </c>
      <c r="AI643">
        <v>39651544</v>
      </c>
      <c r="AJ643">
        <v>771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ROW(Source!A286)</f>
        <v>286</v>
      </c>
      <c r="B644">
        <v>39651552</v>
      </c>
      <c r="C644">
        <v>39651541</v>
      </c>
      <c r="D644">
        <v>36883554</v>
      </c>
      <c r="E644">
        <v>1</v>
      </c>
      <c r="F644">
        <v>1</v>
      </c>
      <c r="G644">
        <v>1</v>
      </c>
      <c r="H644">
        <v>2</v>
      </c>
      <c r="I644" t="s">
        <v>961</v>
      </c>
      <c r="J644" t="s">
        <v>962</v>
      </c>
      <c r="K644" t="s">
        <v>963</v>
      </c>
      <c r="L644">
        <v>1368</v>
      </c>
      <c r="N644">
        <v>1011</v>
      </c>
      <c r="O644" t="s">
        <v>902</v>
      </c>
      <c r="P644" t="s">
        <v>902</v>
      </c>
      <c r="Q644">
        <v>1</v>
      </c>
      <c r="X644">
        <v>0.04</v>
      </c>
      <c r="Y644">
        <v>0</v>
      </c>
      <c r="Z644">
        <v>65.709999999999994</v>
      </c>
      <c r="AA644">
        <v>11.6</v>
      </c>
      <c r="AB644">
        <v>0</v>
      </c>
      <c r="AC644">
        <v>0</v>
      </c>
      <c r="AD644">
        <v>1</v>
      </c>
      <c r="AE644">
        <v>0</v>
      </c>
      <c r="AF644" t="s">
        <v>19</v>
      </c>
      <c r="AG644">
        <v>5.4000000000000006E-2</v>
      </c>
      <c r="AH644">
        <v>2</v>
      </c>
      <c r="AI644">
        <v>39651545</v>
      </c>
      <c r="AJ644">
        <v>772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ROW(Source!A286)</f>
        <v>286</v>
      </c>
      <c r="B645">
        <v>39651553</v>
      </c>
      <c r="C645">
        <v>39651541</v>
      </c>
      <c r="D645">
        <v>36804448</v>
      </c>
      <c r="E645">
        <v>1</v>
      </c>
      <c r="F645">
        <v>1</v>
      </c>
      <c r="G645">
        <v>1</v>
      </c>
      <c r="H645">
        <v>3</v>
      </c>
      <c r="I645" t="s">
        <v>925</v>
      </c>
      <c r="J645" t="s">
        <v>926</v>
      </c>
      <c r="K645" t="s">
        <v>927</v>
      </c>
      <c r="L645">
        <v>1346</v>
      </c>
      <c r="N645">
        <v>1009</v>
      </c>
      <c r="O645" t="s">
        <v>186</v>
      </c>
      <c r="P645" t="s">
        <v>186</v>
      </c>
      <c r="Q645">
        <v>1</v>
      </c>
      <c r="X645">
        <v>0.06</v>
      </c>
      <c r="Y645">
        <v>9.0399999999999991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3</v>
      </c>
      <c r="AG645">
        <v>0.06</v>
      </c>
      <c r="AH645">
        <v>2</v>
      </c>
      <c r="AI645">
        <v>39651546</v>
      </c>
      <c r="AJ645">
        <v>773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ROW(Source!A286)</f>
        <v>286</v>
      </c>
      <c r="B646">
        <v>39651554</v>
      </c>
      <c r="C646">
        <v>39651541</v>
      </c>
      <c r="D646">
        <v>36799065</v>
      </c>
      <c r="E646">
        <v>17</v>
      </c>
      <c r="F646">
        <v>1</v>
      </c>
      <c r="G646">
        <v>1</v>
      </c>
      <c r="H646">
        <v>3</v>
      </c>
      <c r="I646" t="s">
        <v>892</v>
      </c>
      <c r="J646" t="s">
        <v>3</v>
      </c>
      <c r="K646" t="s">
        <v>893</v>
      </c>
      <c r="L646">
        <v>1374</v>
      </c>
      <c r="N646">
        <v>1013</v>
      </c>
      <c r="O646" t="s">
        <v>894</v>
      </c>
      <c r="P646" t="s">
        <v>894</v>
      </c>
      <c r="Q646">
        <v>1</v>
      </c>
      <c r="X646">
        <v>0.22</v>
      </c>
      <c r="Y646">
        <v>1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0.22</v>
      </c>
      <c r="AH646">
        <v>2</v>
      </c>
      <c r="AI646">
        <v>39651547</v>
      </c>
      <c r="AJ646">
        <v>775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ROW(Source!A287)</f>
        <v>287</v>
      </c>
      <c r="B647">
        <v>39651549</v>
      </c>
      <c r="C647">
        <v>39651541</v>
      </c>
      <c r="D647">
        <v>37071037</v>
      </c>
      <c r="E647">
        <v>1</v>
      </c>
      <c r="F647">
        <v>1</v>
      </c>
      <c r="G647">
        <v>1</v>
      </c>
      <c r="H647">
        <v>1</v>
      </c>
      <c r="I647" t="s">
        <v>895</v>
      </c>
      <c r="J647" t="s">
        <v>3</v>
      </c>
      <c r="K647" t="s">
        <v>896</v>
      </c>
      <c r="L647">
        <v>1191</v>
      </c>
      <c r="N647">
        <v>1013</v>
      </c>
      <c r="O647" t="s">
        <v>878</v>
      </c>
      <c r="P647" t="s">
        <v>878</v>
      </c>
      <c r="Q647">
        <v>1</v>
      </c>
      <c r="X647">
        <v>1.1299999999999999</v>
      </c>
      <c r="Y647">
        <v>0</v>
      </c>
      <c r="Z647">
        <v>0</v>
      </c>
      <c r="AA647">
        <v>0</v>
      </c>
      <c r="AB647">
        <v>9.6199999999999992</v>
      </c>
      <c r="AC647">
        <v>0</v>
      </c>
      <c r="AD647">
        <v>1</v>
      </c>
      <c r="AE647">
        <v>1</v>
      </c>
      <c r="AF647" t="s">
        <v>19</v>
      </c>
      <c r="AG647">
        <v>1.5254999999999999</v>
      </c>
      <c r="AH647">
        <v>2</v>
      </c>
      <c r="AI647">
        <v>39651542</v>
      </c>
      <c r="AJ647">
        <v>776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ROW(Source!A287)</f>
        <v>287</v>
      </c>
      <c r="B648">
        <v>39651550</v>
      </c>
      <c r="C648">
        <v>39651541</v>
      </c>
      <c r="D648">
        <v>37064876</v>
      </c>
      <c r="E648">
        <v>1</v>
      </c>
      <c r="F648">
        <v>1</v>
      </c>
      <c r="G648">
        <v>1</v>
      </c>
      <c r="H648">
        <v>1</v>
      </c>
      <c r="I648" t="s">
        <v>897</v>
      </c>
      <c r="J648" t="s">
        <v>3</v>
      </c>
      <c r="K648" t="s">
        <v>898</v>
      </c>
      <c r="L648">
        <v>1191</v>
      </c>
      <c r="N648">
        <v>1013</v>
      </c>
      <c r="O648" t="s">
        <v>878</v>
      </c>
      <c r="P648" t="s">
        <v>878</v>
      </c>
      <c r="Q648">
        <v>1</v>
      </c>
      <c r="X648">
        <v>0.08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2</v>
      </c>
      <c r="AF648" t="s">
        <v>19</v>
      </c>
      <c r="AG648">
        <v>0.10800000000000001</v>
      </c>
      <c r="AH648">
        <v>2</v>
      </c>
      <c r="AI648">
        <v>39651543</v>
      </c>
      <c r="AJ648">
        <v>777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ROW(Source!A287)</f>
        <v>287</v>
      </c>
      <c r="B649">
        <v>39651551</v>
      </c>
      <c r="C649">
        <v>39651541</v>
      </c>
      <c r="D649">
        <v>36882159</v>
      </c>
      <c r="E649">
        <v>1</v>
      </c>
      <c r="F649">
        <v>1</v>
      </c>
      <c r="G649">
        <v>1</v>
      </c>
      <c r="H649">
        <v>2</v>
      </c>
      <c r="I649" t="s">
        <v>958</v>
      </c>
      <c r="J649" t="s">
        <v>959</v>
      </c>
      <c r="K649" t="s">
        <v>960</v>
      </c>
      <c r="L649">
        <v>1368</v>
      </c>
      <c r="N649">
        <v>1011</v>
      </c>
      <c r="O649" t="s">
        <v>902</v>
      </c>
      <c r="P649" t="s">
        <v>902</v>
      </c>
      <c r="Q649">
        <v>1</v>
      </c>
      <c r="X649">
        <v>0.04</v>
      </c>
      <c r="Y649">
        <v>0</v>
      </c>
      <c r="Z649">
        <v>111.99</v>
      </c>
      <c r="AA649">
        <v>13.5</v>
      </c>
      <c r="AB649">
        <v>0</v>
      </c>
      <c r="AC649">
        <v>0</v>
      </c>
      <c r="AD649">
        <v>1</v>
      </c>
      <c r="AE649">
        <v>0</v>
      </c>
      <c r="AF649" t="s">
        <v>19</v>
      </c>
      <c r="AG649">
        <v>5.4000000000000006E-2</v>
      </c>
      <c r="AH649">
        <v>2</v>
      </c>
      <c r="AI649">
        <v>39651544</v>
      </c>
      <c r="AJ649">
        <v>778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ROW(Source!A287)</f>
        <v>287</v>
      </c>
      <c r="B650">
        <v>39651552</v>
      </c>
      <c r="C650">
        <v>39651541</v>
      </c>
      <c r="D650">
        <v>36883554</v>
      </c>
      <c r="E650">
        <v>1</v>
      </c>
      <c r="F650">
        <v>1</v>
      </c>
      <c r="G650">
        <v>1</v>
      </c>
      <c r="H650">
        <v>2</v>
      </c>
      <c r="I650" t="s">
        <v>961</v>
      </c>
      <c r="J650" t="s">
        <v>962</v>
      </c>
      <c r="K650" t="s">
        <v>963</v>
      </c>
      <c r="L650">
        <v>1368</v>
      </c>
      <c r="N650">
        <v>1011</v>
      </c>
      <c r="O650" t="s">
        <v>902</v>
      </c>
      <c r="P650" t="s">
        <v>902</v>
      </c>
      <c r="Q650">
        <v>1</v>
      </c>
      <c r="X650">
        <v>0.04</v>
      </c>
      <c r="Y650">
        <v>0</v>
      </c>
      <c r="Z650">
        <v>65.709999999999994</v>
      </c>
      <c r="AA650">
        <v>11.6</v>
      </c>
      <c r="AB650">
        <v>0</v>
      </c>
      <c r="AC650">
        <v>0</v>
      </c>
      <c r="AD650">
        <v>1</v>
      </c>
      <c r="AE650">
        <v>0</v>
      </c>
      <c r="AF650" t="s">
        <v>19</v>
      </c>
      <c r="AG650">
        <v>5.4000000000000006E-2</v>
      </c>
      <c r="AH650">
        <v>2</v>
      </c>
      <c r="AI650">
        <v>39651545</v>
      </c>
      <c r="AJ650">
        <v>779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ROW(Source!A287)</f>
        <v>287</v>
      </c>
      <c r="B651">
        <v>39651553</v>
      </c>
      <c r="C651">
        <v>39651541</v>
      </c>
      <c r="D651">
        <v>36804448</v>
      </c>
      <c r="E651">
        <v>1</v>
      </c>
      <c r="F651">
        <v>1</v>
      </c>
      <c r="G651">
        <v>1</v>
      </c>
      <c r="H651">
        <v>3</v>
      </c>
      <c r="I651" t="s">
        <v>925</v>
      </c>
      <c r="J651" t="s">
        <v>926</v>
      </c>
      <c r="K651" t="s">
        <v>927</v>
      </c>
      <c r="L651">
        <v>1346</v>
      </c>
      <c r="N651">
        <v>1009</v>
      </c>
      <c r="O651" t="s">
        <v>186</v>
      </c>
      <c r="P651" t="s">
        <v>186</v>
      </c>
      <c r="Q651">
        <v>1</v>
      </c>
      <c r="X651">
        <v>0.06</v>
      </c>
      <c r="Y651">
        <v>9.0399999999999991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0.06</v>
      </c>
      <c r="AH651">
        <v>2</v>
      </c>
      <c r="AI651">
        <v>39651546</v>
      </c>
      <c r="AJ651">
        <v>780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ROW(Source!A287)</f>
        <v>287</v>
      </c>
      <c r="B652">
        <v>39651554</v>
      </c>
      <c r="C652">
        <v>39651541</v>
      </c>
      <c r="D652">
        <v>36799065</v>
      </c>
      <c r="E652">
        <v>17</v>
      </c>
      <c r="F652">
        <v>1</v>
      </c>
      <c r="G652">
        <v>1</v>
      </c>
      <c r="H652">
        <v>3</v>
      </c>
      <c r="I652" t="s">
        <v>892</v>
      </c>
      <c r="J652" t="s">
        <v>3</v>
      </c>
      <c r="K652" t="s">
        <v>893</v>
      </c>
      <c r="L652">
        <v>1374</v>
      </c>
      <c r="N652">
        <v>1013</v>
      </c>
      <c r="O652" t="s">
        <v>894</v>
      </c>
      <c r="P652" t="s">
        <v>894</v>
      </c>
      <c r="Q652">
        <v>1</v>
      </c>
      <c r="X652">
        <v>0.22</v>
      </c>
      <c r="Y652">
        <v>1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0.22</v>
      </c>
      <c r="AH652">
        <v>2</v>
      </c>
      <c r="AI652">
        <v>39651547</v>
      </c>
      <c r="AJ652">
        <v>782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ROW(Source!A290)</f>
        <v>290</v>
      </c>
      <c r="B653">
        <v>39651563</v>
      </c>
      <c r="C653">
        <v>39651556</v>
      </c>
      <c r="D653">
        <v>37064928</v>
      </c>
      <c r="E653">
        <v>1</v>
      </c>
      <c r="F653">
        <v>1</v>
      </c>
      <c r="G653">
        <v>1</v>
      </c>
      <c r="H653">
        <v>1</v>
      </c>
      <c r="I653" t="s">
        <v>964</v>
      </c>
      <c r="J653" t="s">
        <v>3</v>
      </c>
      <c r="K653" t="s">
        <v>965</v>
      </c>
      <c r="L653">
        <v>1191</v>
      </c>
      <c r="N653">
        <v>1013</v>
      </c>
      <c r="O653" t="s">
        <v>878</v>
      </c>
      <c r="P653" t="s">
        <v>878</v>
      </c>
      <c r="Q653">
        <v>1</v>
      </c>
      <c r="X653">
        <v>2</v>
      </c>
      <c r="Y653">
        <v>0</v>
      </c>
      <c r="Z653">
        <v>0</v>
      </c>
      <c r="AA653">
        <v>0</v>
      </c>
      <c r="AB653">
        <v>9.07</v>
      </c>
      <c r="AC653">
        <v>0</v>
      </c>
      <c r="AD653">
        <v>1</v>
      </c>
      <c r="AE653">
        <v>1</v>
      </c>
      <c r="AF653" t="s">
        <v>19</v>
      </c>
      <c r="AG653">
        <v>2.7</v>
      </c>
      <c r="AH653">
        <v>2</v>
      </c>
      <c r="AI653">
        <v>39651557</v>
      </c>
      <c r="AJ653">
        <v>783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ROW(Source!A290)</f>
        <v>290</v>
      </c>
      <c r="B654">
        <v>39651564</v>
      </c>
      <c r="C654">
        <v>39651556</v>
      </c>
      <c r="D654">
        <v>36802095</v>
      </c>
      <c r="E654">
        <v>1</v>
      </c>
      <c r="F654">
        <v>1</v>
      </c>
      <c r="G654">
        <v>1</v>
      </c>
      <c r="H654">
        <v>3</v>
      </c>
      <c r="I654" t="s">
        <v>922</v>
      </c>
      <c r="J654" t="s">
        <v>923</v>
      </c>
      <c r="K654" t="s">
        <v>924</v>
      </c>
      <c r="L654">
        <v>1346</v>
      </c>
      <c r="N654">
        <v>1009</v>
      </c>
      <c r="O654" t="s">
        <v>186</v>
      </c>
      <c r="P654" t="s">
        <v>186</v>
      </c>
      <c r="Q654">
        <v>1</v>
      </c>
      <c r="X654">
        <v>1.4999999999999999E-2</v>
      </c>
      <c r="Y654">
        <v>91.29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3</v>
      </c>
      <c r="AG654">
        <v>1.4999999999999999E-2</v>
      </c>
      <c r="AH654">
        <v>2</v>
      </c>
      <c r="AI654">
        <v>39651558</v>
      </c>
      <c r="AJ654">
        <v>784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ROW(Source!A290)</f>
        <v>290</v>
      </c>
      <c r="B655">
        <v>39651565</v>
      </c>
      <c r="C655">
        <v>39651556</v>
      </c>
      <c r="D655">
        <v>36860041</v>
      </c>
      <c r="E655">
        <v>1</v>
      </c>
      <c r="F655">
        <v>1</v>
      </c>
      <c r="G655">
        <v>1</v>
      </c>
      <c r="H655">
        <v>3</v>
      </c>
      <c r="I655" t="s">
        <v>966</v>
      </c>
      <c r="J655" t="s">
        <v>967</v>
      </c>
      <c r="K655" t="s">
        <v>968</v>
      </c>
      <c r="L655">
        <v>1477</v>
      </c>
      <c r="N655">
        <v>1013</v>
      </c>
      <c r="O655" t="s">
        <v>209</v>
      </c>
      <c r="P655" t="s">
        <v>211</v>
      </c>
      <c r="Q655">
        <v>1</v>
      </c>
      <c r="X655">
        <v>5.0000000000000001E-3</v>
      </c>
      <c r="Y655">
        <v>1819.3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3</v>
      </c>
      <c r="AG655">
        <v>5.0000000000000001E-3</v>
      </c>
      <c r="AH655">
        <v>2</v>
      </c>
      <c r="AI655">
        <v>39651559</v>
      </c>
      <c r="AJ655">
        <v>785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ROW(Source!A290)</f>
        <v>290</v>
      </c>
      <c r="B656">
        <v>39651566</v>
      </c>
      <c r="C656">
        <v>39651556</v>
      </c>
      <c r="D656">
        <v>36860609</v>
      </c>
      <c r="E656">
        <v>1</v>
      </c>
      <c r="F656">
        <v>1</v>
      </c>
      <c r="G656">
        <v>1</v>
      </c>
      <c r="H656">
        <v>3</v>
      </c>
      <c r="I656" t="s">
        <v>969</v>
      </c>
      <c r="J656" t="s">
        <v>970</v>
      </c>
      <c r="K656" t="s">
        <v>971</v>
      </c>
      <c r="L656">
        <v>1355</v>
      </c>
      <c r="N656">
        <v>1010</v>
      </c>
      <c r="O656" t="s">
        <v>265</v>
      </c>
      <c r="P656" t="s">
        <v>265</v>
      </c>
      <c r="Q656">
        <v>100</v>
      </c>
      <c r="X656">
        <v>1.0999999999999999E-2</v>
      </c>
      <c r="Y656">
        <v>164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3</v>
      </c>
      <c r="AG656">
        <v>1.0999999999999999E-2</v>
      </c>
      <c r="AH656">
        <v>2</v>
      </c>
      <c r="AI656">
        <v>39651560</v>
      </c>
      <c r="AJ656">
        <v>786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ROW(Source!A290)</f>
        <v>290</v>
      </c>
      <c r="B657">
        <v>39651567</v>
      </c>
      <c r="C657">
        <v>39651556</v>
      </c>
      <c r="D657">
        <v>36799065</v>
      </c>
      <c r="E657">
        <v>17</v>
      </c>
      <c r="F657">
        <v>1</v>
      </c>
      <c r="G657">
        <v>1</v>
      </c>
      <c r="H657">
        <v>3</v>
      </c>
      <c r="I657" t="s">
        <v>892</v>
      </c>
      <c r="J657" t="s">
        <v>3</v>
      </c>
      <c r="K657" t="s">
        <v>893</v>
      </c>
      <c r="L657">
        <v>1374</v>
      </c>
      <c r="N657">
        <v>1013</v>
      </c>
      <c r="O657" t="s">
        <v>894</v>
      </c>
      <c r="P657" t="s">
        <v>894</v>
      </c>
      <c r="Q657">
        <v>1</v>
      </c>
      <c r="X657">
        <v>0.36</v>
      </c>
      <c r="Y657">
        <v>1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3</v>
      </c>
      <c r="AG657">
        <v>0.36</v>
      </c>
      <c r="AH657">
        <v>2</v>
      </c>
      <c r="AI657">
        <v>39651561</v>
      </c>
      <c r="AJ657">
        <v>788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ROW(Source!A291)</f>
        <v>291</v>
      </c>
      <c r="B658">
        <v>39651563</v>
      </c>
      <c r="C658">
        <v>39651556</v>
      </c>
      <c r="D658">
        <v>37064928</v>
      </c>
      <c r="E658">
        <v>1</v>
      </c>
      <c r="F658">
        <v>1</v>
      </c>
      <c r="G658">
        <v>1</v>
      </c>
      <c r="H658">
        <v>1</v>
      </c>
      <c r="I658" t="s">
        <v>964</v>
      </c>
      <c r="J658" t="s">
        <v>3</v>
      </c>
      <c r="K658" t="s">
        <v>965</v>
      </c>
      <c r="L658">
        <v>1191</v>
      </c>
      <c r="N658">
        <v>1013</v>
      </c>
      <c r="O658" t="s">
        <v>878</v>
      </c>
      <c r="P658" t="s">
        <v>878</v>
      </c>
      <c r="Q658">
        <v>1</v>
      </c>
      <c r="X658">
        <v>2</v>
      </c>
      <c r="Y658">
        <v>0</v>
      </c>
      <c r="Z658">
        <v>0</v>
      </c>
      <c r="AA658">
        <v>0</v>
      </c>
      <c r="AB658">
        <v>9.07</v>
      </c>
      <c r="AC658">
        <v>0</v>
      </c>
      <c r="AD658">
        <v>1</v>
      </c>
      <c r="AE658">
        <v>1</v>
      </c>
      <c r="AF658" t="s">
        <v>19</v>
      </c>
      <c r="AG658">
        <v>2.7</v>
      </c>
      <c r="AH658">
        <v>2</v>
      </c>
      <c r="AI658">
        <v>39651557</v>
      </c>
      <c r="AJ658">
        <v>789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ROW(Source!A291)</f>
        <v>291</v>
      </c>
      <c r="B659">
        <v>39651564</v>
      </c>
      <c r="C659">
        <v>39651556</v>
      </c>
      <c r="D659">
        <v>36802095</v>
      </c>
      <c r="E659">
        <v>1</v>
      </c>
      <c r="F659">
        <v>1</v>
      </c>
      <c r="G659">
        <v>1</v>
      </c>
      <c r="H659">
        <v>3</v>
      </c>
      <c r="I659" t="s">
        <v>922</v>
      </c>
      <c r="J659" t="s">
        <v>923</v>
      </c>
      <c r="K659" t="s">
        <v>924</v>
      </c>
      <c r="L659">
        <v>1346</v>
      </c>
      <c r="N659">
        <v>1009</v>
      </c>
      <c r="O659" t="s">
        <v>186</v>
      </c>
      <c r="P659" t="s">
        <v>186</v>
      </c>
      <c r="Q659">
        <v>1</v>
      </c>
      <c r="X659">
        <v>1.4999999999999999E-2</v>
      </c>
      <c r="Y659">
        <v>91.29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3</v>
      </c>
      <c r="AG659">
        <v>1.4999999999999999E-2</v>
      </c>
      <c r="AH659">
        <v>2</v>
      </c>
      <c r="AI659">
        <v>39651558</v>
      </c>
      <c r="AJ659">
        <v>790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ROW(Source!A291)</f>
        <v>291</v>
      </c>
      <c r="B660">
        <v>39651565</v>
      </c>
      <c r="C660">
        <v>39651556</v>
      </c>
      <c r="D660">
        <v>36860041</v>
      </c>
      <c r="E660">
        <v>1</v>
      </c>
      <c r="F660">
        <v>1</v>
      </c>
      <c r="G660">
        <v>1</v>
      </c>
      <c r="H660">
        <v>3</v>
      </c>
      <c r="I660" t="s">
        <v>966</v>
      </c>
      <c r="J660" t="s">
        <v>967</v>
      </c>
      <c r="K660" t="s">
        <v>968</v>
      </c>
      <c r="L660">
        <v>1477</v>
      </c>
      <c r="N660">
        <v>1013</v>
      </c>
      <c r="O660" t="s">
        <v>209</v>
      </c>
      <c r="P660" t="s">
        <v>211</v>
      </c>
      <c r="Q660">
        <v>1</v>
      </c>
      <c r="X660">
        <v>5.0000000000000001E-3</v>
      </c>
      <c r="Y660">
        <v>1819.3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5.0000000000000001E-3</v>
      </c>
      <c r="AH660">
        <v>2</v>
      </c>
      <c r="AI660">
        <v>39651559</v>
      </c>
      <c r="AJ660">
        <v>791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ROW(Source!A291)</f>
        <v>291</v>
      </c>
      <c r="B661">
        <v>39651566</v>
      </c>
      <c r="C661">
        <v>39651556</v>
      </c>
      <c r="D661">
        <v>36860609</v>
      </c>
      <c r="E661">
        <v>1</v>
      </c>
      <c r="F661">
        <v>1</v>
      </c>
      <c r="G661">
        <v>1</v>
      </c>
      <c r="H661">
        <v>3</v>
      </c>
      <c r="I661" t="s">
        <v>969</v>
      </c>
      <c r="J661" t="s">
        <v>970</v>
      </c>
      <c r="K661" t="s">
        <v>971</v>
      </c>
      <c r="L661">
        <v>1355</v>
      </c>
      <c r="N661">
        <v>1010</v>
      </c>
      <c r="O661" t="s">
        <v>265</v>
      </c>
      <c r="P661" t="s">
        <v>265</v>
      </c>
      <c r="Q661">
        <v>100</v>
      </c>
      <c r="X661">
        <v>1.0999999999999999E-2</v>
      </c>
      <c r="Y661">
        <v>164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1.0999999999999999E-2</v>
      </c>
      <c r="AH661">
        <v>2</v>
      </c>
      <c r="AI661">
        <v>39651560</v>
      </c>
      <c r="AJ661">
        <v>792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ROW(Source!A291)</f>
        <v>291</v>
      </c>
      <c r="B662">
        <v>39651567</v>
      </c>
      <c r="C662">
        <v>39651556</v>
      </c>
      <c r="D662">
        <v>36799065</v>
      </c>
      <c r="E662">
        <v>17</v>
      </c>
      <c r="F662">
        <v>1</v>
      </c>
      <c r="G662">
        <v>1</v>
      </c>
      <c r="H662">
        <v>3</v>
      </c>
      <c r="I662" t="s">
        <v>892</v>
      </c>
      <c r="J662" t="s">
        <v>3</v>
      </c>
      <c r="K662" t="s">
        <v>893</v>
      </c>
      <c r="L662">
        <v>1374</v>
      </c>
      <c r="N662">
        <v>1013</v>
      </c>
      <c r="O662" t="s">
        <v>894</v>
      </c>
      <c r="P662" t="s">
        <v>894</v>
      </c>
      <c r="Q662">
        <v>1</v>
      </c>
      <c r="X662">
        <v>0.36</v>
      </c>
      <c r="Y662">
        <v>1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</v>
      </c>
      <c r="AG662">
        <v>0.36</v>
      </c>
      <c r="AH662">
        <v>2</v>
      </c>
      <c r="AI662">
        <v>39651561</v>
      </c>
      <c r="AJ662">
        <v>794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ROW(Source!A294)</f>
        <v>294</v>
      </c>
      <c r="B663">
        <v>39651576</v>
      </c>
      <c r="C663">
        <v>39651569</v>
      </c>
      <c r="D663">
        <v>37071037</v>
      </c>
      <c r="E663">
        <v>1</v>
      </c>
      <c r="F663">
        <v>1</v>
      </c>
      <c r="G663">
        <v>1</v>
      </c>
      <c r="H663">
        <v>1</v>
      </c>
      <c r="I663" t="s">
        <v>895</v>
      </c>
      <c r="J663" t="s">
        <v>3</v>
      </c>
      <c r="K663" t="s">
        <v>896</v>
      </c>
      <c r="L663">
        <v>1191</v>
      </c>
      <c r="N663">
        <v>1013</v>
      </c>
      <c r="O663" t="s">
        <v>878</v>
      </c>
      <c r="P663" t="s">
        <v>878</v>
      </c>
      <c r="Q663">
        <v>1</v>
      </c>
      <c r="X663">
        <v>2</v>
      </c>
      <c r="Y663">
        <v>0</v>
      </c>
      <c r="Z663">
        <v>0</v>
      </c>
      <c r="AA663">
        <v>0</v>
      </c>
      <c r="AB663">
        <v>9.6199999999999992</v>
      </c>
      <c r="AC663">
        <v>0</v>
      </c>
      <c r="AD663">
        <v>1</v>
      </c>
      <c r="AE663">
        <v>1</v>
      </c>
      <c r="AF663" t="s">
        <v>19</v>
      </c>
      <c r="AG663">
        <v>2.7</v>
      </c>
      <c r="AH663">
        <v>2</v>
      </c>
      <c r="AI663">
        <v>39651570</v>
      </c>
      <c r="AJ663">
        <v>795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ROW(Source!A294)</f>
        <v>294</v>
      </c>
      <c r="B664">
        <v>39651577</v>
      </c>
      <c r="C664">
        <v>39651569</v>
      </c>
      <c r="D664">
        <v>36802095</v>
      </c>
      <c r="E664">
        <v>1</v>
      </c>
      <c r="F664">
        <v>1</v>
      </c>
      <c r="G664">
        <v>1</v>
      </c>
      <c r="H664">
        <v>3</v>
      </c>
      <c r="I664" t="s">
        <v>922</v>
      </c>
      <c r="J664" t="s">
        <v>923</v>
      </c>
      <c r="K664" t="s">
        <v>924</v>
      </c>
      <c r="L664">
        <v>1346</v>
      </c>
      <c r="N664">
        <v>1009</v>
      </c>
      <c r="O664" t="s">
        <v>186</v>
      </c>
      <c r="P664" t="s">
        <v>186</v>
      </c>
      <c r="Q664">
        <v>1</v>
      </c>
      <c r="X664">
        <v>1.4999999999999999E-2</v>
      </c>
      <c r="Y664">
        <v>91.29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1.4999999999999999E-2</v>
      </c>
      <c r="AH664">
        <v>2</v>
      </c>
      <c r="AI664">
        <v>39651571</v>
      </c>
      <c r="AJ664">
        <v>796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ROW(Source!A294)</f>
        <v>294</v>
      </c>
      <c r="B665">
        <v>39651578</v>
      </c>
      <c r="C665">
        <v>39651569</v>
      </c>
      <c r="D665">
        <v>36829536</v>
      </c>
      <c r="E665">
        <v>1</v>
      </c>
      <c r="F665">
        <v>1</v>
      </c>
      <c r="G665">
        <v>1</v>
      </c>
      <c r="H665">
        <v>3</v>
      </c>
      <c r="I665" t="s">
        <v>889</v>
      </c>
      <c r="J665" t="s">
        <v>890</v>
      </c>
      <c r="K665" t="s">
        <v>891</v>
      </c>
      <c r="L665">
        <v>1346</v>
      </c>
      <c r="N665">
        <v>1009</v>
      </c>
      <c r="O665" t="s">
        <v>186</v>
      </c>
      <c r="P665" t="s">
        <v>186</v>
      </c>
      <c r="Q665">
        <v>1</v>
      </c>
      <c r="X665">
        <v>5.0000000000000001E-3</v>
      </c>
      <c r="Y665">
        <v>65.75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5.0000000000000001E-3</v>
      </c>
      <c r="AH665">
        <v>2</v>
      </c>
      <c r="AI665">
        <v>39651572</v>
      </c>
      <c r="AJ665">
        <v>797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ROW(Source!A294)</f>
        <v>294</v>
      </c>
      <c r="B666">
        <v>39651579</v>
      </c>
      <c r="C666">
        <v>39651569</v>
      </c>
      <c r="D666">
        <v>36799065</v>
      </c>
      <c r="E666">
        <v>17</v>
      </c>
      <c r="F666">
        <v>1</v>
      </c>
      <c r="G666">
        <v>1</v>
      </c>
      <c r="H666">
        <v>3</v>
      </c>
      <c r="I666" t="s">
        <v>892</v>
      </c>
      <c r="J666" t="s">
        <v>3</v>
      </c>
      <c r="K666" t="s">
        <v>893</v>
      </c>
      <c r="L666">
        <v>1374</v>
      </c>
      <c r="N666">
        <v>1013</v>
      </c>
      <c r="O666" t="s">
        <v>894</v>
      </c>
      <c r="P666" t="s">
        <v>894</v>
      </c>
      <c r="Q666">
        <v>1</v>
      </c>
      <c r="X666">
        <v>0.38</v>
      </c>
      <c r="Y666">
        <v>1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3</v>
      </c>
      <c r="AG666">
        <v>0.38</v>
      </c>
      <c r="AH666">
        <v>2</v>
      </c>
      <c r="AI666">
        <v>39651573</v>
      </c>
      <c r="AJ666">
        <v>799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ROW(Source!A295)</f>
        <v>295</v>
      </c>
      <c r="B667">
        <v>39651576</v>
      </c>
      <c r="C667">
        <v>39651569</v>
      </c>
      <c r="D667">
        <v>37071037</v>
      </c>
      <c r="E667">
        <v>1</v>
      </c>
      <c r="F667">
        <v>1</v>
      </c>
      <c r="G667">
        <v>1</v>
      </c>
      <c r="H667">
        <v>1</v>
      </c>
      <c r="I667" t="s">
        <v>895</v>
      </c>
      <c r="J667" t="s">
        <v>3</v>
      </c>
      <c r="K667" t="s">
        <v>896</v>
      </c>
      <c r="L667">
        <v>1191</v>
      </c>
      <c r="N667">
        <v>1013</v>
      </c>
      <c r="O667" t="s">
        <v>878</v>
      </c>
      <c r="P667" t="s">
        <v>878</v>
      </c>
      <c r="Q667">
        <v>1</v>
      </c>
      <c r="X667">
        <v>2</v>
      </c>
      <c r="Y667">
        <v>0</v>
      </c>
      <c r="Z667">
        <v>0</v>
      </c>
      <c r="AA667">
        <v>0</v>
      </c>
      <c r="AB667">
        <v>9.6199999999999992</v>
      </c>
      <c r="AC667">
        <v>0</v>
      </c>
      <c r="AD667">
        <v>1</v>
      </c>
      <c r="AE667">
        <v>1</v>
      </c>
      <c r="AF667" t="s">
        <v>19</v>
      </c>
      <c r="AG667">
        <v>2.7</v>
      </c>
      <c r="AH667">
        <v>2</v>
      </c>
      <c r="AI667">
        <v>39651570</v>
      </c>
      <c r="AJ667">
        <v>800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ROW(Source!A295)</f>
        <v>295</v>
      </c>
      <c r="B668">
        <v>39651577</v>
      </c>
      <c r="C668">
        <v>39651569</v>
      </c>
      <c r="D668">
        <v>36802095</v>
      </c>
      <c r="E668">
        <v>1</v>
      </c>
      <c r="F668">
        <v>1</v>
      </c>
      <c r="G668">
        <v>1</v>
      </c>
      <c r="H668">
        <v>3</v>
      </c>
      <c r="I668" t="s">
        <v>922</v>
      </c>
      <c r="J668" t="s">
        <v>923</v>
      </c>
      <c r="K668" t="s">
        <v>924</v>
      </c>
      <c r="L668">
        <v>1346</v>
      </c>
      <c r="N668">
        <v>1009</v>
      </c>
      <c r="O668" t="s">
        <v>186</v>
      </c>
      <c r="P668" t="s">
        <v>186</v>
      </c>
      <c r="Q668">
        <v>1</v>
      </c>
      <c r="X668">
        <v>1.4999999999999999E-2</v>
      </c>
      <c r="Y668">
        <v>91.29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1.4999999999999999E-2</v>
      </c>
      <c r="AH668">
        <v>2</v>
      </c>
      <c r="AI668">
        <v>39651571</v>
      </c>
      <c r="AJ668">
        <v>801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ROW(Source!A295)</f>
        <v>295</v>
      </c>
      <c r="B669">
        <v>39651578</v>
      </c>
      <c r="C669">
        <v>39651569</v>
      </c>
      <c r="D669">
        <v>36829536</v>
      </c>
      <c r="E669">
        <v>1</v>
      </c>
      <c r="F669">
        <v>1</v>
      </c>
      <c r="G669">
        <v>1</v>
      </c>
      <c r="H669">
        <v>3</v>
      </c>
      <c r="I669" t="s">
        <v>889</v>
      </c>
      <c r="J669" t="s">
        <v>890</v>
      </c>
      <c r="K669" t="s">
        <v>891</v>
      </c>
      <c r="L669">
        <v>1346</v>
      </c>
      <c r="N669">
        <v>1009</v>
      </c>
      <c r="O669" t="s">
        <v>186</v>
      </c>
      <c r="P669" t="s">
        <v>186</v>
      </c>
      <c r="Q669">
        <v>1</v>
      </c>
      <c r="X669">
        <v>5.0000000000000001E-3</v>
      </c>
      <c r="Y669">
        <v>65.75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5.0000000000000001E-3</v>
      </c>
      <c r="AH669">
        <v>2</v>
      </c>
      <c r="AI669">
        <v>39651572</v>
      </c>
      <c r="AJ669">
        <v>802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ROW(Source!A295)</f>
        <v>295</v>
      </c>
      <c r="B670">
        <v>39651579</v>
      </c>
      <c r="C670">
        <v>39651569</v>
      </c>
      <c r="D670">
        <v>36799065</v>
      </c>
      <c r="E670">
        <v>17</v>
      </c>
      <c r="F670">
        <v>1</v>
      </c>
      <c r="G670">
        <v>1</v>
      </c>
      <c r="H670">
        <v>3</v>
      </c>
      <c r="I670" t="s">
        <v>892</v>
      </c>
      <c r="J670" t="s">
        <v>3</v>
      </c>
      <c r="K670" t="s">
        <v>893</v>
      </c>
      <c r="L670">
        <v>1374</v>
      </c>
      <c r="N670">
        <v>1013</v>
      </c>
      <c r="O670" t="s">
        <v>894</v>
      </c>
      <c r="P670" t="s">
        <v>894</v>
      </c>
      <c r="Q670">
        <v>1</v>
      </c>
      <c r="X670">
        <v>0.38</v>
      </c>
      <c r="Y670">
        <v>1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0.38</v>
      </c>
      <c r="AH670">
        <v>2</v>
      </c>
      <c r="AI670">
        <v>39651573</v>
      </c>
      <c r="AJ670">
        <v>804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ROW(Source!A298)</f>
        <v>298</v>
      </c>
      <c r="B671">
        <v>39651590</v>
      </c>
      <c r="C671">
        <v>39651581</v>
      </c>
      <c r="D671">
        <v>37071037</v>
      </c>
      <c r="E671">
        <v>1</v>
      </c>
      <c r="F671">
        <v>1</v>
      </c>
      <c r="G671">
        <v>1</v>
      </c>
      <c r="H671">
        <v>1</v>
      </c>
      <c r="I671" t="s">
        <v>895</v>
      </c>
      <c r="J671" t="s">
        <v>3</v>
      </c>
      <c r="K671" t="s">
        <v>896</v>
      </c>
      <c r="L671">
        <v>1191</v>
      </c>
      <c r="N671">
        <v>1013</v>
      </c>
      <c r="O671" t="s">
        <v>878</v>
      </c>
      <c r="P671" t="s">
        <v>878</v>
      </c>
      <c r="Q671">
        <v>1</v>
      </c>
      <c r="X671">
        <v>0.84</v>
      </c>
      <c r="Y671">
        <v>0</v>
      </c>
      <c r="Z671">
        <v>0</v>
      </c>
      <c r="AA671">
        <v>0</v>
      </c>
      <c r="AB671">
        <v>9.6199999999999992</v>
      </c>
      <c r="AC671">
        <v>0</v>
      </c>
      <c r="AD671">
        <v>1</v>
      </c>
      <c r="AE671">
        <v>1</v>
      </c>
      <c r="AF671" t="s">
        <v>19</v>
      </c>
      <c r="AG671">
        <v>1.1340000000000001</v>
      </c>
      <c r="AH671">
        <v>2</v>
      </c>
      <c r="AI671">
        <v>39651582</v>
      </c>
      <c r="AJ671">
        <v>805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ROW(Source!A298)</f>
        <v>298</v>
      </c>
      <c r="B672">
        <v>39651591</v>
      </c>
      <c r="C672">
        <v>39651581</v>
      </c>
      <c r="D672">
        <v>36800424</v>
      </c>
      <c r="E672">
        <v>1</v>
      </c>
      <c r="F672">
        <v>1</v>
      </c>
      <c r="G672">
        <v>1</v>
      </c>
      <c r="H672">
        <v>3</v>
      </c>
      <c r="I672" t="s">
        <v>879</v>
      </c>
      <c r="J672" t="s">
        <v>880</v>
      </c>
      <c r="K672" t="s">
        <v>881</v>
      </c>
      <c r="L672">
        <v>1346</v>
      </c>
      <c r="N672">
        <v>1009</v>
      </c>
      <c r="O672" t="s">
        <v>186</v>
      </c>
      <c r="P672" t="s">
        <v>186</v>
      </c>
      <c r="Q672">
        <v>1</v>
      </c>
      <c r="X672">
        <v>2.0000000000000001E-4</v>
      </c>
      <c r="Y672">
        <v>27.74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2.0000000000000001E-4</v>
      </c>
      <c r="AH672">
        <v>2</v>
      </c>
      <c r="AI672">
        <v>39651583</v>
      </c>
      <c r="AJ672">
        <v>806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ROW(Source!A298)</f>
        <v>298</v>
      </c>
      <c r="B673">
        <v>39651592</v>
      </c>
      <c r="C673">
        <v>39651581</v>
      </c>
      <c r="D673">
        <v>36804947</v>
      </c>
      <c r="E673">
        <v>1</v>
      </c>
      <c r="F673">
        <v>1</v>
      </c>
      <c r="G673">
        <v>1</v>
      </c>
      <c r="H673">
        <v>3</v>
      </c>
      <c r="I673" t="s">
        <v>980</v>
      </c>
      <c r="J673" t="s">
        <v>981</v>
      </c>
      <c r="K673" t="s">
        <v>982</v>
      </c>
      <c r="L673">
        <v>1348</v>
      </c>
      <c r="N673">
        <v>1009</v>
      </c>
      <c r="O673" t="s">
        <v>888</v>
      </c>
      <c r="P673" t="s">
        <v>888</v>
      </c>
      <c r="Q673">
        <v>1000</v>
      </c>
      <c r="X673">
        <v>1E-4</v>
      </c>
      <c r="Y673">
        <v>12430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1E-4</v>
      </c>
      <c r="AH673">
        <v>2</v>
      </c>
      <c r="AI673">
        <v>39651584</v>
      </c>
      <c r="AJ673">
        <v>807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ROW(Source!A298)</f>
        <v>298</v>
      </c>
      <c r="B674">
        <v>39651593</v>
      </c>
      <c r="C674">
        <v>39651581</v>
      </c>
      <c r="D674">
        <v>36829536</v>
      </c>
      <c r="E674">
        <v>1</v>
      </c>
      <c r="F674">
        <v>1</v>
      </c>
      <c r="G674">
        <v>1</v>
      </c>
      <c r="H674">
        <v>3</v>
      </c>
      <c r="I674" t="s">
        <v>889</v>
      </c>
      <c r="J674" t="s">
        <v>890</v>
      </c>
      <c r="K674" t="s">
        <v>891</v>
      </c>
      <c r="L674">
        <v>1346</v>
      </c>
      <c r="N674">
        <v>1009</v>
      </c>
      <c r="O674" t="s">
        <v>186</v>
      </c>
      <c r="P674" t="s">
        <v>186</v>
      </c>
      <c r="Q674">
        <v>1</v>
      </c>
      <c r="X674">
        <v>2E-3</v>
      </c>
      <c r="Y674">
        <v>65.75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2E-3</v>
      </c>
      <c r="AH674">
        <v>2</v>
      </c>
      <c r="AI674">
        <v>39651585</v>
      </c>
      <c r="AJ674">
        <v>808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ROW(Source!A298)</f>
        <v>298</v>
      </c>
      <c r="B675">
        <v>39651594</v>
      </c>
      <c r="C675">
        <v>39651581</v>
      </c>
      <c r="D675">
        <v>36836995</v>
      </c>
      <c r="E675">
        <v>1</v>
      </c>
      <c r="F675">
        <v>1</v>
      </c>
      <c r="G675">
        <v>1</v>
      </c>
      <c r="H675">
        <v>3</v>
      </c>
      <c r="I675" t="s">
        <v>983</v>
      </c>
      <c r="J675" t="s">
        <v>984</v>
      </c>
      <c r="K675" t="s">
        <v>985</v>
      </c>
      <c r="L675">
        <v>1346</v>
      </c>
      <c r="N675">
        <v>1009</v>
      </c>
      <c r="O675" t="s">
        <v>186</v>
      </c>
      <c r="P675" t="s">
        <v>186</v>
      </c>
      <c r="Q675">
        <v>1</v>
      </c>
      <c r="X675">
        <v>0.01</v>
      </c>
      <c r="Y675">
        <v>28.93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3</v>
      </c>
      <c r="AG675">
        <v>0.01</v>
      </c>
      <c r="AH675">
        <v>2</v>
      </c>
      <c r="AI675">
        <v>39651586</v>
      </c>
      <c r="AJ675">
        <v>809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ROW(Source!A298)</f>
        <v>298</v>
      </c>
      <c r="B676">
        <v>39651595</v>
      </c>
      <c r="C676">
        <v>39651581</v>
      </c>
      <c r="D676">
        <v>36867796</v>
      </c>
      <c r="E676">
        <v>1</v>
      </c>
      <c r="F676">
        <v>1</v>
      </c>
      <c r="G676">
        <v>1</v>
      </c>
      <c r="H676">
        <v>3</v>
      </c>
      <c r="I676" t="s">
        <v>943</v>
      </c>
      <c r="J676" t="s">
        <v>944</v>
      </c>
      <c r="K676" t="s">
        <v>945</v>
      </c>
      <c r="L676">
        <v>1346</v>
      </c>
      <c r="N676">
        <v>1009</v>
      </c>
      <c r="O676" t="s">
        <v>186</v>
      </c>
      <c r="P676" t="s">
        <v>186</v>
      </c>
      <c r="Q676">
        <v>1</v>
      </c>
      <c r="X676">
        <v>1.42E-3</v>
      </c>
      <c r="Y676">
        <v>38.340000000000003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1.42E-3</v>
      </c>
      <c r="AH676">
        <v>2</v>
      </c>
      <c r="AI676">
        <v>39651587</v>
      </c>
      <c r="AJ676">
        <v>810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ROW(Source!A298)</f>
        <v>298</v>
      </c>
      <c r="B677">
        <v>39651596</v>
      </c>
      <c r="C677">
        <v>39651581</v>
      </c>
      <c r="D677">
        <v>36799065</v>
      </c>
      <c r="E677">
        <v>17</v>
      </c>
      <c r="F677">
        <v>1</v>
      </c>
      <c r="G677">
        <v>1</v>
      </c>
      <c r="H677">
        <v>3</v>
      </c>
      <c r="I677" t="s">
        <v>892</v>
      </c>
      <c r="J677" t="s">
        <v>3</v>
      </c>
      <c r="K677" t="s">
        <v>893</v>
      </c>
      <c r="L677">
        <v>1374</v>
      </c>
      <c r="N677">
        <v>1013</v>
      </c>
      <c r="O677" t="s">
        <v>894</v>
      </c>
      <c r="P677" t="s">
        <v>894</v>
      </c>
      <c r="Q677">
        <v>1</v>
      </c>
      <c r="X677">
        <v>0.16</v>
      </c>
      <c r="Y677">
        <v>1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3</v>
      </c>
      <c r="AG677">
        <v>0.16</v>
      </c>
      <c r="AH677">
        <v>2</v>
      </c>
      <c r="AI677">
        <v>39651588</v>
      </c>
      <c r="AJ677">
        <v>812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ROW(Source!A299)</f>
        <v>299</v>
      </c>
      <c r="B678">
        <v>39651590</v>
      </c>
      <c r="C678">
        <v>39651581</v>
      </c>
      <c r="D678">
        <v>37071037</v>
      </c>
      <c r="E678">
        <v>1</v>
      </c>
      <c r="F678">
        <v>1</v>
      </c>
      <c r="G678">
        <v>1</v>
      </c>
      <c r="H678">
        <v>1</v>
      </c>
      <c r="I678" t="s">
        <v>895</v>
      </c>
      <c r="J678" t="s">
        <v>3</v>
      </c>
      <c r="K678" t="s">
        <v>896</v>
      </c>
      <c r="L678">
        <v>1191</v>
      </c>
      <c r="N678">
        <v>1013</v>
      </c>
      <c r="O678" t="s">
        <v>878</v>
      </c>
      <c r="P678" t="s">
        <v>878</v>
      </c>
      <c r="Q678">
        <v>1</v>
      </c>
      <c r="X678">
        <v>0.84</v>
      </c>
      <c r="Y678">
        <v>0</v>
      </c>
      <c r="Z678">
        <v>0</v>
      </c>
      <c r="AA678">
        <v>0</v>
      </c>
      <c r="AB678">
        <v>9.6199999999999992</v>
      </c>
      <c r="AC678">
        <v>0</v>
      </c>
      <c r="AD678">
        <v>1</v>
      </c>
      <c r="AE678">
        <v>1</v>
      </c>
      <c r="AF678" t="s">
        <v>19</v>
      </c>
      <c r="AG678">
        <v>1.1340000000000001</v>
      </c>
      <c r="AH678">
        <v>2</v>
      </c>
      <c r="AI678">
        <v>39651582</v>
      </c>
      <c r="AJ678">
        <v>813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ROW(Source!A299)</f>
        <v>299</v>
      </c>
      <c r="B679">
        <v>39651591</v>
      </c>
      <c r="C679">
        <v>39651581</v>
      </c>
      <c r="D679">
        <v>36800424</v>
      </c>
      <c r="E679">
        <v>1</v>
      </c>
      <c r="F679">
        <v>1</v>
      </c>
      <c r="G679">
        <v>1</v>
      </c>
      <c r="H679">
        <v>3</v>
      </c>
      <c r="I679" t="s">
        <v>879</v>
      </c>
      <c r="J679" t="s">
        <v>880</v>
      </c>
      <c r="K679" t="s">
        <v>881</v>
      </c>
      <c r="L679">
        <v>1346</v>
      </c>
      <c r="N679">
        <v>1009</v>
      </c>
      <c r="O679" t="s">
        <v>186</v>
      </c>
      <c r="P679" t="s">
        <v>186</v>
      </c>
      <c r="Q679">
        <v>1</v>
      </c>
      <c r="X679">
        <v>2.0000000000000001E-4</v>
      </c>
      <c r="Y679">
        <v>27.74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3</v>
      </c>
      <c r="AG679">
        <v>2.0000000000000001E-4</v>
      </c>
      <c r="AH679">
        <v>2</v>
      </c>
      <c r="AI679">
        <v>39651583</v>
      </c>
      <c r="AJ679">
        <v>814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ROW(Source!A299)</f>
        <v>299</v>
      </c>
      <c r="B680">
        <v>39651592</v>
      </c>
      <c r="C680">
        <v>39651581</v>
      </c>
      <c r="D680">
        <v>36804947</v>
      </c>
      <c r="E680">
        <v>1</v>
      </c>
      <c r="F680">
        <v>1</v>
      </c>
      <c r="G680">
        <v>1</v>
      </c>
      <c r="H680">
        <v>3</v>
      </c>
      <c r="I680" t="s">
        <v>980</v>
      </c>
      <c r="J680" t="s">
        <v>981</v>
      </c>
      <c r="K680" t="s">
        <v>982</v>
      </c>
      <c r="L680">
        <v>1348</v>
      </c>
      <c r="N680">
        <v>1009</v>
      </c>
      <c r="O680" t="s">
        <v>888</v>
      </c>
      <c r="P680" t="s">
        <v>888</v>
      </c>
      <c r="Q680">
        <v>1000</v>
      </c>
      <c r="X680">
        <v>1E-4</v>
      </c>
      <c r="Y680">
        <v>12430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3</v>
      </c>
      <c r="AG680">
        <v>1E-4</v>
      </c>
      <c r="AH680">
        <v>2</v>
      </c>
      <c r="AI680">
        <v>39651584</v>
      </c>
      <c r="AJ680">
        <v>815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ROW(Source!A299)</f>
        <v>299</v>
      </c>
      <c r="B681">
        <v>39651593</v>
      </c>
      <c r="C681">
        <v>39651581</v>
      </c>
      <c r="D681">
        <v>36829536</v>
      </c>
      <c r="E681">
        <v>1</v>
      </c>
      <c r="F681">
        <v>1</v>
      </c>
      <c r="G681">
        <v>1</v>
      </c>
      <c r="H681">
        <v>3</v>
      </c>
      <c r="I681" t="s">
        <v>889</v>
      </c>
      <c r="J681" t="s">
        <v>890</v>
      </c>
      <c r="K681" t="s">
        <v>891</v>
      </c>
      <c r="L681">
        <v>1346</v>
      </c>
      <c r="N681">
        <v>1009</v>
      </c>
      <c r="O681" t="s">
        <v>186</v>
      </c>
      <c r="P681" t="s">
        <v>186</v>
      </c>
      <c r="Q681">
        <v>1</v>
      </c>
      <c r="X681">
        <v>2E-3</v>
      </c>
      <c r="Y681">
        <v>65.75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3</v>
      </c>
      <c r="AG681">
        <v>2E-3</v>
      </c>
      <c r="AH681">
        <v>2</v>
      </c>
      <c r="AI681">
        <v>39651585</v>
      </c>
      <c r="AJ681">
        <v>816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ROW(Source!A299)</f>
        <v>299</v>
      </c>
      <c r="B682">
        <v>39651594</v>
      </c>
      <c r="C682">
        <v>39651581</v>
      </c>
      <c r="D682">
        <v>36836995</v>
      </c>
      <c r="E682">
        <v>1</v>
      </c>
      <c r="F682">
        <v>1</v>
      </c>
      <c r="G682">
        <v>1</v>
      </c>
      <c r="H682">
        <v>3</v>
      </c>
      <c r="I682" t="s">
        <v>983</v>
      </c>
      <c r="J682" t="s">
        <v>984</v>
      </c>
      <c r="K682" t="s">
        <v>985</v>
      </c>
      <c r="L682">
        <v>1346</v>
      </c>
      <c r="N682">
        <v>1009</v>
      </c>
      <c r="O682" t="s">
        <v>186</v>
      </c>
      <c r="P682" t="s">
        <v>186</v>
      </c>
      <c r="Q682">
        <v>1</v>
      </c>
      <c r="X682">
        <v>0.01</v>
      </c>
      <c r="Y682">
        <v>28.93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3</v>
      </c>
      <c r="AG682">
        <v>0.01</v>
      </c>
      <c r="AH682">
        <v>2</v>
      </c>
      <c r="AI682">
        <v>39651586</v>
      </c>
      <c r="AJ682">
        <v>817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ROW(Source!A299)</f>
        <v>299</v>
      </c>
      <c r="B683">
        <v>39651595</v>
      </c>
      <c r="C683">
        <v>39651581</v>
      </c>
      <c r="D683">
        <v>36867796</v>
      </c>
      <c r="E683">
        <v>1</v>
      </c>
      <c r="F683">
        <v>1</v>
      </c>
      <c r="G683">
        <v>1</v>
      </c>
      <c r="H683">
        <v>3</v>
      </c>
      <c r="I683" t="s">
        <v>943</v>
      </c>
      <c r="J683" t="s">
        <v>944</v>
      </c>
      <c r="K683" t="s">
        <v>945</v>
      </c>
      <c r="L683">
        <v>1346</v>
      </c>
      <c r="N683">
        <v>1009</v>
      </c>
      <c r="O683" t="s">
        <v>186</v>
      </c>
      <c r="P683" t="s">
        <v>186</v>
      </c>
      <c r="Q683">
        <v>1</v>
      </c>
      <c r="X683">
        <v>1.42E-3</v>
      </c>
      <c r="Y683">
        <v>38.340000000000003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3</v>
      </c>
      <c r="AG683">
        <v>1.42E-3</v>
      </c>
      <c r="AH683">
        <v>2</v>
      </c>
      <c r="AI683">
        <v>39651587</v>
      </c>
      <c r="AJ683">
        <v>818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ROW(Source!A299)</f>
        <v>299</v>
      </c>
      <c r="B684">
        <v>39651596</v>
      </c>
      <c r="C684">
        <v>39651581</v>
      </c>
      <c r="D684">
        <v>36799065</v>
      </c>
      <c r="E684">
        <v>17</v>
      </c>
      <c r="F684">
        <v>1</v>
      </c>
      <c r="G684">
        <v>1</v>
      </c>
      <c r="H684">
        <v>3</v>
      </c>
      <c r="I684" t="s">
        <v>892</v>
      </c>
      <c r="J684" t="s">
        <v>3</v>
      </c>
      <c r="K684" t="s">
        <v>893</v>
      </c>
      <c r="L684">
        <v>1374</v>
      </c>
      <c r="N684">
        <v>1013</v>
      </c>
      <c r="O684" t="s">
        <v>894</v>
      </c>
      <c r="P684" t="s">
        <v>894</v>
      </c>
      <c r="Q684">
        <v>1</v>
      </c>
      <c r="X684">
        <v>0.16</v>
      </c>
      <c r="Y684">
        <v>1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3</v>
      </c>
      <c r="AG684">
        <v>0.16</v>
      </c>
      <c r="AH684">
        <v>2</v>
      </c>
      <c r="AI684">
        <v>39651588</v>
      </c>
      <c r="AJ684">
        <v>820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ROW(Source!A302)</f>
        <v>302</v>
      </c>
      <c r="B685">
        <v>39651616</v>
      </c>
      <c r="C685">
        <v>39651598</v>
      </c>
      <c r="D685">
        <v>37113247</v>
      </c>
      <c r="E685">
        <v>1</v>
      </c>
      <c r="F685">
        <v>1</v>
      </c>
      <c r="G685">
        <v>1</v>
      </c>
      <c r="H685">
        <v>1</v>
      </c>
      <c r="I685" t="s">
        <v>920</v>
      </c>
      <c r="J685" t="s">
        <v>3</v>
      </c>
      <c r="K685" t="s">
        <v>921</v>
      </c>
      <c r="L685">
        <v>1191</v>
      </c>
      <c r="N685">
        <v>1013</v>
      </c>
      <c r="O685" t="s">
        <v>878</v>
      </c>
      <c r="P685" t="s">
        <v>878</v>
      </c>
      <c r="Q685">
        <v>1</v>
      </c>
      <c r="X685">
        <v>10.1</v>
      </c>
      <c r="Y685">
        <v>0</v>
      </c>
      <c r="Z685">
        <v>0</v>
      </c>
      <c r="AA685">
        <v>0</v>
      </c>
      <c r="AB685">
        <v>11.09</v>
      </c>
      <c r="AC685">
        <v>0</v>
      </c>
      <c r="AD685">
        <v>1</v>
      </c>
      <c r="AE685">
        <v>1</v>
      </c>
      <c r="AF685" t="s">
        <v>19</v>
      </c>
      <c r="AG685">
        <v>13.635</v>
      </c>
      <c r="AH685">
        <v>2</v>
      </c>
      <c r="AI685">
        <v>39651599</v>
      </c>
      <c r="AJ685">
        <v>821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ROW(Source!A302)</f>
        <v>302</v>
      </c>
      <c r="B686">
        <v>39651617</v>
      </c>
      <c r="C686">
        <v>39651598</v>
      </c>
      <c r="D686">
        <v>37064876</v>
      </c>
      <c r="E686">
        <v>1</v>
      </c>
      <c r="F686">
        <v>1</v>
      </c>
      <c r="G686">
        <v>1</v>
      </c>
      <c r="H686">
        <v>1</v>
      </c>
      <c r="I686" t="s">
        <v>897</v>
      </c>
      <c r="J686" t="s">
        <v>3</v>
      </c>
      <c r="K686" t="s">
        <v>898</v>
      </c>
      <c r="L686">
        <v>1191</v>
      </c>
      <c r="N686">
        <v>1013</v>
      </c>
      <c r="O686" t="s">
        <v>878</v>
      </c>
      <c r="P686" t="s">
        <v>878</v>
      </c>
      <c r="Q686">
        <v>1</v>
      </c>
      <c r="X686">
        <v>0.44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2</v>
      </c>
      <c r="AF686" t="s">
        <v>19</v>
      </c>
      <c r="AG686">
        <v>0.59400000000000008</v>
      </c>
      <c r="AH686">
        <v>2</v>
      </c>
      <c r="AI686">
        <v>39651600</v>
      </c>
      <c r="AJ686">
        <v>822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ROW(Source!A302)</f>
        <v>302</v>
      </c>
      <c r="B687">
        <v>39651618</v>
      </c>
      <c r="C687">
        <v>39651598</v>
      </c>
      <c r="D687">
        <v>36882383</v>
      </c>
      <c r="E687">
        <v>1</v>
      </c>
      <c r="F687">
        <v>1</v>
      </c>
      <c r="G687">
        <v>1</v>
      </c>
      <c r="H687">
        <v>2</v>
      </c>
      <c r="I687" t="s">
        <v>899</v>
      </c>
      <c r="J687" t="s">
        <v>900</v>
      </c>
      <c r="K687" t="s">
        <v>901</v>
      </c>
      <c r="L687">
        <v>1368</v>
      </c>
      <c r="N687">
        <v>1011</v>
      </c>
      <c r="O687" t="s">
        <v>902</v>
      </c>
      <c r="P687" t="s">
        <v>902</v>
      </c>
      <c r="Q687">
        <v>1</v>
      </c>
      <c r="X687">
        <v>0.44</v>
      </c>
      <c r="Y687">
        <v>0</v>
      </c>
      <c r="Z687">
        <v>89.99</v>
      </c>
      <c r="AA687">
        <v>10.06</v>
      </c>
      <c r="AB687">
        <v>0</v>
      </c>
      <c r="AC687">
        <v>0</v>
      </c>
      <c r="AD687">
        <v>1</v>
      </c>
      <c r="AE687">
        <v>0</v>
      </c>
      <c r="AF687" t="s">
        <v>19</v>
      </c>
      <c r="AG687">
        <v>0.59400000000000008</v>
      </c>
      <c r="AH687">
        <v>2</v>
      </c>
      <c r="AI687">
        <v>39651601</v>
      </c>
      <c r="AJ687">
        <v>823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ROW(Source!A302)</f>
        <v>302</v>
      </c>
      <c r="B688">
        <v>39651619</v>
      </c>
      <c r="C688">
        <v>39651598</v>
      </c>
      <c r="D688">
        <v>36800424</v>
      </c>
      <c r="E688">
        <v>1</v>
      </c>
      <c r="F688">
        <v>1</v>
      </c>
      <c r="G688">
        <v>1</v>
      </c>
      <c r="H688">
        <v>3</v>
      </c>
      <c r="I688" t="s">
        <v>879</v>
      </c>
      <c r="J688" t="s">
        <v>880</v>
      </c>
      <c r="K688" t="s">
        <v>881</v>
      </c>
      <c r="L688">
        <v>1346</v>
      </c>
      <c r="N688">
        <v>1009</v>
      </c>
      <c r="O688" t="s">
        <v>186</v>
      </c>
      <c r="P688" t="s">
        <v>186</v>
      </c>
      <c r="Q688">
        <v>1</v>
      </c>
      <c r="X688">
        <v>0.01</v>
      </c>
      <c r="Y688">
        <v>27.74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0.01</v>
      </c>
      <c r="AH688">
        <v>2</v>
      </c>
      <c r="AI688">
        <v>39651602</v>
      </c>
      <c r="AJ688">
        <v>824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ROW(Source!A302)</f>
        <v>302</v>
      </c>
      <c r="B689">
        <v>39651620</v>
      </c>
      <c r="C689">
        <v>39651598</v>
      </c>
      <c r="D689">
        <v>36802095</v>
      </c>
      <c r="E689">
        <v>1</v>
      </c>
      <c r="F689">
        <v>1</v>
      </c>
      <c r="G689">
        <v>1</v>
      </c>
      <c r="H689">
        <v>3</v>
      </c>
      <c r="I689" t="s">
        <v>922</v>
      </c>
      <c r="J689" t="s">
        <v>923</v>
      </c>
      <c r="K689" t="s">
        <v>924</v>
      </c>
      <c r="L689">
        <v>1346</v>
      </c>
      <c r="N689">
        <v>1009</v>
      </c>
      <c r="O689" t="s">
        <v>186</v>
      </c>
      <c r="P689" t="s">
        <v>186</v>
      </c>
      <c r="Q689">
        <v>1</v>
      </c>
      <c r="X689">
        <v>0.02</v>
      </c>
      <c r="Y689">
        <v>91.29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0.02</v>
      </c>
      <c r="AH689">
        <v>2</v>
      </c>
      <c r="AI689">
        <v>39651603</v>
      </c>
      <c r="AJ689">
        <v>825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ROW(Source!A302)</f>
        <v>302</v>
      </c>
      <c r="B690">
        <v>39651621</v>
      </c>
      <c r="C690">
        <v>39651598</v>
      </c>
      <c r="D690">
        <v>36804448</v>
      </c>
      <c r="E690">
        <v>1</v>
      </c>
      <c r="F690">
        <v>1</v>
      </c>
      <c r="G690">
        <v>1</v>
      </c>
      <c r="H690">
        <v>3</v>
      </c>
      <c r="I690" t="s">
        <v>925</v>
      </c>
      <c r="J690" t="s">
        <v>926</v>
      </c>
      <c r="K690" t="s">
        <v>927</v>
      </c>
      <c r="L690">
        <v>1346</v>
      </c>
      <c r="N690">
        <v>1009</v>
      </c>
      <c r="O690" t="s">
        <v>186</v>
      </c>
      <c r="P690" t="s">
        <v>186</v>
      </c>
      <c r="Q690">
        <v>1</v>
      </c>
      <c r="X690">
        <v>0.3</v>
      </c>
      <c r="Y690">
        <v>9.0399999999999991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0.3</v>
      </c>
      <c r="AH690">
        <v>2</v>
      </c>
      <c r="AI690">
        <v>39651604</v>
      </c>
      <c r="AJ690">
        <v>826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ROW(Source!A302)</f>
        <v>302</v>
      </c>
      <c r="B691">
        <v>39651622</v>
      </c>
      <c r="C691">
        <v>39651598</v>
      </c>
      <c r="D691">
        <v>36804578</v>
      </c>
      <c r="E691">
        <v>1</v>
      </c>
      <c r="F691">
        <v>1</v>
      </c>
      <c r="G691">
        <v>1</v>
      </c>
      <c r="H691">
        <v>3</v>
      </c>
      <c r="I691" t="s">
        <v>882</v>
      </c>
      <c r="J691" t="s">
        <v>883</v>
      </c>
      <c r="K691" t="s">
        <v>884</v>
      </c>
      <c r="L691">
        <v>1355</v>
      </c>
      <c r="N691">
        <v>1010</v>
      </c>
      <c r="O691" t="s">
        <v>265</v>
      </c>
      <c r="P691" t="s">
        <v>265</v>
      </c>
      <c r="Q691">
        <v>100</v>
      </c>
      <c r="X691">
        <v>0.1</v>
      </c>
      <c r="Y691">
        <v>83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3</v>
      </c>
      <c r="AG691">
        <v>0.1</v>
      </c>
      <c r="AH691">
        <v>2</v>
      </c>
      <c r="AI691">
        <v>39651605</v>
      </c>
      <c r="AJ691">
        <v>827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ROW(Source!A302)</f>
        <v>302</v>
      </c>
      <c r="B692">
        <v>39651623</v>
      </c>
      <c r="C692">
        <v>39651598</v>
      </c>
      <c r="D692">
        <v>36806488</v>
      </c>
      <c r="E692">
        <v>1</v>
      </c>
      <c r="F692">
        <v>1</v>
      </c>
      <c r="G692">
        <v>1</v>
      </c>
      <c r="H692">
        <v>3</v>
      </c>
      <c r="I692" t="s">
        <v>885</v>
      </c>
      <c r="J692" t="s">
        <v>886</v>
      </c>
      <c r="K692" t="s">
        <v>887</v>
      </c>
      <c r="L692">
        <v>1348</v>
      </c>
      <c r="N692">
        <v>1009</v>
      </c>
      <c r="O692" t="s">
        <v>888</v>
      </c>
      <c r="P692" t="s">
        <v>888</v>
      </c>
      <c r="Q692">
        <v>1000</v>
      </c>
      <c r="X692">
        <v>2.9999999999999997E-4</v>
      </c>
      <c r="Y692">
        <v>729.98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3</v>
      </c>
      <c r="AG692">
        <v>2.9999999999999997E-4</v>
      </c>
      <c r="AH692">
        <v>2</v>
      </c>
      <c r="AI692">
        <v>39651606</v>
      </c>
      <c r="AJ692">
        <v>828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ROW(Source!A302)</f>
        <v>302</v>
      </c>
      <c r="B693">
        <v>39651624</v>
      </c>
      <c r="C693">
        <v>39651598</v>
      </c>
      <c r="D693">
        <v>36829216</v>
      </c>
      <c r="E693">
        <v>1</v>
      </c>
      <c r="F693">
        <v>1</v>
      </c>
      <c r="G693">
        <v>1</v>
      </c>
      <c r="H693">
        <v>3</v>
      </c>
      <c r="I693" t="s">
        <v>928</v>
      </c>
      <c r="J693" t="s">
        <v>929</v>
      </c>
      <c r="K693" t="s">
        <v>930</v>
      </c>
      <c r="L693">
        <v>1348</v>
      </c>
      <c r="N693">
        <v>1009</v>
      </c>
      <c r="O693" t="s">
        <v>888</v>
      </c>
      <c r="P693" t="s">
        <v>888</v>
      </c>
      <c r="Q693">
        <v>1000</v>
      </c>
      <c r="X693">
        <v>1E-4</v>
      </c>
      <c r="Y693">
        <v>37517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3</v>
      </c>
      <c r="AG693">
        <v>1E-4</v>
      </c>
      <c r="AH693">
        <v>2</v>
      </c>
      <c r="AI693">
        <v>39651607</v>
      </c>
      <c r="AJ693">
        <v>829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ROW(Source!A302)</f>
        <v>302</v>
      </c>
      <c r="B694">
        <v>39651625</v>
      </c>
      <c r="C694">
        <v>39651598</v>
      </c>
      <c r="D694">
        <v>36829536</v>
      </c>
      <c r="E694">
        <v>1</v>
      </c>
      <c r="F694">
        <v>1</v>
      </c>
      <c r="G694">
        <v>1</v>
      </c>
      <c r="H694">
        <v>3</v>
      </c>
      <c r="I694" t="s">
        <v>889</v>
      </c>
      <c r="J694" t="s">
        <v>890</v>
      </c>
      <c r="K694" t="s">
        <v>891</v>
      </c>
      <c r="L694">
        <v>1346</v>
      </c>
      <c r="N694">
        <v>1009</v>
      </c>
      <c r="O694" t="s">
        <v>186</v>
      </c>
      <c r="P694" t="s">
        <v>186</v>
      </c>
      <c r="Q694">
        <v>1</v>
      </c>
      <c r="X694">
        <v>0.06</v>
      </c>
      <c r="Y694">
        <v>65.75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3</v>
      </c>
      <c r="AG694">
        <v>0.06</v>
      </c>
      <c r="AH694">
        <v>2</v>
      </c>
      <c r="AI694">
        <v>39651608</v>
      </c>
      <c r="AJ694">
        <v>830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ROW(Source!A302)</f>
        <v>302</v>
      </c>
      <c r="B695">
        <v>39651626</v>
      </c>
      <c r="C695">
        <v>39651598</v>
      </c>
      <c r="D695">
        <v>36837792</v>
      </c>
      <c r="E695">
        <v>1</v>
      </c>
      <c r="F695">
        <v>1</v>
      </c>
      <c r="G695">
        <v>1</v>
      </c>
      <c r="H695">
        <v>3</v>
      </c>
      <c r="I695" t="s">
        <v>931</v>
      </c>
      <c r="J695" t="s">
        <v>932</v>
      </c>
      <c r="K695" t="s">
        <v>933</v>
      </c>
      <c r="L695">
        <v>1348</v>
      </c>
      <c r="N695">
        <v>1009</v>
      </c>
      <c r="O695" t="s">
        <v>888</v>
      </c>
      <c r="P695" t="s">
        <v>888</v>
      </c>
      <c r="Q695">
        <v>1000</v>
      </c>
      <c r="X695">
        <v>2.0000000000000002E-5</v>
      </c>
      <c r="Y695">
        <v>15481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3</v>
      </c>
      <c r="AG695">
        <v>2.0000000000000002E-5</v>
      </c>
      <c r="AH695">
        <v>2</v>
      </c>
      <c r="AI695">
        <v>39651609</v>
      </c>
      <c r="AJ695">
        <v>831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ROW(Source!A302)</f>
        <v>302</v>
      </c>
      <c r="B696">
        <v>39651627</v>
      </c>
      <c r="C696">
        <v>39651598</v>
      </c>
      <c r="D696">
        <v>36838470</v>
      </c>
      <c r="E696">
        <v>1</v>
      </c>
      <c r="F696">
        <v>1</v>
      </c>
      <c r="G696">
        <v>1</v>
      </c>
      <c r="H696">
        <v>3</v>
      </c>
      <c r="I696" t="s">
        <v>934</v>
      </c>
      <c r="J696" t="s">
        <v>935</v>
      </c>
      <c r="K696" t="s">
        <v>936</v>
      </c>
      <c r="L696">
        <v>1346</v>
      </c>
      <c r="N696">
        <v>1009</v>
      </c>
      <c r="O696" t="s">
        <v>186</v>
      </c>
      <c r="P696" t="s">
        <v>186</v>
      </c>
      <c r="Q696">
        <v>1</v>
      </c>
      <c r="X696">
        <v>0.03</v>
      </c>
      <c r="Y696">
        <v>35.630000000000003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3</v>
      </c>
      <c r="AG696">
        <v>0.03</v>
      </c>
      <c r="AH696">
        <v>2</v>
      </c>
      <c r="AI696">
        <v>39651610</v>
      </c>
      <c r="AJ696">
        <v>832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ROW(Source!A302)</f>
        <v>302</v>
      </c>
      <c r="B697">
        <v>39651628</v>
      </c>
      <c r="C697">
        <v>39651598</v>
      </c>
      <c r="D697">
        <v>36853818</v>
      </c>
      <c r="E697">
        <v>1</v>
      </c>
      <c r="F697">
        <v>1</v>
      </c>
      <c r="G697">
        <v>1</v>
      </c>
      <c r="H697">
        <v>3</v>
      </c>
      <c r="I697" t="s">
        <v>937</v>
      </c>
      <c r="J697" t="s">
        <v>938</v>
      </c>
      <c r="K697" t="s">
        <v>939</v>
      </c>
      <c r="L697">
        <v>1355</v>
      </c>
      <c r="N697">
        <v>1010</v>
      </c>
      <c r="O697" t="s">
        <v>265</v>
      </c>
      <c r="P697" t="s">
        <v>265</v>
      </c>
      <c r="Q697">
        <v>100</v>
      </c>
      <c r="X697">
        <v>0.1</v>
      </c>
      <c r="Y697">
        <v>203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3</v>
      </c>
      <c r="AG697">
        <v>0.1</v>
      </c>
      <c r="AH697">
        <v>2</v>
      </c>
      <c r="AI697">
        <v>39651611</v>
      </c>
      <c r="AJ697">
        <v>833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ROW(Source!A302)</f>
        <v>302</v>
      </c>
      <c r="B698">
        <v>39651629</v>
      </c>
      <c r="C698">
        <v>39651598</v>
      </c>
      <c r="D698">
        <v>36860566</v>
      </c>
      <c r="E698">
        <v>1</v>
      </c>
      <c r="F698">
        <v>1</v>
      </c>
      <c r="G698">
        <v>1</v>
      </c>
      <c r="H698">
        <v>3</v>
      </c>
      <c r="I698" t="s">
        <v>940</v>
      </c>
      <c r="J698" t="s">
        <v>941</v>
      </c>
      <c r="K698" t="s">
        <v>942</v>
      </c>
      <c r="L698">
        <v>1346</v>
      </c>
      <c r="N698">
        <v>1009</v>
      </c>
      <c r="O698" t="s">
        <v>186</v>
      </c>
      <c r="P698" t="s">
        <v>186</v>
      </c>
      <c r="Q698">
        <v>1</v>
      </c>
      <c r="X698">
        <v>0.02</v>
      </c>
      <c r="Y698">
        <v>15.37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</v>
      </c>
      <c r="AG698">
        <v>0.02</v>
      </c>
      <c r="AH698">
        <v>2</v>
      </c>
      <c r="AI698">
        <v>39651612</v>
      </c>
      <c r="AJ698">
        <v>834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ROW(Source!A302)</f>
        <v>302</v>
      </c>
      <c r="B699">
        <v>39651630</v>
      </c>
      <c r="C699">
        <v>39651598</v>
      </c>
      <c r="D699">
        <v>36867796</v>
      </c>
      <c r="E699">
        <v>1</v>
      </c>
      <c r="F699">
        <v>1</v>
      </c>
      <c r="G699">
        <v>1</v>
      </c>
      <c r="H699">
        <v>3</v>
      </c>
      <c r="I699" t="s">
        <v>943</v>
      </c>
      <c r="J699" t="s">
        <v>944</v>
      </c>
      <c r="K699" t="s">
        <v>945</v>
      </c>
      <c r="L699">
        <v>1346</v>
      </c>
      <c r="N699">
        <v>1009</v>
      </c>
      <c r="O699" t="s">
        <v>186</v>
      </c>
      <c r="P699" t="s">
        <v>186</v>
      </c>
      <c r="Q699">
        <v>1</v>
      </c>
      <c r="X699">
        <v>0.08</v>
      </c>
      <c r="Y699">
        <v>38.340000000000003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0.08</v>
      </c>
      <c r="AH699">
        <v>2</v>
      </c>
      <c r="AI699">
        <v>39651613</v>
      </c>
      <c r="AJ699">
        <v>835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ROW(Source!A302)</f>
        <v>302</v>
      </c>
      <c r="B700">
        <v>39651631</v>
      </c>
      <c r="C700">
        <v>39651598</v>
      </c>
      <c r="D700">
        <v>36799066</v>
      </c>
      <c r="E700">
        <v>17</v>
      </c>
      <c r="F700">
        <v>1</v>
      </c>
      <c r="G700">
        <v>1</v>
      </c>
      <c r="H700">
        <v>3</v>
      </c>
      <c r="I700" t="s">
        <v>1285</v>
      </c>
      <c r="J700" t="s">
        <v>3</v>
      </c>
      <c r="K700" t="s">
        <v>1286</v>
      </c>
      <c r="L700">
        <v>1348</v>
      </c>
      <c r="N700">
        <v>1009</v>
      </c>
      <c r="O700" t="s">
        <v>888</v>
      </c>
      <c r="P700" t="s">
        <v>888</v>
      </c>
      <c r="Q700">
        <v>1000</v>
      </c>
      <c r="X700">
        <v>1E-3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 t="s">
        <v>3</v>
      </c>
      <c r="AG700">
        <v>1E-3</v>
      </c>
      <c r="AH700">
        <v>3</v>
      </c>
      <c r="AI700">
        <v>-1</v>
      </c>
      <c r="AJ700" t="s">
        <v>3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ROW(Source!A302)</f>
        <v>302</v>
      </c>
      <c r="B701">
        <v>39651632</v>
      </c>
      <c r="C701">
        <v>39651598</v>
      </c>
      <c r="D701">
        <v>36799065</v>
      </c>
      <c r="E701">
        <v>17</v>
      </c>
      <c r="F701">
        <v>1</v>
      </c>
      <c r="G701">
        <v>1</v>
      </c>
      <c r="H701">
        <v>3</v>
      </c>
      <c r="I701" t="s">
        <v>892</v>
      </c>
      <c r="J701" t="s">
        <v>3</v>
      </c>
      <c r="K701" t="s">
        <v>893</v>
      </c>
      <c r="L701">
        <v>1374</v>
      </c>
      <c r="N701">
        <v>1013</v>
      </c>
      <c r="O701" t="s">
        <v>894</v>
      </c>
      <c r="P701" t="s">
        <v>894</v>
      </c>
      <c r="Q701">
        <v>1</v>
      </c>
      <c r="X701">
        <v>2.2400000000000002</v>
      </c>
      <c r="Y701">
        <v>1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2.2400000000000002</v>
      </c>
      <c r="AH701">
        <v>2</v>
      </c>
      <c r="AI701">
        <v>39651614</v>
      </c>
      <c r="AJ701">
        <v>837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ROW(Source!A303)</f>
        <v>303</v>
      </c>
      <c r="B702">
        <v>39651616</v>
      </c>
      <c r="C702">
        <v>39651598</v>
      </c>
      <c r="D702">
        <v>37113247</v>
      </c>
      <c r="E702">
        <v>1</v>
      </c>
      <c r="F702">
        <v>1</v>
      </c>
      <c r="G702">
        <v>1</v>
      </c>
      <c r="H702">
        <v>1</v>
      </c>
      <c r="I702" t="s">
        <v>920</v>
      </c>
      <c r="J702" t="s">
        <v>3</v>
      </c>
      <c r="K702" t="s">
        <v>921</v>
      </c>
      <c r="L702">
        <v>1191</v>
      </c>
      <c r="N702">
        <v>1013</v>
      </c>
      <c r="O702" t="s">
        <v>878</v>
      </c>
      <c r="P702" t="s">
        <v>878</v>
      </c>
      <c r="Q702">
        <v>1</v>
      </c>
      <c r="X702">
        <v>10.1</v>
      </c>
      <c r="Y702">
        <v>0</v>
      </c>
      <c r="Z702">
        <v>0</v>
      </c>
      <c r="AA702">
        <v>0</v>
      </c>
      <c r="AB702">
        <v>11.09</v>
      </c>
      <c r="AC702">
        <v>0</v>
      </c>
      <c r="AD702">
        <v>1</v>
      </c>
      <c r="AE702">
        <v>1</v>
      </c>
      <c r="AF702" t="s">
        <v>19</v>
      </c>
      <c r="AG702">
        <v>13.635</v>
      </c>
      <c r="AH702">
        <v>2</v>
      </c>
      <c r="AI702">
        <v>39651599</v>
      </c>
      <c r="AJ702">
        <v>838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ROW(Source!A303)</f>
        <v>303</v>
      </c>
      <c r="B703">
        <v>39651617</v>
      </c>
      <c r="C703">
        <v>39651598</v>
      </c>
      <c r="D703">
        <v>37064876</v>
      </c>
      <c r="E703">
        <v>1</v>
      </c>
      <c r="F703">
        <v>1</v>
      </c>
      <c r="G703">
        <v>1</v>
      </c>
      <c r="H703">
        <v>1</v>
      </c>
      <c r="I703" t="s">
        <v>897</v>
      </c>
      <c r="J703" t="s">
        <v>3</v>
      </c>
      <c r="K703" t="s">
        <v>898</v>
      </c>
      <c r="L703">
        <v>1191</v>
      </c>
      <c r="N703">
        <v>1013</v>
      </c>
      <c r="O703" t="s">
        <v>878</v>
      </c>
      <c r="P703" t="s">
        <v>878</v>
      </c>
      <c r="Q703">
        <v>1</v>
      </c>
      <c r="X703">
        <v>0.44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2</v>
      </c>
      <c r="AF703" t="s">
        <v>19</v>
      </c>
      <c r="AG703">
        <v>0.59400000000000008</v>
      </c>
      <c r="AH703">
        <v>2</v>
      </c>
      <c r="AI703">
        <v>39651600</v>
      </c>
      <c r="AJ703">
        <v>839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ROW(Source!A303)</f>
        <v>303</v>
      </c>
      <c r="B704">
        <v>39651618</v>
      </c>
      <c r="C704">
        <v>39651598</v>
      </c>
      <c r="D704">
        <v>36882383</v>
      </c>
      <c r="E704">
        <v>1</v>
      </c>
      <c r="F704">
        <v>1</v>
      </c>
      <c r="G704">
        <v>1</v>
      </c>
      <c r="H704">
        <v>2</v>
      </c>
      <c r="I704" t="s">
        <v>899</v>
      </c>
      <c r="J704" t="s">
        <v>900</v>
      </c>
      <c r="K704" t="s">
        <v>901</v>
      </c>
      <c r="L704">
        <v>1368</v>
      </c>
      <c r="N704">
        <v>1011</v>
      </c>
      <c r="O704" t="s">
        <v>902</v>
      </c>
      <c r="P704" t="s">
        <v>902</v>
      </c>
      <c r="Q704">
        <v>1</v>
      </c>
      <c r="X704">
        <v>0.44</v>
      </c>
      <c r="Y704">
        <v>0</v>
      </c>
      <c r="Z704">
        <v>89.99</v>
      </c>
      <c r="AA704">
        <v>10.06</v>
      </c>
      <c r="AB704">
        <v>0</v>
      </c>
      <c r="AC704">
        <v>0</v>
      </c>
      <c r="AD704">
        <v>1</v>
      </c>
      <c r="AE704">
        <v>0</v>
      </c>
      <c r="AF704" t="s">
        <v>19</v>
      </c>
      <c r="AG704">
        <v>0.59400000000000008</v>
      </c>
      <c r="AH704">
        <v>2</v>
      </c>
      <c r="AI704">
        <v>39651601</v>
      </c>
      <c r="AJ704">
        <v>840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ROW(Source!A303)</f>
        <v>303</v>
      </c>
      <c r="B705">
        <v>39651619</v>
      </c>
      <c r="C705">
        <v>39651598</v>
      </c>
      <c r="D705">
        <v>36800424</v>
      </c>
      <c r="E705">
        <v>1</v>
      </c>
      <c r="F705">
        <v>1</v>
      </c>
      <c r="G705">
        <v>1</v>
      </c>
      <c r="H705">
        <v>3</v>
      </c>
      <c r="I705" t="s">
        <v>879</v>
      </c>
      <c r="J705" t="s">
        <v>880</v>
      </c>
      <c r="K705" t="s">
        <v>881</v>
      </c>
      <c r="L705">
        <v>1346</v>
      </c>
      <c r="N705">
        <v>1009</v>
      </c>
      <c r="O705" t="s">
        <v>186</v>
      </c>
      <c r="P705" t="s">
        <v>186</v>
      </c>
      <c r="Q705">
        <v>1</v>
      </c>
      <c r="X705">
        <v>0.01</v>
      </c>
      <c r="Y705">
        <v>27.74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3</v>
      </c>
      <c r="AG705">
        <v>0.01</v>
      </c>
      <c r="AH705">
        <v>2</v>
      </c>
      <c r="AI705">
        <v>39651602</v>
      </c>
      <c r="AJ705">
        <v>841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ROW(Source!A303)</f>
        <v>303</v>
      </c>
      <c r="B706">
        <v>39651620</v>
      </c>
      <c r="C706">
        <v>39651598</v>
      </c>
      <c r="D706">
        <v>36802095</v>
      </c>
      <c r="E706">
        <v>1</v>
      </c>
      <c r="F706">
        <v>1</v>
      </c>
      <c r="G706">
        <v>1</v>
      </c>
      <c r="H706">
        <v>3</v>
      </c>
      <c r="I706" t="s">
        <v>922</v>
      </c>
      <c r="J706" t="s">
        <v>923</v>
      </c>
      <c r="K706" t="s">
        <v>924</v>
      </c>
      <c r="L706">
        <v>1346</v>
      </c>
      <c r="N706">
        <v>1009</v>
      </c>
      <c r="O706" t="s">
        <v>186</v>
      </c>
      <c r="P706" t="s">
        <v>186</v>
      </c>
      <c r="Q706">
        <v>1</v>
      </c>
      <c r="X706">
        <v>0.02</v>
      </c>
      <c r="Y706">
        <v>91.29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3</v>
      </c>
      <c r="AG706">
        <v>0.02</v>
      </c>
      <c r="AH706">
        <v>2</v>
      </c>
      <c r="AI706">
        <v>39651603</v>
      </c>
      <c r="AJ706">
        <v>842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ROW(Source!A303)</f>
        <v>303</v>
      </c>
      <c r="B707">
        <v>39651621</v>
      </c>
      <c r="C707">
        <v>39651598</v>
      </c>
      <c r="D707">
        <v>36804448</v>
      </c>
      <c r="E707">
        <v>1</v>
      </c>
      <c r="F707">
        <v>1</v>
      </c>
      <c r="G707">
        <v>1</v>
      </c>
      <c r="H707">
        <v>3</v>
      </c>
      <c r="I707" t="s">
        <v>925</v>
      </c>
      <c r="J707" t="s">
        <v>926</v>
      </c>
      <c r="K707" t="s">
        <v>927</v>
      </c>
      <c r="L707">
        <v>1346</v>
      </c>
      <c r="N707">
        <v>1009</v>
      </c>
      <c r="O707" t="s">
        <v>186</v>
      </c>
      <c r="P707" t="s">
        <v>186</v>
      </c>
      <c r="Q707">
        <v>1</v>
      </c>
      <c r="X707">
        <v>0.3</v>
      </c>
      <c r="Y707">
        <v>9.0399999999999991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0.3</v>
      </c>
      <c r="AH707">
        <v>2</v>
      </c>
      <c r="AI707">
        <v>39651604</v>
      </c>
      <c r="AJ707">
        <v>843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ROW(Source!A303)</f>
        <v>303</v>
      </c>
      <c r="B708">
        <v>39651622</v>
      </c>
      <c r="C708">
        <v>39651598</v>
      </c>
      <c r="D708">
        <v>36804578</v>
      </c>
      <c r="E708">
        <v>1</v>
      </c>
      <c r="F708">
        <v>1</v>
      </c>
      <c r="G708">
        <v>1</v>
      </c>
      <c r="H708">
        <v>3</v>
      </c>
      <c r="I708" t="s">
        <v>882</v>
      </c>
      <c r="J708" t="s">
        <v>883</v>
      </c>
      <c r="K708" t="s">
        <v>884</v>
      </c>
      <c r="L708">
        <v>1355</v>
      </c>
      <c r="N708">
        <v>1010</v>
      </c>
      <c r="O708" t="s">
        <v>265</v>
      </c>
      <c r="P708" t="s">
        <v>265</v>
      </c>
      <c r="Q708">
        <v>100</v>
      </c>
      <c r="X708">
        <v>0.1</v>
      </c>
      <c r="Y708">
        <v>83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0.1</v>
      </c>
      <c r="AH708">
        <v>2</v>
      </c>
      <c r="AI708">
        <v>39651605</v>
      </c>
      <c r="AJ708">
        <v>844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ROW(Source!A303)</f>
        <v>303</v>
      </c>
      <c r="B709">
        <v>39651623</v>
      </c>
      <c r="C709">
        <v>39651598</v>
      </c>
      <c r="D709">
        <v>36806488</v>
      </c>
      <c r="E709">
        <v>1</v>
      </c>
      <c r="F709">
        <v>1</v>
      </c>
      <c r="G709">
        <v>1</v>
      </c>
      <c r="H709">
        <v>3</v>
      </c>
      <c r="I709" t="s">
        <v>885</v>
      </c>
      <c r="J709" t="s">
        <v>886</v>
      </c>
      <c r="K709" t="s">
        <v>887</v>
      </c>
      <c r="L709">
        <v>1348</v>
      </c>
      <c r="N709">
        <v>1009</v>
      </c>
      <c r="O709" t="s">
        <v>888</v>
      </c>
      <c r="P709" t="s">
        <v>888</v>
      </c>
      <c r="Q709">
        <v>1000</v>
      </c>
      <c r="X709">
        <v>2.9999999999999997E-4</v>
      </c>
      <c r="Y709">
        <v>729.98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3</v>
      </c>
      <c r="AG709">
        <v>2.9999999999999997E-4</v>
      </c>
      <c r="AH709">
        <v>2</v>
      </c>
      <c r="AI709">
        <v>39651606</v>
      </c>
      <c r="AJ709">
        <v>845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ROW(Source!A303)</f>
        <v>303</v>
      </c>
      <c r="B710">
        <v>39651624</v>
      </c>
      <c r="C710">
        <v>39651598</v>
      </c>
      <c r="D710">
        <v>36829216</v>
      </c>
      <c r="E710">
        <v>1</v>
      </c>
      <c r="F710">
        <v>1</v>
      </c>
      <c r="G710">
        <v>1</v>
      </c>
      <c r="H710">
        <v>3</v>
      </c>
      <c r="I710" t="s">
        <v>928</v>
      </c>
      <c r="J710" t="s">
        <v>929</v>
      </c>
      <c r="K710" t="s">
        <v>930</v>
      </c>
      <c r="L710">
        <v>1348</v>
      </c>
      <c r="N710">
        <v>1009</v>
      </c>
      <c r="O710" t="s">
        <v>888</v>
      </c>
      <c r="P710" t="s">
        <v>888</v>
      </c>
      <c r="Q710">
        <v>1000</v>
      </c>
      <c r="X710">
        <v>1E-4</v>
      </c>
      <c r="Y710">
        <v>37517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3</v>
      </c>
      <c r="AG710">
        <v>1E-4</v>
      </c>
      <c r="AH710">
        <v>2</v>
      </c>
      <c r="AI710">
        <v>39651607</v>
      </c>
      <c r="AJ710">
        <v>846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ROW(Source!A303)</f>
        <v>303</v>
      </c>
      <c r="B711">
        <v>39651625</v>
      </c>
      <c r="C711">
        <v>39651598</v>
      </c>
      <c r="D711">
        <v>36829536</v>
      </c>
      <c r="E711">
        <v>1</v>
      </c>
      <c r="F711">
        <v>1</v>
      </c>
      <c r="G711">
        <v>1</v>
      </c>
      <c r="H711">
        <v>3</v>
      </c>
      <c r="I711" t="s">
        <v>889</v>
      </c>
      <c r="J711" t="s">
        <v>890</v>
      </c>
      <c r="K711" t="s">
        <v>891</v>
      </c>
      <c r="L711">
        <v>1346</v>
      </c>
      <c r="N711">
        <v>1009</v>
      </c>
      <c r="O711" t="s">
        <v>186</v>
      </c>
      <c r="P711" t="s">
        <v>186</v>
      </c>
      <c r="Q711">
        <v>1</v>
      </c>
      <c r="X711">
        <v>0.06</v>
      </c>
      <c r="Y711">
        <v>65.75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0.06</v>
      </c>
      <c r="AH711">
        <v>2</v>
      </c>
      <c r="AI711">
        <v>39651608</v>
      </c>
      <c r="AJ711">
        <v>847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ROW(Source!A303)</f>
        <v>303</v>
      </c>
      <c r="B712">
        <v>39651626</v>
      </c>
      <c r="C712">
        <v>39651598</v>
      </c>
      <c r="D712">
        <v>36837792</v>
      </c>
      <c r="E712">
        <v>1</v>
      </c>
      <c r="F712">
        <v>1</v>
      </c>
      <c r="G712">
        <v>1</v>
      </c>
      <c r="H712">
        <v>3</v>
      </c>
      <c r="I712" t="s">
        <v>931</v>
      </c>
      <c r="J712" t="s">
        <v>932</v>
      </c>
      <c r="K712" t="s">
        <v>933</v>
      </c>
      <c r="L712">
        <v>1348</v>
      </c>
      <c r="N712">
        <v>1009</v>
      </c>
      <c r="O712" t="s">
        <v>888</v>
      </c>
      <c r="P712" t="s">
        <v>888</v>
      </c>
      <c r="Q712">
        <v>1000</v>
      </c>
      <c r="X712">
        <v>2.0000000000000002E-5</v>
      </c>
      <c r="Y712">
        <v>15481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2.0000000000000002E-5</v>
      </c>
      <c r="AH712">
        <v>2</v>
      </c>
      <c r="AI712">
        <v>39651609</v>
      </c>
      <c r="AJ712">
        <v>848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ROW(Source!A303)</f>
        <v>303</v>
      </c>
      <c r="B713">
        <v>39651627</v>
      </c>
      <c r="C713">
        <v>39651598</v>
      </c>
      <c r="D713">
        <v>36838470</v>
      </c>
      <c r="E713">
        <v>1</v>
      </c>
      <c r="F713">
        <v>1</v>
      </c>
      <c r="G713">
        <v>1</v>
      </c>
      <c r="H713">
        <v>3</v>
      </c>
      <c r="I713" t="s">
        <v>934</v>
      </c>
      <c r="J713" t="s">
        <v>935</v>
      </c>
      <c r="K713" t="s">
        <v>936</v>
      </c>
      <c r="L713">
        <v>1346</v>
      </c>
      <c r="N713">
        <v>1009</v>
      </c>
      <c r="O713" t="s">
        <v>186</v>
      </c>
      <c r="P713" t="s">
        <v>186</v>
      </c>
      <c r="Q713">
        <v>1</v>
      </c>
      <c r="X713">
        <v>0.03</v>
      </c>
      <c r="Y713">
        <v>35.630000000000003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0.03</v>
      </c>
      <c r="AH713">
        <v>2</v>
      </c>
      <c r="AI713">
        <v>39651610</v>
      </c>
      <c r="AJ713">
        <v>849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ROW(Source!A303)</f>
        <v>303</v>
      </c>
      <c r="B714">
        <v>39651628</v>
      </c>
      <c r="C714">
        <v>39651598</v>
      </c>
      <c r="D714">
        <v>36853818</v>
      </c>
      <c r="E714">
        <v>1</v>
      </c>
      <c r="F714">
        <v>1</v>
      </c>
      <c r="G714">
        <v>1</v>
      </c>
      <c r="H714">
        <v>3</v>
      </c>
      <c r="I714" t="s">
        <v>937</v>
      </c>
      <c r="J714" t="s">
        <v>938</v>
      </c>
      <c r="K714" t="s">
        <v>939</v>
      </c>
      <c r="L714">
        <v>1355</v>
      </c>
      <c r="N714">
        <v>1010</v>
      </c>
      <c r="O714" t="s">
        <v>265</v>
      </c>
      <c r="P714" t="s">
        <v>265</v>
      </c>
      <c r="Q714">
        <v>100</v>
      </c>
      <c r="X714">
        <v>0.1</v>
      </c>
      <c r="Y714">
        <v>203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0.1</v>
      </c>
      <c r="AH714">
        <v>2</v>
      </c>
      <c r="AI714">
        <v>39651611</v>
      </c>
      <c r="AJ714">
        <v>850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ROW(Source!A303)</f>
        <v>303</v>
      </c>
      <c r="B715">
        <v>39651629</v>
      </c>
      <c r="C715">
        <v>39651598</v>
      </c>
      <c r="D715">
        <v>36860566</v>
      </c>
      <c r="E715">
        <v>1</v>
      </c>
      <c r="F715">
        <v>1</v>
      </c>
      <c r="G715">
        <v>1</v>
      </c>
      <c r="H715">
        <v>3</v>
      </c>
      <c r="I715" t="s">
        <v>940</v>
      </c>
      <c r="J715" t="s">
        <v>941</v>
      </c>
      <c r="K715" t="s">
        <v>942</v>
      </c>
      <c r="L715">
        <v>1346</v>
      </c>
      <c r="N715">
        <v>1009</v>
      </c>
      <c r="O715" t="s">
        <v>186</v>
      </c>
      <c r="P715" t="s">
        <v>186</v>
      </c>
      <c r="Q715">
        <v>1</v>
      </c>
      <c r="X715">
        <v>0.02</v>
      </c>
      <c r="Y715">
        <v>15.37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0.02</v>
      </c>
      <c r="AH715">
        <v>2</v>
      </c>
      <c r="AI715">
        <v>39651612</v>
      </c>
      <c r="AJ715">
        <v>851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ROW(Source!A303)</f>
        <v>303</v>
      </c>
      <c r="B716">
        <v>39651630</v>
      </c>
      <c r="C716">
        <v>39651598</v>
      </c>
      <c r="D716">
        <v>36867796</v>
      </c>
      <c r="E716">
        <v>1</v>
      </c>
      <c r="F716">
        <v>1</v>
      </c>
      <c r="G716">
        <v>1</v>
      </c>
      <c r="H716">
        <v>3</v>
      </c>
      <c r="I716" t="s">
        <v>943</v>
      </c>
      <c r="J716" t="s">
        <v>944</v>
      </c>
      <c r="K716" t="s">
        <v>945</v>
      </c>
      <c r="L716">
        <v>1346</v>
      </c>
      <c r="N716">
        <v>1009</v>
      </c>
      <c r="O716" t="s">
        <v>186</v>
      </c>
      <c r="P716" t="s">
        <v>186</v>
      </c>
      <c r="Q716">
        <v>1</v>
      </c>
      <c r="X716">
        <v>0.08</v>
      </c>
      <c r="Y716">
        <v>38.340000000000003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0.08</v>
      </c>
      <c r="AH716">
        <v>2</v>
      </c>
      <c r="AI716">
        <v>39651613</v>
      </c>
      <c r="AJ716">
        <v>852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ROW(Source!A303)</f>
        <v>303</v>
      </c>
      <c r="B717">
        <v>39651631</v>
      </c>
      <c r="C717">
        <v>39651598</v>
      </c>
      <c r="D717">
        <v>36799066</v>
      </c>
      <c r="E717">
        <v>17</v>
      </c>
      <c r="F717">
        <v>1</v>
      </c>
      <c r="G717">
        <v>1</v>
      </c>
      <c r="H717">
        <v>3</v>
      </c>
      <c r="I717" t="s">
        <v>1285</v>
      </c>
      <c r="J717" t="s">
        <v>3</v>
      </c>
      <c r="K717" t="s">
        <v>1286</v>
      </c>
      <c r="L717">
        <v>1348</v>
      </c>
      <c r="N717">
        <v>1009</v>
      </c>
      <c r="O717" t="s">
        <v>888</v>
      </c>
      <c r="P717" t="s">
        <v>888</v>
      </c>
      <c r="Q717">
        <v>1000</v>
      </c>
      <c r="X717">
        <v>1E-3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 t="s">
        <v>3</v>
      </c>
      <c r="AG717">
        <v>1E-3</v>
      </c>
      <c r="AH717">
        <v>3</v>
      </c>
      <c r="AI717">
        <v>-1</v>
      </c>
      <c r="AJ717" t="s">
        <v>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ROW(Source!A303)</f>
        <v>303</v>
      </c>
      <c r="B718">
        <v>39651632</v>
      </c>
      <c r="C718">
        <v>39651598</v>
      </c>
      <c r="D718">
        <v>36799065</v>
      </c>
      <c r="E718">
        <v>17</v>
      </c>
      <c r="F718">
        <v>1</v>
      </c>
      <c r="G718">
        <v>1</v>
      </c>
      <c r="H718">
        <v>3</v>
      </c>
      <c r="I718" t="s">
        <v>892</v>
      </c>
      <c r="J718" t="s">
        <v>3</v>
      </c>
      <c r="K718" t="s">
        <v>893</v>
      </c>
      <c r="L718">
        <v>1374</v>
      </c>
      <c r="N718">
        <v>1013</v>
      </c>
      <c r="O718" t="s">
        <v>894</v>
      </c>
      <c r="P718" t="s">
        <v>894</v>
      </c>
      <c r="Q718">
        <v>1</v>
      </c>
      <c r="X718">
        <v>2.2400000000000002</v>
      </c>
      <c r="Y718">
        <v>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3</v>
      </c>
      <c r="AG718">
        <v>2.2400000000000002</v>
      </c>
      <c r="AH718">
        <v>2</v>
      </c>
      <c r="AI718">
        <v>39651614</v>
      </c>
      <c r="AJ718">
        <v>854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ROW(Source!A306)</f>
        <v>306</v>
      </c>
      <c r="B719">
        <v>39651642</v>
      </c>
      <c r="C719">
        <v>39651634</v>
      </c>
      <c r="D719">
        <v>37071037</v>
      </c>
      <c r="E719">
        <v>1</v>
      </c>
      <c r="F719">
        <v>1</v>
      </c>
      <c r="G719">
        <v>1</v>
      </c>
      <c r="H719">
        <v>1</v>
      </c>
      <c r="I719" t="s">
        <v>895</v>
      </c>
      <c r="J719" t="s">
        <v>3</v>
      </c>
      <c r="K719" t="s">
        <v>896</v>
      </c>
      <c r="L719">
        <v>1191</v>
      </c>
      <c r="N719">
        <v>1013</v>
      </c>
      <c r="O719" t="s">
        <v>878</v>
      </c>
      <c r="P719" t="s">
        <v>878</v>
      </c>
      <c r="Q719">
        <v>1</v>
      </c>
      <c r="X719">
        <v>2.06</v>
      </c>
      <c r="Y719">
        <v>0</v>
      </c>
      <c r="Z719">
        <v>0</v>
      </c>
      <c r="AA719">
        <v>0</v>
      </c>
      <c r="AB719">
        <v>9.6199999999999992</v>
      </c>
      <c r="AC719">
        <v>0</v>
      </c>
      <c r="AD719">
        <v>1</v>
      </c>
      <c r="AE719">
        <v>1</v>
      </c>
      <c r="AF719" t="s">
        <v>19</v>
      </c>
      <c r="AG719">
        <v>2.7810000000000001</v>
      </c>
      <c r="AH719">
        <v>2</v>
      </c>
      <c r="AI719">
        <v>39651635</v>
      </c>
      <c r="AJ719">
        <v>855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ROW(Source!A306)</f>
        <v>306</v>
      </c>
      <c r="B720">
        <v>39651643</v>
      </c>
      <c r="C720">
        <v>39651634</v>
      </c>
      <c r="D720">
        <v>36800208</v>
      </c>
      <c r="E720">
        <v>1</v>
      </c>
      <c r="F720">
        <v>1</v>
      </c>
      <c r="G720">
        <v>1</v>
      </c>
      <c r="H720">
        <v>3</v>
      </c>
      <c r="I720" t="s">
        <v>946</v>
      </c>
      <c r="J720" t="s">
        <v>947</v>
      </c>
      <c r="K720" t="s">
        <v>948</v>
      </c>
      <c r="L720">
        <v>1348</v>
      </c>
      <c r="N720">
        <v>1009</v>
      </c>
      <c r="O720" t="s">
        <v>888</v>
      </c>
      <c r="P720" t="s">
        <v>888</v>
      </c>
      <c r="Q720">
        <v>1000</v>
      </c>
      <c r="X720">
        <v>1E-3</v>
      </c>
      <c r="Y720">
        <v>6720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1E-3</v>
      </c>
      <c r="AH720">
        <v>2</v>
      </c>
      <c r="AI720">
        <v>39651636</v>
      </c>
      <c r="AJ720">
        <v>856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ROW(Source!A306)</f>
        <v>306</v>
      </c>
      <c r="B721">
        <v>39651644</v>
      </c>
      <c r="C721">
        <v>39651634</v>
      </c>
      <c r="D721">
        <v>36800459</v>
      </c>
      <c r="E721">
        <v>1</v>
      </c>
      <c r="F721">
        <v>1</v>
      </c>
      <c r="G721">
        <v>1</v>
      </c>
      <c r="H721">
        <v>3</v>
      </c>
      <c r="I721" t="s">
        <v>949</v>
      </c>
      <c r="J721" t="s">
        <v>950</v>
      </c>
      <c r="K721" t="s">
        <v>951</v>
      </c>
      <c r="L721">
        <v>1348</v>
      </c>
      <c r="N721">
        <v>1009</v>
      </c>
      <c r="O721" t="s">
        <v>888</v>
      </c>
      <c r="P721" t="s">
        <v>888</v>
      </c>
      <c r="Q721">
        <v>1000</v>
      </c>
      <c r="X721">
        <v>1.1E-4</v>
      </c>
      <c r="Y721">
        <v>5850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1.1E-4</v>
      </c>
      <c r="AH721">
        <v>2</v>
      </c>
      <c r="AI721">
        <v>39651637</v>
      </c>
      <c r="AJ721">
        <v>857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ROW(Source!A306)</f>
        <v>306</v>
      </c>
      <c r="B722">
        <v>39651645</v>
      </c>
      <c r="C722">
        <v>39651634</v>
      </c>
      <c r="D722">
        <v>36801796</v>
      </c>
      <c r="E722">
        <v>1</v>
      </c>
      <c r="F722">
        <v>1</v>
      </c>
      <c r="G722">
        <v>1</v>
      </c>
      <c r="H722">
        <v>3</v>
      </c>
      <c r="I722" t="s">
        <v>952</v>
      </c>
      <c r="J722" t="s">
        <v>953</v>
      </c>
      <c r="K722" t="s">
        <v>954</v>
      </c>
      <c r="L722">
        <v>1346</v>
      </c>
      <c r="N722">
        <v>1009</v>
      </c>
      <c r="O722" t="s">
        <v>186</v>
      </c>
      <c r="P722" t="s">
        <v>186</v>
      </c>
      <c r="Q722">
        <v>1</v>
      </c>
      <c r="X722">
        <v>2.8</v>
      </c>
      <c r="Y722">
        <v>4.16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3</v>
      </c>
      <c r="AG722">
        <v>2.8</v>
      </c>
      <c r="AH722">
        <v>2</v>
      </c>
      <c r="AI722">
        <v>39651638</v>
      </c>
      <c r="AJ722">
        <v>858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ROW(Source!A306)</f>
        <v>306</v>
      </c>
      <c r="B723">
        <v>39651646</v>
      </c>
      <c r="C723">
        <v>39651634</v>
      </c>
      <c r="D723">
        <v>36828215</v>
      </c>
      <c r="E723">
        <v>1</v>
      </c>
      <c r="F723">
        <v>1</v>
      </c>
      <c r="G723">
        <v>1</v>
      </c>
      <c r="H723">
        <v>3</v>
      </c>
      <c r="I723" t="s">
        <v>955</v>
      </c>
      <c r="J723" t="s">
        <v>956</v>
      </c>
      <c r="K723" t="s">
        <v>957</v>
      </c>
      <c r="L723">
        <v>1348</v>
      </c>
      <c r="N723">
        <v>1009</v>
      </c>
      <c r="O723" t="s">
        <v>888</v>
      </c>
      <c r="P723" t="s">
        <v>888</v>
      </c>
      <c r="Q723">
        <v>1000</v>
      </c>
      <c r="X723">
        <v>3.0000000000000001E-5</v>
      </c>
      <c r="Y723">
        <v>41210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3</v>
      </c>
      <c r="AG723">
        <v>3.0000000000000001E-5</v>
      </c>
      <c r="AH723">
        <v>2</v>
      </c>
      <c r="AI723">
        <v>39651639</v>
      </c>
      <c r="AJ723">
        <v>859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ROW(Source!A306)</f>
        <v>306</v>
      </c>
      <c r="B724">
        <v>39651647</v>
      </c>
      <c r="C724">
        <v>39651634</v>
      </c>
      <c r="D724">
        <v>36799065</v>
      </c>
      <c r="E724">
        <v>17</v>
      </c>
      <c r="F724">
        <v>1</v>
      </c>
      <c r="G724">
        <v>1</v>
      </c>
      <c r="H724">
        <v>3</v>
      </c>
      <c r="I724" t="s">
        <v>892</v>
      </c>
      <c r="J724" t="s">
        <v>3</v>
      </c>
      <c r="K724" t="s">
        <v>893</v>
      </c>
      <c r="L724">
        <v>1374</v>
      </c>
      <c r="N724">
        <v>1013</v>
      </c>
      <c r="O724" t="s">
        <v>894</v>
      </c>
      <c r="P724" t="s">
        <v>894</v>
      </c>
      <c r="Q724">
        <v>1</v>
      </c>
      <c r="X724">
        <v>0.4</v>
      </c>
      <c r="Y724">
        <v>1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3</v>
      </c>
      <c r="AG724">
        <v>0.4</v>
      </c>
      <c r="AH724">
        <v>2</v>
      </c>
      <c r="AI724">
        <v>39651640</v>
      </c>
      <c r="AJ724">
        <v>861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ROW(Source!A307)</f>
        <v>307</v>
      </c>
      <c r="B725">
        <v>39651642</v>
      </c>
      <c r="C725">
        <v>39651634</v>
      </c>
      <c r="D725">
        <v>37071037</v>
      </c>
      <c r="E725">
        <v>1</v>
      </c>
      <c r="F725">
        <v>1</v>
      </c>
      <c r="G725">
        <v>1</v>
      </c>
      <c r="H725">
        <v>1</v>
      </c>
      <c r="I725" t="s">
        <v>895</v>
      </c>
      <c r="J725" t="s">
        <v>3</v>
      </c>
      <c r="K725" t="s">
        <v>896</v>
      </c>
      <c r="L725">
        <v>1191</v>
      </c>
      <c r="N725">
        <v>1013</v>
      </c>
      <c r="O725" t="s">
        <v>878</v>
      </c>
      <c r="P725" t="s">
        <v>878</v>
      </c>
      <c r="Q725">
        <v>1</v>
      </c>
      <c r="X725">
        <v>2.06</v>
      </c>
      <c r="Y725">
        <v>0</v>
      </c>
      <c r="Z725">
        <v>0</v>
      </c>
      <c r="AA725">
        <v>0</v>
      </c>
      <c r="AB725">
        <v>9.6199999999999992</v>
      </c>
      <c r="AC725">
        <v>0</v>
      </c>
      <c r="AD725">
        <v>1</v>
      </c>
      <c r="AE725">
        <v>1</v>
      </c>
      <c r="AF725" t="s">
        <v>19</v>
      </c>
      <c r="AG725">
        <v>2.7810000000000001</v>
      </c>
      <c r="AH725">
        <v>2</v>
      </c>
      <c r="AI725">
        <v>39651635</v>
      </c>
      <c r="AJ725">
        <v>862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ROW(Source!A307)</f>
        <v>307</v>
      </c>
      <c r="B726">
        <v>39651643</v>
      </c>
      <c r="C726">
        <v>39651634</v>
      </c>
      <c r="D726">
        <v>36800208</v>
      </c>
      <c r="E726">
        <v>1</v>
      </c>
      <c r="F726">
        <v>1</v>
      </c>
      <c r="G726">
        <v>1</v>
      </c>
      <c r="H726">
        <v>3</v>
      </c>
      <c r="I726" t="s">
        <v>946</v>
      </c>
      <c r="J726" t="s">
        <v>947</v>
      </c>
      <c r="K726" t="s">
        <v>948</v>
      </c>
      <c r="L726">
        <v>1348</v>
      </c>
      <c r="N726">
        <v>1009</v>
      </c>
      <c r="O726" t="s">
        <v>888</v>
      </c>
      <c r="P726" t="s">
        <v>888</v>
      </c>
      <c r="Q726">
        <v>1000</v>
      </c>
      <c r="X726">
        <v>1E-3</v>
      </c>
      <c r="Y726">
        <v>6720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3</v>
      </c>
      <c r="AG726">
        <v>1E-3</v>
      </c>
      <c r="AH726">
        <v>2</v>
      </c>
      <c r="AI726">
        <v>39651636</v>
      </c>
      <c r="AJ726">
        <v>863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ROW(Source!A307)</f>
        <v>307</v>
      </c>
      <c r="B727">
        <v>39651644</v>
      </c>
      <c r="C727">
        <v>39651634</v>
      </c>
      <c r="D727">
        <v>36800459</v>
      </c>
      <c r="E727">
        <v>1</v>
      </c>
      <c r="F727">
        <v>1</v>
      </c>
      <c r="G727">
        <v>1</v>
      </c>
      <c r="H727">
        <v>3</v>
      </c>
      <c r="I727" t="s">
        <v>949</v>
      </c>
      <c r="J727" t="s">
        <v>950</v>
      </c>
      <c r="K727" t="s">
        <v>951</v>
      </c>
      <c r="L727">
        <v>1348</v>
      </c>
      <c r="N727">
        <v>1009</v>
      </c>
      <c r="O727" t="s">
        <v>888</v>
      </c>
      <c r="P727" t="s">
        <v>888</v>
      </c>
      <c r="Q727">
        <v>1000</v>
      </c>
      <c r="X727">
        <v>1.1E-4</v>
      </c>
      <c r="Y727">
        <v>5850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1.1E-4</v>
      </c>
      <c r="AH727">
        <v>2</v>
      </c>
      <c r="AI727">
        <v>39651637</v>
      </c>
      <c r="AJ727">
        <v>864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ROW(Source!A307)</f>
        <v>307</v>
      </c>
      <c r="B728">
        <v>39651645</v>
      </c>
      <c r="C728">
        <v>39651634</v>
      </c>
      <c r="D728">
        <v>36801796</v>
      </c>
      <c r="E728">
        <v>1</v>
      </c>
      <c r="F728">
        <v>1</v>
      </c>
      <c r="G728">
        <v>1</v>
      </c>
      <c r="H728">
        <v>3</v>
      </c>
      <c r="I728" t="s">
        <v>952</v>
      </c>
      <c r="J728" t="s">
        <v>953</v>
      </c>
      <c r="K728" t="s">
        <v>954</v>
      </c>
      <c r="L728">
        <v>1346</v>
      </c>
      <c r="N728">
        <v>1009</v>
      </c>
      <c r="O728" t="s">
        <v>186</v>
      </c>
      <c r="P728" t="s">
        <v>186</v>
      </c>
      <c r="Q728">
        <v>1</v>
      </c>
      <c r="X728">
        <v>2.8</v>
      </c>
      <c r="Y728">
        <v>4.16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2.8</v>
      </c>
      <c r="AH728">
        <v>2</v>
      </c>
      <c r="AI728">
        <v>39651638</v>
      </c>
      <c r="AJ728">
        <v>865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ROW(Source!A307)</f>
        <v>307</v>
      </c>
      <c r="B729">
        <v>39651646</v>
      </c>
      <c r="C729">
        <v>39651634</v>
      </c>
      <c r="D729">
        <v>36828215</v>
      </c>
      <c r="E729">
        <v>1</v>
      </c>
      <c r="F729">
        <v>1</v>
      </c>
      <c r="G729">
        <v>1</v>
      </c>
      <c r="H729">
        <v>3</v>
      </c>
      <c r="I729" t="s">
        <v>955</v>
      </c>
      <c r="J729" t="s">
        <v>956</v>
      </c>
      <c r="K729" t="s">
        <v>957</v>
      </c>
      <c r="L729">
        <v>1348</v>
      </c>
      <c r="N729">
        <v>1009</v>
      </c>
      <c r="O729" t="s">
        <v>888</v>
      </c>
      <c r="P729" t="s">
        <v>888</v>
      </c>
      <c r="Q729">
        <v>1000</v>
      </c>
      <c r="X729">
        <v>3.0000000000000001E-5</v>
      </c>
      <c r="Y729">
        <v>41210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3</v>
      </c>
      <c r="AG729">
        <v>3.0000000000000001E-5</v>
      </c>
      <c r="AH729">
        <v>2</v>
      </c>
      <c r="AI729">
        <v>39651639</v>
      </c>
      <c r="AJ729">
        <v>866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ROW(Source!A307)</f>
        <v>307</v>
      </c>
      <c r="B730">
        <v>39651647</v>
      </c>
      <c r="C730">
        <v>39651634</v>
      </c>
      <c r="D730">
        <v>36799065</v>
      </c>
      <c r="E730">
        <v>17</v>
      </c>
      <c r="F730">
        <v>1</v>
      </c>
      <c r="G730">
        <v>1</v>
      </c>
      <c r="H730">
        <v>3</v>
      </c>
      <c r="I730" t="s">
        <v>892</v>
      </c>
      <c r="J730" t="s">
        <v>3</v>
      </c>
      <c r="K730" t="s">
        <v>893</v>
      </c>
      <c r="L730">
        <v>1374</v>
      </c>
      <c r="N730">
        <v>1013</v>
      </c>
      <c r="O730" t="s">
        <v>894</v>
      </c>
      <c r="P730" t="s">
        <v>894</v>
      </c>
      <c r="Q730">
        <v>1</v>
      </c>
      <c r="X730">
        <v>0.4</v>
      </c>
      <c r="Y730">
        <v>1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3</v>
      </c>
      <c r="AG730">
        <v>0.4</v>
      </c>
      <c r="AH730">
        <v>2</v>
      </c>
      <c r="AI730">
        <v>39651640</v>
      </c>
      <c r="AJ730">
        <v>868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ROW(Source!A310)</f>
        <v>310</v>
      </c>
      <c r="B731">
        <v>39651659</v>
      </c>
      <c r="C731">
        <v>39651649</v>
      </c>
      <c r="D731">
        <v>37072887</v>
      </c>
      <c r="E731">
        <v>1</v>
      </c>
      <c r="F731">
        <v>1</v>
      </c>
      <c r="G731">
        <v>1</v>
      </c>
      <c r="H731">
        <v>1</v>
      </c>
      <c r="I731" t="s">
        <v>1087</v>
      </c>
      <c r="J731" t="s">
        <v>3</v>
      </c>
      <c r="K731" t="s">
        <v>1088</v>
      </c>
      <c r="L731">
        <v>1191</v>
      </c>
      <c r="N731">
        <v>1013</v>
      </c>
      <c r="O731" t="s">
        <v>878</v>
      </c>
      <c r="P731" t="s">
        <v>878</v>
      </c>
      <c r="Q731">
        <v>1</v>
      </c>
      <c r="X731">
        <v>10.3</v>
      </c>
      <c r="Y731">
        <v>0</v>
      </c>
      <c r="Z731">
        <v>0</v>
      </c>
      <c r="AA731">
        <v>0</v>
      </c>
      <c r="AB731">
        <v>10.210000000000001</v>
      </c>
      <c r="AC731">
        <v>0</v>
      </c>
      <c r="AD731">
        <v>1</v>
      </c>
      <c r="AE731">
        <v>1</v>
      </c>
      <c r="AF731" t="s">
        <v>19</v>
      </c>
      <c r="AG731">
        <v>13.905000000000001</v>
      </c>
      <c r="AH731">
        <v>2</v>
      </c>
      <c r="AI731">
        <v>39651650</v>
      </c>
      <c r="AJ731">
        <v>869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ROW(Source!A310)</f>
        <v>310</v>
      </c>
      <c r="B732">
        <v>39651660</v>
      </c>
      <c r="C732">
        <v>39651649</v>
      </c>
      <c r="D732">
        <v>36800120</v>
      </c>
      <c r="E732">
        <v>1</v>
      </c>
      <c r="F732">
        <v>1</v>
      </c>
      <c r="G732">
        <v>1</v>
      </c>
      <c r="H732">
        <v>3</v>
      </c>
      <c r="I732" t="s">
        <v>1089</v>
      </c>
      <c r="J732" t="s">
        <v>1090</v>
      </c>
      <c r="K732" t="s">
        <v>1091</v>
      </c>
      <c r="L732">
        <v>1346</v>
      </c>
      <c r="N732">
        <v>1009</v>
      </c>
      <c r="O732" t="s">
        <v>186</v>
      </c>
      <c r="P732" t="s">
        <v>186</v>
      </c>
      <c r="Q732">
        <v>1</v>
      </c>
      <c r="X732">
        <v>5.6000000000000001E-2</v>
      </c>
      <c r="Y732">
        <v>38.89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3</v>
      </c>
      <c r="AG732">
        <v>5.6000000000000001E-2</v>
      </c>
      <c r="AH732">
        <v>2</v>
      </c>
      <c r="AI732">
        <v>39651651</v>
      </c>
      <c r="AJ732">
        <v>870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ROW(Source!A310)</f>
        <v>310</v>
      </c>
      <c r="B733">
        <v>39651661</v>
      </c>
      <c r="C733">
        <v>39651649</v>
      </c>
      <c r="D733">
        <v>36800366</v>
      </c>
      <c r="E733">
        <v>1</v>
      </c>
      <c r="F733">
        <v>1</v>
      </c>
      <c r="G733">
        <v>1</v>
      </c>
      <c r="H733">
        <v>3</v>
      </c>
      <c r="I733" t="s">
        <v>1092</v>
      </c>
      <c r="J733" t="s">
        <v>1093</v>
      </c>
      <c r="K733" t="s">
        <v>1094</v>
      </c>
      <c r="L733">
        <v>1348</v>
      </c>
      <c r="N733">
        <v>1009</v>
      </c>
      <c r="O733" t="s">
        <v>888</v>
      </c>
      <c r="P733" t="s">
        <v>888</v>
      </c>
      <c r="Q733">
        <v>1000</v>
      </c>
      <c r="X733">
        <v>2.0000000000000002E-5</v>
      </c>
      <c r="Y733">
        <v>4934.4799999999996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3</v>
      </c>
      <c r="AG733">
        <v>2.0000000000000002E-5</v>
      </c>
      <c r="AH733">
        <v>2</v>
      </c>
      <c r="AI733">
        <v>39651652</v>
      </c>
      <c r="AJ733">
        <v>871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ROW(Source!A310)</f>
        <v>310</v>
      </c>
      <c r="B734">
        <v>39651662</v>
      </c>
      <c r="C734">
        <v>39651649</v>
      </c>
      <c r="D734">
        <v>36800424</v>
      </c>
      <c r="E734">
        <v>1</v>
      </c>
      <c r="F734">
        <v>1</v>
      </c>
      <c r="G734">
        <v>1</v>
      </c>
      <c r="H734">
        <v>3</v>
      </c>
      <c r="I734" t="s">
        <v>879</v>
      </c>
      <c r="J734" t="s">
        <v>880</v>
      </c>
      <c r="K734" t="s">
        <v>881</v>
      </c>
      <c r="L734">
        <v>1346</v>
      </c>
      <c r="N734">
        <v>1009</v>
      </c>
      <c r="O734" t="s">
        <v>186</v>
      </c>
      <c r="P734" t="s">
        <v>186</v>
      </c>
      <c r="Q734">
        <v>1</v>
      </c>
      <c r="X734">
        <v>3.2000000000000001E-2</v>
      </c>
      <c r="Y734">
        <v>27.74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3</v>
      </c>
      <c r="AG734">
        <v>3.2000000000000001E-2</v>
      </c>
      <c r="AH734">
        <v>2</v>
      </c>
      <c r="AI734">
        <v>39651653</v>
      </c>
      <c r="AJ734">
        <v>872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ROW(Source!A310)</f>
        <v>310</v>
      </c>
      <c r="B735">
        <v>39651663</v>
      </c>
      <c r="C735">
        <v>39651649</v>
      </c>
      <c r="D735">
        <v>36829537</v>
      </c>
      <c r="E735">
        <v>1</v>
      </c>
      <c r="F735">
        <v>1</v>
      </c>
      <c r="G735">
        <v>1</v>
      </c>
      <c r="H735">
        <v>3</v>
      </c>
      <c r="I735" t="s">
        <v>1095</v>
      </c>
      <c r="J735" t="s">
        <v>1096</v>
      </c>
      <c r="K735" t="s">
        <v>1097</v>
      </c>
      <c r="L735">
        <v>1346</v>
      </c>
      <c r="N735">
        <v>1009</v>
      </c>
      <c r="O735" t="s">
        <v>186</v>
      </c>
      <c r="P735" t="s">
        <v>186</v>
      </c>
      <c r="Q735">
        <v>1</v>
      </c>
      <c r="X735">
        <v>0.13600000000000001</v>
      </c>
      <c r="Y735">
        <v>114.22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</v>
      </c>
      <c r="AG735">
        <v>0.13600000000000001</v>
      </c>
      <c r="AH735">
        <v>2</v>
      </c>
      <c r="AI735">
        <v>39651654</v>
      </c>
      <c r="AJ735">
        <v>873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ROW(Source!A310)</f>
        <v>310</v>
      </c>
      <c r="B736">
        <v>39651664</v>
      </c>
      <c r="C736">
        <v>39651649</v>
      </c>
      <c r="D736">
        <v>36838420</v>
      </c>
      <c r="E736">
        <v>1</v>
      </c>
      <c r="F736">
        <v>1</v>
      </c>
      <c r="G736">
        <v>1</v>
      </c>
      <c r="H736">
        <v>3</v>
      </c>
      <c r="I736" t="s">
        <v>1098</v>
      </c>
      <c r="J736" t="s">
        <v>1099</v>
      </c>
      <c r="K736" t="s">
        <v>1100</v>
      </c>
      <c r="L736">
        <v>1348</v>
      </c>
      <c r="N736">
        <v>1009</v>
      </c>
      <c r="O736" t="s">
        <v>888</v>
      </c>
      <c r="P736" t="s">
        <v>888</v>
      </c>
      <c r="Q736">
        <v>1000</v>
      </c>
      <c r="X736">
        <v>3.0000000000000001E-5</v>
      </c>
      <c r="Y736">
        <v>27921.97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</v>
      </c>
      <c r="AG736">
        <v>3.0000000000000001E-5</v>
      </c>
      <c r="AH736">
        <v>2</v>
      </c>
      <c r="AI736">
        <v>39651655</v>
      </c>
      <c r="AJ736">
        <v>874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ROW(Source!A310)</f>
        <v>310</v>
      </c>
      <c r="B737">
        <v>39651665</v>
      </c>
      <c r="C737">
        <v>39651649</v>
      </c>
      <c r="D737">
        <v>36867794</v>
      </c>
      <c r="E737">
        <v>1</v>
      </c>
      <c r="F737">
        <v>1</v>
      </c>
      <c r="G737">
        <v>1</v>
      </c>
      <c r="H737">
        <v>3</v>
      </c>
      <c r="I737" t="s">
        <v>1101</v>
      </c>
      <c r="J737" t="s">
        <v>1102</v>
      </c>
      <c r="K737" t="s">
        <v>1103</v>
      </c>
      <c r="L737">
        <v>1346</v>
      </c>
      <c r="N737">
        <v>1009</v>
      </c>
      <c r="O737" t="s">
        <v>186</v>
      </c>
      <c r="P737" t="s">
        <v>186</v>
      </c>
      <c r="Q737">
        <v>1</v>
      </c>
      <c r="X737">
        <v>0.04</v>
      </c>
      <c r="Y737">
        <v>35.700000000000003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3</v>
      </c>
      <c r="AG737">
        <v>0.04</v>
      </c>
      <c r="AH737">
        <v>2</v>
      </c>
      <c r="AI737">
        <v>39651656</v>
      </c>
      <c r="AJ737">
        <v>875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ROW(Source!A310)</f>
        <v>310</v>
      </c>
      <c r="B738">
        <v>39651666</v>
      </c>
      <c r="C738">
        <v>39651649</v>
      </c>
      <c r="D738">
        <v>36870820</v>
      </c>
      <c r="E738">
        <v>1</v>
      </c>
      <c r="F738">
        <v>1</v>
      </c>
      <c r="G738">
        <v>1</v>
      </c>
      <c r="H738">
        <v>3</v>
      </c>
      <c r="I738" t="s">
        <v>915</v>
      </c>
      <c r="J738" t="s">
        <v>916</v>
      </c>
      <c r="K738" t="s">
        <v>917</v>
      </c>
      <c r="L738">
        <v>1355</v>
      </c>
      <c r="N738">
        <v>1010</v>
      </c>
      <c r="O738" t="s">
        <v>265</v>
      </c>
      <c r="P738" t="s">
        <v>265</v>
      </c>
      <c r="Q738">
        <v>100</v>
      </c>
      <c r="X738">
        <v>1</v>
      </c>
      <c r="Y738">
        <v>30.74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</v>
      </c>
      <c r="AG738">
        <v>1</v>
      </c>
      <c r="AH738">
        <v>2</v>
      </c>
      <c r="AI738">
        <v>39651657</v>
      </c>
      <c r="AJ738">
        <v>876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ROW(Source!A310)</f>
        <v>310</v>
      </c>
      <c r="B739">
        <v>39651667</v>
      </c>
      <c r="C739">
        <v>39651649</v>
      </c>
      <c r="D739">
        <v>36799065</v>
      </c>
      <c r="E739">
        <v>17</v>
      </c>
      <c r="F739">
        <v>1</v>
      </c>
      <c r="G739">
        <v>1</v>
      </c>
      <c r="H739">
        <v>3</v>
      </c>
      <c r="I739" t="s">
        <v>892</v>
      </c>
      <c r="J739" t="s">
        <v>3</v>
      </c>
      <c r="K739" t="s">
        <v>893</v>
      </c>
      <c r="L739">
        <v>1374</v>
      </c>
      <c r="N739">
        <v>1013</v>
      </c>
      <c r="O739" t="s">
        <v>894</v>
      </c>
      <c r="P739" t="s">
        <v>894</v>
      </c>
      <c r="Q739">
        <v>1</v>
      </c>
      <c r="X739">
        <v>2.1</v>
      </c>
      <c r="Y739">
        <v>1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2.1</v>
      </c>
      <c r="AH739">
        <v>2</v>
      </c>
      <c r="AI739">
        <v>39651658</v>
      </c>
      <c r="AJ739">
        <v>877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ROW(Source!A311)</f>
        <v>311</v>
      </c>
      <c r="B740">
        <v>39651659</v>
      </c>
      <c r="C740">
        <v>39651649</v>
      </c>
      <c r="D740">
        <v>37072887</v>
      </c>
      <c r="E740">
        <v>1</v>
      </c>
      <c r="F740">
        <v>1</v>
      </c>
      <c r="G740">
        <v>1</v>
      </c>
      <c r="H740">
        <v>1</v>
      </c>
      <c r="I740" t="s">
        <v>1087</v>
      </c>
      <c r="J740" t="s">
        <v>3</v>
      </c>
      <c r="K740" t="s">
        <v>1088</v>
      </c>
      <c r="L740">
        <v>1191</v>
      </c>
      <c r="N740">
        <v>1013</v>
      </c>
      <c r="O740" t="s">
        <v>878</v>
      </c>
      <c r="P740" t="s">
        <v>878</v>
      </c>
      <c r="Q740">
        <v>1</v>
      </c>
      <c r="X740">
        <v>10.3</v>
      </c>
      <c r="Y740">
        <v>0</v>
      </c>
      <c r="Z740">
        <v>0</v>
      </c>
      <c r="AA740">
        <v>0</v>
      </c>
      <c r="AB740">
        <v>10.210000000000001</v>
      </c>
      <c r="AC740">
        <v>0</v>
      </c>
      <c r="AD740">
        <v>1</v>
      </c>
      <c r="AE740">
        <v>1</v>
      </c>
      <c r="AF740" t="s">
        <v>19</v>
      </c>
      <c r="AG740">
        <v>13.905000000000001</v>
      </c>
      <c r="AH740">
        <v>2</v>
      </c>
      <c r="AI740">
        <v>39651650</v>
      </c>
      <c r="AJ740">
        <v>878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ROW(Source!A311)</f>
        <v>311</v>
      </c>
      <c r="B741">
        <v>39651660</v>
      </c>
      <c r="C741">
        <v>39651649</v>
      </c>
      <c r="D741">
        <v>36800120</v>
      </c>
      <c r="E741">
        <v>1</v>
      </c>
      <c r="F741">
        <v>1</v>
      </c>
      <c r="G741">
        <v>1</v>
      </c>
      <c r="H741">
        <v>3</v>
      </c>
      <c r="I741" t="s">
        <v>1089</v>
      </c>
      <c r="J741" t="s">
        <v>1090</v>
      </c>
      <c r="K741" t="s">
        <v>1091</v>
      </c>
      <c r="L741">
        <v>1346</v>
      </c>
      <c r="N741">
        <v>1009</v>
      </c>
      <c r="O741" t="s">
        <v>186</v>
      </c>
      <c r="P741" t="s">
        <v>186</v>
      </c>
      <c r="Q741">
        <v>1</v>
      </c>
      <c r="X741">
        <v>5.6000000000000001E-2</v>
      </c>
      <c r="Y741">
        <v>38.89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</v>
      </c>
      <c r="AG741">
        <v>5.6000000000000001E-2</v>
      </c>
      <c r="AH741">
        <v>2</v>
      </c>
      <c r="AI741">
        <v>39651651</v>
      </c>
      <c r="AJ741">
        <v>879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ROW(Source!A311)</f>
        <v>311</v>
      </c>
      <c r="B742">
        <v>39651661</v>
      </c>
      <c r="C742">
        <v>39651649</v>
      </c>
      <c r="D742">
        <v>36800366</v>
      </c>
      <c r="E742">
        <v>1</v>
      </c>
      <c r="F742">
        <v>1</v>
      </c>
      <c r="G742">
        <v>1</v>
      </c>
      <c r="H742">
        <v>3</v>
      </c>
      <c r="I742" t="s">
        <v>1092</v>
      </c>
      <c r="J742" t="s">
        <v>1093</v>
      </c>
      <c r="K742" t="s">
        <v>1094</v>
      </c>
      <c r="L742">
        <v>1348</v>
      </c>
      <c r="N742">
        <v>1009</v>
      </c>
      <c r="O742" t="s">
        <v>888</v>
      </c>
      <c r="P742" t="s">
        <v>888</v>
      </c>
      <c r="Q742">
        <v>1000</v>
      </c>
      <c r="X742">
        <v>2.0000000000000002E-5</v>
      </c>
      <c r="Y742">
        <v>4934.4799999999996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3</v>
      </c>
      <c r="AG742">
        <v>2.0000000000000002E-5</v>
      </c>
      <c r="AH742">
        <v>2</v>
      </c>
      <c r="AI742">
        <v>39651652</v>
      </c>
      <c r="AJ742">
        <v>880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ROW(Source!A311)</f>
        <v>311</v>
      </c>
      <c r="B743">
        <v>39651662</v>
      </c>
      <c r="C743">
        <v>39651649</v>
      </c>
      <c r="D743">
        <v>36800424</v>
      </c>
      <c r="E743">
        <v>1</v>
      </c>
      <c r="F743">
        <v>1</v>
      </c>
      <c r="G743">
        <v>1</v>
      </c>
      <c r="H743">
        <v>3</v>
      </c>
      <c r="I743" t="s">
        <v>879</v>
      </c>
      <c r="J743" t="s">
        <v>880</v>
      </c>
      <c r="K743" t="s">
        <v>881</v>
      </c>
      <c r="L743">
        <v>1346</v>
      </c>
      <c r="N743">
        <v>1009</v>
      </c>
      <c r="O743" t="s">
        <v>186</v>
      </c>
      <c r="P743" t="s">
        <v>186</v>
      </c>
      <c r="Q743">
        <v>1</v>
      </c>
      <c r="X743">
        <v>3.2000000000000001E-2</v>
      </c>
      <c r="Y743">
        <v>27.74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3</v>
      </c>
      <c r="AG743">
        <v>3.2000000000000001E-2</v>
      </c>
      <c r="AH743">
        <v>2</v>
      </c>
      <c r="AI743">
        <v>39651653</v>
      </c>
      <c r="AJ743">
        <v>881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ROW(Source!A311)</f>
        <v>311</v>
      </c>
      <c r="B744">
        <v>39651663</v>
      </c>
      <c r="C744">
        <v>39651649</v>
      </c>
      <c r="D744">
        <v>36829537</v>
      </c>
      <c r="E744">
        <v>1</v>
      </c>
      <c r="F744">
        <v>1</v>
      </c>
      <c r="G744">
        <v>1</v>
      </c>
      <c r="H744">
        <v>3</v>
      </c>
      <c r="I744" t="s">
        <v>1095</v>
      </c>
      <c r="J744" t="s">
        <v>1096</v>
      </c>
      <c r="K744" t="s">
        <v>1097</v>
      </c>
      <c r="L744">
        <v>1346</v>
      </c>
      <c r="N744">
        <v>1009</v>
      </c>
      <c r="O744" t="s">
        <v>186</v>
      </c>
      <c r="P744" t="s">
        <v>186</v>
      </c>
      <c r="Q744">
        <v>1</v>
      </c>
      <c r="X744">
        <v>0.13600000000000001</v>
      </c>
      <c r="Y744">
        <v>114.22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3</v>
      </c>
      <c r="AG744">
        <v>0.13600000000000001</v>
      </c>
      <c r="AH744">
        <v>2</v>
      </c>
      <c r="AI744">
        <v>39651654</v>
      </c>
      <c r="AJ744">
        <v>882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ROW(Source!A311)</f>
        <v>311</v>
      </c>
      <c r="B745">
        <v>39651664</v>
      </c>
      <c r="C745">
        <v>39651649</v>
      </c>
      <c r="D745">
        <v>36838420</v>
      </c>
      <c r="E745">
        <v>1</v>
      </c>
      <c r="F745">
        <v>1</v>
      </c>
      <c r="G745">
        <v>1</v>
      </c>
      <c r="H745">
        <v>3</v>
      </c>
      <c r="I745" t="s">
        <v>1098</v>
      </c>
      <c r="J745" t="s">
        <v>1099</v>
      </c>
      <c r="K745" t="s">
        <v>1100</v>
      </c>
      <c r="L745">
        <v>1348</v>
      </c>
      <c r="N745">
        <v>1009</v>
      </c>
      <c r="O745" t="s">
        <v>888</v>
      </c>
      <c r="P745" t="s">
        <v>888</v>
      </c>
      <c r="Q745">
        <v>1000</v>
      </c>
      <c r="X745">
        <v>3.0000000000000001E-5</v>
      </c>
      <c r="Y745">
        <v>27921.97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3</v>
      </c>
      <c r="AG745">
        <v>3.0000000000000001E-5</v>
      </c>
      <c r="AH745">
        <v>2</v>
      </c>
      <c r="AI745">
        <v>39651655</v>
      </c>
      <c r="AJ745">
        <v>883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ROW(Source!A311)</f>
        <v>311</v>
      </c>
      <c r="B746">
        <v>39651665</v>
      </c>
      <c r="C746">
        <v>39651649</v>
      </c>
      <c r="D746">
        <v>36867794</v>
      </c>
      <c r="E746">
        <v>1</v>
      </c>
      <c r="F746">
        <v>1</v>
      </c>
      <c r="G746">
        <v>1</v>
      </c>
      <c r="H746">
        <v>3</v>
      </c>
      <c r="I746" t="s">
        <v>1101</v>
      </c>
      <c r="J746" t="s">
        <v>1102</v>
      </c>
      <c r="K746" t="s">
        <v>1103</v>
      </c>
      <c r="L746">
        <v>1346</v>
      </c>
      <c r="N746">
        <v>1009</v>
      </c>
      <c r="O746" t="s">
        <v>186</v>
      </c>
      <c r="P746" t="s">
        <v>186</v>
      </c>
      <c r="Q746">
        <v>1</v>
      </c>
      <c r="X746">
        <v>0.04</v>
      </c>
      <c r="Y746">
        <v>35.700000000000003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3</v>
      </c>
      <c r="AG746">
        <v>0.04</v>
      </c>
      <c r="AH746">
        <v>2</v>
      </c>
      <c r="AI746">
        <v>39651656</v>
      </c>
      <c r="AJ746">
        <v>884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ROW(Source!A311)</f>
        <v>311</v>
      </c>
      <c r="B747">
        <v>39651666</v>
      </c>
      <c r="C747">
        <v>39651649</v>
      </c>
      <c r="D747">
        <v>36870820</v>
      </c>
      <c r="E747">
        <v>1</v>
      </c>
      <c r="F747">
        <v>1</v>
      </c>
      <c r="G747">
        <v>1</v>
      </c>
      <c r="H747">
        <v>3</v>
      </c>
      <c r="I747" t="s">
        <v>915</v>
      </c>
      <c r="J747" t="s">
        <v>916</v>
      </c>
      <c r="K747" t="s">
        <v>917</v>
      </c>
      <c r="L747">
        <v>1355</v>
      </c>
      <c r="N747">
        <v>1010</v>
      </c>
      <c r="O747" t="s">
        <v>265</v>
      </c>
      <c r="P747" t="s">
        <v>265</v>
      </c>
      <c r="Q747">
        <v>100</v>
      </c>
      <c r="X747">
        <v>1</v>
      </c>
      <c r="Y747">
        <v>30.74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</v>
      </c>
      <c r="AG747">
        <v>1</v>
      </c>
      <c r="AH747">
        <v>2</v>
      </c>
      <c r="AI747">
        <v>39651657</v>
      </c>
      <c r="AJ747">
        <v>885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ROW(Source!A311)</f>
        <v>311</v>
      </c>
      <c r="B748">
        <v>39651667</v>
      </c>
      <c r="C748">
        <v>39651649</v>
      </c>
      <c r="D748">
        <v>36799065</v>
      </c>
      <c r="E748">
        <v>17</v>
      </c>
      <c r="F748">
        <v>1</v>
      </c>
      <c r="G748">
        <v>1</v>
      </c>
      <c r="H748">
        <v>3</v>
      </c>
      <c r="I748" t="s">
        <v>892</v>
      </c>
      <c r="J748" t="s">
        <v>3</v>
      </c>
      <c r="K748" t="s">
        <v>893</v>
      </c>
      <c r="L748">
        <v>1374</v>
      </c>
      <c r="N748">
        <v>1013</v>
      </c>
      <c r="O748" t="s">
        <v>894</v>
      </c>
      <c r="P748" t="s">
        <v>894</v>
      </c>
      <c r="Q748">
        <v>1</v>
      </c>
      <c r="X748">
        <v>2.1</v>
      </c>
      <c r="Y748">
        <v>1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3</v>
      </c>
      <c r="AG748">
        <v>2.1</v>
      </c>
      <c r="AH748">
        <v>2</v>
      </c>
      <c r="AI748">
        <v>39651658</v>
      </c>
      <c r="AJ748">
        <v>886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ROW(Source!A312)</f>
        <v>312</v>
      </c>
      <c r="B749">
        <v>39651682</v>
      </c>
      <c r="C749">
        <v>39651668</v>
      </c>
      <c r="D749">
        <v>37071037</v>
      </c>
      <c r="E749">
        <v>1</v>
      </c>
      <c r="F749">
        <v>1</v>
      </c>
      <c r="G749">
        <v>1</v>
      </c>
      <c r="H749">
        <v>1</v>
      </c>
      <c r="I749" t="s">
        <v>895</v>
      </c>
      <c r="J749" t="s">
        <v>3</v>
      </c>
      <c r="K749" t="s">
        <v>896</v>
      </c>
      <c r="L749">
        <v>1191</v>
      </c>
      <c r="N749">
        <v>1013</v>
      </c>
      <c r="O749" t="s">
        <v>878</v>
      </c>
      <c r="P749" t="s">
        <v>878</v>
      </c>
      <c r="Q749">
        <v>1</v>
      </c>
      <c r="X749">
        <v>28.1</v>
      </c>
      <c r="Y749">
        <v>0</v>
      </c>
      <c r="Z749">
        <v>0</v>
      </c>
      <c r="AA749">
        <v>0</v>
      </c>
      <c r="AB749">
        <v>9.6199999999999992</v>
      </c>
      <c r="AC749">
        <v>0</v>
      </c>
      <c r="AD749">
        <v>1</v>
      </c>
      <c r="AE749">
        <v>1</v>
      </c>
      <c r="AF749" t="s">
        <v>19</v>
      </c>
      <c r="AG749">
        <v>37.935000000000002</v>
      </c>
      <c r="AH749">
        <v>2</v>
      </c>
      <c r="AI749">
        <v>39651669</v>
      </c>
      <c r="AJ749">
        <v>887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ROW(Source!A312)</f>
        <v>312</v>
      </c>
      <c r="B750">
        <v>39651683</v>
      </c>
      <c r="C750">
        <v>39651668</v>
      </c>
      <c r="D750">
        <v>37064876</v>
      </c>
      <c r="E750">
        <v>1</v>
      </c>
      <c r="F750">
        <v>1</v>
      </c>
      <c r="G750">
        <v>1</v>
      </c>
      <c r="H750">
        <v>1</v>
      </c>
      <c r="I750" t="s">
        <v>897</v>
      </c>
      <c r="J750" t="s">
        <v>3</v>
      </c>
      <c r="K750" t="s">
        <v>898</v>
      </c>
      <c r="L750">
        <v>1191</v>
      </c>
      <c r="N750">
        <v>1013</v>
      </c>
      <c r="O750" t="s">
        <v>878</v>
      </c>
      <c r="P750" t="s">
        <v>878</v>
      </c>
      <c r="Q750">
        <v>1</v>
      </c>
      <c r="X750">
        <v>0.93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2</v>
      </c>
      <c r="AF750" t="s">
        <v>19</v>
      </c>
      <c r="AG750">
        <v>1.2555000000000001</v>
      </c>
      <c r="AH750">
        <v>2</v>
      </c>
      <c r="AI750">
        <v>39651670</v>
      </c>
      <c r="AJ750">
        <v>888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ROW(Source!A312)</f>
        <v>312</v>
      </c>
      <c r="B751">
        <v>39651684</v>
      </c>
      <c r="C751">
        <v>39651668</v>
      </c>
      <c r="D751">
        <v>36882159</v>
      </c>
      <c r="E751">
        <v>1</v>
      </c>
      <c r="F751">
        <v>1</v>
      </c>
      <c r="G751">
        <v>1</v>
      </c>
      <c r="H751">
        <v>2</v>
      </c>
      <c r="I751" t="s">
        <v>958</v>
      </c>
      <c r="J751" t="s">
        <v>959</v>
      </c>
      <c r="K751" t="s">
        <v>960</v>
      </c>
      <c r="L751">
        <v>1368</v>
      </c>
      <c r="N751">
        <v>1011</v>
      </c>
      <c r="O751" t="s">
        <v>902</v>
      </c>
      <c r="P751" t="s">
        <v>902</v>
      </c>
      <c r="Q751">
        <v>1</v>
      </c>
      <c r="X751">
        <v>0.57999999999999996</v>
      </c>
      <c r="Y751">
        <v>0</v>
      </c>
      <c r="Z751">
        <v>111.99</v>
      </c>
      <c r="AA751">
        <v>13.5</v>
      </c>
      <c r="AB751">
        <v>0</v>
      </c>
      <c r="AC751">
        <v>0</v>
      </c>
      <c r="AD751">
        <v>1</v>
      </c>
      <c r="AE751">
        <v>0</v>
      </c>
      <c r="AF751" t="s">
        <v>19</v>
      </c>
      <c r="AG751">
        <v>0.78300000000000003</v>
      </c>
      <c r="AH751">
        <v>2</v>
      </c>
      <c r="AI751">
        <v>39651671</v>
      </c>
      <c r="AJ751">
        <v>889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ROW(Source!A312)</f>
        <v>312</v>
      </c>
      <c r="B752">
        <v>39651685</v>
      </c>
      <c r="C752">
        <v>39651668</v>
      </c>
      <c r="D752">
        <v>36883554</v>
      </c>
      <c r="E752">
        <v>1</v>
      </c>
      <c r="F752">
        <v>1</v>
      </c>
      <c r="G752">
        <v>1</v>
      </c>
      <c r="H752">
        <v>2</v>
      </c>
      <c r="I752" t="s">
        <v>961</v>
      </c>
      <c r="J752" t="s">
        <v>962</v>
      </c>
      <c r="K752" t="s">
        <v>963</v>
      </c>
      <c r="L752">
        <v>1368</v>
      </c>
      <c r="N752">
        <v>1011</v>
      </c>
      <c r="O752" t="s">
        <v>902</v>
      </c>
      <c r="P752" t="s">
        <v>902</v>
      </c>
      <c r="Q752">
        <v>1</v>
      </c>
      <c r="X752">
        <v>0.35</v>
      </c>
      <c r="Y752">
        <v>0</v>
      </c>
      <c r="Z752">
        <v>65.709999999999994</v>
      </c>
      <c r="AA752">
        <v>11.6</v>
      </c>
      <c r="AB752">
        <v>0</v>
      </c>
      <c r="AC752">
        <v>0</v>
      </c>
      <c r="AD752">
        <v>1</v>
      </c>
      <c r="AE752">
        <v>0</v>
      </c>
      <c r="AF752" t="s">
        <v>19</v>
      </c>
      <c r="AG752">
        <v>0.47249999999999998</v>
      </c>
      <c r="AH752">
        <v>2</v>
      </c>
      <c r="AI752">
        <v>39651672</v>
      </c>
      <c r="AJ752">
        <v>890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ROW(Source!A312)</f>
        <v>312</v>
      </c>
      <c r="B753">
        <v>39651686</v>
      </c>
      <c r="C753">
        <v>39651668</v>
      </c>
      <c r="D753">
        <v>36883858</v>
      </c>
      <c r="E753">
        <v>1</v>
      </c>
      <c r="F753">
        <v>1</v>
      </c>
      <c r="G753">
        <v>1</v>
      </c>
      <c r="H753">
        <v>2</v>
      </c>
      <c r="I753" t="s">
        <v>1039</v>
      </c>
      <c r="J753" t="s">
        <v>1040</v>
      </c>
      <c r="K753" t="s">
        <v>1041</v>
      </c>
      <c r="L753">
        <v>1368</v>
      </c>
      <c r="N753">
        <v>1011</v>
      </c>
      <c r="O753" t="s">
        <v>902</v>
      </c>
      <c r="P753" t="s">
        <v>902</v>
      </c>
      <c r="Q753">
        <v>1</v>
      </c>
      <c r="X753">
        <v>2.4</v>
      </c>
      <c r="Y753">
        <v>0</v>
      </c>
      <c r="Z753">
        <v>8.1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19</v>
      </c>
      <c r="AG753">
        <v>3.24</v>
      </c>
      <c r="AH753">
        <v>2</v>
      </c>
      <c r="AI753">
        <v>39651673</v>
      </c>
      <c r="AJ753">
        <v>891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ROW(Source!A312)</f>
        <v>312</v>
      </c>
      <c r="B754">
        <v>39651687</v>
      </c>
      <c r="C754">
        <v>39651668</v>
      </c>
      <c r="D754">
        <v>36800159</v>
      </c>
      <c r="E754">
        <v>1</v>
      </c>
      <c r="F754">
        <v>1</v>
      </c>
      <c r="G754">
        <v>1</v>
      </c>
      <c r="H754">
        <v>3</v>
      </c>
      <c r="I754" t="s">
        <v>1064</v>
      </c>
      <c r="J754" t="s">
        <v>1065</v>
      </c>
      <c r="K754" t="s">
        <v>1066</v>
      </c>
      <c r="L754">
        <v>1339</v>
      </c>
      <c r="N754">
        <v>1007</v>
      </c>
      <c r="O754" t="s">
        <v>657</v>
      </c>
      <c r="P754" t="s">
        <v>657</v>
      </c>
      <c r="Q754">
        <v>1</v>
      </c>
      <c r="X754">
        <v>1.6</v>
      </c>
      <c r="Y754">
        <v>6.22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</v>
      </c>
      <c r="AG754">
        <v>1.6</v>
      </c>
      <c r="AH754">
        <v>2</v>
      </c>
      <c r="AI754">
        <v>39651674</v>
      </c>
      <c r="AJ754">
        <v>892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ROW(Source!A312)</f>
        <v>312</v>
      </c>
      <c r="B755">
        <v>39651688</v>
      </c>
      <c r="C755">
        <v>39651668</v>
      </c>
      <c r="D755">
        <v>36800166</v>
      </c>
      <c r="E755">
        <v>1</v>
      </c>
      <c r="F755">
        <v>1</v>
      </c>
      <c r="G755">
        <v>1</v>
      </c>
      <c r="H755">
        <v>3</v>
      </c>
      <c r="I755" t="s">
        <v>1156</v>
      </c>
      <c r="J755" t="s">
        <v>1157</v>
      </c>
      <c r="K755" t="s">
        <v>1158</v>
      </c>
      <c r="L755">
        <v>1346</v>
      </c>
      <c r="N755">
        <v>1009</v>
      </c>
      <c r="O755" t="s">
        <v>186</v>
      </c>
      <c r="P755" t="s">
        <v>186</v>
      </c>
      <c r="Q755">
        <v>1</v>
      </c>
      <c r="X755">
        <v>0.4</v>
      </c>
      <c r="Y755">
        <v>6.09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3</v>
      </c>
      <c r="AG755">
        <v>0.4</v>
      </c>
      <c r="AH755">
        <v>2</v>
      </c>
      <c r="AI755">
        <v>39651675</v>
      </c>
      <c r="AJ755">
        <v>893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ROW(Source!A312)</f>
        <v>312</v>
      </c>
      <c r="B756">
        <v>39651689</v>
      </c>
      <c r="C756">
        <v>39651668</v>
      </c>
      <c r="D756">
        <v>36800363</v>
      </c>
      <c r="E756">
        <v>1</v>
      </c>
      <c r="F756">
        <v>1</v>
      </c>
      <c r="G756">
        <v>1</v>
      </c>
      <c r="H756">
        <v>3</v>
      </c>
      <c r="I756" t="s">
        <v>1159</v>
      </c>
      <c r="J756" t="s">
        <v>1160</v>
      </c>
      <c r="K756" t="s">
        <v>1161</v>
      </c>
      <c r="L756">
        <v>1346</v>
      </c>
      <c r="N756">
        <v>1009</v>
      </c>
      <c r="O756" t="s">
        <v>186</v>
      </c>
      <c r="P756" t="s">
        <v>186</v>
      </c>
      <c r="Q756">
        <v>1</v>
      </c>
      <c r="X756">
        <v>0.8</v>
      </c>
      <c r="Y756">
        <v>9.75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3</v>
      </c>
      <c r="AG756">
        <v>0.8</v>
      </c>
      <c r="AH756">
        <v>2</v>
      </c>
      <c r="AI756">
        <v>39651676</v>
      </c>
      <c r="AJ756">
        <v>894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ROW(Source!A312)</f>
        <v>312</v>
      </c>
      <c r="B757">
        <v>39651690</v>
      </c>
      <c r="C757">
        <v>39651668</v>
      </c>
      <c r="D757">
        <v>36803257</v>
      </c>
      <c r="E757">
        <v>1</v>
      </c>
      <c r="F757">
        <v>1</v>
      </c>
      <c r="G757">
        <v>1</v>
      </c>
      <c r="H757">
        <v>3</v>
      </c>
      <c r="I757" t="s">
        <v>1162</v>
      </c>
      <c r="J757" t="s">
        <v>1163</v>
      </c>
      <c r="K757" t="s">
        <v>1109</v>
      </c>
      <c r="L757">
        <v>1348</v>
      </c>
      <c r="N757">
        <v>1009</v>
      </c>
      <c r="O757" t="s">
        <v>888</v>
      </c>
      <c r="P757" t="s">
        <v>888</v>
      </c>
      <c r="Q757">
        <v>1000</v>
      </c>
      <c r="X757">
        <v>1.1E-4</v>
      </c>
      <c r="Y757">
        <v>10578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3</v>
      </c>
      <c r="AG757">
        <v>1.1E-4</v>
      </c>
      <c r="AH757">
        <v>2</v>
      </c>
      <c r="AI757">
        <v>39651677</v>
      </c>
      <c r="AJ757">
        <v>895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ROW(Source!A312)</f>
        <v>312</v>
      </c>
      <c r="B758">
        <v>39651691</v>
      </c>
      <c r="C758">
        <v>39651668</v>
      </c>
      <c r="D758">
        <v>36823298</v>
      </c>
      <c r="E758">
        <v>1</v>
      </c>
      <c r="F758">
        <v>1</v>
      </c>
      <c r="G758">
        <v>1</v>
      </c>
      <c r="H758">
        <v>3</v>
      </c>
      <c r="I758" t="s">
        <v>1164</v>
      </c>
      <c r="J758" t="s">
        <v>1165</v>
      </c>
      <c r="K758" t="s">
        <v>1166</v>
      </c>
      <c r="L758">
        <v>1346</v>
      </c>
      <c r="N758">
        <v>1009</v>
      </c>
      <c r="O758" t="s">
        <v>186</v>
      </c>
      <c r="P758" t="s">
        <v>186</v>
      </c>
      <c r="Q758">
        <v>1</v>
      </c>
      <c r="X758">
        <v>20</v>
      </c>
      <c r="Y758">
        <v>12.6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20</v>
      </c>
      <c r="AH758">
        <v>2</v>
      </c>
      <c r="AI758">
        <v>39651678</v>
      </c>
      <c r="AJ758">
        <v>896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ROW(Source!A312)</f>
        <v>312</v>
      </c>
      <c r="B759">
        <v>39651692</v>
      </c>
      <c r="C759">
        <v>39651668</v>
      </c>
      <c r="D759">
        <v>36799065</v>
      </c>
      <c r="E759">
        <v>17</v>
      </c>
      <c r="F759">
        <v>1</v>
      </c>
      <c r="G759">
        <v>1</v>
      </c>
      <c r="H759">
        <v>3</v>
      </c>
      <c r="I759" t="s">
        <v>892</v>
      </c>
      <c r="J759" t="s">
        <v>3</v>
      </c>
      <c r="K759" t="s">
        <v>893</v>
      </c>
      <c r="L759">
        <v>1374</v>
      </c>
      <c r="N759">
        <v>1013</v>
      </c>
      <c r="O759" t="s">
        <v>894</v>
      </c>
      <c r="P759" t="s">
        <v>894</v>
      </c>
      <c r="Q759">
        <v>1</v>
      </c>
      <c r="X759">
        <v>5.41</v>
      </c>
      <c r="Y759">
        <v>1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</v>
      </c>
      <c r="AG759">
        <v>5.41</v>
      </c>
      <c r="AH759">
        <v>2</v>
      </c>
      <c r="AI759">
        <v>39651679</v>
      </c>
      <c r="AJ759">
        <v>897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ROW(Source!A313)</f>
        <v>313</v>
      </c>
      <c r="B760">
        <v>39651682</v>
      </c>
      <c r="C760">
        <v>39651668</v>
      </c>
      <c r="D760">
        <v>37071037</v>
      </c>
      <c r="E760">
        <v>1</v>
      </c>
      <c r="F760">
        <v>1</v>
      </c>
      <c r="G760">
        <v>1</v>
      </c>
      <c r="H760">
        <v>1</v>
      </c>
      <c r="I760" t="s">
        <v>895</v>
      </c>
      <c r="J760" t="s">
        <v>3</v>
      </c>
      <c r="K760" t="s">
        <v>896</v>
      </c>
      <c r="L760">
        <v>1191</v>
      </c>
      <c r="N760">
        <v>1013</v>
      </c>
      <c r="O760" t="s">
        <v>878</v>
      </c>
      <c r="P760" t="s">
        <v>878</v>
      </c>
      <c r="Q760">
        <v>1</v>
      </c>
      <c r="X760">
        <v>28.1</v>
      </c>
      <c r="Y760">
        <v>0</v>
      </c>
      <c r="Z760">
        <v>0</v>
      </c>
      <c r="AA760">
        <v>0</v>
      </c>
      <c r="AB760">
        <v>9.6199999999999992</v>
      </c>
      <c r="AC760">
        <v>0</v>
      </c>
      <c r="AD760">
        <v>1</v>
      </c>
      <c r="AE760">
        <v>1</v>
      </c>
      <c r="AF760" t="s">
        <v>19</v>
      </c>
      <c r="AG760">
        <v>37.935000000000002</v>
      </c>
      <c r="AH760">
        <v>2</v>
      </c>
      <c r="AI760">
        <v>39651669</v>
      </c>
      <c r="AJ760">
        <v>899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ROW(Source!A313)</f>
        <v>313</v>
      </c>
      <c r="B761">
        <v>39651683</v>
      </c>
      <c r="C761">
        <v>39651668</v>
      </c>
      <c r="D761">
        <v>37064876</v>
      </c>
      <c r="E761">
        <v>1</v>
      </c>
      <c r="F761">
        <v>1</v>
      </c>
      <c r="G761">
        <v>1</v>
      </c>
      <c r="H761">
        <v>1</v>
      </c>
      <c r="I761" t="s">
        <v>897</v>
      </c>
      <c r="J761" t="s">
        <v>3</v>
      </c>
      <c r="K761" t="s">
        <v>898</v>
      </c>
      <c r="L761">
        <v>1191</v>
      </c>
      <c r="N761">
        <v>1013</v>
      </c>
      <c r="O761" t="s">
        <v>878</v>
      </c>
      <c r="P761" t="s">
        <v>878</v>
      </c>
      <c r="Q761">
        <v>1</v>
      </c>
      <c r="X761">
        <v>0.93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2</v>
      </c>
      <c r="AF761" t="s">
        <v>19</v>
      </c>
      <c r="AG761">
        <v>1.2555000000000001</v>
      </c>
      <c r="AH761">
        <v>2</v>
      </c>
      <c r="AI761">
        <v>39651670</v>
      </c>
      <c r="AJ761">
        <v>900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ROW(Source!A313)</f>
        <v>313</v>
      </c>
      <c r="B762">
        <v>39651684</v>
      </c>
      <c r="C762">
        <v>39651668</v>
      </c>
      <c r="D762">
        <v>36882159</v>
      </c>
      <c r="E762">
        <v>1</v>
      </c>
      <c r="F762">
        <v>1</v>
      </c>
      <c r="G762">
        <v>1</v>
      </c>
      <c r="H762">
        <v>2</v>
      </c>
      <c r="I762" t="s">
        <v>958</v>
      </c>
      <c r="J762" t="s">
        <v>959</v>
      </c>
      <c r="K762" t="s">
        <v>960</v>
      </c>
      <c r="L762">
        <v>1368</v>
      </c>
      <c r="N762">
        <v>1011</v>
      </c>
      <c r="O762" t="s">
        <v>902</v>
      </c>
      <c r="P762" t="s">
        <v>902</v>
      </c>
      <c r="Q762">
        <v>1</v>
      </c>
      <c r="X762">
        <v>0.57999999999999996</v>
      </c>
      <c r="Y762">
        <v>0</v>
      </c>
      <c r="Z762">
        <v>111.99</v>
      </c>
      <c r="AA762">
        <v>13.5</v>
      </c>
      <c r="AB762">
        <v>0</v>
      </c>
      <c r="AC762">
        <v>0</v>
      </c>
      <c r="AD762">
        <v>1</v>
      </c>
      <c r="AE762">
        <v>0</v>
      </c>
      <c r="AF762" t="s">
        <v>19</v>
      </c>
      <c r="AG762">
        <v>0.78300000000000003</v>
      </c>
      <c r="AH762">
        <v>2</v>
      </c>
      <c r="AI762">
        <v>39651671</v>
      </c>
      <c r="AJ762">
        <v>901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ROW(Source!A313)</f>
        <v>313</v>
      </c>
      <c r="B763">
        <v>39651685</v>
      </c>
      <c r="C763">
        <v>39651668</v>
      </c>
      <c r="D763">
        <v>36883554</v>
      </c>
      <c r="E763">
        <v>1</v>
      </c>
      <c r="F763">
        <v>1</v>
      </c>
      <c r="G763">
        <v>1</v>
      </c>
      <c r="H763">
        <v>2</v>
      </c>
      <c r="I763" t="s">
        <v>961</v>
      </c>
      <c r="J763" t="s">
        <v>962</v>
      </c>
      <c r="K763" t="s">
        <v>963</v>
      </c>
      <c r="L763">
        <v>1368</v>
      </c>
      <c r="N763">
        <v>1011</v>
      </c>
      <c r="O763" t="s">
        <v>902</v>
      </c>
      <c r="P763" t="s">
        <v>902</v>
      </c>
      <c r="Q763">
        <v>1</v>
      </c>
      <c r="X763">
        <v>0.35</v>
      </c>
      <c r="Y763">
        <v>0</v>
      </c>
      <c r="Z763">
        <v>65.709999999999994</v>
      </c>
      <c r="AA763">
        <v>11.6</v>
      </c>
      <c r="AB763">
        <v>0</v>
      </c>
      <c r="AC763">
        <v>0</v>
      </c>
      <c r="AD763">
        <v>1</v>
      </c>
      <c r="AE763">
        <v>0</v>
      </c>
      <c r="AF763" t="s">
        <v>19</v>
      </c>
      <c r="AG763">
        <v>0.47249999999999998</v>
      </c>
      <c r="AH763">
        <v>2</v>
      </c>
      <c r="AI763">
        <v>39651672</v>
      </c>
      <c r="AJ763">
        <v>902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ROW(Source!A313)</f>
        <v>313</v>
      </c>
      <c r="B764">
        <v>39651686</v>
      </c>
      <c r="C764">
        <v>39651668</v>
      </c>
      <c r="D764">
        <v>36883858</v>
      </c>
      <c r="E764">
        <v>1</v>
      </c>
      <c r="F764">
        <v>1</v>
      </c>
      <c r="G764">
        <v>1</v>
      </c>
      <c r="H764">
        <v>2</v>
      </c>
      <c r="I764" t="s">
        <v>1039</v>
      </c>
      <c r="J764" t="s">
        <v>1040</v>
      </c>
      <c r="K764" t="s">
        <v>1041</v>
      </c>
      <c r="L764">
        <v>1368</v>
      </c>
      <c r="N764">
        <v>1011</v>
      </c>
      <c r="O764" t="s">
        <v>902</v>
      </c>
      <c r="P764" t="s">
        <v>902</v>
      </c>
      <c r="Q764">
        <v>1</v>
      </c>
      <c r="X764">
        <v>2.4</v>
      </c>
      <c r="Y764">
        <v>0</v>
      </c>
      <c r="Z764">
        <v>8.1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19</v>
      </c>
      <c r="AG764">
        <v>3.24</v>
      </c>
      <c r="AH764">
        <v>2</v>
      </c>
      <c r="AI764">
        <v>39651673</v>
      </c>
      <c r="AJ764">
        <v>903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ROW(Source!A313)</f>
        <v>313</v>
      </c>
      <c r="B765">
        <v>39651687</v>
      </c>
      <c r="C765">
        <v>39651668</v>
      </c>
      <c r="D765">
        <v>36800159</v>
      </c>
      <c r="E765">
        <v>1</v>
      </c>
      <c r="F765">
        <v>1</v>
      </c>
      <c r="G765">
        <v>1</v>
      </c>
      <c r="H765">
        <v>3</v>
      </c>
      <c r="I765" t="s">
        <v>1064</v>
      </c>
      <c r="J765" t="s">
        <v>1065</v>
      </c>
      <c r="K765" t="s">
        <v>1066</v>
      </c>
      <c r="L765">
        <v>1339</v>
      </c>
      <c r="N765">
        <v>1007</v>
      </c>
      <c r="O765" t="s">
        <v>657</v>
      </c>
      <c r="P765" t="s">
        <v>657</v>
      </c>
      <c r="Q765">
        <v>1</v>
      </c>
      <c r="X765">
        <v>1.6</v>
      </c>
      <c r="Y765">
        <v>6.22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3</v>
      </c>
      <c r="AG765">
        <v>1.6</v>
      </c>
      <c r="AH765">
        <v>2</v>
      </c>
      <c r="AI765">
        <v>39651674</v>
      </c>
      <c r="AJ765">
        <v>904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ROW(Source!A313)</f>
        <v>313</v>
      </c>
      <c r="B766">
        <v>39651688</v>
      </c>
      <c r="C766">
        <v>39651668</v>
      </c>
      <c r="D766">
        <v>36800166</v>
      </c>
      <c r="E766">
        <v>1</v>
      </c>
      <c r="F766">
        <v>1</v>
      </c>
      <c r="G766">
        <v>1</v>
      </c>
      <c r="H766">
        <v>3</v>
      </c>
      <c r="I766" t="s">
        <v>1156</v>
      </c>
      <c r="J766" t="s">
        <v>1157</v>
      </c>
      <c r="K766" t="s">
        <v>1158</v>
      </c>
      <c r="L766">
        <v>1346</v>
      </c>
      <c r="N766">
        <v>1009</v>
      </c>
      <c r="O766" t="s">
        <v>186</v>
      </c>
      <c r="P766" t="s">
        <v>186</v>
      </c>
      <c r="Q766">
        <v>1</v>
      </c>
      <c r="X766">
        <v>0.4</v>
      </c>
      <c r="Y766">
        <v>6.09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3</v>
      </c>
      <c r="AG766">
        <v>0.4</v>
      </c>
      <c r="AH766">
        <v>2</v>
      </c>
      <c r="AI766">
        <v>39651675</v>
      </c>
      <c r="AJ766">
        <v>905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ROW(Source!A313)</f>
        <v>313</v>
      </c>
      <c r="B767">
        <v>39651689</v>
      </c>
      <c r="C767">
        <v>39651668</v>
      </c>
      <c r="D767">
        <v>36800363</v>
      </c>
      <c r="E767">
        <v>1</v>
      </c>
      <c r="F767">
        <v>1</v>
      </c>
      <c r="G767">
        <v>1</v>
      </c>
      <c r="H767">
        <v>3</v>
      </c>
      <c r="I767" t="s">
        <v>1159</v>
      </c>
      <c r="J767" t="s">
        <v>1160</v>
      </c>
      <c r="K767" t="s">
        <v>1161</v>
      </c>
      <c r="L767">
        <v>1346</v>
      </c>
      <c r="N767">
        <v>1009</v>
      </c>
      <c r="O767" t="s">
        <v>186</v>
      </c>
      <c r="P767" t="s">
        <v>186</v>
      </c>
      <c r="Q767">
        <v>1</v>
      </c>
      <c r="X767">
        <v>0.8</v>
      </c>
      <c r="Y767">
        <v>9.75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3</v>
      </c>
      <c r="AG767">
        <v>0.8</v>
      </c>
      <c r="AH767">
        <v>2</v>
      </c>
      <c r="AI767">
        <v>39651676</v>
      </c>
      <c r="AJ767">
        <v>906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ROW(Source!A313)</f>
        <v>313</v>
      </c>
      <c r="B768">
        <v>39651690</v>
      </c>
      <c r="C768">
        <v>39651668</v>
      </c>
      <c r="D768">
        <v>36803257</v>
      </c>
      <c r="E768">
        <v>1</v>
      </c>
      <c r="F768">
        <v>1</v>
      </c>
      <c r="G768">
        <v>1</v>
      </c>
      <c r="H768">
        <v>3</v>
      </c>
      <c r="I768" t="s">
        <v>1162</v>
      </c>
      <c r="J768" t="s">
        <v>1163</v>
      </c>
      <c r="K768" t="s">
        <v>1109</v>
      </c>
      <c r="L768">
        <v>1348</v>
      </c>
      <c r="N768">
        <v>1009</v>
      </c>
      <c r="O768" t="s">
        <v>888</v>
      </c>
      <c r="P768" t="s">
        <v>888</v>
      </c>
      <c r="Q768">
        <v>1000</v>
      </c>
      <c r="X768">
        <v>1.1E-4</v>
      </c>
      <c r="Y768">
        <v>10578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</v>
      </c>
      <c r="AG768">
        <v>1.1E-4</v>
      </c>
      <c r="AH768">
        <v>2</v>
      </c>
      <c r="AI768">
        <v>39651677</v>
      </c>
      <c r="AJ768">
        <v>907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ROW(Source!A313)</f>
        <v>313</v>
      </c>
      <c r="B769">
        <v>39651691</v>
      </c>
      <c r="C769">
        <v>39651668</v>
      </c>
      <c r="D769">
        <v>36823298</v>
      </c>
      <c r="E769">
        <v>1</v>
      </c>
      <c r="F769">
        <v>1</v>
      </c>
      <c r="G769">
        <v>1</v>
      </c>
      <c r="H769">
        <v>3</v>
      </c>
      <c r="I769" t="s">
        <v>1164</v>
      </c>
      <c r="J769" t="s">
        <v>1165</v>
      </c>
      <c r="K769" t="s">
        <v>1166</v>
      </c>
      <c r="L769">
        <v>1346</v>
      </c>
      <c r="N769">
        <v>1009</v>
      </c>
      <c r="O769" t="s">
        <v>186</v>
      </c>
      <c r="P769" t="s">
        <v>186</v>
      </c>
      <c r="Q769">
        <v>1</v>
      </c>
      <c r="X769">
        <v>20</v>
      </c>
      <c r="Y769">
        <v>12.6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3</v>
      </c>
      <c r="AG769">
        <v>20</v>
      </c>
      <c r="AH769">
        <v>2</v>
      </c>
      <c r="AI769">
        <v>39651678</v>
      </c>
      <c r="AJ769">
        <v>908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ROW(Source!A313)</f>
        <v>313</v>
      </c>
      <c r="B770">
        <v>39651692</v>
      </c>
      <c r="C770">
        <v>39651668</v>
      </c>
      <c r="D770">
        <v>36799065</v>
      </c>
      <c r="E770">
        <v>17</v>
      </c>
      <c r="F770">
        <v>1</v>
      </c>
      <c r="G770">
        <v>1</v>
      </c>
      <c r="H770">
        <v>3</v>
      </c>
      <c r="I770" t="s">
        <v>892</v>
      </c>
      <c r="J770" t="s">
        <v>3</v>
      </c>
      <c r="K770" t="s">
        <v>893</v>
      </c>
      <c r="L770">
        <v>1374</v>
      </c>
      <c r="N770">
        <v>1013</v>
      </c>
      <c r="O770" t="s">
        <v>894</v>
      </c>
      <c r="P770" t="s">
        <v>894</v>
      </c>
      <c r="Q770">
        <v>1</v>
      </c>
      <c r="X770">
        <v>5.41</v>
      </c>
      <c r="Y770">
        <v>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5.41</v>
      </c>
      <c r="AH770">
        <v>2</v>
      </c>
      <c r="AI770">
        <v>39651679</v>
      </c>
      <c r="AJ770">
        <v>909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ROW(Source!A316)</f>
        <v>316</v>
      </c>
      <c r="B771">
        <v>39656439</v>
      </c>
      <c r="C771">
        <v>39656438</v>
      </c>
      <c r="D771">
        <v>37071037</v>
      </c>
      <c r="E771">
        <v>1</v>
      </c>
      <c r="F771">
        <v>1</v>
      </c>
      <c r="G771">
        <v>1</v>
      </c>
      <c r="H771">
        <v>1</v>
      </c>
      <c r="I771" t="s">
        <v>895</v>
      </c>
      <c r="J771" t="s">
        <v>3</v>
      </c>
      <c r="K771" t="s">
        <v>896</v>
      </c>
      <c r="L771">
        <v>1191</v>
      </c>
      <c r="N771">
        <v>1013</v>
      </c>
      <c r="O771" t="s">
        <v>878</v>
      </c>
      <c r="P771" t="s">
        <v>878</v>
      </c>
      <c r="Q771">
        <v>1</v>
      </c>
      <c r="X771">
        <v>28.1</v>
      </c>
      <c r="Y771">
        <v>0</v>
      </c>
      <c r="Z771">
        <v>0</v>
      </c>
      <c r="AA771">
        <v>0</v>
      </c>
      <c r="AB771">
        <v>9.6199999999999992</v>
      </c>
      <c r="AC771">
        <v>0</v>
      </c>
      <c r="AD771">
        <v>1</v>
      </c>
      <c r="AE771">
        <v>1</v>
      </c>
      <c r="AF771" t="s">
        <v>3</v>
      </c>
      <c r="AG771">
        <v>28.1</v>
      </c>
      <c r="AH771">
        <v>2</v>
      </c>
      <c r="AI771">
        <v>39656439</v>
      </c>
      <c r="AJ771">
        <v>911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ROW(Source!A316)</f>
        <v>316</v>
      </c>
      <c r="B772">
        <v>39656440</v>
      </c>
      <c r="C772">
        <v>39656438</v>
      </c>
      <c r="D772">
        <v>37064876</v>
      </c>
      <c r="E772">
        <v>1</v>
      </c>
      <c r="F772">
        <v>1</v>
      </c>
      <c r="G772">
        <v>1</v>
      </c>
      <c r="H772">
        <v>1</v>
      </c>
      <c r="I772" t="s">
        <v>897</v>
      </c>
      <c r="J772" t="s">
        <v>3</v>
      </c>
      <c r="K772" t="s">
        <v>898</v>
      </c>
      <c r="L772">
        <v>1191</v>
      </c>
      <c r="N772">
        <v>1013</v>
      </c>
      <c r="O772" t="s">
        <v>878</v>
      </c>
      <c r="P772" t="s">
        <v>878</v>
      </c>
      <c r="Q772">
        <v>1</v>
      </c>
      <c r="X772">
        <v>0.93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2</v>
      </c>
      <c r="AF772" t="s">
        <v>3</v>
      </c>
      <c r="AG772">
        <v>0.93</v>
      </c>
      <c r="AH772">
        <v>2</v>
      </c>
      <c r="AI772">
        <v>39656440</v>
      </c>
      <c r="AJ772">
        <v>912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ROW(Source!A316)</f>
        <v>316</v>
      </c>
      <c r="B773">
        <v>39656441</v>
      </c>
      <c r="C773">
        <v>39656438</v>
      </c>
      <c r="D773">
        <v>36882159</v>
      </c>
      <c r="E773">
        <v>1</v>
      </c>
      <c r="F773">
        <v>1</v>
      </c>
      <c r="G773">
        <v>1</v>
      </c>
      <c r="H773">
        <v>2</v>
      </c>
      <c r="I773" t="s">
        <v>958</v>
      </c>
      <c r="J773" t="s">
        <v>959</v>
      </c>
      <c r="K773" t="s">
        <v>960</v>
      </c>
      <c r="L773">
        <v>1368</v>
      </c>
      <c r="N773">
        <v>1011</v>
      </c>
      <c r="O773" t="s">
        <v>902</v>
      </c>
      <c r="P773" t="s">
        <v>902</v>
      </c>
      <c r="Q773">
        <v>1</v>
      </c>
      <c r="X773">
        <v>0.57999999999999996</v>
      </c>
      <c r="Y773">
        <v>0</v>
      </c>
      <c r="Z773">
        <v>111.99</v>
      </c>
      <c r="AA773">
        <v>13.5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0.57999999999999996</v>
      </c>
      <c r="AH773">
        <v>2</v>
      </c>
      <c r="AI773">
        <v>39656441</v>
      </c>
      <c r="AJ773">
        <v>913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ROW(Source!A316)</f>
        <v>316</v>
      </c>
      <c r="B774">
        <v>39656442</v>
      </c>
      <c r="C774">
        <v>39656438</v>
      </c>
      <c r="D774">
        <v>36883554</v>
      </c>
      <c r="E774">
        <v>1</v>
      </c>
      <c r="F774">
        <v>1</v>
      </c>
      <c r="G774">
        <v>1</v>
      </c>
      <c r="H774">
        <v>2</v>
      </c>
      <c r="I774" t="s">
        <v>961</v>
      </c>
      <c r="J774" t="s">
        <v>962</v>
      </c>
      <c r="K774" t="s">
        <v>963</v>
      </c>
      <c r="L774">
        <v>1368</v>
      </c>
      <c r="N774">
        <v>1011</v>
      </c>
      <c r="O774" t="s">
        <v>902</v>
      </c>
      <c r="P774" t="s">
        <v>902</v>
      </c>
      <c r="Q774">
        <v>1</v>
      </c>
      <c r="X774">
        <v>0.35</v>
      </c>
      <c r="Y774">
        <v>0</v>
      </c>
      <c r="Z774">
        <v>65.709999999999994</v>
      </c>
      <c r="AA774">
        <v>11.6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0.35</v>
      </c>
      <c r="AH774">
        <v>2</v>
      </c>
      <c r="AI774">
        <v>39656442</v>
      </c>
      <c r="AJ774">
        <v>914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ROW(Source!A316)</f>
        <v>316</v>
      </c>
      <c r="B775">
        <v>39656443</v>
      </c>
      <c r="C775">
        <v>39656438</v>
      </c>
      <c r="D775">
        <v>36883858</v>
      </c>
      <c r="E775">
        <v>1</v>
      </c>
      <c r="F775">
        <v>1</v>
      </c>
      <c r="G775">
        <v>1</v>
      </c>
      <c r="H775">
        <v>2</v>
      </c>
      <c r="I775" t="s">
        <v>1039</v>
      </c>
      <c r="J775" t="s">
        <v>1040</v>
      </c>
      <c r="K775" t="s">
        <v>1041</v>
      </c>
      <c r="L775">
        <v>1368</v>
      </c>
      <c r="N775">
        <v>1011</v>
      </c>
      <c r="O775" t="s">
        <v>902</v>
      </c>
      <c r="P775" t="s">
        <v>902</v>
      </c>
      <c r="Q775">
        <v>1</v>
      </c>
      <c r="X775">
        <v>2.4</v>
      </c>
      <c r="Y775">
        <v>0</v>
      </c>
      <c r="Z775">
        <v>8.1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2.4</v>
      </c>
      <c r="AH775">
        <v>2</v>
      </c>
      <c r="AI775">
        <v>39656443</v>
      </c>
      <c r="AJ775">
        <v>915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ROW(Source!A316)</f>
        <v>316</v>
      </c>
      <c r="B776">
        <v>39656444</v>
      </c>
      <c r="C776">
        <v>39656438</v>
      </c>
      <c r="D776">
        <v>36800159</v>
      </c>
      <c r="E776">
        <v>1</v>
      </c>
      <c r="F776">
        <v>1</v>
      </c>
      <c r="G776">
        <v>1</v>
      </c>
      <c r="H776">
        <v>3</v>
      </c>
      <c r="I776" t="s">
        <v>1064</v>
      </c>
      <c r="J776" t="s">
        <v>1065</v>
      </c>
      <c r="K776" t="s">
        <v>1066</v>
      </c>
      <c r="L776">
        <v>1339</v>
      </c>
      <c r="N776">
        <v>1007</v>
      </c>
      <c r="O776" t="s">
        <v>657</v>
      </c>
      <c r="P776" t="s">
        <v>657</v>
      </c>
      <c r="Q776">
        <v>1</v>
      </c>
      <c r="X776">
        <v>1.6</v>
      </c>
      <c r="Y776">
        <v>6.22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1.6</v>
      </c>
      <c r="AH776">
        <v>2</v>
      </c>
      <c r="AI776">
        <v>39656444</v>
      </c>
      <c r="AJ776">
        <v>916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ROW(Source!A316)</f>
        <v>316</v>
      </c>
      <c r="B777">
        <v>39656445</v>
      </c>
      <c r="C777">
        <v>39656438</v>
      </c>
      <c r="D777">
        <v>36800166</v>
      </c>
      <c r="E777">
        <v>1</v>
      </c>
      <c r="F777">
        <v>1</v>
      </c>
      <c r="G777">
        <v>1</v>
      </c>
      <c r="H777">
        <v>3</v>
      </c>
      <c r="I777" t="s">
        <v>1156</v>
      </c>
      <c r="J777" t="s">
        <v>1157</v>
      </c>
      <c r="K777" t="s">
        <v>1158</v>
      </c>
      <c r="L777">
        <v>1346</v>
      </c>
      <c r="N777">
        <v>1009</v>
      </c>
      <c r="O777" t="s">
        <v>186</v>
      </c>
      <c r="P777" t="s">
        <v>186</v>
      </c>
      <c r="Q777">
        <v>1</v>
      </c>
      <c r="X777">
        <v>0.4</v>
      </c>
      <c r="Y777">
        <v>6.09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0.4</v>
      </c>
      <c r="AH777">
        <v>2</v>
      </c>
      <c r="AI777">
        <v>39656445</v>
      </c>
      <c r="AJ777">
        <v>917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ROW(Source!A316)</f>
        <v>316</v>
      </c>
      <c r="B778">
        <v>39656446</v>
      </c>
      <c r="C778">
        <v>39656438</v>
      </c>
      <c r="D778">
        <v>36800363</v>
      </c>
      <c r="E778">
        <v>1</v>
      </c>
      <c r="F778">
        <v>1</v>
      </c>
      <c r="G778">
        <v>1</v>
      </c>
      <c r="H778">
        <v>3</v>
      </c>
      <c r="I778" t="s">
        <v>1159</v>
      </c>
      <c r="J778" t="s">
        <v>1160</v>
      </c>
      <c r="K778" t="s">
        <v>1161</v>
      </c>
      <c r="L778">
        <v>1346</v>
      </c>
      <c r="N778">
        <v>1009</v>
      </c>
      <c r="O778" t="s">
        <v>186</v>
      </c>
      <c r="P778" t="s">
        <v>186</v>
      </c>
      <c r="Q778">
        <v>1</v>
      </c>
      <c r="X778">
        <v>0.8</v>
      </c>
      <c r="Y778">
        <v>9.75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3</v>
      </c>
      <c r="AG778">
        <v>0.8</v>
      </c>
      <c r="AH778">
        <v>2</v>
      </c>
      <c r="AI778">
        <v>39656446</v>
      </c>
      <c r="AJ778">
        <v>918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ROW(Source!A316)</f>
        <v>316</v>
      </c>
      <c r="B779">
        <v>39656447</v>
      </c>
      <c r="C779">
        <v>39656438</v>
      </c>
      <c r="D779">
        <v>36803257</v>
      </c>
      <c r="E779">
        <v>1</v>
      </c>
      <c r="F779">
        <v>1</v>
      </c>
      <c r="G779">
        <v>1</v>
      </c>
      <c r="H779">
        <v>3</v>
      </c>
      <c r="I779" t="s">
        <v>1162</v>
      </c>
      <c r="J779" t="s">
        <v>1163</v>
      </c>
      <c r="K779" t="s">
        <v>1109</v>
      </c>
      <c r="L779">
        <v>1348</v>
      </c>
      <c r="N779">
        <v>1009</v>
      </c>
      <c r="O779" t="s">
        <v>888</v>
      </c>
      <c r="P779" t="s">
        <v>888</v>
      </c>
      <c r="Q779">
        <v>1000</v>
      </c>
      <c r="X779">
        <v>1.1E-4</v>
      </c>
      <c r="Y779">
        <v>10578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3</v>
      </c>
      <c r="AG779">
        <v>1.1E-4</v>
      </c>
      <c r="AH779">
        <v>2</v>
      </c>
      <c r="AI779">
        <v>39656447</v>
      </c>
      <c r="AJ779">
        <v>919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ROW(Source!A316)</f>
        <v>316</v>
      </c>
      <c r="B780">
        <v>39656448</v>
      </c>
      <c r="C780">
        <v>39656438</v>
      </c>
      <c r="D780">
        <v>36823298</v>
      </c>
      <c r="E780">
        <v>1</v>
      </c>
      <c r="F780">
        <v>1</v>
      </c>
      <c r="G780">
        <v>1</v>
      </c>
      <c r="H780">
        <v>3</v>
      </c>
      <c r="I780" t="s">
        <v>1164</v>
      </c>
      <c r="J780" t="s">
        <v>1165</v>
      </c>
      <c r="K780" t="s">
        <v>1166</v>
      </c>
      <c r="L780">
        <v>1346</v>
      </c>
      <c r="N780">
        <v>1009</v>
      </c>
      <c r="O780" t="s">
        <v>186</v>
      </c>
      <c r="P780" t="s">
        <v>186</v>
      </c>
      <c r="Q780">
        <v>1</v>
      </c>
      <c r="X780">
        <v>20</v>
      </c>
      <c r="Y780">
        <v>12.6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3</v>
      </c>
      <c r="AG780">
        <v>20</v>
      </c>
      <c r="AH780">
        <v>2</v>
      </c>
      <c r="AI780">
        <v>39656448</v>
      </c>
      <c r="AJ780">
        <v>920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ROW(Source!A316)</f>
        <v>316</v>
      </c>
      <c r="B781">
        <v>39656449</v>
      </c>
      <c r="C781">
        <v>39656438</v>
      </c>
      <c r="D781">
        <v>36799065</v>
      </c>
      <c r="E781">
        <v>17</v>
      </c>
      <c r="F781">
        <v>1</v>
      </c>
      <c r="G781">
        <v>1</v>
      </c>
      <c r="H781">
        <v>3</v>
      </c>
      <c r="I781" t="s">
        <v>892</v>
      </c>
      <c r="J781" t="s">
        <v>3</v>
      </c>
      <c r="K781" t="s">
        <v>893</v>
      </c>
      <c r="L781">
        <v>1374</v>
      </c>
      <c r="N781">
        <v>1013</v>
      </c>
      <c r="O781" t="s">
        <v>894</v>
      </c>
      <c r="P781" t="s">
        <v>894</v>
      </c>
      <c r="Q781">
        <v>1</v>
      </c>
      <c r="X781">
        <v>5.41</v>
      </c>
      <c r="Y781">
        <v>1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3</v>
      </c>
      <c r="AG781">
        <v>5.41</v>
      </c>
      <c r="AH781">
        <v>2</v>
      </c>
      <c r="AI781">
        <v>39656449</v>
      </c>
      <c r="AJ781">
        <v>921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ROW(Source!A317)</f>
        <v>317</v>
      </c>
      <c r="B782">
        <v>39656439</v>
      </c>
      <c r="C782">
        <v>39656438</v>
      </c>
      <c r="D782">
        <v>37071037</v>
      </c>
      <c r="E782">
        <v>1</v>
      </c>
      <c r="F782">
        <v>1</v>
      </c>
      <c r="G782">
        <v>1</v>
      </c>
      <c r="H782">
        <v>1</v>
      </c>
      <c r="I782" t="s">
        <v>895</v>
      </c>
      <c r="J782" t="s">
        <v>3</v>
      </c>
      <c r="K782" t="s">
        <v>896</v>
      </c>
      <c r="L782">
        <v>1191</v>
      </c>
      <c r="N782">
        <v>1013</v>
      </c>
      <c r="O782" t="s">
        <v>878</v>
      </c>
      <c r="P782" t="s">
        <v>878</v>
      </c>
      <c r="Q782">
        <v>1</v>
      </c>
      <c r="X782">
        <v>28.1</v>
      </c>
      <c r="Y782">
        <v>0</v>
      </c>
      <c r="Z782">
        <v>0</v>
      </c>
      <c r="AA782">
        <v>0</v>
      </c>
      <c r="AB782">
        <v>9.6199999999999992</v>
      </c>
      <c r="AC782">
        <v>0</v>
      </c>
      <c r="AD782">
        <v>1</v>
      </c>
      <c r="AE782">
        <v>1</v>
      </c>
      <c r="AF782" t="s">
        <v>3</v>
      </c>
      <c r="AG782">
        <v>28.1</v>
      </c>
      <c r="AH782">
        <v>2</v>
      </c>
      <c r="AI782">
        <v>39656439</v>
      </c>
      <c r="AJ782">
        <v>924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ROW(Source!A317)</f>
        <v>317</v>
      </c>
      <c r="B783">
        <v>39656440</v>
      </c>
      <c r="C783">
        <v>39656438</v>
      </c>
      <c r="D783">
        <v>37064876</v>
      </c>
      <c r="E783">
        <v>1</v>
      </c>
      <c r="F783">
        <v>1</v>
      </c>
      <c r="G783">
        <v>1</v>
      </c>
      <c r="H783">
        <v>1</v>
      </c>
      <c r="I783" t="s">
        <v>897</v>
      </c>
      <c r="J783" t="s">
        <v>3</v>
      </c>
      <c r="K783" t="s">
        <v>898</v>
      </c>
      <c r="L783">
        <v>1191</v>
      </c>
      <c r="N783">
        <v>1013</v>
      </c>
      <c r="O783" t="s">
        <v>878</v>
      </c>
      <c r="P783" t="s">
        <v>878</v>
      </c>
      <c r="Q783">
        <v>1</v>
      </c>
      <c r="X783">
        <v>0.93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2</v>
      </c>
      <c r="AF783" t="s">
        <v>3</v>
      </c>
      <c r="AG783">
        <v>0.93</v>
      </c>
      <c r="AH783">
        <v>2</v>
      </c>
      <c r="AI783">
        <v>39656440</v>
      </c>
      <c r="AJ783">
        <v>925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ROW(Source!A317)</f>
        <v>317</v>
      </c>
      <c r="B784">
        <v>39656441</v>
      </c>
      <c r="C784">
        <v>39656438</v>
      </c>
      <c r="D784">
        <v>36882159</v>
      </c>
      <c r="E784">
        <v>1</v>
      </c>
      <c r="F784">
        <v>1</v>
      </c>
      <c r="G784">
        <v>1</v>
      </c>
      <c r="H784">
        <v>2</v>
      </c>
      <c r="I784" t="s">
        <v>958</v>
      </c>
      <c r="J784" t="s">
        <v>959</v>
      </c>
      <c r="K784" t="s">
        <v>960</v>
      </c>
      <c r="L784">
        <v>1368</v>
      </c>
      <c r="N784">
        <v>1011</v>
      </c>
      <c r="O784" t="s">
        <v>902</v>
      </c>
      <c r="P784" t="s">
        <v>902</v>
      </c>
      <c r="Q784">
        <v>1</v>
      </c>
      <c r="X784">
        <v>0.57999999999999996</v>
      </c>
      <c r="Y784">
        <v>0</v>
      </c>
      <c r="Z784">
        <v>111.99</v>
      </c>
      <c r="AA784">
        <v>13.5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0.57999999999999996</v>
      </c>
      <c r="AH784">
        <v>2</v>
      </c>
      <c r="AI784">
        <v>39656441</v>
      </c>
      <c r="AJ784">
        <v>926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ROW(Source!A317)</f>
        <v>317</v>
      </c>
      <c r="B785">
        <v>39656442</v>
      </c>
      <c r="C785">
        <v>39656438</v>
      </c>
      <c r="D785">
        <v>36883554</v>
      </c>
      <c r="E785">
        <v>1</v>
      </c>
      <c r="F785">
        <v>1</v>
      </c>
      <c r="G785">
        <v>1</v>
      </c>
      <c r="H785">
        <v>2</v>
      </c>
      <c r="I785" t="s">
        <v>961</v>
      </c>
      <c r="J785" t="s">
        <v>962</v>
      </c>
      <c r="K785" t="s">
        <v>963</v>
      </c>
      <c r="L785">
        <v>1368</v>
      </c>
      <c r="N785">
        <v>1011</v>
      </c>
      <c r="O785" t="s">
        <v>902</v>
      </c>
      <c r="P785" t="s">
        <v>902</v>
      </c>
      <c r="Q785">
        <v>1</v>
      </c>
      <c r="X785">
        <v>0.35</v>
      </c>
      <c r="Y785">
        <v>0</v>
      </c>
      <c r="Z785">
        <v>65.709999999999994</v>
      </c>
      <c r="AA785">
        <v>11.6</v>
      </c>
      <c r="AB785">
        <v>0</v>
      </c>
      <c r="AC785">
        <v>0</v>
      </c>
      <c r="AD785">
        <v>1</v>
      </c>
      <c r="AE785">
        <v>0</v>
      </c>
      <c r="AF785" t="s">
        <v>3</v>
      </c>
      <c r="AG785">
        <v>0.35</v>
      </c>
      <c r="AH785">
        <v>2</v>
      </c>
      <c r="AI785">
        <v>39656442</v>
      </c>
      <c r="AJ785">
        <v>927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ROW(Source!A317)</f>
        <v>317</v>
      </c>
      <c r="B786">
        <v>39656443</v>
      </c>
      <c r="C786">
        <v>39656438</v>
      </c>
      <c r="D786">
        <v>36883858</v>
      </c>
      <c r="E786">
        <v>1</v>
      </c>
      <c r="F786">
        <v>1</v>
      </c>
      <c r="G786">
        <v>1</v>
      </c>
      <c r="H786">
        <v>2</v>
      </c>
      <c r="I786" t="s">
        <v>1039</v>
      </c>
      <c r="J786" t="s">
        <v>1040</v>
      </c>
      <c r="K786" t="s">
        <v>1041</v>
      </c>
      <c r="L786">
        <v>1368</v>
      </c>
      <c r="N786">
        <v>1011</v>
      </c>
      <c r="O786" t="s">
        <v>902</v>
      </c>
      <c r="P786" t="s">
        <v>902</v>
      </c>
      <c r="Q786">
        <v>1</v>
      </c>
      <c r="X786">
        <v>2.4</v>
      </c>
      <c r="Y786">
        <v>0</v>
      </c>
      <c r="Z786">
        <v>8.1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3</v>
      </c>
      <c r="AG786">
        <v>2.4</v>
      </c>
      <c r="AH786">
        <v>2</v>
      </c>
      <c r="AI786">
        <v>39656443</v>
      </c>
      <c r="AJ786">
        <v>928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ROW(Source!A317)</f>
        <v>317</v>
      </c>
      <c r="B787">
        <v>39656444</v>
      </c>
      <c r="C787">
        <v>39656438</v>
      </c>
      <c r="D787">
        <v>36800159</v>
      </c>
      <c r="E787">
        <v>1</v>
      </c>
      <c r="F787">
        <v>1</v>
      </c>
      <c r="G787">
        <v>1</v>
      </c>
      <c r="H787">
        <v>3</v>
      </c>
      <c r="I787" t="s">
        <v>1064</v>
      </c>
      <c r="J787" t="s">
        <v>1065</v>
      </c>
      <c r="K787" t="s">
        <v>1066</v>
      </c>
      <c r="L787">
        <v>1339</v>
      </c>
      <c r="N787">
        <v>1007</v>
      </c>
      <c r="O787" t="s">
        <v>657</v>
      </c>
      <c r="P787" t="s">
        <v>657</v>
      </c>
      <c r="Q787">
        <v>1</v>
      </c>
      <c r="X787">
        <v>1.6</v>
      </c>
      <c r="Y787">
        <v>6.22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3</v>
      </c>
      <c r="AG787">
        <v>1.6</v>
      </c>
      <c r="AH787">
        <v>2</v>
      </c>
      <c r="AI787">
        <v>39656444</v>
      </c>
      <c r="AJ787">
        <v>929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ROW(Source!A317)</f>
        <v>317</v>
      </c>
      <c r="B788">
        <v>39656445</v>
      </c>
      <c r="C788">
        <v>39656438</v>
      </c>
      <c r="D788">
        <v>36800166</v>
      </c>
      <c r="E788">
        <v>1</v>
      </c>
      <c r="F788">
        <v>1</v>
      </c>
      <c r="G788">
        <v>1</v>
      </c>
      <c r="H788">
        <v>3</v>
      </c>
      <c r="I788" t="s">
        <v>1156</v>
      </c>
      <c r="J788" t="s">
        <v>1157</v>
      </c>
      <c r="K788" t="s">
        <v>1158</v>
      </c>
      <c r="L788">
        <v>1346</v>
      </c>
      <c r="N788">
        <v>1009</v>
      </c>
      <c r="O788" t="s">
        <v>186</v>
      </c>
      <c r="P788" t="s">
        <v>186</v>
      </c>
      <c r="Q788">
        <v>1</v>
      </c>
      <c r="X788">
        <v>0.4</v>
      </c>
      <c r="Y788">
        <v>6.09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3</v>
      </c>
      <c r="AG788">
        <v>0.4</v>
      </c>
      <c r="AH788">
        <v>2</v>
      </c>
      <c r="AI788">
        <v>39656445</v>
      </c>
      <c r="AJ788">
        <v>930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ROW(Source!A317)</f>
        <v>317</v>
      </c>
      <c r="B789">
        <v>39656446</v>
      </c>
      <c r="C789">
        <v>39656438</v>
      </c>
      <c r="D789">
        <v>36800363</v>
      </c>
      <c r="E789">
        <v>1</v>
      </c>
      <c r="F789">
        <v>1</v>
      </c>
      <c r="G789">
        <v>1</v>
      </c>
      <c r="H789">
        <v>3</v>
      </c>
      <c r="I789" t="s">
        <v>1159</v>
      </c>
      <c r="J789" t="s">
        <v>1160</v>
      </c>
      <c r="K789" t="s">
        <v>1161</v>
      </c>
      <c r="L789">
        <v>1346</v>
      </c>
      <c r="N789">
        <v>1009</v>
      </c>
      <c r="O789" t="s">
        <v>186</v>
      </c>
      <c r="P789" t="s">
        <v>186</v>
      </c>
      <c r="Q789">
        <v>1</v>
      </c>
      <c r="X789">
        <v>0.8</v>
      </c>
      <c r="Y789">
        <v>9.75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3</v>
      </c>
      <c r="AG789">
        <v>0.8</v>
      </c>
      <c r="AH789">
        <v>2</v>
      </c>
      <c r="AI789">
        <v>39656446</v>
      </c>
      <c r="AJ789">
        <v>931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ROW(Source!A317)</f>
        <v>317</v>
      </c>
      <c r="B790">
        <v>39656447</v>
      </c>
      <c r="C790">
        <v>39656438</v>
      </c>
      <c r="D790">
        <v>36803257</v>
      </c>
      <c r="E790">
        <v>1</v>
      </c>
      <c r="F790">
        <v>1</v>
      </c>
      <c r="G790">
        <v>1</v>
      </c>
      <c r="H790">
        <v>3</v>
      </c>
      <c r="I790" t="s">
        <v>1162</v>
      </c>
      <c r="J790" t="s">
        <v>1163</v>
      </c>
      <c r="K790" t="s">
        <v>1109</v>
      </c>
      <c r="L790">
        <v>1348</v>
      </c>
      <c r="N790">
        <v>1009</v>
      </c>
      <c r="O790" t="s">
        <v>888</v>
      </c>
      <c r="P790" t="s">
        <v>888</v>
      </c>
      <c r="Q790">
        <v>1000</v>
      </c>
      <c r="X790">
        <v>1.1E-4</v>
      </c>
      <c r="Y790">
        <v>10578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3</v>
      </c>
      <c r="AG790">
        <v>1.1E-4</v>
      </c>
      <c r="AH790">
        <v>2</v>
      </c>
      <c r="AI790">
        <v>39656447</v>
      </c>
      <c r="AJ790">
        <v>932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ROW(Source!A317)</f>
        <v>317</v>
      </c>
      <c r="B791">
        <v>39656448</v>
      </c>
      <c r="C791">
        <v>39656438</v>
      </c>
      <c r="D791">
        <v>36823298</v>
      </c>
      <c r="E791">
        <v>1</v>
      </c>
      <c r="F791">
        <v>1</v>
      </c>
      <c r="G791">
        <v>1</v>
      </c>
      <c r="H791">
        <v>3</v>
      </c>
      <c r="I791" t="s">
        <v>1164</v>
      </c>
      <c r="J791" t="s">
        <v>1165</v>
      </c>
      <c r="K791" t="s">
        <v>1166</v>
      </c>
      <c r="L791">
        <v>1346</v>
      </c>
      <c r="N791">
        <v>1009</v>
      </c>
      <c r="O791" t="s">
        <v>186</v>
      </c>
      <c r="P791" t="s">
        <v>186</v>
      </c>
      <c r="Q791">
        <v>1</v>
      </c>
      <c r="X791">
        <v>20</v>
      </c>
      <c r="Y791">
        <v>12.6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3</v>
      </c>
      <c r="AG791">
        <v>20</v>
      </c>
      <c r="AH791">
        <v>2</v>
      </c>
      <c r="AI791">
        <v>39656448</v>
      </c>
      <c r="AJ791">
        <v>933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ROW(Source!A317)</f>
        <v>317</v>
      </c>
      <c r="B792">
        <v>39656449</v>
      </c>
      <c r="C792">
        <v>39656438</v>
      </c>
      <c r="D792">
        <v>36799065</v>
      </c>
      <c r="E792">
        <v>17</v>
      </c>
      <c r="F792">
        <v>1</v>
      </c>
      <c r="G792">
        <v>1</v>
      </c>
      <c r="H792">
        <v>3</v>
      </c>
      <c r="I792" t="s">
        <v>892</v>
      </c>
      <c r="J792" t="s">
        <v>3</v>
      </c>
      <c r="K792" t="s">
        <v>893</v>
      </c>
      <c r="L792">
        <v>1374</v>
      </c>
      <c r="N792">
        <v>1013</v>
      </c>
      <c r="O792" t="s">
        <v>894</v>
      </c>
      <c r="P792" t="s">
        <v>894</v>
      </c>
      <c r="Q792">
        <v>1</v>
      </c>
      <c r="X792">
        <v>5.41</v>
      </c>
      <c r="Y792">
        <v>1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3</v>
      </c>
      <c r="AG792">
        <v>5.41</v>
      </c>
      <c r="AH792">
        <v>2</v>
      </c>
      <c r="AI792">
        <v>39656449</v>
      </c>
      <c r="AJ792">
        <v>934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ROW(Source!A322)</f>
        <v>322</v>
      </c>
      <c r="B793">
        <v>39656401</v>
      </c>
      <c r="C793">
        <v>39656395</v>
      </c>
      <c r="D793">
        <v>37113247</v>
      </c>
      <c r="E793">
        <v>1</v>
      </c>
      <c r="F793">
        <v>1</v>
      </c>
      <c r="G793">
        <v>1</v>
      </c>
      <c r="H793">
        <v>1</v>
      </c>
      <c r="I793" t="s">
        <v>920</v>
      </c>
      <c r="J793" t="s">
        <v>3</v>
      </c>
      <c r="K793" t="s">
        <v>921</v>
      </c>
      <c r="L793">
        <v>1191</v>
      </c>
      <c r="N793">
        <v>1013</v>
      </c>
      <c r="O793" t="s">
        <v>878</v>
      </c>
      <c r="P793" t="s">
        <v>878</v>
      </c>
      <c r="Q793">
        <v>1</v>
      </c>
      <c r="X793">
        <v>6</v>
      </c>
      <c r="Y793">
        <v>0</v>
      </c>
      <c r="Z793">
        <v>0</v>
      </c>
      <c r="AA793">
        <v>0</v>
      </c>
      <c r="AB793">
        <v>11.09</v>
      </c>
      <c r="AC793">
        <v>0</v>
      </c>
      <c r="AD793">
        <v>1</v>
      </c>
      <c r="AE793">
        <v>1</v>
      </c>
      <c r="AF793" t="s">
        <v>19</v>
      </c>
      <c r="AG793">
        <v>8.1000000000000014</v>
      </c>
      <c r="AH793">
        <v>2</v>
      </c>
      <c r="AI793">
        <v>39656396</v>
      </c>
      <c r="AJ793">
        <v>937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ROW(Source!A322)</f>
        <v>322</v>
      </c>
      <c r="B794">
        <v>39656402</v>
      </c>
      <c r="C794">
        <v>39656395</v>
      </c>
      <c r="D794">
        <v>37064876</v>
      </c>
      <c r="E794">
        <v>1</v>
      </c>
      <c r="F794">
        <v>1</v>
      </c>
      <c r="G794">
        <v>1</v>
      </c>
      <c r="H794">
        <v>1</v>
      </c>
      <c r="I794" t="s">
        <v>897</v>
      </c>
      <c r="J794" t="s">
        <v>3</v>
      </c>
      <c r="K794" t="s">
        <v>898</v>
      </c>
      <c r="L794">
        <v>1191</v>
      </c>
      <c r="N794">
        <v>1013</v>
      </c>
      <c r="O794" t="s">
        <v>878</v>
      </c>
      <c r="P794" t="s">
        <v>878</v>
      </c>
      <c r="Q794">
        <v>1</v>
      </c>
      <c r="X794">
        <v>0.77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2</v>
      </c>
      <c r="AF794" t="s">
        <v>19</v>
      </c>
      <c r="AG794">
        <v>1.0395000000000001</v>
      </c>
      <c r="AH794">
        <v>2</v>
      </c>
      <c r="AI794">
        <v>39656397</v>
      </c>
      <c r="AJ794">
        <v>938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ROW(Source!A322)</f>
        <v>322</v>
      </c>
      <c r="B795">
        <v>39656403</v>
      </c>
      <c r="C795">
        <v>39656395</v>
      </c>
      <c r="D795">
        <v>36883320</v>
      </c>
      <c r="E795">
        <v>1</v>
      </c>
      <c r="F795">
        <v>1</v>
      </c>
      <c r="G795">
        <v>1</v>
      </c>
      <c r="H795">
        <v>2</v>
      </c>
      <c r="I795" t="s">
        <v>986</v>
      </c>
      <c r="J795" t="s">
        <v>987</v>
      </c>
      <c r="K795" t="s">
        <v>988</v>
      </c>
      <c r="L795">
        <v>1368</v>
      </c>
      <c r="N795">
        <v>1011</v>
      </c>
      <c r="O795" t="s">
        <v>902</v>
      </c>
      <c r="P795" t="s">
        <v>902</v>
      </c>
      <c r="Q795">
        <v>1</v>
      </c>
      <c r="X795">
        <v>0.77</v>
      </c>
      <c r="Y795">
        <v>0</v>
      </c>
      <c r="Z795">
        <v>110.86</v>
      </c>
      <c r="AA795">
        <v>11.6</v>
      </c>
      <c r="AB795">
        <v>0</v>
      </c>
      <c r="AC795">
        <v>0</v>
      </c>
      <c r="AD795">
        <v>1</v>
      </c>
      <c r="AE795">
        <v>0</v>
      </c>
      <c r="AF795" t="s">
        <v>19</v>
      </c>
      <c r="AG795">
        <v>1.0395000000000001</v>
      </c>
      <c r="AH795">
        <v>2</v>
      </c>
      <c r="AI795">
        <v>39656398</v>
      </c>
      <c r="AJ795">
        <v>939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ROW(Source!A322)</f>
        <v>322</v>
      </c>
      <c r="B796">
        <v>39656404</v>
      </c>
      <c r="C796">
        <v>39656395</v>
      </c>
      <c r="D796">
        <v>36799065</v>
      </c>
      <c r="E796">
        <v>17</v>
      </c>
      <c r="F796">
        <v>1</v>
      </c>
      <c r="G796">
        <v>1</v>
      </c>
      <c r="H796">
        <v>3</v>
      </c>
      <c r="I796" t="s">
        <v>892</v>
      </c>
      <c r="J796" t="s">
        <v>3</v>
      </c>
      <c r="K796" t="s">
        <v>893</v>
      </c>
      <c r="L796">
        <v>1374</v>
      </c>
      <c r="N796">
        <v>1013</v>
      </c>
      <c r="O796" t="s">
        <v>894</v>
      </c>
      <c r="P796" t="s">
        <v>894</v>
      </c>
      <c r="Q796">
        <v>1</v>
      </c>
      <c r="X796">
        <v>1.33</v>
      </c>
      <c r="Y796">
        <v>1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3</v>
      </c>
      <c r="AG796">
        <v>1.33</v>
      </c>
      <c r="AH796">
        <v>2</v>
      </c>
      <c r="AI796">
        <v>39656400</v>
      </c>
      <c r="AJ796">
        <v>941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ROW(Source!A323)</f>
        <v>323</v>
      </c>
      <c r="B797">
        <v>39656401</v>
      </c>
      <c r="C797">
        <v>39656395</v>
      </c>
      <c r="D797">
        <v>37113247</v>
      </c>
      <c r="E797">
        <v>1</v>
      </c>
      <c r="F797">
        <v>1</v>
      </c>
      <c r="G797">
        <v>1</v>
      </c>
      <c r="H797">
        <v>1</v>
      </c>
      <c r="I797" t="s">
        <v>920</v>
      </c>
      <c r="J797" t="s">
        <v>3</v>
      </c>
      <c r="K797" t="s">
        <v>921</v>
      </c>
      <c r="L797">
        <v>1191</v>
      </c>
      <c r="N797">
        <v>1013</v>
      </c>
      <c r="O797" t="s">
        <v>878</v>
      </c>
      <c r="P797" t="s">
        <v>878</v>
      </c>
      <c r="Q797">
        <v>1</v>
      </c>
      <c r="X797">
        <v>6</v>
      </c>
      <c r="Y797">
        <v>0</v>
      </c>
      <c r="Z797">
        <v>0</v>
      </c>
      <c r="AA797">
        <v>0</v>
      </c>
      <c r="AB797">
        <v>11.09</v>
      </c>
      <c r="AC797">
        <v>0</v>
      </c>
      <c r="AD797">
        <v>1</v>
      </c>
      <c r="AE797">
        <v>1</v>
      </c>
      <c r="AF797" t="s">
        <v>19</v>
      </c>
      <c r="AG797">
        <v>8.1000000000000014</v>
      </c>
      <c r="AH797">
        <v>2</v>
      </c>
      <c r="AI797">
        <v>39656396</v>
      </c>
      <c r="AJ797">
        <v>942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ROW(Source!A323)</f>
        <v>323</v>
      </c>
      <c r="B798">
        <v>39656402</v>
      </c>
      <c r="C798">
        <v>39656395</v>
      </c>
      <c r="D798">
        <v>37064876</v>
      </c>
      <c r="E798">
        <v>1</v>
      </c>
      <c r="F798">
        <v>1</v>
      </c>
      <c r="G798">
        <v>1</v>
      </c>
      <c r="H798">
        <v>1</v>
      </c>
      <c r="I798" t="s">
        <v>897</v>
      </c>
      <c r="J798" t="s">
        <v>3</v>
      </c>
      <c r="K798" t="s">
        <v>898</v>
      </c>
      <c r="L798">
        <v>1191</v>
      </c>
      <c r="N798">
        <v>1013</v>
      </c>
      <c r="O798" t="s">
        <v>878</v>
      </c>
      <c r="P798" t="s">
        <v>878</v>
      </c>
      <c r="Q798">
        <v>1</v>
      </c>
      <c r="X798">
        <v>0.77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2</v>
      </c>
      <c r="AF798" t="s">
        <v>19</v>
      </c>
      <c r="AG798">
        <v>1.0395000000000001</v>
      </c>
      <c r="AH798">
        <v>2</v>
      </c>
      <c r="AI798">
        <v>39656397</v>
      </c>
      <c r="AJ798">
        <v>943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ROW(Source!A323)</f>
        <v>323</v>
      </c>
      <c r="B799">
        <v>39656403</v>
      </c>
      <c r="C799">
        <v>39656395</v>
      </c>
      <c r="D799">
        <v>36883320</v>
      </c>
      <c r="E799">
        <v>1</v>
      </c>
      <c r="F799">
        <v>1</v>
      </c>
      <c r="G799">
        <v>1</v>
      </c>
      <c r="H799">
        <v>2</v>
      </c>
      <c r="I799" t="s">
        <v>986</v>
      </c>
      <c r="J799" t="s">
        <v>987</v>
      </c>
      <c r="K799" t="s">
        <v>988</v>
      </c>
      <c r="L799">
        <v>1368</v>
      </c>
      <c r="N799">
        <v>1011</v>
      </c>
      <c r="O799" t="s">
        <v>902</v>
      </c>
      <c r="P799" t="s">
        <v>902</v>
      </c>
      <c r="Q799">
        <v>1</v>
      </c>
      <c r="X799">
        <v>0.77</v>
      </c>
      <c r="Y799">
        <v>0</v>
      </c>
      <c r="Z799">
        <v>110.86</v>
      </c>
      <c r="AA799">
        <v>11.6</v>
      </c>
      <c r="AB799">
        <v>0</v>
      </c>
      <c r="AC799">
        <v>0</v>
      </c>
      <c r="AD799">
        <v>1</v>
      </c>
      <c r="AE799">
        <v>0</v>
      </c>
      <c r="AF799" t="s">
        <v>19</v>
      </c>
      <c r="AG799">
        <v>1.0395000000000001</v>
      </c>
      <c r="AH799">
        <v>2</v>
      </c>
      <c r="AI799">
        <v>39656398</v>
      </c>
      <c r="AJ799">
        <v>944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ROW(Source!A323)</f>
        <v>323</v>
      </c>
      <c r="B800">
        <v>39656404</v>
      </c>
      <c r="C800">
        <v>39656395</v>
      </c>
      <c r="D800">
        <v>36799065</v>
      </c>
      <c r="E800">
        <v>17</v>
      </c>
      <c r="F800">
        <v>1</v>
      </c>
      <c r="G800">
        <v>1</v>
      </c>
      <c r="H800">
        <v>3</v>
      </c>
      <c r="I800" t="s">
        <v>892</v>
      </c>
      <c r="J800" t="s">
        <v>3</v>
      </c>
      <c r="K800" t="s">
        <v>893</v>
      </c>
      <c r="L800">
        <v>1374</v>
      </c>
      <c r="N800">
        <v>1013</v>
      </c>
      <c r="O800" t="s">
        <v>894</v>
      </c>
      <c r="P800" t="s">
        <v>894</v>
      </c>
      <c r="Q800">
        <v>1</v>
      </c>
      <c r="X800">
        <v>1.33</v>
      </c>
      <c r="Y800">
        <v>1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1.33</v>
      </c>
      <c r="AH800">
        <v>2</v>
      </c>
      <c r="AI800">
        <v>39656400</v>
      </c>
      <c r="AJ800">
        <v>946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ROW(Source!A326)</f>
        <v>326</v>
      </c>
      <c r="B801">
        <v>39656461</v>
      </c>
      <c r="C801">
        <v>39656460</v>
      </c>
      <c r="D801">
        <v>37077359</v>
      </c>
      <c r="E801">
        <v>1</v>
      </c>
      <c r="F801">
        <v>1</v>
      </c>
      <c r="G801">
        <v>1</v>
      </c>
      <c r="H801">
        <v>1</v>
      </c>
      <c r="I801" t="s">
        <v>1180</v>
      </c>
      <c r="J801" t="s">
        <v>3</v>
      </c>
      <c r="K801" t="s">
        <v>1181</v>
      </c>
      <c r="L801">
        <v>1191</v>
      </c>
      <c r="N801">
        <v>1013</v>
      </c>
      <c r="O801" t="s">
        <v>878</v>
      </c>
      <c r="P801" t="s">
        <v>878</v>
      </c>
      <c r="Q801">
        <v>1</v>
      </c>
      <c r="X801">
        <v>0.9</v>
      </c>
      <c r="Y801">
        <v>0</v>
      </c>
      <c r="Z801">
        <v>0</v>
      </c>
      <c r="AA801">
        <v>0</v>
      </c>
      <c r="AB801">
        <v>10.5</v>
      </c>
      <c r="AC801">
        <v>0</v>
      </c>
      <c r="AD801">
        <v>1</v>
      </c>
      <c r="AE801">
        <v>1</v>
      </c>
      <c r="AF801" t="s">
        <v>3</v>
      </c>
      <c r="AG801">
        <v>0.9</v>
      </c>
      <c r="AH801">
        <v>2</v>
      </c>
      <c r="AI801">
        <v>39656461</v>
      </c>
      <c r="AJ801">
        <v>947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ROW(Source!A326)</f>
        <v>326</v>
      </c>
      <c r="B802">
        <v>39656462</v>
      </c>
      <c r="C802">
        <v>39656460</v>
      </c>
      <c r="D802">
        <v>37064876</v>
      </c>
      <c r="E802">
        <v>1</v>
      </c>
      <c r="F802">
        <v>1</v>
      </c>
      <c r="G802">
        <v>1</v>
      </c>
      <c r="H802">
        <v>1</v>
      </c>
      <c r="I802" t="s">
        <v>897</v>
      </c>
      <c r="J802" t="s">
        <v>3</v>
      </c>
      <c r="K802" t="s">
        <v>898</v>
      </c>
      <c r="L802">
        <v>1191</v>
      </c>
      <c r="N802">
        <v>1013</v>
      </c>
      <c r="O802" t="s">
        <v>878</v>
      </c>
      <c r="P802" t="s">
        <v>878</v>
      </c>
      <c r="Q802">
        <v>1</v>
      </c>
      <c r="X802">
        <v>0.2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2</v>
      </c>
      <c r="AF802" t="s">
        <v>3</v>
      </c>
      <c r="AG802">
        <v>0.2</v>
      </c>
      <c r="AH802">
        <v>2</v>
      </c>
      <c r="AI802">
        <v>39656462</v>
      </c>
      <c r="AJ802">
        <v>948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ROW(Source!A326)</f>
        <v>326</v>
      </c>
      <c r="B803">
        <v>39656463</v>
      </c>
      <c r="C803">
        <v>39656460</v>
      </c>
      <c r="D803">
        <v>36882159</v>
      </c>
      <c r="E803">
        <v>1</v>
      </c>
      <c r="F803">
        <v>1</v>
      </c>
      <c r="G803">
        <v>1</v>
      </c>
      <c r="H803">
        <v>2</v>
      </c>
      <c r="I803" t="s">
        <v>958</v>
      </c>
      <c r="J803" t="s">
        <v>959</v>
      </c>
      <c r="K803" t="s">
        <v>960</v>
      </c>
      <c r="L803">
        <v>1368</v>
      </c>
      <c r="N803">
        <v>1011</v>
      </c>
      <c r="O803" t="s">
        <v>902</v>
      </c>
      <c r="P803" t="s">
        <v>902</v>
      </c>
      <c r="Q803">
        <v>1</v>
      </c>
      <c r="X803">
        <v>0.1</v>
      </c>
      <c r="Y803">
        <v>0</v>
      </c>
      <c r="Z803">
        <v>111.99</v>
      </c>
      <c r="AA803">
        <v>13.5</v>
      </c>
      <c r="AB803">
        <v>0</v>
      </c>
      <c r="AC803">
        <v>0</v>
      </c>
      <c r="AD803">
        <v>1</v>
      </c>
      <c r="AE803">
        <v>0</v>
      </c>
      <c r="AF803" t="s">
        <v>3</v>
      </c>
      <c r="AG803">
        <v>0.1</v>
      </c>
      <c r="AH803">
        <v>2</v>
      </c>
      <c r="AI803">
        <v>39656463</v>
      </c>
      <c r="AJ803">
        <v>949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ROW(Source!A326)</f>
        <v>326</v>
      </c>
      <c r="B804">
        <v>39656464</v>
      </c>
      <c r="C804">
        <v>39656460</v>
      </c>
      <c r="D804">
        <v>36883554</v>
      </c>
      <c r="E804">
        <v>1</v>
      </c>
      <c r="F804">
        <v>1</v>
      </c>
      <c r="G804">
        <v>1</v>
      </c>
      <c r="H804">
        <v>2</v>
      </c>
      <c r="I804" t="s">
        <v>961</v>
      </c>
      <c r="J804" t="s">
        <v>962</v>
      </c>
      <c r="K804" t="s">
        <v>963</v>
      </c>
      <c r="L804">
        <v>1368</v>
      </c>
      <c r="N804">
        <v>1011</v>
      </c>
      <c r="O804" t="s">
        <v>902</v>
      </c>
      <c r="P804" t="s">
        <v>902</v>
      </c>
      <c r="Q804">
        <v>1</v>
      </c>
      <c r="X804">
        <v>0.1</v>
      </c>
      <c r="Y804">
        <v>0</v>
      </c>
      <c r="Z804">
        <v>65.709999999999994</v>
      </c>
      <c r="AA804">
        <v>11.6</v>
      </c>
      <c r="AB804">
        <v>0</v>
      </c>
      <c r="AC804">
        <v>0</v>
      </c>
      <c r="AD804">
        <v>1</v>
      </c>
      <c r="AE804">
        <v>0</v>
      </c>
      <c r="AF804" t="s">
        <v>3</v>
      </c>
      <c r="AG804">
        <v>0.1</v>
      </c>
      <c r="AH804">
        <v>2</v>
      </c>
      <c r="AI804">
        <v>39656464</v>
      </c>
      <c r="AJ804">
        <v>950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ROW(Source!A326)</f>
        <v>326</v>
      </c>
      <c r="B805">
        <v>39656465</v>
      </c>
      <c r="C805">
        <v>39656460</v>
      </c>
      <c r="D805">
        <v>36802094</v>
      </c>
      <c r="E805">
        <v>1</v>
      </c>
      <c r="F805">
        <v>1</v>
      </c>
      <c r="G805">
        <v>1</v>
      </c>
      <c r="H805">
        <v>3</v>
      </c>
      <c r="I805" t="s">
        <v>995</v>
      </c>
      <c r="J805" t="s">
        <v>996</v>
      </c>
      <c r="K805" t="s">
        <v>997</v>
      </c>
      <c r="L805">
        <v>1346</v>
      </c>
      <c r="N805">
        <v>1009</v>
      </c>
      <c r="O805" t="s">
        <v>186</v>
      </c>
      <c r="P805" t="s">
        <v>186</v>
      </c>
      <c r="Q805">
        <v>1</v>
      </c>
      <c r="X805">
        <v>0.01</v>
      </c>
      <c r="Y805">
        <v>30.4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3</v>
      </c>
      <c r="AG805">
        <v>0.01</v>
      </c>
      <c r="AH805">
        <v>2</v>
      </c>
      <c r="AI805">
        <v>39656465</v>
      </c>
      <c r="AJ805">
        <v>951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ROW(Source!A326)</f>
        <v>326</v>
      </c>
      <c r="B806">
        <v>39656466</v>
      </c>
      <c r="C806">
        <v>39656460</v>
      </c>
      <c r="D806">
        <v>36804448</v>
      </c>
      <c r="E806">
        <v>1</v>
      </c>
      <c r="F806">
        <v>1</v>
      </c>
      <c r="G806">
        <v>1</v>
      </c>
      <c r="H806">
        <v>3</v>
      </c>
      <c r="I806" t="s">
        <v>925</v>
      </c>
      <c r="J806" t="s">
        <v>926</v>
      </c>
      <c r="K806" t="s">
        <v>927</v>
      </c>
      <c r="L806">
        <v>1346</v>
      </c>
      <c r="N806">
        <v>1009</v>
      </c>
      <c r="O806" t="s">
        <v>186</v>
      </c>
      <c r="P806" t="s">
        <v>186</v>
      </c>
      <c r="Q806">
        <v>1</v>
      </c>
      <c r="X806">
        <v>0.3</v>
      </c>
      <c r="Y806">
        <v>9.0399999999999991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0.3</v>
      </c>
      <c r="AH806">
        <v>2</v>
      </c>
      <c r="AI806">
        <v>39656466</v>
      </c>
      <c r="AJ806">
        <v>952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ROW(Source!A326)</f>
        <v>326</v>
      </c>
      <c r="B807">
        <v>39656467</v>
      </c>
      <c r="C807">
        <v>39656460</v>
      </c>
      <c r="D807">
        <v>36825981</v>
      </c>
      <c r="E807">
        <v>1</v>
      </c>
      <c r="F807">
        <v>1</v>
      </c>
      <c r="G807">
        <v>1</v>
      </c>
      <c r="H807">
        <v>3</v>
      </c>
      <c r="I807" t="s">
        <v>1182</v>
      </c>
      <c r="J807" t="s">
        <v>1183</v>
      </c>
      <c r="K807" t="s">
        <v>1184</v>
      </c>
      <c r="L807">
        <v>1348</v>
      </c>
      <c r="N807">
        <v>1009</v>
      </c>
      <c r="O807" t="s">
        <v>888</v>
      </c>
      <c r="P807" t="s">
        <v>888</v>
      </c>
      <c r="Q807">
        <v>1000</v>
      </c>
      <c r="X807">
        <v>5.9999999999999995E-4</v>
      </c>
      <c r="Y807">
        <v>5000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3</v>
      </c>
      <c r="AG807">
        <v>5.9999999999999995E-4</v>
      </c>
      <c r="AH807">
        <v>2</v>
      </c>
      <c r="AI807">
        <v>39656467</v>
      </c>
      <c r="AJ807">
        <v>953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ROW(Source!A326)</f>
        <v>326</v>
      </c>
      <c r="B808">
        <v>39656468</v>
      </c>
      <c r="C808">
        <v>39656460</v>
      </c>
      <c r="D808">
        <v>36799065</v>
      </c>
      <c r="E808">
        <v>17</v>
      </c>
      <c r="F808">
        <v>1</v>
      </c>
      <c r="G808">
        <v>1</v>
      </c>
      <c r="H808">
        <v>3</v>
      </c>
      <c r="I808" t="s">
        <v>892</v>
      </c>
      <c r="J808" t="s">
        <v>3</v>
      </c>
      <c r="K808" t="s">
        <v>893</v>
      </c>
      <c r="L808">
        <v>1374</v>
      </c>
      <c r="N808">
        <v>1013</v>
      </c>
      <c r="O808" t="s">
        <v>894</v>
      </c>
      <c r="P808" t="s">
        <v>894</v>
      </c>
      <c r="Q808">
        <v>1</v>
      </c>
      <c r="X808">
        <v>0.19</v>
      </c>
      <c r="Y808">
        <v>1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3</v>
      </c>
      <c r="AG808">
        <v>0.19</v>
      </c>
      <c r="AH808">
        <v>2</v>
      </c>
      <c r="AI808">
        <v>39656468</v>
      </c>
      <c r="AJ808">
        <v>955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ROW(Source!A327)</f>
        <v>327</v>
      </c>
      <c r="B809">
        <v>39656461</v>
      </c>
      <c r="C809">
        <v>39656460</v>
      </c>
      <c r="D809">
        <v>37077359</v>
      </c>
      <c r="E809">
        <v>1</v>
      </c>
      <c r="F809">
        <v>1</v>
      </c>
      <c r="G809">
        <v>1</v>
      </c>
      <c r="H809">
        <v>1</v>
      </c>
      <c r="I809" t="s">
        <v>1180</v>
      </c>
      <c r="J809" t="s">
        <v>3</v>
      </c>
      <c r="K809" t="s">
        <v>1181</v>
      </c>
      <c r="L809">
        <v>1191</v>
      </c>
      <c r="N809">
        <v>1013</v>
      </c>
      <c r="O809" t="s">
        <v>878</v>
      </c>
      <c r="P809" t="s">
        <v>878</v>
      </c>
      <c r="Q809">
        <v>1</v>
      </c>
      <c r="X809">
        <v>0.9</v>
      </c>
      <c r="Y809">
        <v>0</v>
      </c>
      <c r="Z809">
        <v>0</v>
      </c>
      <c r="AA809">
        <v>0</v>
      </c>
      <c r="AB809">
        <v>10.5</v>
      </c>
      <c r="AC809">
        <v>0</v>
      </c>
      <c r="AD809">
        <v>1</v>
      </c>
      <c r="AE809">
        <v>1</v>
      </c>
      <c r="AF809" t="s">
        <v>3</v>
      </c>
      <c r="AG809">
        <v>0.9</v>
      </c>
      <c r="AH809">
        <v>2</v>
      </c>
      <c r="AI809">
        <v>39656461</v>
      </c>
      <c r="AJ809">
        <v>956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ROW(Source!A327)</f>
        <v>327</v>
      </c>
      <c r="B810">
        <v>39656462</v>
      </c>
      <c r="C810">
        <v>39656460</v>
      </c>
      <c r="D810">
        <v>37064876</v>
      </c>
      <c r="E810">
        <v>1</v>
      </c>
      <c r="F810">
        <v>1</v>
      </c>
      <c r="G810">
        <v>1</v>
      </c>
      <c r="H810">
        <v>1</v>
      </c>
      <c r="I810" t="s">
        <v>897</v>
      </c>
      <c r="J810" t="s">
        <v>3</v>
      </c>
      <c r="K810" t="s">
        <v>898</v>
      </c>
      <c r="L810">
        <v>1191</v>
      </c>
      <c r="N810">
        <v>1013</v>
      </c>
      <c r="O810" t="s">
        <v>878</v>
      </c>
      <c r="P810" t="s">
        <v>878</v>
      </c>
      <c r="Q810">
        <v>1</v>
      </c>
      <c r="X810">
        <v>0.2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2</v>
      </c>
      <c r="AF810" t="s">
        <v>3</v>
      </c>
      <c r="AG810">
        <v>0.2</v>
      </c>
      <c r="AH810">
        <v>2</v>
      </c>
      <c r="AI810">
        <v>39656462</v>
      </c>
      <c r="AJ810">
        <v>957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ROW(Source!A327)</f>
        <v>327</v>
      </c>
      <c r="B811">
        <v>39656463</v>
      </c>
      <c r="C811">
        <v>39656460</v>
      </c>
      <c r="D811">
        <v>36882159</v>
      </c>
      <c r="E811">
        <v>1</v>
      </c>
      <c r="F811">
        <v>1</v>
      </c>
      <c r="G811">
        <v>1</v>
      </c>
      <c r="H811">
        <v>2</v>
      </c>
      <c r="I811" t="s">
        <v>958</v>
      </c>
      <c r="J811" t="s">
        <v>959</v>
      </c>
      <c r="K811" t="s">
        <v>960</v>
      </c>
      <c r="L811">
        <v>1368</v>
      </c>
      <c r="N811">
        <v>1011</v>
      </c>
      <c r="O811" t="s">
        <v>902</v>
      </c>
      <c r="P811" t="s">
        <v>902</v>
      </c>
      <c r="Q811">
        <v>1</v>
      </c>
      <c r="X811">
        <v>0.1</v>
      </c>
      <c r="Y811">
        <v>0</v>
      </c>
      <c r="Z811">
        <v>111.99</v>
      </c>
      <c r="AA811">
        <v>13.5</v>
      </c>
      <c r="AB811">
        <v>0</v>
      </c>
      <c r="AC811">
        <v>0</v>
      </c>
      <c r="AD811">
        <v>1</v>
      </c>
      <c r="AE811">
        <v>0</v>
      </c>
      <c r="AF811" t="s">
        <v>3</v>
      </c>
      <c r="AG811">
        <v>0.1</v>
      </c>
      <c r="AH811">
        <v>2</v>
      </c>
      <c r="AI811">
        <v>39656463</v>
      </c>
      <c r="AJ811">
        <v>958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ROW(Source!A327)</f>
        <v>327</v>
      </c>
      <c r="B812">
        <v>39656464</v>
      </c>
      <c r="C812">
        <v>39656460</v>
      </c>
      <c r="D812">
        <v>36883554</v>
      </c>
      <c r="E812">
        <v>1</v>
      </c>
      <c r="F812">
        <v>1</v>
      </c>
      <c r="G812">
        <v>1</v>
      </c>
      <c r="H812">
        <v>2</v>
      </c>
      <c r="I812" t="s">
        <v>961</v>
      </c>
      <c r="J812" t="s">
        <v>962</v>
      </c>
      <c r="K812" t="s">
        <v>963</v>
      </c>
      <c r="L812">
        <v>1368</v>
      </c>
      <c r="N812">
        <v>1011</v>
      </c>
      <c r="O812" t="s">
        <v>902</v>
      </c>
      <c r="P812" t="s">
        <v>902</v>
      </c>
      <c r="Q812">
        <v>1</v>
      </c>
      <c r="X812">
        <v>0.1</v>
      </c>
      <c r="Y812">
        <v>0</v>
      </c>
      <c r="Z812">
        <v>65.709999999999994</v>
      </c>
      <c r="AA812">
        <v>11.6</v>
      </c>
      <c r="AB812">
        <v>0</v>
      </c>
      <c r="AC812">
        <v>0</v>
      </c>
      <c r="AD812">
        <v>1</v>
      </c>
      <c r="AE812">
        <v>0</v>
      </c>
      <c r="AF812" t="s">
        <v>3</v>
      </c>
      <c r="AG812">
        <v>0.1</v>
      </c>
      <c r="AH812">
        <v>2</v>
      </c>
      <c r="AI812">
        <v>39656464</v>
      </c>
      <c r="AJ812">
        <v>959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ROW(Source!A327)</f>
        <v>327</v>
      </c>
      <c r="B813">
        <v>39656465</v>
      </c>
      <c r="C813">
        <v>39656460</v>
      </c>
      <c r="D813">
        <v>36802094</v>
      </c>
      <c r="E813">
        <v>1</v>
      </c>
      <c r="F813">
        <v>1</v>
      </c>
      <c r="G813">
        <v>1</v>
      </c>
      <c r="H813">
        <v>3</v>
      </c>
      <c r="I813" t="s">
        <v>995</v>
      </c>
      <c r="J813" t="s">
        <v>996</v>
      </c>
      <c r="K813" t="s">
        <v>997</v>
      </c>
      <c r="L813">
        <v>1346</v>
      </c>
      <c r="N813">
        <v>1009</v>
      </c>
      <c r="O813" t="s">
        <v>186</v>
      </c>
      <c r="P813" t="s">
        <v>186</v>
      </c>
      <c r="Q813">
        <v>1</v>
      </c>
      <c r="X813">
        <v>0.01</v>
      </c>
      <c r="Y813">
        <v>30.4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3</v>
      </c>
      <c r="AG813">
        <v>0.01</v>
      </c>
      <c r="AH813">
        <v>2</v>
      </c>
      <c r="AI813">
        <v>39656465</v>
      </c>
      <c r="AJ813">
        <v>960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ROW(Source!A327)</f>
        <v>327</v>
      </c>
      <c r="B814">
        <v>39656466</v>
      </c>
      <c r="C814">
        <v>39656460</v>
      </c>
      <c r="D814">
        <v>36804448</v>
      </c>
      <c r="E814">
        <v>1</v>
      </c>
      <c r="F814">
        <v>1</v>
      </c>
      <c r="G814">
        <v>1</v>
      </c>
      <c r="H814">
        <v>3</v>
      </c>
      <c r="I814" t="s">
        <v>925</v>
      </c>
      <c r="J814" t="s">
        <v>926</v>
      </c>
      <c r="K814" t="s">
        <v>927</v>
      </c>
      <c r="L814">
        <v>1346</v>
      </c>
      <c r="N814">
        <v>1009</v>
      </c>
      <c r="O814" t="s">
        <v>186</v>
      </c>
      <c r="P814" t="s">
        <v>186</v>
      </c>
      <c r="Q814">
        <v>1</v>
      </c>
      <c r="X814">
        <v>0.3</v>
      </c>
      <c r="Y814">
        <v>9.0399999999999991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3</v>
      </c>
      <c r="AG814">
        <v>0.3</v>
      </c>
      <c r="AH814">
        <v>2</v>
      </c>
      <c r="AI814">
        <v>39656466</v>
      </c>
      <c r="AJ814">
        <v>961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ROW(Source!A327)</f>
        <v>327</v>
      </c>
      <c r="B815">
        <v>39656467</v>
      </c>
      <c r="C815">
        <v>39656460</v>
      </c>
      <c r="D815">
        <v>36825981</v>
      </c>
      <c r="E815">
        <v>1</v>
      </c>
      <c r="F815">
        <v>1</v>
      </c>
      <c r="G815">
        <v>1</v>
      </c>
      <c r="H815">
        <v>3</v>
      </c>
      <c r="I815" t="s">
        <v>1182</v>
      </c>
      <c r="J815" t="s">
        <v>1183</v>
      </c>
      <c r="K815" t="s">
        <v>1184</v>
      </c>
      <c r="L815">
        <v>1348</v>
      </c>
      <c r="N815">
        <v>1009</v>
      </c>
      <c r="O815" t="s">
        <v>888</v>
      </c>
      <c r="P815" t="s">
        <v>888</v>
      </c>
      <c r="Q815">
        <v>1000</v>
      </c>
      <c r="X815">
        <v>5.9999999999999995E-4</v>
      </c>
      <c r="Y815">
        <v>5000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3</v>
      </c>
      <c r="AG815">
        <v>5.9999999999999995E-4</v>
      </c>
      <c r="AH815">
        <v>2</v>
      </c>
      <c r="AI815">
        <v>39656467</v>
      </c>
      <c r="AJ815">
        <v>962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ROW(Source!A327)</f>
        <v>327</v>
      </c>
      <c r="B816">
        <v>39656468</v>
      </c>
      <c r="C816">
        <v>39656460</v>
      </c>
      <c r="D816">
        <v>36799065</v>
      </c>
      <c r="E816">
        <v>17</v>
      </c>
      <c r="F816">
        <v>1</v>
      </c>
      <c r="G816">
        <v>1</v>
      </c>
      <c r="H816">
        <v>3</v>
      </c>
      <c r="I816" t="s">
        <v>892</v>
      </c>
      <c r="J816" t="s">
        <v>3</v>
      </c>
      <c r="K816" t="s">
        <v>893</v>
      </c>
      <c r="L816">
        <v>1374</v>
      </c>
      <c r="N816">
        <v>1013</v>
      </c>
      <c r="O816" t="s">
        <v>894</v>
      </c>
      <c r="P816" t="s">
        <v>894</v>
      </c>
      <c r="Q816">
        <v>1</v>
      </c>
      <c r="X816">
        <v>0.19</v>
      </c>
      <c r="Y816">
        <v>1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3</v>
      </c>
      <c r="AG816">
        <v>0.19</v>
      </c>
      <c r="AH816">
        <v>2</v>
      </c>
      <c r="AI816">
        <v>39656468</v>
      </c>
      <c r="AJ816">
        <v>964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ROW(Source!A330)</f>
        <v>330</v>
      </c>
      <c r="B817">
        <v>39656470</v>
      </c>
      <c r="C817">
        <v>39656469</v>
      </c>
      <c r="D817">
        <v>37070202</v>
      </c>
      <c r="E817">
        <v>1</v>
      </c>
      <c r="F817">
        <v>1</v>
      </c>
      <c r="G817">
        <v>1</v>
      </c>
      <c r="H817">
        <v>1</v>
      </c>
      <c r="I817" t="s">
        <v>1079</v>
      </c>
      <c r="J817" t="s">
        <v>3</v>
      </c>
      <c r="K817" t="s">
        <v>1080</v>
      </c>
      <c r="L817">
        <v>1191</v>
      </c>
      <c r="N817">
        <v>1013</v>
      </c>
      <c r="O817" t="s">
        <v>878</v>
      </c>
      <c r="P817" t="s">
        <v>878</v>
      </c>
      <c r="Q817">
        <v>1</v>
      </c>
      <c r="X817">
        <v>1.56</v>
      </c>
      <c r="Y817">
        <v>0</v>
      </c>
      <c r="Z817">
        <v>0</v>
      </c>
      <c r="AA817">
        <v>0</v>
      </c>
      <c r="AB817">
        <v>9.51</v>
      </c>
      <c r="AC817">
        <v>0</v>
      </c>
      <c r="AD817">
        <v>1</v>
      </c>
      <c r="AE817">
        <v>1</v>
      </c>
      <c r="AF817" t="s">
        <v>3</v>
      </c>
      <c r="AG817">
        <v>1.56</v>
      </c>
      <c r="AH817">
        <v>2</v>
      </c>
      <c r="AI817">
        <v>39656470</v>
      </c>
      <c r="AJ817">
        <v>965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ROW(Source!A330)</f>
        <v>330</v>
      </c>
      <c r="B818">
        <v>39656471</v>
      </c>
      <c r="C818">
        <v>39656469</v>
      </c>
      <c r="D818">
        <v>36883858</v>
      </c>
      <c r="E818">
        <v>1</v>
      </c>
      <c r="F818">
        <v>1</v>
      </c>
      <c r="G818">
        <v>1</v>
      </c>
      <c r="H818">
        <v>2</v>
      </c>
      <c r="I818" t="s">
        <v>1039</v>
      </c>
      <c r="J818" t="s">
        <v>1040</v>
      </c>
      <c r="K818" t="s">
        <v>1041</v>
      </c>
      <c r="L818">
        <v>1368</v>
      </c>
      <c r="N818">
        <v>1011</v>
      </c>
      <c r="O818" t="s">
        <v>902</v>
      </c>
      <c r="P818" t="s">
        <v>902</v>
      </c>
      <c r="Q818">
        <v>1</v>
      </c>
      <c r="X818">
        <v>0.13</v>
      </c>
      <c r="Y818">
        <v>0</v>
      </c>
      <c r="Z818">
        <v>8.1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0.13</v>
      </c>
      <c r="AH818">
        <v>2</v>
      </c>
      <c r="AI818">
        <v>39656471</v>
      </c>
      <c r="AJ818">
        <v>966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ROW(Source!A330)</f>
        <v>330</v>
      </c>
      <c r="B819">
        <v>39656472</v>
      </c>
      <c r="C819">
        <v>39656469</v>
      </c>
      <c r="D819">
        <v>36800043</v>
      </c>
      <c r="E819">
        <v>1</v>
      </c>
      <c r="F819">
        <v>1</v>
      </c>
      <c r="G819">
        <v>1</v>
      </c>
      <c r="H819">
        <v>3</v>
      </c>
      <c r="I819" t="s">
        <v>989</v>
      </c>
      <c r="J819" t="s">
        <v>990</v>
      </c>
      <c r="K819" t="s">
        <v>991</v>
      </c>
      <c r="L819">
        <v>1346</v>
      </c>
      <c r="N819">
        <v>1009</v>
      </c>
      <c r="O819" t="s">
        <v>186</v>
      </c>
      <c r="P819" t="s">
        <v>186</v>
      </c>
      <c r="Q819">
        <v>1</v>
      </c>
      <c r="X819">
        <v>6.0000000000000001E-3</v>
      </c>
      <c r="Y819">
        <v>44.97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6.0000000000000001E-3</v>
      </c>
      <c r="AH819">
        <v>2</v>
      </c>
      <c r="AI819">
        <v>39656472</v>
      </c>
      <c r="AJ819">
        <v>967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ROW(Source!A330)</f>
        <v>330</v>
      </c>
      <c r="B820">
        <v>39656473</v>
      </c>
      <c r="C820">
        <v>39656469</v>
      </c>
      <c r="D820">
        <v>36801775</v>
      </c>
      <c r="E820">
        <v>1</v>
      </c>
      <c r="F820">
        <v>1</v>
      </c>
      <c r="G820">
        <v>1</v>
      </c>
      <c r="H820">
        <v>3</v>
      </c>
      <c r="I820" t="s">
        <v>992</v>
      </c>
      <c r="J820" t="s">
        <v>993</v>
      </c>
      <c r="K820" t="s">
        <v>994</v>
      </c>
      <c r="L820">
        <v>1346</v>
      </c>
      <c r="N820">
        <v>1009</v>
      </c>
      <c r="O820" t="s">
        <v>186</v>
      </c>
      <c r="P820" t="s">
        <v>186</v>
      </c>
      <c r="Q820">
        <v>1</v>
      </c>
      <c r="X820">
        <v>1E-3</v>
      </c>
      <c r="Y820">
        <v>11.5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3</v>
      </c>
      <c r="AG820">
        <v>1E-3</v>
      </c>
      <c r="AH820">
        <v>2</v>
      </c>
      <c r="AI820">
        <v>39656473</v>
      </c>
      <c r="AJ820">
        <v>968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ROW(Source!A330)</f>
        <v>330</v>
      </c>
      <c r="B821">
        <v>39656474</v>
      </c>
      <c r="C821">
        <v>39656469</v>
      </c>
      <c r="D821">
        <v>36802094</v>
      </c>
      <c r="E821">
        <v>1</v>
      </c>
      <c r="F821">
        <v>1</v>
      </c>
      <c r="G821">
        <v>1</v>
      </c>
      <c r="H821">
        <v>3</v>
      </c>
      <c r="I821" t="s">
        <v>995</v>
      </c>
      <c r="J821" t="s">
        <v>996</v>
      </c>
      <c r="K821" t="s">
        <v>997</v>
      </c>
      <c r="L821">
        <v>1346</v>
      </c>
      <c r="N821">
        <v>1009</v>
      </c>
      <c r="O821" t="s">
        <v>186</v>
      </c>
      <c r="P821" t="s">
        <v>186</v>
      </c>
      <c r="Q821">
        <v>1</v>
      </c>
      <c r="X821">
        <v>1.2E-2</v>
      </c>
      <c r="Y821">
        <v>30.4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3</v>
      </c>
      <c r="AG821">
        <v>1.2E-2</v>
      </c>
      <c r="AH821">
        <v>2</v>
      </c>
      <c r="AI821">
        <v>39656474</v>
      </c>
      <c r="AJ821">
        <v>969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ROW(Source!A330)</f>
        <v>330</v>
      </c>
      <c r="B822">
        <v>39656475</v>
      </c>
      <c r="C822">
        <v>39656469</v>
      </c>
      <c r="D822">
        <v>36803258</v>
      </c>
      <c r="E822">
        <v>1</v>
      </c>
      <c r="F822">
        <v>1</v>
      </c>
      <c r="G822">
        <v>1</v>
      </c>
      <c r="H822">
        <v>3</v>
      </c>
      <c r="I822" t="s">
        <v>1107</v>
      </c>
      <c r="J822" t="s">
        <v>1108</v>
      </c>
      <c r="K822" t="s">
        <v>1109</v>
      </c>
      <c r="L822">
        <v>1346</v>
      </c>
      <c r="N822">
        <v>1009</v>
      </c>
      <c r="O822" t="s">
        <v>186</v>
      </c>
      <c r="P822" t="s">
        <v>186</v>
      </c>
      <c r="Q822">
        <v>1</v>
      </c>
      <c r="X822">
        <v>7.0000000000000007E-2</v>
      </c>
      <c r="Y822">
        <v>10.57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3</v>
      </c>
      <c r="AG822">
        <v>7.0000000000000007E-2</v>
      </c>
      <c r="AH822">
        <v>2</v>
      </c>
      <c r="AI822">
        <v>39656475</v>
      </c>
      <c r="AJ822">
        <v>970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ROW(Source!A330)</f>
        <v>330</v>
      </c>
      <c r="B823">
        <v>39656476</v>
      </c>
      <c r="C823">
        <v>39656469</v>
      </c>
      <c r="D823">
        <v>36804448</v>
      </c>
      <c r="E823">
        <v>1</v>
      </c>
      <c r="F823">
        <v>1</v>
      </c>
      <c r="G823">
        <v>1</v>
      </c>
      <c r="H823">
        <v>3</v>
      </c>
      <c r="I823" t="s">
        <v>925</v>
      </c>
      <c r="J823" t="s">
        <v>926</v>
      </c>
      <c r="K823" t="s">
        <v>927</v>
      </c>
      <c r="L823">
        <v>1346</v>
      </c>
      <c r="N823">
        <v>1009</v>
      </c>
      <c r="O823" t="s">
        <v>186</v>
      </c>
      <c r="P823" t="s">
        <v>186</v>
      </c>
      <c r="Q823">
        <v>1</v>
      </c>
      <c r="X823">
        <v>4.9000000000000002E-2</v>
      </c>
      <c r="Y823">
        <v>9.0399999999999991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3</v>
      </c>
      <c r="AG823">
        <v>4.9000000000000002E-2</v>
      </c>
      <c r="AH823">
        <v>2</v>
      </c>
      <c r="AI823">
        <v>39656476</v>
      </c>
      <c r="AJ823">
        <v>971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ROW(Source!A330)</f>
        <v>330</v>
      </c>
      <c r="B824">
        <v>39656477</v>
      </c>
      <c r="C824">
        <v>39656469</v>
      </c>
      <c r="D824">
        <v>36804580</v>
      </c>
      <c r="E824">
        <v>1</v>
      </c>
      <c r="F824">
        <v>1</v>
      </c>
      <c r="G824">
        <v>1</v>
      </c>
      <c r="H824">
        <v>3</v>
      </c>
      <c r="I824" t="s">
        <v>1110</v>
      </c>
      <c r="J824" t="s">
        <v>1111</v>
      </c>
      <c r="K824" t="s">
        <v>1112</v>
      </c>
      <c r="L824">
        <v>1355</v>
      </c>
      <c r="N824">
        <v>1010</v>
      </c>
      <c r="O824" t="s">
        <v>265</v>
      </c>
      <c r="P824" t="s">
        <v>265</v>
      </c>
      <c r="Q824">
        <v>100</v>
      </c>
      <c r="X824">
        <v>1.4E-2</v>
      </c>
      <c r="Y824">
        <v>86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3</v>
      </c>
      <c r="AG824">
        <v>1.4E-2</v>
      </c>
      <c r="AH824">
        <v>2</v>
      </c>
      <c r="AI824">
        <v>39656477</v>
      </c>
      <c r="AJ824">
        <v>972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ROW(Source!A330)</f>
        <v>330</v>
      </c>
      <c r="B825">
        <v>39656478</v>
      </c>
      <c r="C825">
        <v>39656469</v>
      </c>
      <c r="D825">
        <v>36805500</v>
      </c>
      <c r="E825">
        <v>1</v>
      </c>
      <c r="F825">
        <v>1</v>
      </c>
      <c r="G825">
        <v>1</v>
      </c>
      <c r="H825">
        <v>3</v>
      </c>
      <c r="I825" t="s">
        <v>1001</v>
      </c>
      <c r="J825" t="s">
        <v>1002</v>
      </c>
      <c r="K825" t="s">
        <v>1003</v>
      </c>
      <c r="L825">
        <v>1346</v>
      </c>
      <c r="N825">
        <v>1009</v>
      </c>
      <c r="O825" t="s">
        <v>186</v>
      </c>
      <c r="P825" t="s">
        <v>186</v>
      </c>
      <c r="Q825">
        <v>1</v>
      </c>
      <c r="X825">
        <v>1E-3</v>
      </c>
      <c r="Y825">
        <v>133.05000000000001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3</v>
      </c>
      <c r="AG825">
        <v>1E-3</v>
      </c>
      <c r="AH825">
        <v>2</v>
      </c>
      <c r="AI825">
        <v>39656478</v>
      </c>
      <c r="AJ825">
        <v>973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ROW(Source!A330)</f>
        <v>330</v>
      </c>
      <c r="B826">
        <v>39656479</v>
      </c>
      <c r="C826">
        <v>39656469</v>
      </c>
      <c r="D826">
        <v>36823140</v>
      </c>
      <c r="E826">
        <v>1</v>
      </c>
      <c r="F826">
        <v>1</v>
      </c>
      <c r="G826">
        <v>1</v>
      </c>
      <c r="H826">
        <v>3</v>
      </c>
      <c r="I826" t="s">
        <v>1185</v>
      </c>
      <c r="J826" t="s">
        <v>1186</v>
      </c>
      <c r="K826" t="s">
        <v>1187</v>
      </c>
      <c r="L826">
        <v>1348</v>
      </c>
      <c r="N826">
        <v>1009</v>
      </c>
      <c r="O826" t="s">
        <v>888</v>
      </c>
      <c r="P826" t="s">
        <v>888</v>
      </c>
      <c r="Q826">
        <v>1000</v>
      </c>
      <c r="X826">
        <v>1E-3</v>
      </c>
      <c r="Y826">
        <v>11500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</v>
      </c>
      <c r="AG826">
        <v>1E-3</v>
      </c>
      <c r="AH826">
        <v>2</v>
      </c>
      <c r="AI826">
        <v>39656479</v>
      </c>
      <c r="AJ826">
        <v>974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ROW(Source!A330)</f>
        <v>330</v>
      </c>
      <c r="B827">
        <v>39656480</v>
      </c>
      <c r="C827">
        <v>39656469</v>
      </c>
      <c r="D827">
        <v>36838317</v>
      </c>
      <c r="E827">
        <v>1</v>
      </c>
      <c r="F827">
        <v>1</v>
      </c>
      <c r="G827">
        <v>1</v>
      </c>
      <c r="H827">
        <v>3</v>
      </c>
      <c r="I827" t="s">
        <v>1188</v>
      </c>
      <c r="J827" t="s">
        <v>1189</v>
      </c>
      <c r="K827" t="s">
        <v>1190</v>
      </c>
      <c r="L827">
        <v>1346</v>
      </c>
      <c r="N827">
        <v>1009</v>
      </c>
      <c r="O827" t="s">
        <v>186</v>
      </c>
      <c r="P827" t="s">
        <v>186</v>
      </c>
      <c r="Q827">
        <v>1</v>
      </c>
      <c r="X827">
        <v>3.5999999999999997E-2</v>
      </c>
      <c r="Y827">
        <v>28.6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</v>
      </c>
      <c r="AG827">
        <v>3.5999999999999997E-2</v>
      </c>
      <c r="AH827">
        <v>2</v>
      </c>
      <c r="AI827">
        <v>39656480</v>
      </c>
      <c r="AJ827">
        <v>975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ROW(Source!A330)</f>
        <v>330</v>
      </c>
      <c r="B828">
        <v>39656481</v>
      </c>
      <c r="C828">
        <v>39656469</v>
      </c>
      <c r="D828">
        <v>36838470</v>
      </c>
      <c r="E828">
        <v>1</v>
      </c>
      <c r="F828">
        <v>1</v>
      </c>
      <c r="G828">
        <v>1</v>
      </c>
      <c r="H828">
        <v>3</v>
      </c>
      <c r="I828" t="s">
        <v>934</v>
      </c>
      <c r="J828" t="s">
        <v>935</v>
      </c>
      <c r="K828" t="s">
        <v>936</v>
      </c>
      <c r="L828">
        <v>1346</v>
      </c>
      <c r="N828">
        <v>1009</v>
      </c>
      <c r="O828" t="s">
        <v>186</v>
      </c>
      <c r="P828" t="s">
        <v>186</v>
      </c>
      <c r="Q828">
        <v>1</v>
      </c>
      <c r="X828">
        <v>6.0000000000000001E-3</v>
      </c>
      <c r="Y828">
        <v>35.630000000000003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3</v>
      </c>
      <c r="AG828">
        <v>6.0000000000000001E-3</v>
      </c>
      <c r="AH828">
        <v>2</v>
      </c>
      <c r="AI828">
        <v>39656481</v>
      </c>
      <c r="AJ828">
        <v>976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ROW(Source!A330)</f>
        <v>330</v>
      </c>
      <c r="B829">
        <v>39656482</v>
      </c>
      <c r="C829">
        <v>39656469</v>
      </c>
      <c r="D829">
        <v>36851945</v>
      </c>
      <c r="E829">
        <v>1</v>
      </c>
      <c r="F829">
        <v>1</v>
      </c>
      <c r="G829">
        <v>1</v>
      </c>
      <c r="H829">
        <v>3</v>
      </c>
      <c r="I829" t="s">
        <v>1191</v>
      </c>
      <c r="J829" t="s">
        <v>1192</v>
      </c>
      <c r="K829" t="s">
        <v>1193</v>
      </c>
      <c r="L829">
        <v>1358</v>
      </c>
      <c r="N829">
        <v>1010</v>
      </c>
      <c r="O829" t="s">
        <v>95</v>
      </c>
      <c r="P829" t="s">
        <v>95</v>
      </c>
      <c r="Q829">
        <v>10</v>
      </c>
      <c r="X829">
        <v>0.1</v>
      </c>
      <c r="Y829">
        <v>39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</v>
      </c>
      <c r="AG829">
        <v>0.1</v>
      </c>
      <c r="AH829">
        <v>2</v>
      </c>
      <c r="AI829">
        <v>39656482</v>
      </c>
      <c r="AJ829">
        <v>977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ROW(Source!A330)</f>
        <v>330</v>
      </c>
      <c r="B830">
        <v>39656483</v>
      </c>
      <c r="C830">
        <v>39656469</v>
      </c>
      <c r="D830">
        <v>36799065</v>
      </c>
      <c r="E830">
        <v>17</v>
      </c>
      <c r="F830">
        <v>1</v>
      </c>
      <c r="G830">
        <v>1</v>
      </c>
      <c r="H830">
        <v>3</v>
      </c>
      <c r="I830" t="s">
        <v>892</v>
      </c>
      <c r="J830" t="s">
        <v>3</v>
      </c>
      <c r="K830" t="s">
        <v>893</v>
      </c>
      <c r="L830">
        <v>1374</v>
      </c>
      <c r="N830">
        <v>1013</v>
      </c>
      <c r="O830" t="s">
        <v>894</v>
      </c>
      <c r="P830" t="s">
        <v>894</v>
      </c>
      <c r="Q830">
        <v>1</v>
      </c>
      <c r="X830">
        <v>0.3</v>
      </c>
      <c r="Y830">
        <v>1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0.3</v>
      </c>
      <c r="AH830">
        <v>2</v>
      </c>
      <c r="AI830">
        <v>39656483</v>
      </c>
      <c r="AJ830">
        <v>979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ROW(Source!A331)</f>
        <v>331</v>
      </c>
      <c r="B831">
        <v>39656470</v>
      </c>
      <c r="C831">
        <v>39656469</v>
      </c>
      <c r="D831">
        <v>37070202</v>
      </c>
      <c r="E831">
        <v>1</v>
      </c>
      <c r="F831">
        <v>1</v>
      </c>
      <c r="G831">
        <v>1</v>
      </c>
      <c r="H831">
        <v>1</v>
      </c>
      <c r="I831" t="s">
        <v>1079</v>
      </c>
      <c r="J831" t="s">
        <v>3</v>
      </c>
      <c r="K831" t="s">
        <v>1080</v>
      </c>
      <c r="L831">
        <v>1191</v>
      </c>
      <c r="N831">
        <v>1013</v>
      </c>
      <c r="O831" t="s">
        <v>878</v>
      </c>
      <c r="P831" t="s">
        <v>878</v>
      </c>
      <c r="Q831">
        <v>1</v>
      </c>
      <c r="X831">
        <v>1.56</v>
      </c>
      <c r="Y831">
        <v>0</v>
      </c>
      <c r="Z831">
        <v>0</v>
      </c>
      <c r="AA831">
        <v>0</v>
      </c>
      <c r="AB831">
        <v>9.51</v>
      </c>
      <c r="AC831">
        <v>0</v>
      </c>
      <c r="AD831">
        <v>1</v>
      </c>
      <c r="AE831">
        <v>1</v>
      </c>
      <c r="AF831" t="s">
        <v>3</v>
      </c>
      <c r="AG831">
        <v>1.56</v>
      </c>
      <c r="AH831">
        <v>2</v>
      </c>
      <c r="AI831">
        <v>39656470</v>
      </c>
      <c r="AJ831">
        <v>980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ROW(Source!A331)</f>
        <v>331</v>
      </c>
      <c r="B832">
        <v>39656471</v>
      </c>
      <c r="C832">
        <v>39656469</v>
      </c>
      <c r="D832">
        <v>36883858</v>
      </c>
      <c r="E832">
        <v>1</v>
      </c>
      <c r="F832">
        <v>1</v>
      </c>
      <c r="G832">
        <v>1</v>
      </c>
      <c r="H832">
        <v>2</v>
      </c>
      <c r="I832" t="s">
        <v>1039</v>
      </c>
      <c r="J832" t="s">
        <v>1040</v>
      </c>
      <c r="K832" t="s">
        <v>1041</v>
      </c>
      <c r="L832">
        <v>1368</v>
      </c>
      <c r="N832">
        <v>1011</v>
      </c>
      <c r="O832" t="s">
        <v>902</v>
      </c>
      <c r="P832" t="s">
        <v>902</v>
      </c>
      <c r="Q832">
        <v>1</v>
      </c>
      <c r="X832">
        <v>0.13</v>
      </c>
      <c r="Y832">
        <v>0</v>
      </c>
      <c r="Z832">
        <v>8.1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3</v>
      </c>
      <c r="AG832">
        <v>0.13</v>
      </c>
      <c r="AH832">
        <v>2</v>
      </c>
      <c r="AI832">
        <v>39656471</v>
      </c>
      <c r="AJ832">
        <v>981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ROW(Source!A331)</f>
        <v>331</v>
      </c>
      <c r="B833">
        <v>39656472</v>
      </c>
      <c r="C833">
        <v>39656469</v>
      </c>
      <c r="D833">
        <v>36800043</v>
      </c>
      <c r="E833">
        <v>1</v>
      </c>
      <c r="F833">
        <v>1</v>
      </c>
      <c r="G833">
        <v>1</v>
      </c>
      <c r="H833">
        <v>3</v>
      </c>
      <c r="I833" t="s">
        <v>989</v>
      </c>
      <c r="J833" t="s">
        <v>990</v>
      </c>
      <c r="K833" t="s">
        <v>991</v>
      </c>
      <c r="L833">
        <v>1346</v>
      </c>
      <c r="N833">
        <v>1009</v>
      </c>
      <c r="O833" t="s">
        <v>186</v>
      </c>
      <c r="P833" t="s">
        <v>186</v>
      </c>
      <c r="Q833">
        <v>1</v>
      </c>
      <c r="X833">
        <v>6.0000000000000001E-3</v>
      </c>
      <c r="Y833">
        <v>44.97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6.0000000000000001E-3</v>
      </c>
      <c r="AH833">
        <v>2</v>
      </c>
      <c r="AI833">
        <v>39656472</v>
      </c>
      <c r="AJ833">
        <v>982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ROW(Source!A331)</f>
        <v>331</v>
      </c>
      <c r="B834">
        <v>39656473</v>
      </c>
      <c r="C834">
        <v>39656469</v>
      </c>
      <c r="D834">
        <v>36801775</v>
      </c>
      <c r="E834">
        <v>1</v>
      </c>
      <c r="F834">
        <v>1</v>
      </c>
      <c r="G834">
        <v>1</v>
      </c>
      <c r="H834">
        <v>3</v>
      </c>
      <c r="I834" t="s">
        <v>992</v>
      </c>
      <c r="J834" t="s">
        <v>993</v>
      </c>
      <c r="K834" t="s">
        <v>994</v>
      </c>
      <c r="L834">
        <v>1346</v>
      </c>
      <c r="N834">
        <v>1009</v>
      </c>
      <c r="O834" t="s">
        <v>186</v>
      </c>
      <c r="P834" t="s">
        <v>186</v>
      </c>
      <c r="Q834">
        <v>1</v>
      </c>
      <c r="X834">
        <v>1E-3</v>
      </c>
      <c r="Y834">
        <v>11.5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</v>
      </c>
      <c r="AG834">
        <v>1E-3</v>
      </c>
      <c r="AH834">
        <v>2</v>
      </c>
      <c r="AI834">
        <v>39656473</v>
      </c>
      <c r="AJ834">
        <v>983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ROW(Source!A331)</f>
        <v>331</v>
      </c>
      <c r="B835">
        <v>39656474</v>
      </c>
      <c r="C835">
        <v>39656469</v>
      </c>
      <c r="D835">
        <v>36802094</v>
      </c>
      <c r="E835">
        <v>1</v>
      </c>
      <c r="F835">
        <v>1</v>
      </c>
      <c r="G835">
        <v>1</v>
      </c>
      <c r="H835">
        <v>3</v>
      </c>
      <c r="I835" t="s">
        <v>995</v>
      </c>
      <c r="J835" t="s">
        <v>996</v>
      </c>
      <c r="K835" t="s">
        <v>997</v>
      </c>
      <c r="L835">
        <v>1346</v>
      </c>
      <c r="N835">
        <v>1009</v>
      </c>
      <c r="O835" t="s">
        <v>186</v>
      </c>
      <c r="P835" t="s">
        <v>186</v>
      </c>
      <c r="Q835">
        <v>1</v>
      </c>
      <c r="X835">
        <v>1.2E-2</v>
      </c>
      <c r="Y835">
        <v>30.4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3</v>
      </c>
      <c r="AG835">
        <v>1.2E-2</v>
      </c>
      <c r="AH835">
        <v>2</v>
      </c>
      <c r="AI835">
        <v>39656474</v>
      </c>
      <c r="AJ835">
        <v>984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ROW(Source!A331)</f>
        <v>331</v>
      </c>
      <c r="B836">
        <v>39656475</v>
      </c>
      <c r="C836">
        <v>39656469</v>
      </c>
      <c r="D836">
        <v>36803258</v>
      </c>
      <c r="E836">
        <v>1</v>
      </c>
      <c r="F836">
        <v>1</v>
      </c>
      <c r="G836">
        <v>1</v>
      </c>
      <c r="H836">
        <v>3</v>
      </c>
      <c r="I836" t="s">
        <v>1107</v>
      </c>
      <c r="J836" t="s">
        <v>1108</v>
      </c>
      <c r="K836" t="s">
        <v>1109</v>
      </c>
      <c r="L836">
        <v>1346</v>
      </c>
      <c r="N836">
        <v>1009</v>
      </c>
      <c r="O836" t="s">
        <v>186</v>
      </c>
      <c r="P836" t="s">
        <v>186</v>
      </c>
      <c r="Q836">
        <v>1</v>
      </c>
      <c r="X836">
        <v>7.0000000000000007E-2</v>
      </c>
      <c r="Y836">
        <v>10.57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</v>
      </c>
      <c r="AG836">
        <v>7.0000000000000007E-2</v>
      </c>
      <c r="AH836">
        <v>2</v>
      </c>
      <c r="AI836">
        <v>39656475</v>
      </c>
      <c r="AJ836">
        <v>985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ROW(Source!A331)</f>
        <v>331</v>
      </c>
      <c r="B837">
        <v>39656476</v>
      </c>
      <c r="C837">
        <v>39656469</v>
      </c>
      <c r="D837">
        <v>36804448</v>
      </c>
      <c r="E837">
        <v>1</v>
      </c>
      <c r="F837">
        <v>1</v>
      </c>
      <c r="G837">
        <v>1</v>
      </c>
      <c r="H837">
        <v>3</v>
      </c>
      <c r="I837" t="s">
        <v>925</v>
      </c>
      <c r="J837" t="s">
        <v>926</v>
      </c>
      <c r="K837" t="s">
        <v>927</v>
      </c>
      <c r="L837">
        <v>1346</v>
      </c>
      <c r="N837">
        <v>1009</v>
      </c>
      <c r="O837" t="s">
        <v>186</v>
      </c>
      <c r="P837" t="s">
        <v>186</v>
      </c>
      <c r="Q837">
        <v>1</v>
      </c>
      <c r="X837">
        <v>4.9000000000000002E-2</v>
      </c>
      <c r="Y837">
        <v>9.0399999999999991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</v>
      </c>
      <c r="AG837">
        <v>4.9000000000000002E-2</v>
      </c>
      <c r="AH837">
        <v>2</v>
      </c>
      <c r="AI837">
        <v>39656476</v>
      </c>
      <c r="AJ837">
        <v>986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ROW(Source!A331)</f>
        <v>331</v>
      </c>
      <c r="B838">
        <v>39656477</v>
      </c>
      <c r="C838">
        <v>39656469</v>
      </c>
      <c r="D838">
        <v>36804580</v>
      </c>
      <c r="E838">
        <v>1</v>
      </c>
      <c r="F838">
        <v>1</v>
      </c>
      <c r="G838">
        <v>1</v>
      </c>
      <c r="H838">
        <v>3</v>
      </c>
      <c r="I838" t="s">
        <v>1110</v>
      </c>
      <c r="J838" t="s">
        <v>1111</v>
      </c>
      <c r="K838" t="s">
        <v>1112</v>
      </c>
      <c r="L838">
        <v>1355</v>
      </c>
      <c r="N838">
        <v>1010</v>
      </c>
      <c r="O838" t="s">
        <v>265</v>
      </c>
      <c r="P838" t="s">
        <v>265</v>
      </c>
      <c r="Q838">
        <v>100</v>
      </c>
      <c r="X838">
        <v>1.4E-2</v>
      </c>
      <c r="Y838">
        <v>86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</v>
      </c>
      <c r="AG838">
        <v>1.4E-2</v>
      </c>
      <c r="AH838">
        <v>2</v>
      </c>
      <c r="AI838">
        <v>39656477</v>
      </c>
      <c r="AJ838">
        <v>987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ROW(Source!A331)</f>
        <v>331</v>
      </c>
      <c r="B839">
        <v>39656478</v>
      </c>
      <c r="C839">
        <v>39656469</v>
      </c>
      <c r="D839">
        <v>36805500</v>
      </c>
      <c r="E839">
        <v>1</v>
      </c>
      <c r="F839">
        <v>1</v>
      </c>
      <c r="G839">
        <v>1</v>
      </c>
      <c r="H839">
        <v>3</v>
      </c>
      <c r="I839" t="s">
        <v>1001</v>
      </c>
      <c r="J839" t="s">
        <v>1002</v>
      </c>
      <c r="K839" t="s">
        <v>1003</v>
      </c>
      <c r="L839">
        <v>1346</v>
      </c>
      <c r="N839">
        <v>1009</v>
      </c>
      <c r="O839" t="s">
        <v>186</v>
      </c>
      <c r="P839" t="s">
        <v>186</v>
      </c>
      <c r="Q839">
        <v>1</v>
      </c>
      <c r="X839">
        <v>1E-3</v>
      </c>
      <c r="Y839">
        <v>133.05000000000001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</v>
      </c>
      <c r="AG839">
        <v>1E-3</v>
      </c>
      <c r="AH839">
        <v>2</v>
      </c>
      <c r="AI839">
        <v>39656478</v>
      </c>
      <c r="AJ839">
        <v>988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ROW(Source!A331)</f>
        <v>331</v>
      </c>
      <c r="B840">
        <v>39656479</v>
      </c>
      <c r="C840">
        <v>39656469</v>
      </c>
      <c r="D840">
        <v>36823140</v>
      </c>
      <c r="E840">
        <v>1</v>
      </c>
      <c r="F840">
        <v>1</v>
      </c>
      <c r="G840">
        <v>1</v>
      </c>
      <c r="H840">
        <v>3</v>
      </c>
      <c r="I840" t="s">
        <v>1185</v>
      </c>
      <c r="J840" t="s">
        <v>1186</v>
      </c>
      <c r="K840" t="s">
        <v>1187</v>
      </c>
      <c r="L840">
        <v>1348</v>
      </c>
      <c r="N840">
        <v>1009</v>
      </c>
      <c r="O840" t="s">
        <v>888</v>
      </c>
      <c r="P840" t="s">
        <v>888</v>
      </c>
      <c r="Q840">
        <v>1000</v>
      </c>
      <c r="X840">
        <v>1E-3</v>
      </c>
      <c r="Y840">
        <v>11500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</v>
      </c>
      <c r="AG840">
        <v>1E-3</v>
      </c>
      <c r="AH840">
        <v>2</v>
      </c>
      <c r="AI840">
        <v>39656479</v>
      </c>
      <c r="AJ840">
        <v>989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ROW(Source!A331)</f>
        <v>331</v>
      </c>
      <c r="B841">
        <v>39656480</v>
      </c>
      <c r="C841">
        <v>39656469</v>
      </c>
      <c r="D841">
        <v>36838317</v>
      </c>
      <c r="E841">
        <v>1</v>
      </c>
      <c r="F841">
        <v>1</v>
      </c>
      <c r="G841">
        <v>1</v>
      </c>
      <c r="H841">
        <v>3</v>
      </c>
      <c r="I841" t="s">
        <v>1188</v>
      </c>
      <c r="J841" t="s">
        <v>1189</v>
      </c>
      <c r="K841" t="s">
        <v>1190</v>
      </c>
      <c r="L841">
        <v>1346</v>
      </c>
      <c r="N841">
        <v>1009</v>
      </c>
      <c r="O841" t="s">
        <v>186</v>
      </c>
      <c r="P841" t="s">
        <v>186</v>
      </c>
      <c r="Q841">
        <v>1</v>
      </c>
      <c r="X841">
        <v>3.5999999999999997E-2</v>
      </c>
      <c r="Y841">
        <v>28.6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3</v>
      </c>
      <c r="AG841">
        <v>3.5999999999999997E-2</v>
      </c>
      <c r="AH841">
        <v>2</v>
      </c>
      <c r="AI841">
        <v>39656480</v>
      </c>
      <c r="AJ841">
        <v>990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ROW(Source!A331)</f>
        <v>331</v>
      </c>
      <c r="B842">
        <v>39656481</v>
      </c>
      <c r="C842">
        <v>39656469</v>
      </c>
      <c r="D842">
        <v>36838470</v>
      </c>
      <c r="E842">
        <v>1</v>
      </c>
      <c r="F842">
        <v>1</v>
      </c>
      <c r="G842">
        <v>1</v>
      </c>
      <c r="H842">
        <v>3</v>
      </c>
      <c r="I842" t="s">
        <v>934</v>
      </c>
      <c r="J842" t="s">
        <v>935</v>
      </c>
      <c r="K842" t="s">
        <v>936</v>
      </c>
      <c r="L842">
        <v>1346</v>
      </c>
      <c r="N842">
        <v>1009</v>
      </c>
      <c r="O842" t="s">
        <v>186</v>
      </c>
      <c r="P842" t="s">
        <v>186</v>
      </c>
      <c r="Q842">
        <v>1</v>
      </c>
      <c r="X842">
        <v>6.0000000000000001E-3</v>
      </c>
      <c r="Y842">
        <v>35.630000000000003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6.0000000000000001E-3</v>
      </c>
      <c r="AH842">
        <v>2</v>
      </c>
      <c r="AI842">
        <v>39656481</v>
      </c>
      <c r="AJ842">
        <v>991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ROW(Source!A331)</f>
        <v>331</v>
      </c>
      <c r="B843">
        <v>39656482</v>
      </c>
      <c r="C843">
        <v>39656469</v>
      </c>
      <c r="D843">
        <v>36851945</v>
      </c>
      <c r="E843">
        <v>1</v>
      </c>
      <c r="F843">
        <v>1</v>
      </c>
      <c r="G843">
        <v>1</v>
      </c>
      <c r="H843">
        <v>3</v>
      </c>
      <c r="I843" t="s">
        <v>1191</v>
      </c>
      <c r="J843" t="s">
        <v>1192</v>
      </c>
      <c r="K843" t="s">
        <v>1193</v>
      </c>
      <c r="L843">
        <v>1358</v>
      </c>
      <c r="N843">
        <v>1010</v>
      </c>
      <c r="O843" t="s">
        <v>95</v>
      </c>
      <c r="P843" t="s">
        <v>95</v>
      </c>
      <c r="Q843">
        <v>10</v>
      </c>
      <c r="X843">
        <v>0.1</v>
      </c>
      <c r="Y843">
        <v>39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3</v>
      </c>
      <c r="AG843">
        <v>0.1</v>
      </c>
      <c r="AH843">
        <v>2</v>
      </c>
      <c r="AI843">
        <v>39656482</v>
      </c>
      <c r="AJ843">
        <v>992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ROW(Source!A331)</f>
        <v>331</v>
      </c>
      <c r="B844">
        <v>39656483</v>
      </c>
      <c r="C844">
        <v>39656469</v>
      </c>
      <c r="D844">
        <v>36799065</v>
      </c>
      <c r="E844">
        <v>17</v>
      </c>
      <c r="F844">
        <v>1</v>
      </c>
      <c r="G844">
        <v>1</v>
      </c>
      <c r="H844">
        <v>3</v>
      </c>
      <c r="I844" t="s">
        <v>892</v>
      </c>
      <c r="J844" t="s">
        <v>3</v>
      </c>
      <c r="K844" t="s">
        <v>893</v>
      </c>
      <c r="L844">
        <v>1374</v>
      </c>
      <c r="N844">
        <v>1013</v>
      </c>
      <c r="O844" t="s">
        <v>894</v>
      </c>
      <c r="P844" t="s">
        <v>894</v>
      </c>
      <c r="Q844">
        <v>1</v>
      </c>
      <c r="X844">
        <v>0.3</v>
      </c>
      <c r="Y844">
        <v>1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0.3</v>
      </c>
      <c r="AH844">
        <v>2</v>
      </c>
      <c r="AI844">
        <v>39656483</v>
      </c>
      <c r="AJ844">
        <v>994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ROW(Source!A334)</f>
        <v>334</v>
      </c>
      <c r="B845">
        <v>39653034</v>
      </c>
      <c r="C845">
        <v>39653033</v>
      </c>
      <c r="D845">
        <v>37072767</v>
      </c>
      <c r="E845">
        <v>1</v>
      </c>
      <c r="F845">
        <v>1</v>
      </c>
      <c r="G845">
        <v>1</v>
      </c>
      <c r="H845">
        <v>1</v>
      </c>
      <c r="I845" t="s">
        <v>1194</v>
      </c>
      <c r="J845" t="s">
        <v>3</v>
      </c>
      <c r="K845" t="s">
        <v>1195</v>
      </c>
      <c r="L845">
        <v>1191</v>
      </c>
      <c r="N845">
        <v>1013</v>
      </c>
      <c r="O845" t="s">
        <v>878</v>
      </c>
      <c r="P845" t="s">
        <v>878</v>
      </c>
      <c r="Q845">
        <v>1</v>
      </c>
      <c r="X845">
        <v>15.2</v>
      </c>
      <c r="Y845">
        <v>0</v>
      </c>
      <c r="Z845">
        <v>0</v>
      </c>
      <c r="AA845">
        <v>0</v>
      </c>
      <c r="AB845">
        <v>9.18</v>
      </c>
      <c r="AC845">
        <v>0</v>
      </c>
      <c r="AD845">
        <v>1</v>
      </c>
      <c r="AE845">
        <v>1</v>
      </c>
      <c r="AF845" t="s">
        <v>19</v>
      </c>
      <c r="AG845">
        <v>20.52</v>
      </c>
      <c r="AH845">
        <v>2</v>
      </c>
      <c r="AI845">
        <v>39653034</v>
      </c>
      <c r="AJ845">
        <v>995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ROW(Source!A334)</f>
        <v>334</v>
      </c>
      <c r="B846">
        <v>39653035</v>
      </c>
      <c r="C846">
        <v>39653033</v>
      </c>
      <c r="D846">
        <v>36804661</v>
      </c>
      <c r="E846">
        <v>1</v>
      </c>
      <c r="F846">
        <v>1</v>
      </c>
      <c r="G846">
        <v>1</v>
      </c>
      <c r="H846">
        <v>3</v>
      </c>
      <c r="I846" t="s">
        <v>1196</v>
      </c>
      <c r="J846" t="s">
        <v>1197</v>
      </c>
      <c r="K846" t="s">
        <v>1198</v>
      </c>
      <c r="L846">
        <v>1355</v>
      </c>
      <c r="N846">
        <v>1010</v>
      </c>
      <c r="O846" t="s">
        <v>265</v>
      </c>
      <c r="P846" t="s">
        <v>265</v>
      </c>
      <c r="Q846">
        <v>100</v>
      </c>
      <c r="X846">
        <v>1.75</v>
      </c>
      <c r="Y846">
        <v>8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3</v>
      </c>
      <c r="AG846">
        <v>1.75</v>
      </c>
      <c r="AH846">
        <v>2</v>
      </c>
      <c r="AI846">
        <v>39653035</v>
      </c>
      <c r="AJ846">
        <v>996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ROW(Source!A334)</f>
        <v>334</v>
      </c>
      <c r="B847">
        <v>39653036</v>
      </c>
      <c r="C847">
        <v>39653033</v>
      </c>
      <c r="D847">
        <v>36799065</v>
      </c>
      <c r="E847">
        <v>17</v>
      </c>
      <c r="F847">
        <v>1</v>
      </c>
      <c r="G847">
        <v>1</v>
      </c>
      <c r="H847">
        <v>3</v>
      </c>
      <c r="I847" t="s">
        <v>892</v>
      </c>
      <c r="J847" t="s">
        <v>3</v>
      </c>
      <c r="K847" t="s">
        <v>893</v>
      </c>
      <c r="L847">
        <v>1374</v>
      </c>
      <c r="N847">
        <v>1013</v>
      </c>
      <c r="O847" t="s">
        <v>894</v>
      </c>
      <c r="P847" t="s">
        <v>894</v>
      </c>
      <c r="Q847">
        <v>1</v>
      </c>
      <c r="X847">
        <v>2.79</v>
      </c>
      <c r="Y847">
        <v>1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3</v>
      </c>
      <c r="AG847">
        <v>2.79</v>
      </c>
      <c r="AH847">
        <v>2</v>
      </c>
      <c r="AI847">
        <v>39653036</v>
      </c>
      <c r="AJ847">
        <v>998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ROW(Source!A335)</f>
        <v>335</v>
      </c>
      <c r="B848">
        <v>39653034</v>
      </c>
      <c r="C848">
        <v>39653033</v>
      </c>
      <c r="D848">
        <v>37072767</v>
      </c>
      <c r="E848">
        <v>1</v>
      </c>
      <c r="F848">
        <v>1</v>
      </c>
      <c r="G848">
        <v>1</v>
      </c>
      <c r="H848">
        <v>1</v>
      </c>
      <c r="I848" t="s">
        <v>1194</v>
      </c>
      <c r="J848" t="s">
        <v>3</v>
      </c>
      <c r="K848" t="s">
        <v>1195</v>
      </c>
      <c r="L848">
        <v>1191</v>
      </c>
      <c r="N848">
        <v>1013</v>
      </c>
      <c r="O848" t="s">
        <v>878</v>
      </c>
      <c r="P848" t="s">
        <v>878</v>
      </c>
      <c r="Q848">
        <v>1</v>
      </c>
      <c r="X848">
        <v>15.2</v>
      </c>
      <c r="Y848">
        <v>0</v>
      </c>
      <c r="Z848">
        <v>0</v>
      </c>
      <c r="AA848">
        <v>0</v>
      </c>
      <c r="AB848">
        <v>9.18</v>
      </c>
      <c r="AC848">
        <v>0</v>
      </c>
      <c r="AD848">
        <v>1</v>
      </c>
      <c r="AE848">
        <v>1</v>
      </c>
      <c r="AF848" t="s">
        <v>19</v>
      </c>
      <c r="AG848">
        <v>20.52</v>
      </c>
      <c r="AH848">
        <v>2</v>
      </c>
      <c r="AI848">
        <v>39653034</v>
      </c>
      <c r="AJ848">
        <v>999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ROW(Source!A335)</f>
        <v>335</v>
      </c>
      <c r="B849">
        <v>39653035</v>
      </c>
      <c r="C849">
        <v>39653033</v>
      </c>
      <c r="D849">
        <v>36804661</v>
      </c>
      <c r="E849">
        <v>1</v>
      </c>
      <c r="F849">
        <v>1</v>
      </c>
      <c r="G849">
        <v>1</v>
      </c>
      <c r="H849">
        <v>3</v>
      </c>
      <c r="I849" t="s">
        <v>1196</v>
      </c>
      <c r="J849" t="s">
        <v>1197</v>
      </c>
      <c r="K849" t="s">
        <v>1198</v>
      </c>
      <c r="L849">
        <v>1355</v>
      </c>
      <c r="N849">
        <v>1010</v>
      </c>
      <c r="O849" t="s">
        <v>265</v>
      </c>
      <c r="P849" t="s">
        <v>265</v>
      </c>
      <c r="Q849">
        <v>100</v>
      </c>
      <c r="X849">
        <v>1.75</v>
      </c>
      <c r="Y849">
        <v>8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1.75</v>
      </c>
      <c r="AH849">
        <v>2</v>
      </c>
      <c r="AI849">
        <v>39653035</v>
      </c>
      <c r="AJ849">
        <v>1000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ROW(Source!A335)</f>
        <v>335</v>
      </c>
      <c r="B850">
        <v>39653036</v>
      </c>
      <c r="C850">
        <v>39653033</v>
      </c>
      <c r="D850">
        <v>36799065</v>
      </c>
      <c r="E850">
        <v>17</v>
      </c>
      <c r="F850">
        <v>1</v>
      </c>
      <c r="G850">
        <v>1</v>
      </c>
      <c r="H850">
        <v>3</v>
      </c>
      <c r="I850" t="s">
        <v>892</v>
      </c>
      <c r="J850" t="s">
        <v>3</v>
      </c>
      <c r="K850" t="s">
        <v>893</v>
      </c>
      <c r="L850">
        <v>1374</v>
      </c>
      <c r="N850">
        <v>1013</v>
      </c>
      <c r="O850" t="s">
        <v>894</v>
      </c>
      <c r="P850" t="s">
        <v>894</v>
      </c>
      <c r="Q850">
        <v>1</v>
      </c>
      <c r="X850">
        <v>2.79</v>
      </c>
      <c r="Y850">
        <v>1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2.79</v>
      </c>
      <c r="AH850">
        <v>2</v>
      </c>
      <c r="AI850">
        <v>39653036</v>
      </c>
      <c r="AJ850">
        <v>1002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ROW(Source!A338)</f>
        <v>338</v>
      </c>
      <c r="B851">
        <v>39651750</v>
      </c>
      <c r="C851">
        <v>39651738</v>
      </c>
      <c r="D851">
        <v>37064878</v>
      </c>
      <c r="E851">
        <v>1</v>
      </c>
      <c r="F851">
        <v>1</v>
      </c>
      <c r="G851">
        <v>1</v>
      </c>
      <c r="H851">
        <v>1</v>
      </c>
      <c r="I851" t="s">
        <v>1010</v>
      </c>
      <c r="J851" t="s">
        <v>3</v>
      </c>
      <c r="K851" t="s">
        <v>1011</v>
      </c>
      <c r="L851">
        <v>1191</v>
      </c>
      <c r="N851">
        <v>1013</v>
      </c>
      <c r="O851" t="s">
        <v>878</v>
      </c>
      <c r="P851" t="s">
        <v>878</v>
      </c>
      <c r="Q851">
        <v>1</v>
      </c>
      <c r="X851">
        <v>5.39</v>
      </c>
      <c r="Y851">
        <v>0</v>
      </c>
      <c r="Z851">
        <v>0</v>
      </c>
      <c r="AA851">
        <v>0</v>
      </c>
      <c r="AB851">
        <v>9.4</v>
      </c>
      <c r="AC851">
        <v>0</v>
      </c>
      <c r="AD851">
        <v>1</v>
      </c>
      <c r="AE851">
        <v>1</v>
      </c>
      <c r="AF851" t="s">
        <v>19</v>
      </c>
      <c r="AG851">
        <v>7.2765000000000004</v>
      </c>
      <c r="AH851">
        <v>2</v>
      </c>
      <c r="AI851">
        <v>39651739</v>
      </c>
      <c r="AJ851">
        <v>1003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ROW(Source!A338)</f>
        <v>338</v>
      </c>
      <c r="B852">
        <v>39651751</v>
      </c>
      <c r="C852">
        <v>39651738</v>
      </c>
      <c r="D852">
        <v>37064876</v>
      </c>
      <c r="E852">
        <v>1</v>
      </c>
      <c r="F852">
        <v>1</v>
      </c>
      <c r="G852">
        <v>1</v>
      </c>
      <c r="H852">
        <v>1</v>
      </c>
      <c r="I852" t="s">
        <v>897</v>
      </c>
      <c r="J852" t="s">
        <v>3</v>
      </c>
      <c r="K852" t="s">
        <v>898</v>
      </c>
      <c r="L852">
        <v>1191</v>
      </c>
      <c r="N852">
        <v>1013</v>
      </c>
      <c r="O852" t="s">
        <v>878</v>
      </c>
      <c r="P852" t="s">
        <v>878</v>
      </c>
      <c r="Q852">
        <v>1</v>
      </c>
      <c r="X852">
        <v>0.04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2</v>
      </c>
      <c r="AF852" t="s">
        <v>19</v>
      </c>
      <c r="AG852">
        <v>5.4000000000000006E-2</v>
      </c>
      <c r="AH852">
        <v>2</v>
      </c>
      <c r="AI852">
        <v>39651740</v>
      </c>
      <c r="AJ852">
        <v>1004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ROW(Source!A338)</f>
        <v>338</v>
      </c>
      <c r="B853">
        <v>39651752</v>
      </c>
      <c r="C853">
        <v>39651738</v>
      </c>
      <c r="D853">
        <v>36882159</v>
      </c>
      <c r="E853">
        <v>1</v>
      </c>
      <c r="F853">
        <v>1</v>
      </c>
      <c r="G853">
        <v>1</v>
      </c>
      <c r="H853">
        <v>2</v>
      </c>
      <c r="I853" t="s">
        <v>958</v>
      </c>
      <c r="J853" t="s">
        <v>959</v>
      </c>
      <c r="K853" t="s">
        <v>960</v>
      </c>
      <c r="L853">
        <v>1368</v>
      </c>
      <c r="N853">
        <v>1011</v>
      </c>
      <c r="O853" t="s">
        <v>902</v>
      </c>
      <c r="P853" t="s">
        <v>902</v>
      </c>
      <c r="Q853">
        <v>1</v>
      </c>
      <c r="X853">
        <v>0.02</v>
      </c>
      <c r="Y853">
        <v>0</v>
      </c>
      <c r="Z853">
        <v>111.99</v>
      </c>
      <c r="AA853">
        <v>13.5</v>
      </c>
      <c r="AB853">
        <v>0</v>
      </c>
      <c r="AC853">
        <v>0</v>
      </c>
      <c r="AD853">
        <v>1</v>
      </c>
      <c r="AE853">
        <v>0</v>
      </c>
      <c r="AF853" t="s">
        <v>19</v>
      </c>
      <c r="AG853">
        <v>2.7000000000000003E-2</v>
      </c>
      <c r="AH853">
        <v>2</v>
      </c>
      <c r="AI853">
        <v>39651741</v>
      </c>
      <c r="AJ853">
        <v>1005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ROW(Source!A338)</f>
        <v>338</v>
      </c>
      <c r="B854">
        <v>39651753</v>
      </c>
      <c r="C854">
        <v>39651738</v>
      </c>
      <c r="D854">
        <v>36883554</v>
      </c>
      <c r="E854">
        <v>1</v>
      </c>
      <c r="F854">
        <v>1</v>
      </c>
      <c r="G854">
        <v>1</v>
      </c>
      <c r="H854">
        <v>2</v>
      </c>
      <c r="I854" t="s">
        <v>961</v>
      </c>
      <c r="J854" t="s">
        <v>962</v>
      </c>
      <c r="K854" t="s">
        <v>963</v>
      </c>
      <c r="L854">
        <v>1368</v>
      </c>
      <c r="N854">
        <v>1011</v>
      </c>
      <c r="O854" t="s">
        <v>902</v>
      </c>
      <c r="P854" t="s">
        <v>902</v>
      </c>
      <c r="Q854">
        <v>1</v>
      </c>
      <c r="X854">
        <v>0.02</v>
      </c>
      <c r="Y854">
        <v>0</v>
      </c>
      <c r="Z854">
        <v>65.709999999999994</v>
      </c>
      <c r="AA854">
        <v>11.6</v>
      </c>
      <c r="AB854">
        <v>0</v>
      </c>
      <c r="AC854">
        <v>0</v>
      </c>
      <c r="AD854">
        <v>1</v>
      </c>
      <c r="AE854">
        <v>0</v>
      </c>
      <c r="AF854" t="s">
        <v>19</v>
      </c>
      <c r="AG854">
        <v>2.7000000000000003E-2</v>
      </c>
      <c r="AH854">
        <v>2</v>
      </c>
      <c r="AI854">
        <v>39651742</v>
      </c>
      <c r="AJ854">
        <v>1006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ROW(Source!A338)</f>
        <v>338</v>
      </c>
      <c r="B855">
        <v>39651754</v>
      </c>
      <c r="C855">
        <v>39651738</v>
      </c>
      <c r="D855">
        <v>36802094</v>
      </c>
      <c r="E855">
        <v>1</v>
      </c>
      <c r="F855">
        <v>1</v>
      </c>
      <c r="G855">
        <v>1</v>
      </c>
      <c r="H855">
        <v>3</v>
      </c>
      <c r="I855" t="s">
        <v>995</v>
      </c>
      <c r="J855" t="s">
        <v>996</v>
      </c>
      <c r="K855" t="s">
        <v>997</v>
      </c>
      <c r="L855">
        <v>1346</v>
      </c>
      <c r="N855">
        <v>1009</v>
      </c>
      <c r="O855" t="s">
        <v>186</v>
      </c>
      <c r="P855" t="s">
        <v>186</v>
      </c>
      <c r="Q855">
        <v>1</v>
      </c>
      <c r="X855">
        <v>0.16</v>
      </c>
      <c r="Y855">
        <v>30.4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0.16</v>
      </c>
      <c r="AH855">
        <v>2</v>
      </c>
      <c r="AI855">
        <v>39651743</v>
      </c>
      <c r="AJ855">
        <v>1007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ROW(Source!A338)</f>
        <v>338</v>
      </c>
      <c r="B856">
        <v>39651755</v>
      </c>
      <c r="C856">
        <v>39651738</v>
      </c>
      <c r="D856">
        <v>36802373</v>
      </c>
      <c r="E856">
        <v>1</v>
      </c>
      <c r="F856">
        <v>1</v>
      </c>
      <c r="G856">
        <v>1</v>
      </c>
      <c r="H856">
        <v>3</v>
      </c>
      <c r="I856" t="s">
        <v>1199</v>
      </c>
      <c r="J856" t="s">
        <v>1200</v>
      </c>
      <c r="K856" t="s">
        <v>1201</v>
      </c>
      <c r="L856">
        <v>1348</v>
      </c>
      <c r="N856">
        <v>1009</v>
      </c>
      <c r="O856" t="s">
        <v>888</v>
      </c>
      <c r="P856" t="s">
        <v>888</v>
      </c>
      <c r="Q856">
        <v>1000</v>
      </c>
      <c r="X856">
        <v>5.9999999999999995E-4</v>
      </c>
      <c r="Y856">
        <v>1820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3</v>
      </c>
      <c r="AG856">
        <v>5.9999999999999995E-4</v>
      </c>
      <c r="AH856">
        <v>2</v>
      </c>
      <c r="AI856">
        <v>39651744</v>
      </c>
      <c r="AJ856">
        <v>1008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ROW(Source!A338)</f>
        <v>338</v>
      </c>
      <c r="B857">
        <v>39651756</v>
      </c>
      <c r="C857">
        <v>39651738</v>
      </c>
      <c r="D857">
        <v>36838317</v>
      </c>
      <c r="E857">
        <v>1</v>
      </c>
      <c r="F857">
        <v>1</v>
      </c>
      <c r="G857">
        <v>1</v>
      </c>
      <c r="H857">
        <v>3</v>
      </c>
      <c r="I857" t="s">
        <v>1188</v>
      </c>
      <c r="J857" t="s">
        <v>1189</v>
      </c>
      <c r="K857" t="s">
        <v>1190</v>
      </c>
      <c r="L857">
        <v>1346</v>
      </c>
      <c r="N857">
        <v>1009</v>
      </c>
      <c r="O857" t="s">
        <v>186</v>
      </c>
      <c r="P857" t="s">
        <v>186</v>
      </c>
      <c r="Q857">
        <v>1</v>
      </c>
      <c r="X857">
        <v>0.02</v>
      </c>
      <c r="Y857">
        <v>28.6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0.02</v>
      </c>
      <c r="AH857">
        <v>2</v>
      </c>
      <c r="AI857">
        <v>39651745</v>
      </c>
      <c r="AJ857">
        <v>1009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ROW(Source!A338)</f>
        <v>338</v>
      </c>
      <c r="B858">
        <v>39651757</v>
      </c>
      <c r="C858">
        <v>39651738</v>
      </c>
      <c r="D858">
        <v>36852009</v>
      </c>
      <c r="E858">
        <v>1</v>
      </c>
      <c r="F858">
        <v>1</v>
      </c>
      <c r="G858">
        <v>1</v>
      </c>
      <c r="H858">
        <v>3</v>
      </c>
      <c r="I858" t="s">
        <v>1202</v>
      </c>
      <c r="J858" t="s">
        <v>1203</v>
      </c>
      <c r="K858" t="s">
        <v>1204</v>
      </c>
      <c r="L858">
        <v>1355</v>
      </c>
      <c r="N858">
        <v>1010</v>
      </c>
      <c r="O858" t="s">
        <v>265</v>
      </c>
      <c r="P858" t="s">
        <v>265</v>
      </c>
      <c r="Q858">
        <v>100</v>
      </c>
      <c r="X858">
        <v>0.05</v>
      </c>
      <c r="Y858">
        <v>110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0.05</v>
      </c>
      <c r="AH858">
        <v>2</v>
      </c>
      <c r="AI858">
        <v>39651746</v>
      </c>
      <c r="AJ858">
        <v>1010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ROW(Source!A338)</f>
        <v>338</v>
      </c>
      <c r="B859">
        <v>39651758</v>
      </c>
      <c r="C859">
        <v>39651738</v>
      </c>
      <c r="D859">
        <v>36852060</v>
      </c>
      <c r="E859">
        <v>1</v>
      </c>
      <c r="F859">
        <v>1</v>
      </c>
      <c r="G859">
        <v>1</v>
      </c>
      <c r="H859">
        <v>3</v>
      </c>
      <c r="I859" t="s">
        <v>1205</v>
      </c>
      <c r="J859" t="s">
        <v>1206</v>
      </c>
      <c r="K859" t="s">
        <v>1207</v>
      </c>
      <c r="L859">
        <v>1356</v>
      </c>
      <c r="N859">
        <v>1010</v>
      </c>
      <c r="O859" t="s">
        <v>1051</v>
      </c>
      <c r="P859" t="s">
        <v>1051</v>
      </c>
      <c r="Q859">
        <v>1000</v>
      </c>
      <c r="X859">
        <v>1.2200000000000001E-2</v>
      </c>
      <c r="Y859">
        <v>119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3</v>
      </c>
      <c r="AG859">
        <v>1.2200000000000001E-2</v>
      </c>
      <c r="AH859">
        <v>2</v>
      </c>
      <c r="AI859">
        <v>39651747</v>
      </c>
      <c r="AJ859">
        <v>1011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ROW(Source!A338)</f>
        <v>338</v>
      </c>
      <c r="B860">
        <v>39651759</v>
      </c>
      <c r="C860">
        <v>39651738</v>
      </c>
      <c r="D860">
        <v>36799065</v>
      </c>
      <c r="E860">
        <v>17</v>
      </c>
      <c r="F860">
        <v>1</v>
      </c>
      <c r="G860">
        <v>1</v>
      </c>
      <c r="H860">
        <v>3</v>
      </c>
      <c r="I860" t="s">
        <v>892</v>
      </c>
      <c r="J860" t="s">
        <v>3</v>
      </c>
      <c r="K860" t="s">
        <v>893</v>
      </c>
      <c r="L860">
        <v>1374</v>
      </c>
      <c r="N860">
        <v>1013</v>
      </c>
      <c r="O860" t="s">
        <v>894</v>
      </c>
      <c r="P860" t="s">
        <v>894</v>
      </c>
      <c r="Q860">
        <v>1</v>
      </c>
      <c r="X860">
        <v>1.01</v>
      </c>
      <c r="Y860">
        <v>1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3</v>
      </c>
      <c r="AG860">
        <v>1.01</v>
      </c>
      <c r="AH860">
        <v>2</v>
      </c>
      <c r="AI860">
        <v>39651749</v>
      </c>
      <c r="AJ860">
        <v>1019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ROW(Source!A339)</f>
        <v>339</v>
      </c>
      <c r="B861">
        <v>39651750</v>
      </c>
      <c r="C861">
        <v>39651738</v>
      </c>
      <c r="D861">
        <v>37064878</v>
      </c>
      <c r="E861">
        <v>1</v>
      </c>
      <c r="F861">
        <v>1</v>
      </c>
      <c r="G861">
        <v>1</v>
      </c>
      <c r="H861">
        <v>1</v>
      </c>
      <c r="I861" t="s">
        <v>1010</v>
      </c>
      <c r="J861" t="s">
        <v>3</v>
      </c>
      <c r="K861" t="s">
        <v>1011</v>
      </c>
      <c r="L861">
        <v>1191</v>
      </c>
      <c r="N861">
        <v>1013</v>
      </c>
      <c r="O861" t="s">
        <v>878</v>
      </c>
      <c r="P861" t="s">
        <v>878</v>
      </c>
      <c r="Q861">
        <v>1</v>
      </c>
      <c r="X861">
        <v>5.39</v>
      </c>
      <c r="Y861">
        <v>0</v>
      </c>
      <c r="Z861">
        <v>0</v>
      </c>
      <c r="AA861">
        <v>0</v>
      </c>
      <c r="AB861">
        <v>9.4</v>
      </c>
      <c r="AC861">
        <v>0</v>
      </c>
      <c r="AD861">
        <v>1</v>
      </c>
      <c r="AE861">
        <v>1</v>
      </c>
      <c r="AF861" t="s">
        <v>19</v>
      </c>
      <c r="AG861">
        <v>7.2765000000000004</v>
      </c>
      <c r="AH861">
        <v>2</v>
      </c>
      <c r="AI861">
        <v>39651739</v>
      </c>
      <c r="AJ861">
        <v>1020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ROW(Source!A339)</f>
        <v>339</v>
      </c>
      <c r="B862">
        <v>39651751</v>
      </c>
      <c r="C862">
        <v>39651738</v>
      </c>
      <c r="D862">
        <v>37064876</v>
      </c>
      <c r="E862">
        <v>1</v>
      </c>
      <c r="F862">
        <v>1</v>
      </c>
      <c r="G862">
        <v>1</v>
      </c>
      <c r="H862">
        <v>1</v>
      </c>
      <c r="I862" t="s">
        <v>897</v>
      </c>
      <c r="J862" t="s">
        <v>3</v>
      </c>
      <c r="K862" t="s">
        <v>898</v>
      </c>
      <c r="L862">
        <v>1191</v>
      </c>
      <c r="N862">
        <v>1013</v>
      </c>
      <c r="O862" t="s">
        <v>878</v>
      </c>
      <c r="P862" t="s">
        <v>878</v>
      </c>
      <c r="Q862">
        <v>1</v>
      </c>
      <c r="X862">
        <v>0.04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2</v>
      </c>
      <c r="AF862" t="s">
        <v>19</v>
      </c>
      <c r="AG862">
        <v>5.4000000000000006E-2</v>
      </c>
      <c r="AH862">
        <v>2</v>
      </c>
      <c r="AI862">
        <v>39651740</v>
      </c>
      <c r="AJ862">
        <v>1021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ROW(Source!A339)</f>
        <v>339</v>
      </c>
      <c r="B863">
        <v>39651752</v>
      </c>
      <c r="C863">
        <v>39651738</v>
      </c>
      <c r="D863">
        <v>36882159</v>
      </c>
      <c r="E863">
        <v>1</v>
      </c>
      <c r="F863">
        <v>1</v>
      </c>
      <c r="G863">
        <v>1</v>
      </c>
      <c r="H863">
        <v>2</v>
      </c>
      <c r="I863" t="s">
        <v>958</v>
      </c>
      <c r="J863" t="s">
        <v>959</v>
      </c>
      <c r="K863" t="s">
        <v>960</v>
      </c>
      <c r="L863">
        <v>1368</v>
      </c>
      <c r="N863">
        <v>1011</v>
      </c>
      <c r="O863" t="s">
        <v>902</v>
      </c>
      <c r="P863" t="s">
        <v>902</v>
      </c>
      <c r="Q863">
        <v>1</v>
      </c>
      <c r="X863">
        <v>0.02</v>
      </c>
      <c r="Y863">
        <v>0</v>
      </c>
      <c r="Z863">
        <v>111.99</v>
      </c>
      <c r="AA863">
        <v>13.5</v>
      </c>
      <c r="AB863">
        <v>0</v>
      </c>
      <c r="AC863">
        <v>0</v>
      </c>
      <c r="AD863">
        <v>1</v>
      </c>
      <c r="AE863">
        <v>0</v>
      </c>
      <c r="AF863" t="s">
        <v>19</v>
      </c>
      <c r="AG863">
        <v>2.7000000000000003E-2</v>
      </c>
      <c r="AH863">
        <v>2</v>
      </c>
      <c r="AI863">
        <v>39651741</v>
      </c>
      <c r="AJ863">
        <v>1022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ROW(Source!A339)</f>
        <v>339</v>
      </c>
      <c r="B864">
        <v>39651753</v>
      </c>
      <c r="C864">
        <v>39651738</v>
      </c>
      <c r="D864">
        <v>36883554</v>
      </c>
      <c r="E864">
        <v>1</v>
      </c>
      <c r="F864">
        <v>1</v>
      </c>
      <c r="G864">
        <v>1</v>
      </c>
      <c r="H864">
        <v>2</v>
      </c>
      <c r="I864" t="s">
        <v>961</v>
      </c>
      <c r="J864" t="s">
        <v>962</v>
      </c>
      <c r="K864" t="s">
        <v>963</v>
      </c>
      <c r="L864">
        <v>1368</v>
      </c>
      <c r="N864">
        <v>1011</v>
      </c>
      <c r="O864" t="s">
        <v>902</v>
      </c>
      <c r="P864" t="s">
        <v>902</v>
      </c>
      <c r="Q864">
        <v>1</v>
      </c>
      <c r="X864">
        <v>0.02</v>
      </c>
      <c r="Y864">
        <v>0</v>
      </c>
      <c r="Z864">
        <v>65.709999999999994</v>
      </c>
      <c r="AA864">
        <v>11.6</v>
      </c>
      <c r="AB864">
        <v>0</v>
      </c>
      <c r="AC864">
        <v>0</v>
      </c>
      <c r="AD864">
        <v>1</v>
      </c>
      <c r="AE864">
        <v>0</v>
      </c>
      <c r="AF864" t="s">
        <v>19</v>
      </c>
      <c r="AG864">
        <v>2.7000000000000003E-2</v>
      </c>
      <c r="AH864">
        <v>2</v>
      </c>
      <c r="AI864">
        <v>39651742</v>
      </c>
      <c r="AJ864">
        <v>1023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ROW(Source!A339)</f>
        <v>339</v>
      </c>
      <c r="B865">
        <v>39651754</v>
      </c>
      <c r="C865">
        <v>39651738</v>
      </c>
      <c r="D865">
        <v>36802094</v>
      </c>
      <c r="E865">
        <v>1</v>
      </c>
      <c r="F865">
        <v>1</v>
      </c>
      <c r="G865">
        <v>1</v>
      </c>
      <c r="H865">
        <v>3</v>
      </c>
      <c r="I865" t="s">
        <v>995</v>
      </c>
      <c r="J865" t="s">
        <v>996</v>
      </c>
      <c r="K865" t="s">
        <v>997</v>
      </c>
      <c r="L865">
        <v>1346</v>
      </c>
      <c r="N865">
        <v>1009</v>
      </c>
      <c r="O865" t="s">
        <v>186</v>
      </c>
      <c r="P865" t="s">
        <v>186</v>
      </c>
      <c r="Q865">
        <v>1</v>
      </c>
      <c r="X865">
        <v>0.16</v>
      </c>
      <c r="Y865">
        <v>30.4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3</v>
      </c>
      <c r="AG865">
        <v>0.16</v>
      </c>
      <c r="AH865">
        <v>2</v>
      </c>
      <c r="AI865">
        <v>39651743</v>
      </c>
      <c r="AJ865">
        <v>1024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ROW(Source!A339)</f>
        <v>339</v>
      </c>
      <c r="B866">
        <v>39651755</v>
      </c>
      <c r="C866">
        <v>39651738</v>
      </c>
      <c r="D866">
        <v>36802373</v>
      </c>
      <c r="E866">
        <v>1</v>
      </c>
      <c r="F866">
        <v>1</v>
      </c>
      <c r="G866">
        <v>1</v>
      </c>
      <c r="H866">
        <v>3</v>
      </c>
      <c r="I866" t="s">
        <v>1199</v>
      </c>
      <c r="J866" t="s">
        <v>1200</v>
      </c>
      <c r="K866" t="s">
        <v>1201</v>
      </c>
      <c r="L866">
        <v>1348</v>
      </c>
      <c r="N866">
        <v>1009</v>
      </c>
      <c r="O866" t="s">
        <v>888</v>
      </c>
      <c r="P866" t="s">
        <v>888</v>
      </c>
      <c r="Q866">
        <v>1000</v>
      </c>
      <c r="X866">
        <v>5.9999999999999995E-4</v>
      </c>
      <c r="Y866">
        <v>1820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3</v>
      </c>
      <c r="AG866">
        <v>5.9999999999999995E-4</v>
      </c>
      <c r="AH866">
        <v>2</v>
      </c>
      <c r="AI866">
        <v>39651744</v>
      </c>
      <c r="AJ866">
        <v>1025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ROW(Source!A339)</f>
        <v>339</v>
      </c>
      <c r="B867">
        <v>39651756</v>
      </c>
      <c r="C867">
        <v>39651738</v>
      </c>
      <c r="D867">
        <v>36838317</v>
      </c>
      <c r="E867">
        <v>1</v>
      </c>
      <c r="F867">
        <v>1</v>
      </c>
      <c r="G867">
        <v>1</v>
      </c>
      <c r="H867">
        <v>3</v>
      </c>
      <c r="I867" t="s">
        <v>1188</v>
      </c>
      <c r="J867" t="s">
        <v>1189</v>
      </c>
      <c r="K867" t="s">
        <v>1190</v>
      </c>
      <c r="L867">
        <v>1346</v>
      </c>
      <c r="N867">
        <v>1009</v>
      </c>
      <c r="O867" t="s">
        <v>186</v>
      </c>
      <c r="P867" t="s">
        <v>186</v>
      </c>
      <c r="Q867">
        <v>1</v>
      </c>
      <c r="X867">
        <v>0.02</v>
      </c>
      <c r="Y867">
        <v>28.6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3</v>
      </c>
      <c r="AG867">
        <v>0.02</v>
      </c>
      <c r="AH867">
        <v>2</v>
      </c>
      <c r="AI867">
        <v>39651745</v>
      </c>
      <c r="AJ867">
        <v>1026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ROW(Source!A339)</f>
        <v>339</v>
      </c>
      <c r="B868">
        <v>39651757</v>
      </c>
      <c r="C868">
        <v>39651738</v>
      </c>
      <c r="D868">
        <v>36852009</v>
      </c>
      <c r="E868">
        <v>1</v>
      </c>
      <c r="F868">
        <v>1</v>
      </c>
      <c r="G868">
        <v>1</v>
      </c>
      <c r="H868">
        <v>3</v>
      </c>
      <c r="I868" t="s">
        <v>1202</v>
      </c>
      <c r="J868" t="s">
        <v>1203</v>
      </c>
      <c r="K868" t="s">
        <v>1204</v>
      </c>
      <c r="L868">
        <v>1355</v>
      </c>
      <c r="N868">
        <v>1010</v>
      </c>
      <c r="O868" t="s">
        <v>265</v>
      </c>
      <c r="P868" t="s">
        <v>265</v>
      </c>
      <c r="Q868">
        <v>100</v>
      </c>
      <c r="X868">
        <v>0.05</v>
      </c>
      <c r="Y868">
        <v>110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0.05</v>
      </c>
      <c r="AH868">
        <v>2</v>
      </c>
      <c r="AI868">
        <v>39651746</v>
      </c>
      <c r="AJ868">
        <v>1027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ROW(Source!A339)</f>
        <v>339</v>
      </c>
      <c r="B869">
        <v>39651758</v>
      </c>
      <c r="C869">
        <v>39651738</v>
      </c>
      <c r="D869">
        <v>36852060</v>
      </c>
      <c r="E869">
        <v>1</v>
      </c>
      <c r="F869">
        <v>1</v>
      </c>
      <c r="G869">
        <v>1</v>
      </c>
      <c r="H869">
        <v>3</v>
      </c>
      <c r="I869" t="s">
        <v>1205</v>
      </c>
      <c r="J869" t="s">
        <v>1206</v>
      </c>
      <c r="K869" t="s">
        <v>1207</v>
      </c>
      <c r="L869">
        <v>1356</v>
      </c>
      <c r="N869">
        <v>1010</v>
      </c>
      <c r="O869" t="s">
        <v>1051</v>
      </c>
      <c r="P869" t="s">
        <v>1051</v>
      </c>
      <c r="Q869">
        <v>1000</v>
      </c>
      <c r="X869">
        <v>1.2200000000000001E-2</v>
      </c>
      <c r="Y869">
        <v>119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0</v>
      </c>
      <c r="AF869" t="s">
        <v>3</v>
      </c>
      <c r="AG869">
        <v>1.2200000000000001E-2</v>
      </c>
      <c r="AH869">
        <v>2</v>
      </c>
      <c r="AI869">
        <v>39651747</v>
      </c>
      <c r="AJ869">
        <v>1028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ROW(Source!A339)</f>
        <v>339</v>
      </c>
      <c r="B870">
        <v>39651759</v>
      </c>
      <c r="C870">
        <v>39651738</v>
      </c>
      <c r="D870">
        <v>36799065</v>
      </c>
      <c r="E870">
        <v>17</v>
      </c>
      <c r="F870">
        <v>1</v>
      </c>
      <c r="G870">
        <v>1</v>
      </c>
      <c r="H870">
        <v>3</v>
      </c>
      <c r="I870" t="s">
        <v>892</v>
      </c>
      <c r="J870" t="s">
        <v>3</v>
      </c>
      <c r="K870" t="s">
        <v>893</v>
      </c>
      <c r="L870">
        <v>1374</v>
      </c>
      <c r="N870">
        <v>1013</v>
      </c>
      <c r="O870" t="s">
        <v>894</v>
      </c>
      <c r="P870" t="s">
        <v>894</v>
      </c>
      <c r="Q870">
        <v>1</v>
      </c>
      <c r="X870">
        <v>1.01</v>
      </c>
      <c r="Y870">
        <v>1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0</v>
      </c>
      <c r="AF870" t="s">
        <v>3</v>
      </c>
      <c r="AG870">
        <v>1.01</v>
      </c>
      <c r="AH870">
        <v>2</v>
      </c>
      <c r="AI870">
        <v>39651749</v>
      </c>
      <c r="AJ870">
        <v>1036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ROW(Source!A354)</f>
        <v>354</v>
      </c>
      <c r="B871">
        <v>39651798</v>
      </c>
      <c r="C871">
        <v>39651793</v>
      </c>
      <c r="D871">
        <v>37071037</v>
      </c>
      <c r="E871">
        <v>1</v>
      </c>
      <c r="F871">
        <v>1</v>
      </c>
      <c r="G871">
        <v>1</v>
      </c>
      <c r="H871">
        <v>1</v>
      </c>
      <c r="I871" t="s">
        <v>895</v>
      </c>
      <c r="J871" t="s">
        <v>3</v>
      </c>
      <c r="K871" t="s">
        <v>896</v>
      </c>
      <c r="L871">
        <v>1191</v>
      </c>
      <c r="N871">
        <v>1013</v>
      </c>
      <c r="O871" t="s">
        <v>878</v>
      </c>
      <c r="P871" t="s">
        <v>878</v>
      </c>
      <c r="Q871">
        <v>1</v>
      </c>
      <c r="X871">
        <v>13</v>
      </c>
      <c r="Y871">
        <v>0</v>
      </c>
      <c r="Z871">
        <v>0</v>
      </c>
      <c r="AA871">
        <v>0</v>
      </c>
      <c r="AB871">
        <v>9.6199999999999992</v>
      </c>
      <c r="AC871">
        <v>0</v>
      </c>
      <c r="AD871">
        <v>1</v>
      </c>
      <c r="AE871">
        <v>1</v>
      </c>
      <c r="AF871" t="s">
        <v>19</v>
      </c>
      <c r="AG871">
        <v>17.55</v>
      </c>
      <c r="AH871">
        <v>2</v>
      </c>
      <c r="AI871">
        <v>39651794</v>
      </c>
      <c r="AJ871">
        <v>1037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ROW(Source!A354)</f>
        <v>354</v>
      </c>
      <c r="B872">
        <v>39651799</v>
      </c>
      <c r="C872">
        <v>39651793</v>
      </c>
      <c r="D872">
        <v>36800030</v>
      </c>
      <c r="E872">
        <v>1</v>
      </c>
      <c r="F872">
        <v>1</v>
      </c>
      <c r="G872">
        <v>1</v>
      </c>
      <c r="H872">
        <v>3</v>
      </c>
      <c r="I872" t="s">
        <v>1208</v>
      </c>
      <c r="J872" t="s">
        <v>1209</v>
      </c>
      <c r="K872" t="s">
        <v>1210</v>
      </c>
      <c r="L872">
        <v>1348</v>
      </c>
      <c r="N872">
        <v>1009</v>
      </c>
      <c r="O872" t="s">
        <v>888</v>
      </c>
      <c r="P872" t="s">
        <v>888</v>
      </c>
      <c r="Q872">
        <v>1000</v>
      </c>
      <c r="X872">
        <v>3.6000000000000002E-4</v>
      </c>
      <c r="Y872">
        <v>4488.3999999999996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3.6000000000000002E-4</v>
      </c>
      <c r="AH872">
        <v>2</v>
      </c>
      <c r="AI872">
        <v>39651795</v>
      </c>
      <c r="AJ872">
        <v>1038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ROW(Source!A354)</f>
        <v>354</v>
      </c>
      <c r="B873">
        <v>39651800</v>
      </c>
      <c r="C873">
        <v>39651793</v>
      </c>
      <c r="D873">
        <v>36829552</v>
      </c>
      <c r="E873">
        <v>1</v>
      </c>
      <c r="F873">
        <v>1</v>
      </c>
      <c r="G873">
        <v>1</v>
      </c>
      <c r="H873">
        <v>3</v>
      </c>
      <c r="I873" t="s">
        <v>1211</v>
      </c>
      <c r="J873" t="s">
        <v>1212</v>
      </c>
      <c r="K873" t="s">
        <v>1213</v>
      </c>
      <c r="L873">
        <v>1346</v>
      </c>
      <c r="N873">
        <v>1009</v>
      </c>
      <c r="O873" t="s">
        <v>186</v>
      </c>
      <c r="P873" t="s">
        <v>186</v>
      </c>
      <c r="Q873">
        <v>1</v>
      </c>
      <c r="X873">
        <v>0.05</v>
      </c>
      <c r="Y873">
        <v>63.6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0.05</v>
      </c>
      <c r="AH873">
        <v>2</v>
      </c>
      <c r="AI873">
        <v>39651796</v>
      </c>
      <c r="AJ873">
        <v>1039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ROW(Source!A354)</f>
        <v>354</v>
      </c>
      <c r="B874">
        <v>39651801</v>
      </c>
      <c r="C874">
        <v>39651793</v>
      </c>
      <c r="D874">
        <v>36799065</v>
      </c>
      <c r="E874">
        <v>17</v>
      </c>
      <c r="F874">
        <v>1</v>
      </c>
      <c r="G874">
        <v>1</v>
      </c>
      <c r="H874">
        <v>3</v>
      </c>
      <c r="I874" t="s">
        <v>892</v>
      </c>
      <c r="J874" t="s">
        <v>3</v>
      </c>
      <c r="K874" t="s">
        <v>893</v>
      </c>
      <c r="L874">
        <v>1374</v>
      </c>
      <c r="N874">
        <v>1013</v>
      </c>
      <c r="O874" t="s">
        <v>894</v>
      </c>
      <c r="P874" t="s">
        <v>894</v>
      </c>
      <c r="Q874">
        <v>1</v>
      </c>
      <c r="X874">
        <v>2.5</v>
      </c>
      <c r="Y874">
        <v>1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3</v>
      </c>
      <c r="AG874">
        <v>2.5</v>
      </c>
      <c r="AH874">
        <v>2</v>
      </c>
      <c r="AI874">
        <v>39651797</v>
      </c>
      <c r="AJ874">
        <v>1040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ROW(Source!A355)</f>
        <v>355</v>
      </c>
      <c r="B875">
        <v>39651798</v>
      </c>
      <c r="C875">
        <v>39651793</v>
      </c>
      <c r="D875">
        <v>37071037</v>
      </c>
      <c r="E875">
        <v>1</v>
      </c>
      <c r="F875">
        <v>1</v>
      </c>
      <c r="G875">
        <v>1</v>
      </c>
      <c r="H875">
        <v>1</v>
      </c>
      <c r="I875" t="s">
        <v>895</v>
      </c>
      <c r="J875" t="s">
        <v>3</v>
      </c>
      <c r="K875" t="s">
        <v>896</v>
      </c>
      <c r="L875">
        <v>1191</v>
      </c>
      <c r="N875">
        <v>1013</v>
      </c>
      <c r="O875" t="s">
        <v>878</v>
      </c>
      <c r="P875" t="s">
        <v>878</v>
      </c>
      <c r="Q875">
        <v>1</v>
      </c>
      <c r="X875">
        <v>13</v>
      </c>
      <c r="Y875">
        <v>0</v>
      </c>
      <c r="Z875">
        <v>0</v>
      </c>
      <c r="AA875">
        <v>0</v>
      </c>
      <c r="AB875">
        <v>9.6199999999999992</v>
      </c>
      <c r="AC875">
        <v>0</v>
      </c>
      <c r="AD875">
        <v>1</v>
      </c>
      <c r="AE875">
        <v>1</v>
      </c>
      <c r="AF875" t="s">
        <v>19</v>
      </c>
      <c r="AG875">
        <v>17.55</v>
      </c>
      <c r="AH875">
        <v>2</v>
      </c>
      <c r="AI875">
        <v>39651794</v>
      </c>
      <c r="AJ875">
        <v>1041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ROW(Source!A355)</f>
        <v>355</v>
      </c>
      <c r="B876">
        <v>39651799</v>
      </c>
      <c r="C876">
        <v>39651793</v>
      </c>
      <c r="D876">
        <v>36800030</v>
      </c>
      <c r="E876">
        <v>1</v>
      </c>
      <c r="F876">
        <v>1</v>
      </c>
      <c r="G876">
        <v>1</v>
      </c>
      <c r="H876">
        <v>3</v>
      </c>
      <c r="I876" t="s">
        <v>1208</v>
      </c>
      <c r="J876" t="s">
        <v>1209</v>
      </c>
      <c r="K876" t="s">
        <v>1210</v>
      </c>
      <c r="L876">
        <v>1348</v>
      </c>
      <c r="N876">
        <v>1009</v>
      </c>
      <c r="O876" t="s">
        <v>888</v>
      </c>
      <c r="P876" t="s">
        <v>888</v>
      </c>
      <c r="Q876">
        <v>1000</v>
      </c>
      <c r="X876">
        <v>3.6000000000000002E-4</v>
      </c>
      <c r="Y876">
        <v>4488.3999999999996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3.6000000000000002E-4</v>
      </c>
      <c r="AH876">
        <v>2</v>
      </c>
      <c r="AI876">
        <v>39651795</v>
      </c>
      <c r="AJ876">
        <v>1042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ROW(Source!A355)</f>
        <v>355</v>
      </c>
      <c r="B877">
        <v>39651800</v>
      </c>
      <c r="C877">
        <v>39651793</v>
      </c>
      <c r="D877">
        <v>36829552</v>
      </c>
      <c r="E877">
        <v>1</v>
      </c>
      <c r="F877">
        <v>1</v>
      </c>
      <c r="G877">
        <v>1</v>
      </c>
      <c r="H877">
        <v>3</v>
      </c>
      <c r="I877" t="s">
        <v>1211</v>
      </c>
      <c r="J877" t="s">
        <v>1212</v>
      </c>
      <c r="K877" t="s">
        <v>1213</v>
      </c>
      <c r="L877">
        <v>1346</v>
      </c>
      <c r="N877">
        <v>1009</v>
      </c>
      <c r="O877" t="s">
        <v>186</v>
      </c>
      <c r="P877" t="s">
        <v>186</v>
      </c>
      <c r="Q877">
        <v>1</v>
      </c>
      <c r="X877">
        <v>0.05</v>
      </c>
      <c r="Y877">
        <v>63.6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0.05</v>
      </c>
      <c r="AH877">
        <v>2</v>
      </c>
      <c r="AI877">
        <v>39651796</v>
      </c>
      <c r="AJ877">
        <v>1043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ROW(Source!A355)</f>
        <v>355</v>
      </c>
      <c r="B878">
        <v>39651801</v>
      </c>
      <c r="C878">
        <v>39651793</v>
      </c>
      <c r="D878">
        <v>36799065</v>
      </c>
      <c r="E878">
        <v>17</v>
      </c>
      <c r="F878">
        <v>1</v>
      </c>
      <c r="G878">
        <v>1</v>
      </c>
      <c r="H878">
        <v>3</v>
      </c>
      <c r="I878" t="s">
        <v>892</v>
      </c>
      <c r="J878" t="s">
        <v>3</v>
      </c>
      <c r="K878" t="s">
        <v>893</v>
      </c>
      <c r="L878">
        <v>1374</v>
      </c>
      <c r="N878">
        <v>1013</v>
      </c>
      <c r="O878" t="s">
        <v>894</v>
      </c>
      <c r="P878" t="s">
        <v>894</v>
      </c>
      <c r="Q878">
        <v>1</v>
      </c>
      <c r="X878">
        <v>2.5</v>
      </c>
      <c r="Y878">
        <v>1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3</v>
      </c>
      <c r="AG878">
        <v>2.5</v>
      </c>
      <c r="AH878">
        <v>2</v>
      </c>
      <c r="AI878">
        <v>39651797</v>
      </c>
      <c r="AJ878">
        <v>1044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ROW(Source!A356)</f>
        <v>356</v>
      </c>
      <c r="B879">
        <v>39651816</v>
      </c>
      <c r="C879">
        <v>39651802</v>
      </c>
      <c r="D879">
        <v>37080781</v>
      </c>
      <c r="E879">
        <v>1</v>
      </c>
      <c r="F879">
        <v>1</v>
      </c>
      <c r="G879">
        <v>1</v>
      </c>
      <c r="H879">
        <v>1</v>
      </c>
      <c r="I879" t="s">
        <v>876</v>
      </c>
      <c r="J879" t="s">
        <v>3</v>
      </c>
      <c r="K879" t="s">
        <v>877</v>
      </c>
      <c r="L879">
        <v>1191</v>
      </c>
      <c r="N879">
        <v>1013</v>
      </c>
      <c r="O879" t="s">
        <v>878</v>
      </c>
      <c r="P879" t="s">
        <v>878</v>
      </c>
      <c r="Q879">
        <v>1</v>
      </c>
      <c r="X879">
        <v>16.8</v>
      </c>
      <c r="Y879">
        <v>0</v>
      </c>
      <c r="Z879">
        <v>0</v>
      </c>
      <c r="AA879">
        <v>0</v>
      </c>
      <c r="AB879">
        <v>9.92</v>
      </c>
      <c r="AC879">
        <v>0</v>
      </c>
      <c r="AD879">
        <v>1</v>
      </c>
      <c r="AE879">
        <v>1</v>
      </c>
      <c r="AF879" t="s">
        <v>19</v>
      </c>
      <c r="AG879">
        <v>22.680000000000003</v>
      </c>
      <c r="AH879">
        <v>2</v>
      </c>
      <c r="AI879">
        <v>39651803</v>
      </c>
      <c r="AJ879">
        <v>1045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ROW(Source!A356)</f>
        <v>356</v>
      </c>
      <c r="B880">
        <v>39651817</v>
      </c>
      <c r="C880">
        <v>39651802</v>
      </c>
      <c r="D880">
        <v>37064876</v>
      </c>
      <c r="E880">
        <v>1</v>
      </c>
      <c r="F880">
        <v>1</v>
      </c>
      <c r="G880">
        <v>1</v>
      </c>
      <c r="H880">
        <v>1</v>
      </c>
      <c r="I880" t="s">
        <v>897</v>
      </c>
      <c r="J880" t="s">
        <v>3</v>
      </c>
      <c r="K880" t="s">
        <v>898</v>
      </c>
      <c r="L880">
        <v>1191</v>
      </c>
      <c r="N880">
        <v>1013</v>
      </c>
      <c r="O880" t="s">
        <v>878</v>
      </c>
      <c r="P880" t="s">
        <v>878</v>
      </c>
      <c r="Q880">
        <v>1</v>
      </c>
      <c r="X880">
        <v>0.02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2</v>
      </c>
      <c r="AF880" t="s">
        <v>19</v>
      </c>
      <c r="AG880">
        <v>2.7000000000000003E-2</v>
      </c>
      <c r="AH880">
        <v>2</v>
      </c>
      <c r="AI880">
        <v>39651804</v>
      </c>
      <c r="AJ880">
        <v>1046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ROW(Source!A356)</f>
        <v>356</v>
      </c>
      <c r="B881">
        <v>39651818</v>
      </c>
      <c r="C881">
        <v>39651802</v>
      </c>
      <c r="D881">
        <v>36882159</v>
      </c>
      <c r="E881">
        <v>1</v>
      </c>
      <c r="F881">
        <v>1</v>
      </c>
      <c r="G881">
        <v>1</v>
      </c>
      <c r="H881">
        <v>2</v>
      </c>
      <c r="I881" t="s">
        <v>958</v>
      </c>
      <c r="J881" t="s">
        <v>959</v>
      </c>
      <c r="K881" t="s">
        <v>960</v>
      </c>
      <c r="L881">
        <v>1368</v>
      </c>
      <c r="N881">
        <v>1011</v>
      </c>
      <c r="O881" t="s">
        <v>902</v>
      </c>
      <c r="P881" t="s">
        <v>902</v>
      </c>
      <c r="Q881">
        <v>1</v>
      </c>
      <c r="X881">
        <v>0.01</v>
      </c>
      <c r="Y881">
        <v>0</v>
      </c>
      <c r="Z881">
        <v>111.99</v>
      </c>
      <c r="AA881">
        <v>13.5</v>
      </c>
      <c r="AB881">
        <v>0</v>
      </c>
      <c r="AC881">
        <v>0</v>
      </c>
      <c r="AD881">
        <v>1</v>
      </c>
      <c r="AE881">
        <v>0</v>
      </c>
      <c r="AF881" t="s">
        <v>19</v>
      </c>
      <c r="AG881">
        <v>1.3500000000000002E-2</v>
      </c>
      <c r="AH881">
        <v>2</v>
      </c>
      <c r="AI881">
        <v>39651805</v>
      </c>
      <c r="AJ881">
        <v>1047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ROW(Source!A356)</f>
        <v>356</v>
      </c>
      <c r="B882">
        <v>39651819</v>
      </c>
      <c r="C882">
        <v>39651802</v>
      </c>
      <c r="D882">
        <v>36883554</v>
      </c>
      <c r="E882">
        <v>1</v>
      </c>
      <c r="F882">
        <v>1</v>
      </c>
      <c r="G882">
        <v>1</v>
      </c>
      <c r="H882">
        <v>2</v>
      </c>
      <c r="I882" t="s">
        <v>961</v>
      </c>
      <c r="J882" t="s">
        <v>962</v>
      </c>
      <c r="K882" t="s">
        <v>963</v>
      </c>
      <c r="L882">
        <v>1368</v>
      </c>
      <c r="N882">
        <v>1011</v>
      </c>
      <c r="O882" t="s">
        <v>902</v>
      </c>
      <c r="P882" t="s">
        <v>902</v>
      </c>
      <c r="Q882">
        <v>1</v>
      </c>
      <c r="X882">
        <v>0.01</v>
      </c>
      <c r="Y882">
        <v>0</v>
      </c>
      <c r="Z882">
        <v>65.709999999999994</v>
      </c>
      <c r="AA882">
        <v>11.6</v>
      </c>
      <c r="AB882">
        <v>0</v>
      </c>
      <c r="AC882">
        <v>0</v>
      </c>
      <c r="AD882">
        <v>1</v>
      </c>
      <c r="AE882">
        <v>0</v>
      </c>
      <c r="AF882" t="s">
        <v>19</v>
      </c>
      <c r="AG882">
        <v>1.3500000000000002E-2</v>
      </c>
      <c r="AH882">
        <v>2</v>
      </c>
      <c r="AI882">
        <v>39651806</v>
      </c>
      <c r="AJ882">
        <v>1048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ROW(Source!A356)</f>
        <v>356</v>
      </c>
      <c r="B883">
        <v>39651820</v>
      </c>
      <c r="C883">
        <v>39651802</v>
      </c>
      <c r="D883">
        <v>36800043</v>
      </c>
      <c r="E883">
        <v>1</v>
      </c>
      <c r="F883">
        <v>1</v>
      </c>
      <c r="G883">
        <v>1</v>
      </c>
      <c r="H883">
        <v>3</v>
      </c>
      <c r="I883" t="s">
        <v>989</v>
      </c>
      <c r="J883" t="s">
        <v>990</v>
      </c>
      <c r="K883" t="s">
        <v>991</v>
      </c>
      <c r="L883">
        <v>1346</v>
      </c>
      <c r="N883">
        <v>1009</v>
      </c>
      <c r="O883" t="s">
        <v>186</v>
      </c>
      <c r="P883" t="s">
        <v>186</v>
      </c>
      <c r="Q883">
        <v>1</v>
      </c>
      <c r="X883">
        <v>0.1</v>
      </c>
      <c r="Y883">
        <v>44.97</v>
      </c>
      <c r="Z883">
        <v>0</v>
      </c>
      <c r="AA883">
        <v>0</v>
      </c>
      <c r="AB883">
        <v>0</v>
      </c>
      <c r="AC883">
        <v>0</v>
      </c>
      <c r="AD883">
        <v>1</v>
      </c>
      <c r="AE883">
        <v>0</v>
      </c>
      <c r="AF883" t="s">
        <v>3</v>
      </c>
      <c r="AG883">
        <v>0.1</v>
      </c>
      <c r="AH883">
        <v>2</v>
      </c>
      <c r="AI883">
        <v>39651807</v>
      </c>
      <c r="AJ883">
        <v>1049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ROW(Source!A356)</f>
        <v>356</v>
      </c>
      <c r="B884">
        <v>39651821</v>
      </c>
      <c r="C884">
        <v>39651802</v>
      </c>
      <c r="D884">
        <v>36801775</v>
      </c>
      <c r="E884">
        <v>1</v>
      </c>
      <c r="F884">
        <v>1</v>
      </c>
      <c r="G884">
        <v>1</v>
      </c>
      <c r="H884">
        <v>3</v>
      </c>
      <c r="I884" t="s">
        <v>992</v>
      </c>
      <c r="J884" t="s">
        <v>993</v>
      </c>
      <c r="K884" t="s">
        <v>994</v>
      </c>
      <c r="L884">
        <v>1346</v>
      </c>
      <c r="N884">
        <v>1009</v>
      </c>
      <c r="O884" t="s">
        <v>186</v>
      </c>
      <c r="P884" t="s">
        <v>186</v>
      </c>
      <c r="Q884">
        <v>1</v>
      </c>
      <c r="X884">
        <v>0.02</v>
      </c>
      <c r="Y884">
        <v>11.5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3</v>
      </c>
      <c r="AG884">
        <v>0.02</v>
      </c>
      <c r="AH884">
        <v>2</v>
      </c>
      <c r="AI884">
        <v>39651808</v>
      </c>
      <c r="AJ884">
        <v>1050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ROW(Source!A356)</f>
        <v>356</v>
      </c>
      <c r="B885">
        <v>39651822</v>
      </c>
      <c r="C885">
        <v>39651802</v>
      </c>
      <c r="D885">
        <v>36802094</v>
      </c>
      <c r="E885">
        <v>1</v>
      </c>
      <c r="F885">
        <v>1</v>
      </c>
      <c r="G885">
        <v>1</v>
      </c>
      <c r="H885">
        <v>3</v>
      </c>
      <c r="I885" t="s">
        <v>995</v>
      </c>
      <c r="J885" t="s">
        <v>996</v>
      </c>
      <c r="K885" t="s">
        <v>997</v>
      </c>
      <c r="L885">
        <v>1346</v>
      </c>
      <c r="N885">
        <v>1009</v>
      </c>
      <c r="O885" t="s">
        <v>186</v>
      </c>
      <c r="P885" t="s">
        <v>186</v>
      </c>
      <c r="Q885">
        <v>1</v>
      </c>
      <c r="X885">
        <v>0.2</v>
      </c>
      <c r="Y885">
        <v>30.4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3</v>
      </c>
      <c r="AG885">
        <v>0.2</v>
      </c>
      <c r="AH885">
        <v>2</v>
      </c>
      <c r="AI885">
        <v>39651809</v>
      </c>
      <c r="AJ885">
        <v>1051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ROW(Source!A356)</f>
        <v>356</v>
      </c>
      <c r="B886">
        <v>39651823</v>
      </c>
      <c r="C886">
        <v>39651802</v>
      </c>
      <c r="D886">
        <v>36802106</v>
      </c>
      <c r="E886">
        <v>1</v>
      </c>
      <c r="F886">
        <v>1</v>
      </c>
      <c r="G886">
        <v>1</v>
      </c>
      <c r="H886">
        <v>3</v>
      </c>
      <c r="I886" t="s">
        <v>998</v>
      </c>
      <c r="J886" t="s">
        <v>999</v>
      </c>
      <c r="K886" t="s">
        <v>1000</v>
      </c>
      <c r="L886">
        <v>1308</v>
      </c>
      <c r="N886">
        <v>1003</v>
      </c>
      <c r="O886" t="s">
        <v>256</v>
      </c>
      <c r="P886" t="s">
        <v>256</v>
      </c>
      <c r="Q886">
        <v>100</v>
      </c>
      <c r="X886">
        <v>0.1</v>
      </c>
      <c r="Y886">
        <v>120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3</v>
      </c>
      <c r="AG886">
        <v>0.1</v>
      </c>
      <c r="AH886">
        <v>2</v>
      </c>
      <c r="AI886">
        <v>39651810</v>
      </c>
      <c r="AJ886">
        <v>1052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ROW(Source!A356)</f>
        <v>356</v>
      </c>
      <c r="B887">
        <v>39651824</v>
      </c>
      <c r="C887">
        <v>39651802</v>
      </c>
      <c r="D887">
        <v>36805500</v>
      </c>
      <c r="E887">
        <v>1</v>
      </c>
      <c r="F887">
        <v>1</v>
      </c>
      <c r="G887">
        <v>1</v>
      </c>
      <c r="H887">
        <v>3</v>
      </c>
      <c r="I887" t="s">
        <v>1001</v>
      </c>
      <c r="J887" t="s">
        <v>1002</v>
      </c>
      <c r="K887" t="s">
        <v>1003</v>
      </c>
      <c r="L887">
        <v>1346</v>
      </c>
      <c r="N887">
        <v>1009</v>
      </c>
      <c r="O887" t="s">
        <v>186</v>
      </c>
      <c r="P887" t="s">
        <v>186</v>
      </c>
      <c r="Q887">
        <v>1</v>
      </c>
      <c r="X887">
        <v>0.01</v>
      </c>
      <c r="Y887">
        <v>133.05000000000001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3</v>
      </c>
      <c r="AG887">
        <v>0.01</v>
      </c>
      <c r="AH887">
        <v>2</v>
      </c>
      <c r="AI887">
        <v>39651811</v>
      </c>
      <c r="AJ887">
        <v>1053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ROW(Source!A356)</f>
        <v>356</v>
      </c>
      <c r="B888">
        <v>39651825</v>
      </c>
      <c r="C888">
        <v>39651802</v>
      </c>
      <c r="D888">
        <v>36829535</v>
      </c>
      <c r="E888">
        <v>1</v>
      </c>
      <c r="F888">
        <v>1</v>
      </c>
      <c r="G888">
        <v>1</v>
      </c>
      <c r="H888">
        <v>3</v>
      </c>
      <c r="I888" t="s">
        <v>909</v>
      </c>
      <c r="J888" t="s">
        <v>910</v>
      </c>
      <c r="K888" t="s">
        <v>911</v>
      </c>
      <c r="L888">
        <v>1346</v>
      </c>
      <c r="N888">
        <v>1009</v>
      </c>
      <c r="O888" t="s">
        <v>186</v>
      </c>
      <c r="P888" t="s">
        <v>186</v>
      </c>
      <c r="Q888">
        <v>1</v>
      </c>
      <c r="X888">
        <v>0.08</v>
      </c>
      <c r="Y888">
        <v>68.05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</v>
      </c>
      <c r="AG888">
        <v>0.08</v>
      </c>
      <c r="AH888">
        <v>2</v>
      </c>
      <c r="AI888">
        <v>39651812</v>
      </c>
      <c r="AJ888">
        <v>1054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ROW(Source!A356)</f>
        <v>356</v>
      </c>
      <c r="B889">
        <v>39651826</v>
      </c>
      <c r="C889">
        <v>39651802</v>
      </c>
      <c r="D889">
        <v>36838473</v>
      </c>
      <c r="E889">
        <v>1</v>
      </c>
      <c r="F889">
        <v>1</v>
      </c>
      <c r="G889">
        <v>1</v>
      </c>
      <c r="H889">
        <v>3</v>
      </c>
      <c r="I889" t="s">
        <v>1004</v>
      </c>
      <c r="J889" t="s">
        <v>1005</v>
      </c>
      <c r="K889" t="s">
        <v>1006</v>
      </c>
      <c r="L889">
        <v>1348</v>
      </c>
      <c r="N889">
        <v>1009</v>
      </c>
      <c r="O889" t="s">
        <v>888</v>
      </c>
      <c r="P889" t="s">
        <v>888</v>
      </c>
      <c r="Q889">
        <v>1000</v>
      </c>
      <c r="X889">
        <v>1E-4</v>
      </c>
      <c r="Y889">
        <v>70200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</v>
      </c>
      <c r="AG889">
        <v>1E-4</v>
      </c>
      <c r="AH889">
        <v>2</v>
      </c>
      <c r="AI889">
        <v>39651813</v>
      </c>
      <c r="AJ889">
        <v>1055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ROW(Source!A356)</f>
        <v>356</v>
      </c>
      <c r="B890">
        <v>39651827</v>
      </c>
      <c r="C890">
        <v>39651802</v>
      </c>
      <c r="D890">
        <v>36870813</v>
      </c>
      <c r="E890">
        <v>1</v>
      </c>
      <c r="F890">
        <v>1</v>
      </c>
      <c r="G890">
        <v>1</v>
      </c>
      <c r="H890">
        <v>3</v>
      </c>
      <c r="I890" t="s">
        <v>1007</v>
      </c>
      <c r="J890" t="s">
        <v>1008</v>
      </c>
      <c r="K890" t="s">
        <v>1009</v>
      </c>
      <c r="L890">
        <v>1355</v>
      </c>
      <c r="N890">
        <v>1010</v>
      </c>
      <c r="O890" t="s">
        <v>265</v>
      </c>
      <c r="P890" t="s">
        <v>265</v>
      </c>
      <c r="Q890">
        <v>100</v>
      </c>
      <c r="X890">
        <v>1.02</v>
      </c>
      <c r="Y890">
        <v>63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3</v>
      </c>
      <c r="AG890">
        <v>1.02</v>
      </c>
      <c r="AH890">
        <v>2</v>
      </c>
      <c r="AI890">
        <v>39651814</v>
      </c>
      <c r="AJ890">
        <v>1056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ROW(Source!A356)</f>
        <v>356</v>
      </c>
      <c r="B891">
        <v>39651828</v>
      </c>
      <c r="C891">
        <v>39651802</v>
      </c>
      <c r="D891">
        <v>36799065</v>
      </c>
      <c r="E891">
        <v>17</v>
      </c>
      <c r="F891">
        <v>1</v>
      </c>
      <c r="G891">
        <v>1</v>
      </c>
      <c r="H891">
        <v>3</v>
      </c>
      <c r="I891" t="s">
        <v>892</v>
      </c>
      <c r="J891" t="s">
        <v>3</v>
      </c>
      <c r="K891" t="s">
        <v>893</v>
      </c>
      <c r="L891">
        <v>1374</v>
      </c>
      <c r="N891">
        <v>1013</v>
      </c>
      <c r="O891" t="s">
        <v>894</v>
      </c>
      <c r="P891" t="s">
        <v>894</v>
      </c>
      <c r="Q891">
        <v>1</v>
      </c>
      <c r="X891">
        <v>3.33</v>
      </c>
      <c r="Y891">
        <v>1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3</v>
      </c>
      <c r="AG891">
        <v>3.33</v>
      </c>
      <c r="AH891">
        <v>2</v>
      </c>
      <c r="AI891">
        <v>39651815</v>
      </c>
      <c r="AJ891">
        <v>1057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ROW(Source!A357)</f>
        <v>357</v>
      </c>
      <c r="B892">
        <v>39651816</v>
      </c>
      <c r="C892">
        <v>39651802</v>
      </c>
      <c r="D892">
        <v>37080781</v>
      </c>
      <c r="E892">
        <v>1</v>
      </c>
      <c r="F892">
        <v>1</v>
      </c>
      <c r="G892">
        <v>1</v>
      </c>
      <c r="H892">
        <v>1</v>
      </c>
      <c r="I892" t="s">
        <v>876</v>
      </c>
      <c r="J892" t="s">
        <v>3</v>
      </c>
      <c r="K892" t="s">
        <v>877</v>
      </c>
      <c r="L892">
        <v>1191</v>
      </c>
      <c r="N892">
        <v>1013</v>
      </c>
      <c r="O892" t="s">
        <v>878</v>
      </c>
      <c r="P892" t="s">
        <v>878</v>
      </c>
      <c r="Q892">
        <v>1</v>
      </c>
      <c r="X892">
        <v>16.8</v>
      </c>
      <c r="Y892">
        <v>0</v>
      </c>
      <c r="Z892">
        <v>0</v>
      </c>
      <c r="AA892">
        <v>0</v>
      </c>
      <c r="AB892">
        <v>9.92</v>
      </c>
      <c r="AC892">
        <v>0</v>
      </c>
      <c r="AD892">
        <v>1</v>
      </c>
      <c r="AE892">
        <v>1</v>
      </c>
      <c r="AF892" t="s">
        <v>19</v>
      </c>
      <c r="AG892">
        <v>22.680000000000003</v>
      </c>
      <c r="AH892">
        <v>2</v>
      </c>
      <c r="AI892">
        <v>39651803</v>
      </c>
      <c r="AJ892">
        <v>1058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ROW(Source!A357)</f>
        <v>357</v>
      </c>
      <c r="B893">
        <v>39651817</v>
      </c>
      <c r="C893">
        <v>39651802</v>
      </c>
      <c r="D893">
        <v>37064876</v>
      </c>
      <c r="E893">
        <v>1</v>
      </c>
      <c r="F893">
        <v>1</v>
      </c>
      <c r="G893">
        <v>1</v>
      </c>
      <c r="H893">
        <v>1</v>
      </c>
      <c r="I893" t="s">
        <v>897</v>
      </c>
      <c r="J893" t="s">
        <v>3</v>
      </c>
      <c r="K893" t="s">
        <v>898</v>
      </c>
      <c r="L893">
        <v>1191</v>
      </c>
      <c r="N893">
        <v>1013</v>
      </c>
      <c r="O893" t="s">
        <v>878</v>
      </c>
      <c r="P893" t="s">
        <v>878</v>
      </c>
      <c r="Q893">
        <v>1</v>
      </c>
      <c r="X893">
        <v>0.02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2</v>
      </c>
      <c r="AF893" t="s">
        <v>19</v>
      </c>
      <c r="AG893">
        <v>2.7000000000000003E-2</v>
      </c>
      <c r="AH893">
        <v>2</v>
      </c>
      <c r="AI893">
        <v>39651804</v>
      </c>
      <c r="AJ893">
        <v>1059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ROW(Source!A357)</f>
        <v>357</v>
      </c>
      <c r="B894">
        <v>39651818</v>
      </c>
      <c r="C894">
        <v>39651802</v>
      </c>
      <c r="D894">
        <v>36882159</v>
      </c>
      <c r="E894">
        <v>1</v>
      </c>
      <c r="F894">
        <v>1</v>
      </c>
      <c r="G894">
        <v>1</v>
      </c>
      <c r="H894">
        <v>2</v>
      </c>
      <c r="I894" t="s">
        <v>958</v>
      </c>
      <c r="J894" t="s">
        <v>959</v>
      </c>
      <c r="K894" t="s">
        <v>960</v>
      </c>
      <c r="L894">
        <v>1368</v>
      </c>
      <c r="N894">
        <v>1011</v>
      </c>
      <c r="O894" t="s">
        <v>902</v>
      </c>
      <c r="P894" t="s">
        <v>902</v>
      </c>
      <c r="Q894">
        <v>1</v>
      </c>
      <c r="X894">
        <v>0.01</v>
      </c>
      <c r="Y894">
        <v>0</v>
      </c>
      <c r="Z894">
        <v>111.99</v>
      </c>
      <c r="AA894">
        <v>13.5</v>
      </c>
      <c r="AB894">
        <v>0</v>
      </c>
      <c r="AC894">
        <v>0</v>
      </c>
      <c r="AD894">
        <v>1</v>
      </c>
      <c r="AE894">
        <v>0</v>
      </c>
      <c r="AF894" t="s">
        <v>19</v>
      </c>
      <c r="AG894">
        <v>1.3500000000000002E-2</v>
      </c>
      <c r="AH894">
        <v>2</v>
      </c>
      <c r="AI894">
        <v>39651805</v>
      </c>
      <c r="AJ894">
        <v>1060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ROW(Source!A357)</f>
        <v>357</v>
      </c>
      <c r="B895">
        <v>39651819</v>
      </c>
      <c r="C895">
        <v>39651802</v>
      </c>
      <c r="D895">
        <v>36883554</v>
      </c>
      <c r="E895">
        <v>1</v>
      </c>
      <c r="F895">
        <v>1</v>
      </c>
      <c r="G895">
        <v>1</v>
      </c>
      <c r="H895">
        <v>2</v>
      </c>
      <c r="I895" t="s">
        <v>961</v>
      </c>
      <c r="J895" t="s">
        <v>962</v>
      </c>
      <c r="K895" t="s">
        <v>963</v>
      </c>
      <c r="L895">
        <v>1368</v>
      </c>
      <c r="N895">
        <v>1011</v>
      </c>
      <c r="O895" t="s">
        <v>902</v>
      </c>
      <c r="P895" t="s">
        <v>902</v>
      </c>
      <c r="Q895">
        <v>1</v>
      </c>
      <c r="X895">
        <v>0.01</v>
      </c>
      <c r="Y895">
        <v>0</v>
      </c>
      <c r="Z895">
        <v>65.709999999999994</v>
      </c>
      <c r="AA895">
        <v>11.6</v>
      </c>
      <c r="AB895">
        <v>0</v>
      </c>
      <c r="AC895">
        <v>0</v>
      </c>
      <c r="AD895">
        <v>1</v>
      </c>
      <c r="AE895">
        <v>0</v>
      </c>
      <c r="AF895" t="s">
        <v>19</v>
      </c>
      <c r="AG895">
        <v>1.3500000000000002E-2</v>
      </c>
      <c r="AH895">
        <v>2</v>
      </c>
      <c r="AI895">
        <v>39651806</v>
      </c>
      <c r="AJ895">
        <v>1061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ROW(Source!A357)</f>
        <v>357</v>
      </c>
      <c r="B896">
        <v>39651820</v>
      </c>
      <c r="C896">
        <v>39651802</v>
      </c>
      <c r="D896">
        <v>36800043</v>
      </c>
      <c r="E896">
        <v>1</v>
      </c>
      <c r="F896">
        <v>1</v>
      </c>
      <c r="G896">
        <v>1</v>
      </c>
      <c r="H896">
        <v>3</v>
      </c>
      <c r="I896" t="s">
        <v>989</v>
      </c>
      <c r="J896" t="s">
        <v>990</v>
      </c>
      <c r="K896" t="s">
        <v>991</v>
      </c>
      <c r="L896">
        <v>1346</v>
      </c>
      <c r="N896">
        <v>1009</v>
      </c>
      <c r="O896" t="s">
        <v>186</v>
      </c>
      <c r="P896" t="s">
        <v>186</v>
      </c>
      <c r="Q896">
        <v>1</v>
      </c>
      <c r="X896">
        <v>0.1</v>
      </c>
      <c r="Y896">
        <v>44.97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3</v>
      </c>
      <c r="AG896">
        <v>0.1</v>
      </c>
      <c r="AH896">
        <v>2</v>
      </c>
      <c r="AI896">
        <v>39651807</v>
      </c>
      <c r="AJ896">
        <v>1062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ROW(Source!A357)</f>
        <v>357</v>
      </c>
      <c r="B897">
        <v>39651821</v>
      </c>
      <c r="C897">
        <v>39651802</v>
      </c>
      <c r="D897">
        <v>36801775</v>
      </c>
      <c r="E897">
        <v>1</v>
      </c>
      <c r="F897">
        <v>1</v>
      </c>
      <c r="G897">
        <v>1</v>
      </c>
      <c r="H897">
        <v>3</v>
      </c>
      <c r="I897" t="s">
        <v>992</v>
      </c>
      <c r="J897" t="s">
        <v>993</v>
      </c>
      <c r="K897" t="s">
        <v>994</v>
      </c>
      <c r="L897">
        <v>1346</v>
      </c>
      <c r="N897">
        <v>1009</v>
      </c>
      <c r="O897" t="s">
        <v>186</v>
      </c>
      <c r="P897" t="s">
        <v>186</v>
      </c>
      <c r="Q897">
        <v>1</v>
      </c>
      <c r="X897">
        <v>0.02</v>
      </c>
      <c r="Y897">
        <v>11.5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3</v>
      </c>
      <c r="AG897">
        <v>0.02</v>
      </c>
      <c r="AH897">
        <v>2</v>
      </c>
      <c r="AI897">
        <v>39651808</v>
      </c>
      <c r="AJ897">
        <v>1063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ROW(Source!A357)</f>
        <v>357</v>
      </c>
      <c r="B898">
        <v>39651822</v>
      </c>
      <c r="C898">
        <v>39651802</v>
      </c>
      <c r="D898">
        <v>36802094</v>
      </c>
      <c r="E898">
        <v>1</v>
      </c>
      <c r="F898">
        <v>1</v>
      </c>
      <c r="G898">
        <v>1</v>
      </c>
      <c r="H898">
        <v>3</v>
      </c>
      <c r="I898" t="s">
        <v>995</v>
      </c>
      <c r="J898" t="s">
        <v>996</v>
      </c>
      <c r="K898" t="s">
        <v>997</v>
      </c>
      <c r="L898">
        <v>1346</v>
      </c>
      <c r="N898">
        <v>1009</v>
      </c>
      <c r="O898" t="s">
        <v>186</v>
      </c>
      <c r="P898" t="s">
        <v>186</v>
      </c>
      <c r="Q898">
        <v>1</v>
      </c>
      <c r="X898">
        <v>0.2</v>
      </c>
      <c r="Y898">
        <v>30.4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0.2</v>
      </c>
      <c r="AH898">
        <v>2</v>
      </c>
      <c r="AI898">
        <v>39651809</v>
      </c>
      <c r="AJ898">
        <v>1064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ROW(Source!A357)</f>
        <v>357</v>
      </c>
      <c r="B899">
        <v>39651823</v>
      </c>
      <c r="C899">
        <v>39651802</v>
      </c>
      <c r="D899">
        <v>36802106</v>
      </c>
      <c r="E899">
        <v>1</v>
      </c>
      <c r="F899">
        <v>1</v>
      </c>
      <c r="G899">
        <v>1</v>
      </c>
      <c r="H899">
        <v>3</v>
      </c>
      <c r="I899" t="s">
        <v>998</v>
      </c>
      <c r="J899" t="s">
        <v>999</v>
      </c>
      <c r="K899" t="s">
        <v>1000</v>
      </c>
      <c r="L899">
        <v>1308</v>
      </c>
      <c r="N899">
        <v>1003</v>
      </c>
      <c r="O899" t="s">
        <v>256</v>
      </c>
      <c r="P899" t="s">
        <v>256</v>
      </c>
      <c r="Q899">
        <v>100</v>
      </c>
      <c r="X899">
        <v>0.1</v>
      </c>
      <c r="Y899">
        <v>120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3</v>
      </c>
      <c r="AG899">
        <v>0.1</v>
      </c>
      <c r="AH899">
        <v>2</v>
      </c>
      <c r="AI899">
        <v>39651810</v>
      </c>
      <c r="AJ899">
        <v>1065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ROW(Source!A357)</f>
        <v>357</v>
      </c>
      <c r="B900">
        <v>39651824</v>
      </c>
      <c r="C900">
        <v>39651802</v>
      </c>
      <c r="D900">
        <v>36805500</v>
      </c>
      <c r="E900">
        <v>1</v>
      </c>
      <c r="F900">
        <v>1</v>
      </c>
      <c r="G900">
        <v>1</v>
      </c>
      <c r="H900">
        <v>3</v>
      </c>
      <c r="I900" t="s">
        <v>1001</v>
      </c>
      <c r="J900" t="s">
        <v>1002</v>
      </c>
      <c r="K900" t="s">
        <v>1003</v>
      </c>
      <c r="L900">
        <v>1346</v>
      </c>
      <c r="N900">
        <v>1009</v>
      </c>
      <c r="O900" t="s">
        <v>186</v>
      </c>
      <c r="P900" t="s">
        <v>186</v>
      </c>
      <c r="Q900">
        <v>1</v>
      </c>
      <c r="X900">
        <v>0.01</v>
      </c>
      <c r="Y900">
        <v>133.05000000000001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0.01</v>
      </c>
      <c r="AH900">
        <v>2</v>
      </c>
      <c r="AI900">
        <v>39651811</v>
      </c>
      <c r="AJ900">
        <v>1066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ROW(Source!A357)</f>
        <v>357</v>
      </c>
      <c r="B901">
        <v>39651825</v>
      </c>
      <c r="C901">
        <v>39651802</v>
      </c>
      <c r="D901">
        <v>36829535</v>
      </c>
      <c r="E901">
        <v>1</v>
      </c>
      <c r="F901">
        <v>1</v>
      </c>
      <c r="G901">
        <v>1</v>
      </c>
      <c r="H901">
        <v>3</v>
      </c>
      <c r="I901" t="s">
        <v>909</v>
      </c>
      <c r="J901" t="s">
        <v>910</v>
      </c>
      <c r="K901" t="s">
        <v>911</v>
      </c>
      <c r="L901">
        <v>1346</v>
      </c>
      <c r="N901">
        <v>1009</v>
      </c>
      <c r="O901" t="s">
        <v>186</v>
      </c>
      <c r="P901" t="s">
        <v>186</v>
      </c>
      <c r="Q901">
        <v>1</v>
      </c>
      <c r="X901">
        <v>0.08</v>
      </c>
      <c r="Y901">
        <v>68.05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0.08</v>
      </c>
      <c r="AH901">
        <v>2</v>
      </c>
      <c r="AI901">
        <v>39651812</v>
      </c>
      <c r="AJ901">
        <v>1067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ROW(Source!A357)</f>
        <v>357</v>
      </c>
      <c r="B902">
        <v>39651826</v>
      </c>
      <c r="C902">
        <v>39651802</v>
      </c>
      <c r="D902">
        <v>36838473</v>
      </c>
      <c r="E902">
        <v>1</v>
      </c>
      <c r="F902">
        <v>1</v>
      </c>
      <c r="G902">
        <v>1</v>
      </c>
      <c r="H902">
        <v>3</v>
      </c>
      <c r="I902" t="s">
        <v>1004</v>
      </c>
      <c r="J902" t="s">
        <v>1005</v>
      </c>
      <c r="K902" t="s">
        <v>1006</v>
      </c>
      <c r="L902">
        <v>1348</v>
      </c>
      <c r="N902">
        <v>1009</v>
      </c>
      <c r="O902" t="s">
        <v>888</v>
      </c>
      <c r="P902" t="s">
        <v>888</v>
      </c>
      <c r="Q902">
        <v>1000</v>
      </c>
      <c r="X902">
        <v>1E-4</v>
      </c>
      <c r="Y902">
        <v>70200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1E-4</v>
      </c>
      <c r="AH902">
        <v>2</v>
      </c>
      <c r="AI902">
        <v>39651813</v>
      </c>
      <c r="AJ902">
        <v>1068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ROW(Source!A357)</f>
        <v>357</v>
      </c>
      <c r="B903">
        <v>39651827</v>
      </c>
      <c r="C903">
        <v>39651802</v>
      </c>
      <c r="D903">
        <v>36870813</v>
      </c>
      <c r="E903">
        <v>1</v>
      </c>
      <c r="F903">
        <v>1</v>
      </c>
      <c r="G903">
        <v>1</v>
      </c>
      <c r="H903">
        <v>3</v>
      </c>
      <c r="I903" t="s">
        <v>1007</v>
      </c>
      <c r="J903" t="s">
        <v>1008</v>
      </c>
      <c r="K903" t="s">
        <v>1009</v>
      </c>
      <c r="L903">
        <v>1355</v>
      </c>
      <c r="N903">
        <v>1010</v>
      </c>
      <c r="O903" t="s">
        <v>265</v>
      </c>
      <c r="P903" t="s">
        <v>265</v>
      </c>
      <c r="Q903">
        <v>100</v>
      </c>
      <c r="X903">
        <v>1.02</v>
      </c>
      <c r="Y903">
        <v>63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3</v>
      </c>
      <c r="AG903">
        <v>1.02</v>
      </c>
      <c r="AH903">
        <v>2</v>
      </c>
      <c r="AI903">
        <v>39651814</v>
      </c>
      <c r="AJ903">
        <v>1069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ROW(Source!A357)</f>
        <v>357</v>
      </c>
      <c r="B904">
        <v>39651828</v>
      </c>
      <c r="C904">
        <v>39651802</v>
      </c>
      <c r="D904">
        <v>36799065</v>
      </c>
      <c r="E904">
        <v>17</v>
      </c>
      <c r="F904">
        <v>1</v>
      </c>
      <c r="G904">
        <v>1</v>
      </c>
      <c r="H904">
        <v>3</v>
      </c>
      <c r="I904" t="s">
        <v>892</v>
      </c>
      <c r="J904" t="s">
        <v>3</v>
      </c>
      <c r="K904" t="s">
        <v>893</v>
      </c>
      <c r="L904">
        <v>1374</v>
      </c>
      <c r="N904">
        <v>1013</v>
      </c>
      <c r="O904" t="s">
        <v>894</v>
      </c>
      <c r="P904" t="s">
        <v>894</v>
      </c>
      <c r="Q904">
        <v>1</v>
      </c>
      <c r="X904">
        <v>3.33</v>
      </c>
      <c r="Y904">
        <v>1</v>
      </c>
      <c r="Z904">
        <v>0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3</v>
      </c>
      <c r="AG904">
        <v>3.33</v>
      </c>
      <c r="AH904">
        <v>2</v>
      </c>
      <c r="AI904">
        <v>39651815</v>
      </c>
      <c r="AJ904">
        <v>1070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ROW(Source!A358)</f>
        <v>358</v>
      </c>
      <c r="B905">
        <v>39674001</v>
      </c>
      <c r="C905">
        <v>39654094</v>
      </c>
      <c r="D905">
        <v>37355677</v>
      </c>
      <c r="E905">
        <v>1</v>
      </c>
      <c r="F905">
        <v>1</v>
      </c>
      <c r="G905">
        <v>1</v>
      </c>
      <c r="H905">
        <v>1</v>
      </c>
      <c r="I905" t="s">
        <v>1167</v>
      </c>
      <c r="J905" t="s">
        <v>3</v>
      </c>
      <c r="K905" t="s">
        <v>1168</v>
      </c>
      <c r="L905">
        <v>1191</v>
      </c>
      <c r="N905">
        <v>1013</v>
      </c>
      <c r="O905" t="s">
        <v>878</v>
      </c>
      <c r="P905" t="s">
        <v>878</v>
      </c>
      <c r="Q905">
        <v>1</v>
      </c>
      <c r="X905">
        <v>289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1</v>
      </c>
      <c r="AF905" t="s">
        <v>3</v>
      </c>
      <c r="AG905">
        <v>289</v>
      </c>
      <c r="AH905">
        <v>2</v>
      </c>
      <c r="AI905">
        <v>39674001</v>
      </c>
      <c r="AJ905">
        <v>1071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ROW(Source!A358)</f>
        <v>358</v>
      </c>
      <c r="B906">
        <v>39674002</v>
      </c>
      <c r="C906">
        <v>39654094</v>
      </c>
      <c r="D906">
        <v>37064876</v>
      </c>
      <c r="E906">
        <v>1</v>
      </c>
      <c r="F906">
        <v>1</v>
      </c>
      <c r="G906">
        <v>1</v>
      </c>
      <c r="H906">
        <v>1</v>
      </c>
      <c r="I906" t="s">
        <v>897</v>
      </c>
      <c r="J906" t="s">
        <v>3</v>
      </c>
      <c r="K906" t="s">
        <v>898</v>
      </c>
      <c r="L906">
        <v>1191</v>
      </c>
      <c r="N906">
        <v>1013</v>
      </c>
      <c r="O906" t="s">
        <v>878</v>
      </c>
      <c r="P906" t="s">
        <v>878</v>
      </c>
      <c r="Q906">
        <v>1</v>
      </c>
      <c r="X906">
        <v>48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2</v>
      </c>
      <c r="AF906" t="s">
        <v>3</v>
      </c>
      <c r="AG906">
        <v>48</v>
      </c>
      <c r="AH906">
        <v>2</v>
      </c>
      <c r="AI906">
        <v>39674002</v>
      </c>
      <c r="AJ906">
        <v>1072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ROW(Source!A358)</f>
        <v>358</v>
      </c>
      <c r="B907">
        <v>39674003</v>
      </c>
      <c r="C907">
        <v>39654094</v>
      </c>
      <c r="D907">
        <v>36883320</v>
      </c>
      <c r="E907">
        <v>1</v>
      </c>
      <c r="F907">
        <v>1</v>
      </c>
      <c r="G907">
        <v>1</v>
      </c>
      <c r="H907">
        <v>2</v>
      </c>
      <c r="I907" t="s">
        <v>986</v>
      </c>
      <c r="J907" t="s">
        <v>987</v>
      </c>
      <c r="K907" t="s">
        <v>988</v>
      </c>
      <c r="L907">
        <v>1368</v>
      </c>
      <c r="N907">
        <v>1011</v>
      </c>
      <c r="O907" t="s">
        <v>902</v>
      </c>
      <c r="P907" t="s">
        <v>902</v>
      </c>
      <c r="Q907">
        <v>1</v>
      </c>
      <c r="X907">
        <v>48</v>
      </c>
      <c r="Y907">
        <v>0</v>
      </c>
      <c r="Z907">
        <v>110.86</v>
      </c>
      <c r="AA907">
        <v>11.6</v>
      </c>
      <c r="AB907">
        <v>0</v>
      </c>
      <c r="AC907">
        <v>0</v>
      </c>
      <c r="AD907">
        <v>1</v>
      </c>
      <c r="AE907">
        <v>0</v>
      </c>
      <c r="AF907" t="s">
        <v>3</v>
      </c>
      <c r="AG907">
        <v>48</v>
      </c>
      <c r="AH907">
        <v>2</v>
      </c>
      <c r="AI907">
        <v>39674003</v>
      </c>
      <c r="AJ907">
        <v>1073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ROW(Source!A358)</f>
        <v>358</v>
      </c>
      <c r="B908">
        <v>39674004</v>
      </c>
      <c r="C908">
        <v>39654094</v>
      </c>
      <c r="D908">
        <v>36799065</v>
      </c>
      <c r="E908">
        <v>17</v>
      </c>
      <c r="F908">
        <v>1</v>
      </c>
      <c r="G908">
        <v>1</v>
      </c>
      <c r="H908">
        <v>3</v>
      </c>
      <c r="I908" t="s">
        <v>892</v>
      </c>
      <c r="J908" t="s">
        <v>3</v>
      </c>
      <c r="K908" t="s">
        <v>893</v>
      </c>
      <c r="L908">
        <v>1374</v>
      </c>
      <c r="N908">
        <v>1013</v>
      </c>
      <c r="O908" t="s">
        <v>894</v>
      </c>
      <c r="P908" t="s">
        <v>894</v>
      </c>
      <c r="Q908">
        <v>1</v>
      </c>
      <c r="X908">
        <v>85.49</v>
      </c>
      <c r="Y908">
        <v>1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3</v>
      </c>
      <c r="AG908">
        <v>85.49</v>
      </c>
      <c r="AH908">
        <v>2</v>
      </c>
      <c r="AI908">
        <v>39674004</v>
      </c>
      <c r="AJ908">
        <v>1074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ROW(Source!A359)</f>
        <v>359</v>
      </c>
      <c r="B909">
        <v>39674001</v>
      </c>
      <c r="C909">
        <v>39654094</v>
      </c>
      <c r="D909">
        <v>37355677</v>
      </c>
      <c r="E909">
        <v>1</v>
      </c>
      <c r="F909">
        <v>1</v>
      </c>
      <c r="G909">
        <v>1</v>
      </c>
      <c r="H909">
        <v>1</v>
      </c>
      <c r="I909" t="s">
        <v>1167</v>
      </c>
      <c r="J909" t="s">
        <v>3</v>
      </c>
      <c r="K909" t="s">
        <v>1168</v>
      </c>
      <c r="L909">
        <v>1191</v>
      </c>
      <c r="N909">
        <v>1013</v>
      </c>
      <c r="O909" t="s">
        <v>878</v>
      </c>
      <c r="P909" t="s">
        <v>878</v>
      </c>
      <c r="Q909">
        <v>1</v>
      </c>
      <c r="X909">
        <v>289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1</v>
      </c>
      <c r="AF909" t="s">
        <v>3</v>
      </c>
      <c r="AG909">
        <v>289</v>
      </c>
      <c r="AH909">
        <v>2</v>
      </c>
      <c r="AI909">
        <v>39674001</v>
      </c>
      <c r="AJ909">
        <v>1075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ROW(Source!A359)</f>
        <v>359</v>
      </c>
      <c r="B910">
        <v>39674002</v>
      </c>
      <c r="C910">
        <v>39654094</v>
      </c>
      <c r="D910">
        <v>37064876</v>
      </c>
      <c r="E910">
        <v>1</v>
      </c>
      <c r="F910">
        <v>1</v>
      </c>
      <c r="G910">
        <v>1</v>
      </c>
      <c r="H910">
        <v>1</v>
      </c>
      <c r="I910" t="s">
        <v>897</v>
      </c>
      <c r="J910" t="s">
        <v>3</v>
      </c>
      <c r="K910" t="s">
        <v>898</v>
      </c>
      <c r="L910">
        <v>1191</v>
      </c>
      <c r="N910">
        <v>1013</v>
      </c>
      <c r="O910" t="s">
        <v>878</v>
      </c>
      <c r="P910" t="s">
        <v>878</v>
      </c>
      <c r="Q910">
        <v>1</v>
      </c>
      <c r="X910">
        <v>48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2</v>
      </c>
      <c r="AF910" t="s">
        <v>3</v>
      </c>
      <c r="AG910">
        <v>48</v>
      </c>
      <c r="AH910">
        <v>2</v>
      </c>
      <c r="AI910">
        <v>39674002</v>
      </c>
      <c r="AJ910">
        <v>1076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ROW(Source!A359)</f>
        <v>359</v>
      </c>
      <c r="B911">
        <v>39674003</v>
      </c>
      <c r="C911">
        <v>39654094</v>
      </c>
      <c r="D911">
        <v>36883320</v>
      </c>
      <c r="E911">
        <v>1</v>
      </c>
      <c r="F911">
        <v>1</v>
      </c>
      <c r="G911">
        <v>1</v>
      </c>
      <c r="H911">
        <v>2</v>
      </c>
      <c r="I911" t="s">
        <v>986</v>
      </c>
      <c r="J911" t="s">
        <v>987</v>
      </c>
      <c r="K911" t="s">
        <v>988</v>
      </c>
      <c r="L911">
        <v>1368</v>
      </c>
      <c r="N911">
        <v>1011</v>
      </c>
      <c r="O911" t="s">
        <v>902</v>
      </c>
      <c r="P911" t="s">
        <v>902</v>
      </c>
      <c r="Q911">
        <v>1</v>
      </c>
      <c r="X911">
        <v>48</v>
      </c>
      <c r="Y911">
        <v>0</v>
      </c>
      <c r="Z911">
        <v>110.86</v>
      </c>
      <c r="AA911">
        <v>11.6</v>
      </c>
      <c r="AB911">
        <v>0</v>
      </c>
      <c r="AC911">
        <v>0</v>
      </c>
      <c r="AD911">
        <v>1</v>
      </c>
      <c r="AE911">
        <v>0</v>
      </c>
      <c r="AF911" t="s">
        <v>3</v>
      </c>
      <c r="AG911">
        <v>48</v>
      </c>
      <c r="AH911">
        <v>2</v>
      </c>
      <c r="AI911">
        <v>39674003</v>
      </c>
      <c r="AJ911">
        <v>1077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ROW(Source!A359)</f>
        <v>359</v>
      </c>
      <c r="B912">
        <v>39674004</v>
      </c>
      <c r="C912">
        <v>39654094</v>
      </c>
      <c r="D912">
        <v>36799065</v>
      </c>
      <c r="E912">
        <v>17</v>
      </c>
      <c r="F912">
        <v>1</v>
      </c>
      <c r="G912">
        <v>1</v>
      </c>
      <c r="H912">
        <v>3</v>
      </c>
      <c r="I912" t="s">
        <v>892</v>
      </c>
      <c r="J912" t="s">
        <v>3</v>
      </c>
      <c r="K912" t="s">
        <v>893</v>
      </c>
      <c r="L912">
        <v>1374</v>
      </c>
      <c r="N912">
        <v>1013</v>
      </c>
      <c r="O912" t="s">
        <v>894</v>
      </c>
      <c r="P912" t="s">
        <v>894</v>
      </c>
      <c r="Q912">
        <v>1</v>
      </c>
      <c r="X912">
        <v>85.49</v>
      </c>
      <c r="Y912">
        <v>1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0</v>
      </c>
      <c r="AF912" t="s">
        <v>3</v>
      </c>
      <c r="AG912">
        <v>85.49</v>
      </c>
      <c r="AH912">
        <v>2</v>
      </c>
      <c r="AI912">
        <v>39674004</v>
      </c>
      <c r="AJ912">
        <v>1078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ROW(Source!A365)</f>
        <v>365</v>
      </c>
      <c r="B913">
        <v>39651835</v>
      </c>
      <c r="C913">
        <v>39651829</v>
      </c>
      <c r="D913">
        <v>37064878</v>
      </c>
      <c r="E913">
        <v>1</v>
      </c>
      <c r="F913">
        <v>1</v>
      </c>
      <c r="G913">
        <v>1</v>
      </c>
      <c r="H913">
        <v>1</v>
      </c>
      <c r="I913" t="s">
        <v>1010</v>
      </c>
      <c r="J913" t="s">
        <v>3</v>
      </c>
      <c r="K913" t="s">
        <v>1011</v>
      </c>
      <c r="L913">
        <v>1191</v>
      </c>
      <c r="N913">
        <v>1013</v>
      </c>
      <c r="O913" t="s">
        <v>878</v>
      </c>
      <c r="P913" t="s">
        <v>878</v>
      </c>
      <c r="Q913">
        <v>1</v>
      </c>
      <c r="X913">
        <v>102.46</v>
      </c>
      <c r="Y913">
        <v>0</v>
      </c>
      <c r="Z913">
        <v>0</v>
      </c>
      <c r="AA913">
        <v>0</v>
      </c>
      <c r="AB913">
        <v>9.4</v>
      </c>
      <c r="AC913">
        <v>0</v>
      </c>
      <c r="AD913">
        <v>1</v>
      </c>
      <c r="AE913">
        <v>1</v>
      </c>
      <c r="AF913" t="s">
        <v>635</v>
      </c>
      <c r="AG913">
        <v>81.968000000000004</v>
      </c>
      <c r="AH913">
        <v>2</v>
      </c>
      <c r="AI913">
        <v>39651830</v>
      </c>
      <c r="AJ913">
        <v>1079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ROW(Source!A365)</f>
        <v>365</v>
      </c>
      <c r="B914">
        <v>39651836</v>
      </c>
      <c r="C914">
        <v>39651829</v>
      </c>
      <c r="D914">
        <v>37064876</v>
      </c>
      <c r="E914">
        <v>1</v>
      </c>
      <c r="F914">
        <v>1</v>
      </c>
      <c r="G914">
        <v>1</v>
      </c>
      <c r="H914">
        <v>1</v>
      </c>
      <c r="I914" t="s">
        <v>897</v>
      </c>
      <c r="J914" t="s">
        <v>3</v>
      </c>
      <c r="K914" t="s">
        <v>898</v>
      </c>
      <c r="L914">
        <v>1191</v>
      </c>
      <c r="N914">
        <v>1013</v>
      </c>
      <c r="O914" t="s">
        <v>878</v>
      </c>
      <c r="P914" t="s">
        <v>878</v>
      </c>
      <c r="Q914">
        <v>1</v>
      </c>
      <c r="X914">
        <v>5.34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2</v>
      </c>
      <c r="AF914" t="s">
        <v>635</v>
      </c>
      <c r="AG914">
        <v>4.2720000000000002</v>
      </c>
      <c r="AH914">
        <v>2</v>
      </c>
      <c r="AI914">
        <v>39651831</v>
      </c>
      <c r="AJ914">
        <v>1080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ROW(Source!A365)</f>
        <v>365</v>
      </c>
      <c r="B915">
        <v>39651837</v>
      </c>
      <c r="C915">
        <v>39651829</v>
      </c>
      <c r="D915">
        <v>36882452</v>
      </c>
      <c r="E915">
        <v>1</v>
      </c>
      <c r="F915">
        <v>1</v>
      </c>
      <c r="G915">
        <v>1</v>
      </c>
      <c r="H915">
        <v>2</v>
      </c>
      <c r="I915" t="s">
        <v>1081</v>
      </c>
      <c r="J915" t="s">
        <v>1082</v>
      </c>
      <c r="K915" t="s">
        <v>1083</v>
      </c>
      <c r="L915">
        <v>1368</v>
      </c>
      <c r="N915">
        <v>1011</v>
      </c>
      <c r="O915" t="s">
        <v>902</v>
      </c>
      <c r="P915" t="s">
        <v>902</v>
      </c>
      <c r="Q915">
        <v>1</v>
      </c>
      <c r="X915">
        <v>0.76</v>
      </c>
      <c r="Y915">
        <v>0</v>
      </c>
      <c r="Z915">
        <v>31.26</v>
      </c>
      <c r="AA915">
        <v>13.5</v>
      </c>
      <c r="AB915">
        <v>0</v>
      </c>
      <c r="AC915">
        <v>0</v>
      </c>
      <c r="AD915">
        <v>1</v>
      </c>
      <c r="AE915">
        <v>0</v>
      </c>
      <c r="AF915" t="s">
        <v>635</v>
      </c>
      <c r="AG915">
        <v>0.6080000000000001</v>
      </c>
      <c r="AH915">
        <v>2</v>
      </c>
      <c r="AI915">
        <v>39651832</v>
      </c>
      <c r="AJ915">
        <v>1081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ROW(Source!A365)</f>
        <v>365</v>
      </c>
      <c r="B916">
        <v>39651838</v>
      </c>
      <c r="C916">
        <v>39651829</v>
      </c>
      <c r="D916">
        <v>36883554</v>
      </c>
      <c r="E916">
        <v>1</v>
      </c>
      <c r="F916">
        <v>1</v>
      </c>
      <c r="G916">
        <v>1</v>
      </c>
      <c r="H916">
        <v>2</v>
      </c>
      <c r="I916" t="s">
        <v>961</v>
      </c>
      <c r="J916" t="s">
        <v>962</v>
      </c>
      <c r="K916" t="s">
        <v>963</v>
      </c>
      <c r="L916">
        <v>1368</v>
      </c>
      <c r="N916">
        <v>1011</v>
      </c>
      <c r="O916" t="s">
        <v>902</v>
      </c>
      <c r="P916" t="s">
        <v>902</v>
      </c>
      <c r="Q916">
        <v>1</v>
      </c>
      <c r="X916">
        <v>4.58</v>
      </c>
      <c r="Y916">
        <v>0</v>
      </c>
      <c r="Z916">
        <v>65.709999999999994</v>
      </c>
      <c r="AA916">
        <v>11.6</v>
      </c>
      <c r="AB916">
        <v>0</v>
      </c>
      <c r="AC916">
        <v>0</v>
      </c>
      <c r="AD916">
        <v>1</v>
      </c>
      <c r="AE916">
        <v>0</v>
      </c>
      <c r="AF916" t="s">
        <v>635</v>
      </c>
      <c r="AG916">
        <v>3.6640000000000001</v>
      </c>
      <c r="AH916">
        <v>2</v>
      </c>
      <c r="AI916">
        <v>39651833</v>
      </c>
      <c r="AJ916">
        <v>1082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ROW(Source!A365)</f>
        <v>365</v>
      </c>
      <c r="B917">
        <v>39651839</v>
      </c>
      <c r="C917">
        <v>39651829</v>
      </c>
      <c r="D917">
        <v>36801649</v>
      </c>
      <c r="E917">
        <v>1</v>
      </c>
      <c r="F917">
        <v>1</v>
      </c>
      <c r="G917">
        <v>1</v>
      </c>
      <c r="H917">
        <v>3</v>
      </c>
      <c r="I917" t="s">
        <v>1214</v>
      </c>
      <c r="J917" t="s">
        <v>1215</v>
      </c>
      <c r="K917" t="s">
        <v>1216</v>
      </c>
      <c r="L917">
        <v>1327</v>
      </c>
      <c r="N917">
        <v>1005</v>
      </c>
      <c r="O917" t="s">
        <v>375</v>
      </c>
      <c r="P917" t="s">
        <v>375</v>
      </c>
      <c r="Q917">
        <v>1</v>
      </c>
      <c r="X917">
        <v>103</v>
      </c>
      <c r="Y917">
        <v>51.8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634</v>
      </c>
      <c r="AG917">
        <v>0</v>
      </c>
      <c r="AH917">
        <v>2</v>
      </c>
      <c r="AI917">
        <v>39651834</v>
      </c>
      <c r="AJ917">
        <v>1083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ROW(Source!A366)</f>
        <v>366</v>
      </c>
      <c r="B918">
        <v>39651835</v>
      </c>
      <c r="C918">
        <v>39651829</v>
      </c>
      <c r="D918">
        <v>37064878</v>
      </c>
      <c r="E918">
        <v>1</v>
      </c>
      <c r="F918">
        <v>1</v>
      </c>
      <c r="G918">
        <v>1</v>
      </c>
      <c r="H918">
        <v>1</v>
      </c>
      <c r="I918" t="s">
        <v>1010</v>
      </c>
      <c r="J918" t="s">
        <v>3</v>
      </c>
      <c r="K918" t="s">
        <v>1011</v>
      </c>
      <c r="L918">
        <v>1191</v>
      </c>
      <c r="N918">
        <v>1013</v>
      </c>
      <c r="O918" t="s">
        <v>878</v>
      </c>
      <c r="P918" t="s">
        <v>878</v>
      </c>
      <c r="Q918">
        <v>1</v>
      </c>
      <c r="X918">
        <v>102.46</v>
      </c>
      <c r="Y918">
        <v>0</v>
      </c>
      <c r="Z918">
        <v>0</v>
      </c>
      <c r="AA918">
        <v>0</v>
      </c>
      <c r="AB918">
        <v>9.4</v>
      </c>
      <c r="AC918">
        <v>0</v>
      </c>
      <c r="AD918">
        <v>1</v>
      </c>
      <c r="AE918">
        <v>1</v>
      </c>
      <c r="AF918" t="s">
        <v>635</v>
      </c>
      <c r="AG918">
        <v>81.968000000000004</v>
      </c>
      <c r="AH918">
        <v>2</v>
      </c>
      <c r="AI918">
        <v>39651830</v>
      </c>
      <c r="AJ918">
        <v>1084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ROW(Source!A366)</f>
        <v>366</v>
      </c>
      <c r="B919">
        <v>39651836</v>
      </c>
      <c r="C919">
        <v>39651829</v>
      </c>
      <c r="D919">
        <v>37064876</v>
      </c>
      <c r="E919">
        <v>1</v>
      </c>
      <c r="F919">
        <v>1</v>
      </c>
      <c r="G919">
        <v>1</v>
      </c>
      <c r="H919">
        <v>1</v>
      </c>
      <c r="I919" t="s">
        <v>897</v>
      </c>
      <c r="J919" t="s">
        <v>3</v>
      </c>
      <c r="K919" t="s">
        <v>898</v>
      </c>
      <c r="L919">
        <v>1191</v>
      </c>
      <c r="N919">
        <v>1013</v>
      </c>
      <c r="O919" t="s">
        <v>878</v>
      </c>
      <c r="P919" t="s">
        <v>878</v>
      </c>
      <c r="Q919">
        <v>1</v>
      </c>
      <c r="X919">
        <v>5.34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2</v>
      </c>
      <c r="AF919" t="s">
        <v>635</v>
      </c>
      <c r="AG919">
        <v>4.2720000000000002</v>
      </c>
      <c r="AH919">
        <v>2</v>
      </c>
      <c r="AI919">
        <v>39651831</v>
      </c>
      <c r="AJ919">
        <v>1085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ROW(Source!A366)</f>
        <v>366</v>
      </c>
      <c r="B920">
        <v>39651837</v>
      </c>
      <c r="C920">
        <v>39651829</v>
      </c>
      <c r="D920">
        <v>36882452</v>
      </c>
      <c r="E920">
        <v>1</v>
      </c>
      <c r="F920">
        <v>1</v>
      </c>
      <c r="G920">
        <v>1</v>
      </c>
      <c r="H920">
        <v>2</v>
      </c>
      <c r="I920" t="s">
        <v>1081</v>
      </c>
      <c r="J920" t="s">
        <v>1082</v>
      </c>
      <c r="K920" t="s">
        <v>1083</v>
      </c>
      <c r="L920">
        <v>1368</v>
      </c>
      <c r="N920">
        <v>1011</v>
      </c>
      <c r="O920" t="s">
        <v>902</v>
      </c>
      <c r="P920" t="s">
        <v>902</v>
      </c>
      <c r="Q920">
        <v>1</v>
      </c>
      <c r="X920">
        <v>0.76</v>
      </c>
      <c r="Y920">
        <v>0</v>
      </c>
      <c r="Z920">
        <v>31.26</v>
      </c>
      <c r="AA920">
        <v>13.5</v>
      </c>
      <c r="AB920">
        <v>0</v>
      </c>
      <c r="AC920">
        <v>0</v>
      </c>
      <c r="AD920">
        <v>1</v>
      </c>
      <c r="AE920">
        <v>0</v>
      </c>
      <c r="AF920" t="s">
        <v>635</v>
      </c>
      <c r="AG920">
        <v>0.6080000000000001</v>
      </c>
      <c r="AH920">
        <v>2</v>
      </c>
      <c r="AI920">
        <v>39651832</v>
      </c>
      <c r="AJ920">
        <v>1086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ROW(Source!A366)</f>
        <v>366</v>
      </c>
      <c r="B921">
        <v>39651838</v>
      </c>
      <c r="C921">
        <v>39651829</v>
      </c>
      <c r="D921">
        <v>36883554</v>
      </c>
      <c r="E921">
        <v>1</v>
      </c>
      <c r="F921">
        <v>1</v>
      </c>
      <c r="G921">
        <v>1</v>
      </c>
      <c r="H921">
        <v>2</v>
      </c>
      <c r="I921" t="s">
        <v>961</v>
      </c>
      <c r="J921" t="s">
        <v>962</v>
      </c>
      <c r="K921" t="s">
        <v>963</v>
      </c>
      <c r="L921">
        <v>1368</v>
      </c>
      <c r="N921">
        <v>1011</v>
      </c>
      <c r="O921" t="s">
        <v>902</v>
      </c>
      <c r="P921" t="s">
        <v>902</v>
      </c>
      <c r="Q921">
        <v>1</v>
      </c>
      <c r="X921">
        <v>4.58</v>
      </c>
      <c r="Y921">
        <v>0</v>
      </c>
      <c r="Z921">
        <v>65.709999999999994</v>
      </c>
      <c r="AA921">
        <v>11.6</v>
      </c>
      <c r="AB921">
        <v>0</v>
      </c>
      <c r="AC921">
        <v>0</v>
      </c>
      <c r="AD921">
        <v>1</v>
      </c>
      <c r="AE921">
        <v>0</v>
      </c>
      <c r="AF921" t="s">
        <v>635</v>
      </c>
      <c r="AG921">
        <v>3.6640000000000001</v>
      </c>
      <c r="AH921">
        <v>2</v>
      </c>
      <c r="AI921">
        <v>39651833</v>
      </c>
      <c r="AJ921">
        <v>1087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ROW(Source!A366)</f>
        <v>366</v>
      </c>
      <c r="B922">
        <v>39651839</v>
      </c>
      <c r="C922">
        <v>39651829</v>
      </c>
      <c r="D922">
        <v>36801649</v>
      </c>
      <c r="E922">
        <v>1</v>
      </c>
      <c r="F922">
        <v>1</v>
      </c>
      <c r="G922">
        <v>1</v>
      </c>
      <c r="H922">
        <v>3</v>
      </c>
      <c r="I922" t="s">
        <v>1214</v>
      </c>
      <c r="J922" t="s">
        <v>1215</v>
      </c>
      <c r="K922" t="s">
        <v>1216</v>
      </c>
      <c r="L922">
        <v>1327</v>
      </c>
      <c r="N922">
        <v>1005</v>
      </c>
      <c r="O922" t="s">
        <v>375</v>
      </c>
      <c r="P922" t="s">
        <v>375</v>
      </c>
      <c r="Q922">
        <v>1</v>
      </c>
      <c r="X922">
        <v>103</v>
      </c>
      <c r="Y922">
        <v>51.8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634</v>
      </c>
      <c r="AG922">
        <v>0</v>
      </c>
      <c r="AH922">
        <v>2</v>
      </c>
      <c r="AI922">
        <v>39651834</v>
      </c>
      <c r="AJ922">
        <v>1088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ROW(Source!A367)</f>
        <v>367</v>
      </c>
      <c r="B923">
        <v>39651846</v>
      </c>
      <c r="C923">
        <v>39651840</v>
      </c>
      <c r="D923">
        <v>37064878</v>
      </c>
      <c r="E923">
        <v>1</v>
      </c>
      <c r="F923">
        <v>1</v>
      </c>
      <c r="G923">
        <v>1</v>
      </c>
      <c r="H923">
        <v>1</v>
      </c>
      <c r="I923" t="s">
        <v>1010</v>
      </c>
      <c r="J923" t="s">
        <v>3</v>
      </c>
      <c r="K923" t="s">
        <v>1011</v>
      </c>
      <c r="L923">
        <v>1191</v>
      </c>
      <c r="N923">
        <v>1013</v>
      </c>
      <c r="O923" t="s">
        <v>878</v>
      </c>
      <c r="P923" t="s">
        <v>878</v>
      </c>
      <c r="Q923">
        <v>1</v>
      </c>
      <c r="X923">
        <v>102.46</v>
      </c>
      <c r="Y923">
        <v>0</v>
      </c>
      <c r="Z923">
        <v>0</v>
      </c>
      <c r="AA923">
        <v>0</v>
      </c>
      <c r="AB923">
        <v>9.4</v>
      </c>
      <c r="AC923">
        <v>0</v>
      </c>
      <c r="AD923">
        <v>1</v>
      </c>
      <c r="AE923">
        <v>1</v>
      </c>
      <c r="AF923" t="s">
        <v>388</v>
      </c>
      <c r="AG923">
        <v>159.06914999999998</v>
      </c>
      <c r="AH923">
        <v>2</v>
      </c>
      <c r="AI923">
        <v>39651841</v>
      </c>
      <c r="AJ923">
        <v>1089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ROW(Source!A367)</f>
        <v>367</v>
      </c>
      <c r="B924">
        <v>39651847</v>
      </c>
      <c r="C924">
        <v>39651840</v>
      </c>
      <c r="D924">
        <v>37064876</v>
      </c>
      <c r="E924">
        <v>1</v>
      </c>
      <c r="F924">
        <v>1</v>
      </c>
      <c r="G924">
        <v>1</v>
      </c>
      <c r="H924">
        <v>1</v>
      </c>
      <c r="I924" t="s">
        <v>897</v>
      </c>
      <c r="J924" t="s">
        <v>3</v>
      </c>
      <c r="K924" t="s">
        <v>898</v>
      </c>
      <c r="L924">
        <v>1191</v>
      </c>
      <c r="N924">
        <v>1013</v>
      </c>
      <c r="O924" t="s">
        <v>878</v>
      </c>
      <c r="P924" t="s">
        <v>878</v>
      </c>
      <c r="Q924">
        <v>1</v>
      </c>
      <c r="X924">
        <v>5.34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2</v>
      </c>
      <c r="AF924" t="s">
        <v>387</v>
      </c>
      <c r="AG924">
        <v>9.0112500000000004</v>
      </c>
      <c r="AH924">
        <v>2</v>
      </c>
      <c r="AI924">
        <v>39651842</v>
      </c>
      <c r="AJ924">
        <v>1090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ROW(Source!A367)</f>
        <v>367</v>
      </c>
      <c r="B925">
        <v>39651848</v>
      </c>
      <c r="C925">
        <v>39651840</v>
      </c>
      <c r="D925">
        <v>36882452</v>
      </c>
      <c r="E925">
        <v>1</v>
      </c>
      <c r="F925">
        <v>1</v>
      </c>
      <c r="G925">
        <v>1</v>
      </c>
      <c r="H925">
        <v>2</v>
      </c>
      <c r="I925" t="s">
        <v>1081</v>
      </c>
      <c r="J925" t="s">
        <v>1082</v>
      </c>
      <c r="K925" t="s">
        <v>1083</v>
      </c>
      <c r="L925">
        <v>1368</v>
      </c>
      <c r="N925">
        <v>1011</v>
      </c>
      <c r="O925" t="s">
        <v>902</v>
      </c>
      <c r="P925" t="s">
        <v>902</v>
      </c>
      <c r="Q925">
        <v>1</v>
      </c>
      <c r="X925">
        <v>0.76</v>
      </c>
      <c r="Y925">
        <v>0</v>
      </c>
      <c r="Z925">
        <v>31.26</v>
      </c>
      <c r="AA925">
        <v>13.5</v>
      </c>
      <c r="AB925">
        <v>0</v>
      </c>
      <c r="AC925">
        <v>0</v>
      </c>
      <c r="AD925">
        <v>1</v>
      </c>
      <c r="AE925">
        <v>0</v>
      </c>
      <c r="AF925" t="s">
        <v>387</v>
      </c>
      <c r="AG925">
        <v>1.2825</v>
      </c>
      <c r="AH925">
        <v>2</v>
      </c>
      <c r="AI925">
        <v>39651843</v>
      </c>
      <c r="AJ925">
        <v>1091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ROW(Source!A367)</f>
        <v>367</v>
      </c>
      <c r="B926">
        <v>39651849</v>
      </c>
      <c r="C926">
        <v>39651840</v>
      </c>
      <c r="D926">
        <v>36883554</v>
      </c>
      <c r="E926">
        <v>1</v>
      </c>
      <c r="F926">
        <v>1</v>
      </c>
      <c r="G926">
        <v>1</v>
      </c>
      <c r="H926">
        <v>2</v>
      </c>
      <c r="I926" t="s">
        <v>961</v>
      </c>
      <c r="J926" t="s">
        <v>962</v>
      </c>
      <c r="K926" t="s">
        <v>963</v>
      </c>
      <c r="L926">
        <v>1368</v>
      </c>
      <c r="N926">
        <v>1011</v>
      </c>
      <c r="O926" t="s">
        <v>902</v>
      </c>
      <c r="P926" t="s">
        <v>902</v>
      </c>
      <c r="Q926">
        <v>1</v>
      </c>
      <c r="X926">
        <v>4.58</v>
      </c>
      <c r="Y926">
        <v>0</v>
      </c>
      <c r="Z926">
        <v>65.709999999999994</v>
      </c>
      <c r="AA926">
        <v>11.6</v>
      </c>
      <c r="AB926">
        <v>0</v>
      </c>
      <c r="AC926">
        <v>0</v>
      </c>
      <c r="AD926">
        <v>1</v>
      </c>
      <c r="AE926">
        <v>0</v>
      </c>
      <c r="AF926" t="s">
        <v>387</v>
      </c>
      <c r="AG926">
        <v>7.7287499999999998</v>
      </c>
      <c r="AH926">
        <v>2</v>
      </c>
      <c r="AI926">
        <v>39651844</v>
      </c>
      <c r="AJ926">
        <v>1092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ROW(Source!A367)</f>
        <v>367</v>
      </c>
      <c r="B927">
        <v>39651850</v>
      </c>
      <c r="C927">
        <v>39651840</v>
      </c>
      <c r="D927">
        <v>36801649</v>
      </c>
      <c r="E927">
        <v>1</v>
      </c>
      <c r="F927">
        <v>1</v>
      </c>
      <c r="G927">
        <v>1</v>
      </c>
      <c r="H927">
        <v>3</v>
      </c>
      <c r="I927" t="s">
        <v>1214</v>
      </c>
      <c r="J927" t="s">
        <v>1215</v>
      </c>
      <c r="K927" t="s">
        <v>1216</v>
      </c>
      <c r="L927">
        <v>1327</v>
      </c>
      <c r="N927">
        <v>1005</v>
      </c>
      <c r="O927" t="s">
        <v>375</v>
      </c>
      <c r="P927" t="s">
        <v>375</v>
      </c>
      <c r="Q927">
        <v>1</v>
      </c>
      <c r="X927">
        <v>103</v>
      </c>
      <c r="Y927">
        <v>51.8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3</v>
      </c>
      <c r="AG927">
        <v>103</v>
      </c>
      <c r="AH927">
        <v>2</v>
      </c>
      <c r="AI927">
        <v>39651845</v>
      </c>
      <c r="AJ927">
        <v>1093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ROW(Source!A368)</f>
        <v>368</v>
      </c>
      <c r="B928">
        <v>39651846</v>
      </c>
      <c r="C928">
        <v>39651840</v>
      </c>
      <c r="D928">
        <v>37064878</v>
      </c>
      <c r="E928">
        <v>1</v>
      </c>
      <c r="F928">
        <v>1</v>
      </c>
      <c r="G928">
        <v>1</v>
      </c>
      <c r="H928">
        <v>1</v>
      </c>
      <c r="I928" t="s">
        <v>1010</v>
      </c>
      <c r="J928" t="s">
        <v>3</v>
      </c>
      <c r="K928" t="s">
        <v>1011</v>
      </c>
      <c r="L928">
        <v>1191</v>
      </c>
      <c r="N928">
        <v>1013</v>
      </c>
      <c r="O928" t="s">
        <v>878</v>
      </c>
      <c r="P928" t="s">
        <v>878</v>
      </c>
      <c r="Q928">
        <v>1</v>
      </c>
      <c r="X928">
        <v>102.46</v>
      </c>
      <c r="Y928">
        <v>0</v>
      </c>
      <c r="Z928">
        <v>0</v>
      </c>
      <c r="AA928">
        <v>0</v>
      </c>
      <c r="AB928">
        <v>9.4</v>
      </c>
      <c r="AC928">
        <v>0</v>
      </c>
      <c r="AD928">
        <v>1</v>
      </c>
      <c r="AE928">
        <v>1</v>
      </c>
      <c r="AF928" t="s">
        <v>388</v>
      </c>
      <c r="AG928">
        <v>159.06914999999998</v>
      </c>
      <c r="AH928">
        <v>2</v>
      </c>
      <c r="AI928">
        <v>39651841</v>
      </c>
      <c r="AJ928">
        <v>1094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ROW(Source!A368)</f>
        <v>368</v>
      </c>
      <c r="B929">
        <v>39651847</v>
      </c>
      <c r="C929">
        <v>39651840</v>
      </c>
      <c r="D929">
        <v>37064876</v>
      </c>
      <c r="E929">
        <v>1</v>
      </c>
      <c r="F929">
        <v>1</v>
      </c>
      <c r="G929">
        <v>1</v>
      </c>
      <c r="H929">
        <v>1</v>
      </c>
      <c r="I929" t="s">
        <v>897</v>
      </c>
      <c r="J929" t="s">
        <v>3</v>
      </c>
      <c r="K929" t="s">
        <v>898</v>
      </c>
      <c r="L929">
        <v>1191</v>
      </c>
      <c r="N929">
        <v>1013</v>
      </c>
      <c r="O929" t="s">
        <v>878</v>
      </c>
      <c r="P929" t="s">
        <v>878</v>
      </c>
      <c r="Q929">
        <v>1</v>
      </c>
      <c r="X929">
        <v>5.34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2</v>
      </c>
      <c r="AF929" t="s">
        <v>387</v>
      </c>
      <c r="AG929">
        <v>9.0112500000000004</v>
      </c>
      <c r="AH929">
        <v>2</v>
      </c>
      <c r="AI929">
        <v>39651842</v>
      </c>
      <c r="AJ929">
        <v>1095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ROW(Source!A368)</f>
        <v>368</v>
      </c>
      <c r="B930">
        <v>39651848</v>
      </c>
      <c r="C930">
        <v>39651840</v>
      </c>
      <c r="D930">
        <v>36882452</v>
      </c>
      <c r="E930">
        <v>1</v>
      </c>
      <c r="F930">
        <v>1</v>
      </c>
      <c r="G930">
        <v>1</v>
      </c>
      <c r="H930">
        <v>2</v>
      </c>
      <c r="I930" t="s">
        <v>1081</v>
      </c>
      <c r="J930" t="s">
        <v>1082</v>
      </c>
      <c r="K930" t="s">
        <v>1083</v>
      </c>
      <c r="L930">
        <v>1368</v>
      </c>
      <c r="N930">
        <v>1011</v>
      </c>
      <c r="O930" t="s">
        <v>902</v>
      </c>
      <c r="P930" t="s">
        <v>902</v>
      </c>
      <c r="Q930">
        <v>1</v>
      </c>
      <c r="X930">
        <v>0.76</v>
      </c>
      <c r="Y930">
        <v>0</v>
      </c>
      <c r="Z930">
        <v>31.26</v>
      </c>
      <c r="AA930">
        <v>13.5</v>
      </c>
      <c r="AB930">
        <v>0</v>
      </c>
      <c r="AC930">
        <v>0</v>
      </c>
      <c r="AD930">
        <v>1</v>
      </c>
      <c r="AE930">
        <v>0</v>
      </c>
      <c r="AF930" t="s">
        <v>387</v>
      </c>
      <c r="AG930">
        <v>1.2825</v>
      </c>
      <c r="AH930">
        <v>2</v>
      </c>
      <c r="AI930">
        <v>39651843</v>
      </c>
      <c r="AJ930">
        <v>1096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ROW(Source!A368)</f>
        <v>368</v>
      </c>
      <c r="B931">
        <v>39651849</v>
      </c>
      <c r="C931">
        <v>39651840</v>
      </c>
      <c r="D931">
        <v>36883554</v>
      </c>
      <c r="E931">
        <v>1</v>
      </c>
      <c r="F931">
        <v>1</v>
      </c>
      <c r="G931">
        <v>1</v>
      </c>
      <c r="H931">
        <v>2</v>
      </c>
      <c r="I931" t="s">
        <v>961</v>
      </c>
      <c r="J931" t="s">
        <v>962</v>
      </c>
      <c r="K931" t="s">
        <v>963</v>
      </c>
      <c r="L931">
        <v>1368</v>
      </c>
      <c r="N931">
        <v>1011</v>
      </c>
      <c r="O931" t="s">
        <v>902</v>
      </c>
      <c r="P931" t="s">
        <v>902</v>
      </c>
      <c r="Q931">
        <v>1</v>
      </c>
      <c r="X931">
        <v>4.58</v>
      </c>
      <c r="Y931">
        <v>0</v>
      </c>
      <c r="Z931">
        <v>65.709999999999994</v>
      </c>
      <c r="AA931">
        <v>11.6</v>
      </c>
      <c r="AB931">
        <v>0</v>
      </c>
      <c r="AC931">
        <v>0</v>
      </c>
      <c r="AD931">
        <v>1</v>
      </c>
      <c r="AE931">
        <v>0</v>
      </c>
      <c r="AF931" t="s">
        <v>387</v>
      </c>
      <c r="AG931">
        <v>7.7287499999999998</v>
      </c>
      <c r="AH931">
        <v>2</v>
      </c>
      <c r="AI931">
        <v>39651844</v>
      </c>
      <c r="AJ931">
        <v>1097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ROW(Source!A368)</f>
        <v>368</v>
      </c>
      <c r="B932">
        <v>39651850</v>
      </c>
      <c r="C932">
        <v>39651840</v>
      </c>
      <c r="D932">
        <v>36801649</v>
      </c>
      <c r="E932">
        <v>1</v>
      </c>
      <c r="F932">
        <v>1</v>
      </c>
      <c r="G932">
        <v>1</v>
      </c>
      <c r="H932">
        <v>3</v>
      </c>
      <c r="I932" t="s">
        <v>1214</v>
      </c>
      <c r="J932" t="s">
        <v>1215</v>
      </c>
      <c r="K932" t="s">
        <v>1216</v>
      </c>
      <c r="L932">
        <v>1327</v>
      </c>
      <c r="N932">
        <v>1005</v>
      </c>
      <c r="O932" t="s">
        <v>375</v>
      </c>
      <c r="P932" t="s">
        <v>375</v>
      </c>
      <c r="Q932">
        <v>1</v>
      </c>
      <c r="X932">
        <v>103</v>
      </c>
      <c r="Y932">
        <v>51.8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3</v>
      </c>
      <c r="AG932">
        <v>103</v>
      </c>
      <c r="AH932">
        <v>2</v>
      </c>
      <c r="AI932">
        <v>39651845</v>
      </c>
      <c r="AJ932">
        <v>1098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ROW(Source!A369)</f>
        <v>369</v>
      </c>
      <c r="B933">
        <v>39651854</v>
      </c>
      <c r="C933">
        <v>39651851</v>
      </c>
      <c r="D933">
        <v>37072767</v>
      </c>
      <c r="E933">
        <v>1</v>
      </c>
      <c r="F933">
        <v>1</v>
      </c>
      <c r="G933">
        <v>1</v>
      </c>
      <c r="H933">
        <v>1</v>
      </c>
      <c r="I933" t="s">
        <v>1194</v>
      </c>
      <c r="J933" t="s">
        <v>3</v>
      </c>
      <c r="K933" t="s">
        <v>1195</v>
      </c>
      <c r="L933">
        <v>1191</v>
      </c>
      <c r="N933">
        <v>1013</v>
      </c>
      <c r="O933" t="s">
        <v>878</v>
      </c>
      <c r="P933" t="s">
        <v>878</v>
      </c>
      <c r="Q933">
        <v>1</v>
      </c>
      <c r="X933">
        <v>45.77</v>
      </c>
      <c r="Y933">
        <v>0</v>
      </c>
      <c r="Z933">
        <v>0</v>
      </c>
      <c r="AA933">
        <v>0</v>
      </c>
      <c r="AB933">
        <v>9.18</v>
      </c>
      <c r="AC933">
        <v>0</v>
      </c>
      <c r="AD933">
        <v>1</v>
      </c>
      <c r="AE933">
        <v>1</v>
      </c>
      <c r="AF933" t="s">
        <v>3</v>
      </c>
      <c r="AG933">
        <v>45.77</v>
      </c>
      <c r="AH933">
        <v>2</v>
      </c>
      <c r="AI933">
        <v>39651852</v>
      </c>
      <c r="AJ933">
        <v>1099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ROW(Source!A369)</f>
        <v>369</v>
      </c>
      <c r="B934">
        <v>39651855</v>
      </c>
      <c r="C934">
        <v>39651851</v>
      </c>
      <c r="D934">
        <v>36883883</v>
      </c>
      <c r="E934">
        <v>1</v>
      </c>
      <c r="F934">
        <v>1</v>
      </c>
      <c r="G934">
        <v>1</v>
      </c>
      <c r="H934">
        <v>2</v>
      </c>
      <c r="I934" t="s">
        <v>1217</v>
      </c>
      <c r="J934" t="s">
        <v>1218</v>
      </c>
      <c r="K934" t="s">
        <v>1219</v>
      </c>
      <c r="L934">
        <v>1368</v>
      </c>
      <c r="N934">
        <v>1011</v>
      </c>
      <c r="O934" t="s">
        <v>902</v>
      </c>
      <c r="P934" t="s">
        <v>902</v>
      </c>
      <c r="Q934">
        <v>1</v>
      </c>
      <c r="X934">
        <v>14.62</v>
      </c>
      <c r="Y934">
        <v>0</v>
      </c>
      <c r="Z934">
        <v>32.5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3</v>
      </c>
      <c r="AG934">
        <v>14.62</v>
      </c>
      <c r="AH934">
        <v>2</v>
      </c>
      <c r="AI934">
        <v>39651853</v>
      </c>
      <c r="AJ934">
        <v>1100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ROW(Source!A370)</f>
        <v>370</v>
      </c>
      <c r="B935">
        <v>39651854</v>
      </c>
      <c r="C935">
        <v>39651851</v>
      </c>
      <c r="D935">
        <v>37072767</v>
      </c>
      <c r="E935">
        <v>1</v>
      </c>
      <c r="F935">
        <v>1</v>
      </c>
      <c r="G935">
        <v>1</v>
      </c>
      <c r="H935">
        <v>1</v>
      </c>
      <c r="I935" t="s">
        <v>1194</v>
      </c>
      <c r="J935" t="s">
        <v>3</v>
      </c>
      <c r="K935" t="s">
        <v>1195</v>
      </c>
      <c r="L935">
        <v>1191</v>
      </c>
      <c r="N935">
        <v>1013</v>
      </c>
      <c r="O935" t="s">
        <v>878</v>
      </c>
      <c r="P935" t="s">
        <v>878</v>
      </c>
      <c r="Q935">
        <v>1</v>
      </c>
      <c r="X935">
        <v>45.77</v>
      </c>
      <c r="Y935">
        <v>0</v>
      </c>
      <c r="Z935">
        <v>0</v>
      </c>
      <c r="AA935">
        <v>0</v>
      </c>
      <c r="AB935">
        <v>9.18</v>
      </c>
      <c r="AC935">
        <v>0</v>
      </c>
      <c r="AD935">
        <v>1</v>
      </c>
      <c r="AE935">
        <v>1</v>
      </c>
      <c r="AF935" t="s">
        <v>3</v>
      </c>
      <c r="AG935">
        <v>45.77</v>
      </c>
      <c r="AH935">
        <v>2</v>
      </c>
      <c r="AI935">
        <v>39651852</v>
      </c>
      <c r="AJ935">
        <v>1101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ROW(Source!A370)</f>
        <v>370</v>
      </c>
      <c r="B936">
        <v>39651855</v>
      </c>
      <c r="C936">
        <v>39651851</v>
      </c>
      <c r="D936">
        <v>36883883</v>
      </c>
      <c r="E936">
        <v>1</v>
      </c>
      <c r="F936">
        <v>1</v>
      </c>
      <c r="G936">
        <v>1</v>
      </c>
      <c r="H936">
        <v>2</v>
      </c>
      <c r="I936" t="s">
        <v>1217</v>
      </c>
      <c r="J936" t="s">
        <v>1218</v>
      </c>
      <c r="K936" t="s">
        <v>1219</v>
      </c>
      <c r="L936">
        <v>1368</v>
      </c>
      <c r="N936">
        <v>1011</v>
      </c>
      <c r="O936" t="s">
        <v>902</v>
      </c>
      <c r="P936" t="s">
        <v>902</v>
      </c>
      <c r="Q936">
        <v>1</v>
      </c>
      <c r="X936">
        <v>14.62</v>
      </c>
      <c r="Y936">
        <v>0</v>
      </c>
      <c r="Z936">
        <v>32.5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3</v>
      </c>
      <c r="AG936">
        <v>14.62</v>
      </c>
      <c r="AH936">
        <v>2</v>
      </c>
      <c r="AI936">
        <v>39651853</v>
      </c>
      <c r="AJ936">
        <v>1102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ROW(Source!A371)</f>
        <v>371</v>
      </c>
      <c r="B937">
        <v>39651863</v>
      </c>
      <c r="C937">
        <v>39651856</v>
      </c>
      <c r="D937">
        <v>37065248</v>
      </c>
      <c r="E937">
        <v>1</v>
      </c>
      <c r="F937">
        <v>1</v>
      </c>
      <c r="G937">
        <v>1</v>
      </c>
      <c r="H937">
        <v>1</v>
      </c>
      <c r="I937" t="s">
        <v>1169</v>
      </c>
      <c r="J937" t="s">
        <v>3</v>
      </c>
      <c r="K937" t="s">
        <v>1170</v>
      </c>
      <c r="L937">
        <v>1191</v>
      </c>
      <c r="N937">
        <v>1013</v>
      </c>
      <c r="O937" t="s">
        <v>878</v>
      </c>
      <c r="P937" t="s">
        <v>878</v>
      </c>
      <c r="Q937">
        <v>1</v>
      </c>
      <c r="X937">
        <v>78.66</v>
      </c>
      <c r="Y937">
        <v>0</v>
      </c>
      <c r="Z937">
        <v>0</v>
      </c>
      <c r="AA937">
        <v>0</v>
      </c>
      <c r="AB937">
        <v>8.5299999999999994</v>
      </c>
      <c r="AC937">
        <v>0</v>
      </c>
      <c r="AD937">
        <v>1</v>
      </c>
      <c r="AE937">
        <v>1</v>
      </c>
      <c r="AF937" t="s">
        <v>3</v>
      </c>
      <c r="AG937">
        <v>78.66</v>
      </c>
      <c r="AH937">
        <v>2</v>
      </c>
      <c r="AI937">
        <v>39651857</v>
      </c>
      <c r="AJ937">
        <v>1103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ROW(Source!A371)</f>
        <v>371</v>
      </c>
      <c r="B938">
        <v>39651864</v>
      </c>
      <c r="C938">
        <v>39651856</v>
      </c>
      <c r="D938">
        <v>37064876</v>
      </c>
      <c r="E938">
        <v>1</v>
      </c>
      <c r="F938">
        <v>1</v>
      </c>
      <c r="G938">
        <v>1</v>
      </c>
      <c r="H938">
        <v>1</v>
      </c>
      <c r="I938" t="s">
        <v>897</v>
      </c>
      <c r="J938" t="s">
        <v>3</v>
      </c>
      <c r="K938" t="s">
        <v>898</v>
      </c>
      <c r="L938">
        <v>1191</v>
      </c>
      <c r="N938">
        <v>1013</v>
      </c>
      <c r="O938" t="s">
        <v>878</v>
      </c>
      <c r="P938" t="s">
        <v>878</v>
      </c>
      <c r="Q938">
        <v>1</v>
      </c>
      <c r="X938">
        <v>0.05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2</v>
      </c>
      <c r="AF938" t="s">
        <v>3</v>
      </c>
      <c r="AG938">
        <v>0.05</v>
      </c>
      <c r="AH938">
        <v>2</v>
      </c>
      <c r="AI938">
        <v>39651858</v>
      </c>
      <c r="AJ938">
        <v>1104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ROW(Source!A371)</f>
        <v>371</v>
      </c>
      <c r="B939">
        <v>39651865</v>
      </c>
      <c r="C939">
        <v>39651856</v>
      </c>
      <c r="D939">
        <v>36882452</v>
      </c>
      <c r="E939">
        <v>1</v>
      </c>
      <c r="F939">
        <v>1</v>
      </c>
      <c r="G939">
        <v>1</v>
      </c>
      <c r="H939">
        <v>2</v>
      </c>
      <c r="I939" t="s">
        <v>1081</v>
      </c>
      <c r="J939" t="s">
        <v>1082</v>
      </c>
      <c r="K939" t="s">
        <v>1083</v>
      </c>
      <c r="L939">
        <v>1368</v>
      </c>
      <c r="N939">
        <v>1011</v>
      </c>
      <c r="O939" t="s">
        <v>902</v>
      </c>
      <c r="P939" t="s">
        <v>902</v>
      </c>
      <c r="Q939">
        <v>1</v>
      </c>
      <c r="X939">
        <v>0.05</v>
      </c>
      <c r="Y939">
        <v>0</v>
      </c>
      <c r="Z939">
        <v>31.26</v>
      </c>
      <c r="AA939">
        <v>13.5</v>
      </c>
      <c r="AB939">
        <v>0</v>
      </c>
      <c r="AC939">
        <v>0</v>
      </c>
      <c r="AD939">
        <v>1</v>
      </c>
      <c r="AE939">
        <v>0</v>
      </c>
      <c r="AF939" t="s">
        <v>3</v>
      </c>
      <c r="AG939">
        <v>0.05</v>
      </c>
      <c r="AH939">
        <v>2</v>
      </c>
      <c r="AI939">
        <v>39651859</v>
      </c>
      <c r="AJ939">
        <v>1105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ROW(Source!A371)</f>
        <v>371</v>
      </c>
      <c r="B940">
        <v>39651866</v>
      </c>
      <c r="C940">
        <v>39651856</v>
      </c>
      <c r="D940">
        <v>36804549</v>
      </c>
      <c r="E940">
        <v>1</v>
      </c>
      <c r="F940">
        <v>1</v>
      </c>
      <c r="G940">
        <v>1</v>
      </c>
      <c r="H940">
        <v>3</v>
      </c>
      <c r="I940" t="s">
        <v>1220</v>
      </c>
      <c r="J940" t="s">
        <v>1221</v>
      </c>
      <c r="K940" t="s">
        <v>1222</v>
      </c>
      <c r="L940">
        <v>1348</v>
      </c>
      <c r="N940">
        <v>1009</v>
      </c>
      <c r="O940" t="s">
        <v>888</v>
      </c>
      <c r="P940" t="s">
        <v>888</v>
      </c>
      <c r="Q940">
        <v>1000</v>
      </c>
      <c r="X940">
        <v>5.0000000000000001E-4</v>
      </c>
      <c r="Y940">
        <v>8475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3</v>
      </c>
      <c r="AG940">
        <v>5.0000000000000001E-4</v>
      </c>
      <c r="AH940">
        <v>2</v>
      </c>
      <c r="AI940">
        <v>39651860</v>
      </c>
      <c r="AJ940">
        <v>1106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ROW(Source!A371)</f>
        <v>371</v>
      </c>
      <c r="B941">
        <v>39651867</v>
      </c>
      <c r="C941">
        <v>39651856</v>
      </c>
      <c r="D941">
        <v>36796210</v>
      </c>
      <c r="E941">
        <v>17</v>
      </c>
      <c r="F941">
        <v>1</v>
      </c>
      <c r="G941">
        <v>1</v>
      </c>
      <c r="H941">
        <v>3</v>
      </c>
      <c r="I941" t="s">
        <v>1293</v>
      </c>
      <c r="J941" t="s">
        <v>3</v>
      </c>
      <c r="K941" t="s">
        <v>1294</v>
      </c>
      <c r="L941">
        <v>1339</v>
      </c>
      <c r="N941">
        <v>1007</v>
      </c>
      <c r="O941" t="s">
        <v>657</v>
      </c>
      <c r="P941" t="s">
        <v>657</v>
      </c>
      <c r="Q941">
        <v>1</v>
      </c>
      <c r="X941">
        <v>0.2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 t="s">
        <v>3</v>
      </c>
      <c r="AG941">
        <v>0.2</v>
      </c>
      <c r="AH941">
        <v>3</v>
      </c>
      <c r="AI941">
        <v>-1</v>
      </c>
      <c r="AJ941" t="s">
        <v>3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ROW(Source!A371)</f>
        <v>371</v>
      </c>
      <c r="B942">
        <v>39651868</v>
      </c>
      <c r="C942">
        <v>39651856</v>
      </c>
      <c r="D942">
        <v>36830504</v>
      </c>
      <c r="E942">
        <v>1</v>
      </c>
      <c r="F942">
        <v>1</v>
      </c>
      <c r="G942">
        <v>1</v>
      </c>
      <c r="H942">
        <v>3</v>
      </c>
      <c r="I942" t="s">
        <v>1223</v>
      </c>
      <c r="J942" t="s">
        <v>1224</v>
      </c>
      <c r="K942" t="s">
        <v>1225</v>
      </c>
      <c r="L942">
        <v>1339</v>
      </c>
      <c r="N942">
        <v>1007</v>
      </c>
      <c r="O942" t="s">
        <v>657</v>
      </c>
      <c r="P942" t="s">
        <v>657</v>
      </c>
      <c r="Q942">
        <v>1</v>
      </c>
      <c r="X942">
        <v>0.2</v>
      </c>
      <c r="Y942">
        <v>1430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3</v>
      </c>
      <c r="AG942">
        <v>0.2</v>
      </c>
      <c r="AH942">
        <v>2</v>
      </c>
      <c r="AI942">
        <v>39651861</v>
      </c>
      <c r="AJ942">
        <v>1108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ROW(Source!A372)</f>
        <v>372</v>
      </c>
      <c r="B943">
        <v>39651863</v>
      </c>
      <c r="C943">
        <v>39651856</v>
      </c>
      <c r="D943">
        <v>37065248</v>
      </c>
      <c r="E943">
        <v>1</v>
      </c>
      <c r="F943">
        <v>1</v>
      </c>
      <c r="G943">
        <v>1</v>
      </c>
      <c r="H943">
        <v>1</v>
      </c>
      <c r="I943" t="s">
        <v>1169</v>
      </c>
      <c r="J943" t="s">
        <v>3</v>
      </c>
      <c r="K943" t="s">
        <v>1170</v>
      </c>
      <c r="L943">
        <v>1191</v>
      </c>
      <c r="N943">
        <v>1013</v>
      </c>
      <c r="O943" t="s">
        <v>878</v>
      </c>
      <c r="P943" t="s">
        <v>878</v>
      </c>
      <c r="Q943">
        <v>1</v>
      </c>
      <c r="X943">
        <v>78.66</v>
      </c>
      <c r="Y943">
        <v>0</v>
      </c>
      <c r="Z943">
        <v>0</v>
      </c>
      <c r="AA943">
        <v>0</v>
      </c>
      <c r="AB943">
        <v>8.5299999999999994</v>
      </c>
      <c r="AC943">
        <v>0</v>
      </c>
      <c r="AD943">
        <v>1</v>
      </c>
      <c r="AE943">
        <v>1</v>
      </c>
      <c r="AF943" t="s">
        <v>3</v>
      </c>
      <c r="AG943">
        <v>78.66</v>
      </c>
      <c r="AH943">
        <v>2</v>
      </c>
      <c r="AI943">
        <v>39651857</v>
      </c>
      <c r="AJ943">
        <v>1109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ROW(Source!A372)</f>
        <v>372</v>
      </c>
      <c r="B944">
        <v>39651864</v>
      </c>
      <c r="C944">
        <v>39651856</v>
      </c>
      <c r="D944">
        <v>37064876</v>
      </c>
      <c r="E944">
        <v>1</v>
      </c>
      <c r="F944">
        <v>1</v>
      </c>
      <c r="G944">
        <v>1</v>
      </c>
      <c r="H944">
        <v>1</v>
      </c>
      <c r="I944" t="s">
        <v>897</v>
      </c>
      <c r="J944" t="s">
        <v>3</v>
      </c>
      <c r="K944" t="s">
        <v>898</v>
      </c>
      <c r="L944">
        <v>1191</v>
      </c>
      <c r="N944">
        <v>1013</v>
      </c>
      <c r="O944" t="s">
        <v>878</v>
      </c>
      <c r="P944" t="s">
        <v>878</v>
      </c>
      <c r="Q944">
        <v>1</v>
      </c>
      <c r="X944">
        <v>0.05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2</v>
      </c>
      <c r="AF944" t="s">
        <v>3</v>
      </c>
      <c r="AG944">
        <v>0.05</v>
      </c>
      <c r="AH944">
        <v>2</v>
      </c>
      <c r="AI944">
        <v>39651858</v>
      </c>
      <c r="AJ944">
        <v>1110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ROW(Source!A372)</f>
        <v>372</v>
      </c>
      <c r="B945">
        <v>39651865</v>
      </c>
      <c r="C945">
        <v>39651856</v>
      </c>
      <c r="D945">
        <v>36882452</v>
      </c>
      <c r="E945">
        <v>1</v>
      </c>
      <c r="F945">
        <v>1</v>
      </c>
      <c r="G945">
        <v>1</v>
      </c>
      <c r="H945">
        <v>2</v>
      </c>
      <c r="I945" t="s">
        <v>1081</v>
      </c>
      <c r="J945" t="s">
        <v>1082</v>
      </c>
      <c r="K945" t="s">
        <v>1083</v>
      </c>
      <c r="L945">
        <v>1368</v>
      </c>
      <c r="N945">
        <v>1011</v>
      </c>
      <c r="O945" t="s">
        <v>902</v>
      </c>
      <c r="P945" t="s">
        <v>902</v>
      </c>
      <c r="Q945">
        <v>1</v>
      </c>
      <c r="X945">
        <v>0.05</v>
      </c>
      <c r="Y945">
        <v>0</v>
      </c>
      <c r="Z945">
        <v>31.26</v>
      </c>
      <c r="AA945">
        <v>13.5</v>
      </c>
      <c r="AB945">
        <v>0</v>
      </c>
      <c r="AC945">
        <v>0</v>
      </c>
      <c r="AD945">
        <v>1</v>
      </c>
      <c r="AE945">
        <v>0</v>
      </c>
      <c r="AF945" t="s">
        <v>3</v>
      </c>
      <c r="AG945">
        <v>0.05</v>
      </c>
      <c r="AH945">
        <v>2</v>
      </c>
      <c r="AI945">
        <v>39651859</v>
      </c>
      <c r="AJ945">
        <v>1111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ROW(Source!A372)</f>
        <v>372</v>
      </c>
      <c r="B946">
        <v>39651866</v>
      </c>
      <c r="C946">
        <v>39651856</v>
      </c>
      <c r="D946">
        <v>36804549</v>
      </c>
      <c r="E946">
        <v>1</v>
      </c>
      <c r="F946">
        <v>1</v>
      </c>
      <c r="G946">
        <v>1</v>
      </c>
      <c r="H946">
        <v>3</v>
      </c>
      <c r="I946" t="s">
        <v>1220</v>
      </c>
      <c r="J946" t="s">
        <v>1221</v>
      </c>
      <c r="K946" t="s">
        <v>1222</v>
      </c>
      <c r="L946">
        <v>1348</v>
      </c>
      <c r="N946">
        <v>1009</v>
      </c>
      <c r="O946" t="s">
        <v>888</v>
      </c>
      <c r="P946" t="s">
        <v>888</v>
      </c>
      <c r="Q946">
        <v>1000</v>
      </c>
      <c r="X946">
        <v>5.0000000000000001E-4</v>
      </c>
      <c r="Y946">
        <v>8475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3</v>
      </c>
      <c r="AG946">
        <v>5.0000000000000001E-4</v>
      </c>
      <c r="AH946">
        <v>2</v>
      </c>
      <c r="AI946">
        <v>39651860</v>
      </c>
      <c r="AJ946">
        <v>1112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ROW(Source!A372)</f>
        <v>372</v>
      </c>
      <c r="B947">
        <v>39651867</v>
      </c>
      <c r="C947">
        <v>39651856</v>
      </c>
      <c r="D947">
        <v>36796210</v>
      </c>
      <c r="E947">
        <v>17</v>
      </c>
      <c r="F947">
        <v>1</v>
      </c>
      <c r="G947">
        <v>1</v>
      </c>
      <c r="H947">
        <v>3</v>
      </c>
      <c r="I947" t="s">
        <v>1293</v>
      </c>
      <c r="J947" t="s">
        <v>3</v>
      </c>
      <c r="K947" t="s">
        <v>1294</v>
      </c>
      <c r="L947">
        <v>1339</v>
      </c>
      <c r="N947">
        <v>1007</v>
      </c>
      <c r="O947" t="s">
        <v>657</v>
      </c>
      <c r="P947" t="s">
        <v>657</v>
      </c>
      <c r="Q947">
        <v>1</v>
      </c>
      <c r="X947">
        <v>0.2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 t="s">
        <v>3</v>
      </c>
      <c r="AG947">
        <v>0.2</v>
      </c>
      <c r="AH947">
        <v>3</v>
      </c>
      <c r="AI947">
        <v>-1</v>
      </c>
      <c r="AJ947" t="s">
        <v>3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ROW(Source!A372)</f>
        <v>372</v>
      </c>
      <c r="B948">
        <v>39651868</v>
      </c>
      <c r="C948">
        <v>39651856</v>
      </c>
      <c r="D948">
        <v>36830504</v>
      </c>
      <c r="E948">
        <v>1</v>
      </c>
      <c r="F948">
        <v>1</v>
      </c>
      <c r="G948">
        <v>1</v>
      </c>
      <c r="H948">
        <v>3</v>
      </c>
      <c r="I948" t="s">
        <v>1223</v>
      </c>
      <c r="J948" t="s">
        <v>1224</v>
      </c>
      <c r="K948" t="s">
        <v>1225</v>
      </c>
      <c r="L948">
        <v>1339</v>
      </c>
      <c r="N948">
        <v>1007</v>
      </c>
      <c r="O948" t="s">
        <v>657</v>
      </c>
      <c r="P948" t="s">
        <v>657</v>
      </c>
      <c r="Q948">
        <v>1</v>
      </c>
      <c r="X948">
        <v>0.2</v>
      </c>
      <c r="Y948">
        <v>1430</v>
      </c>
      <c r="Z948">
        <v>0</v>
      </c>
      <c r="AA948">
        <v>0</v>
      </c>
      <c r="AB948">
        <v>0</v>
      </c>
      <c r="AC948">
        <v>0</v>
      </c>
      <c r="AD948">
        <v>1</v>
      </c>
      <c r="AE948">
        <v>0</v>
      </c>
      <c r="AF948" t="s">
        <v>3</v>
      </c>
      <c r="AG948">
        <v>0.2</v>
      </c>
      <c r="AH948">
        <v>2</v>
      </c>
      <c r="AI948">
        <v>39651861</v>
      </c>
      <c r="AJ948">
        <v>1114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ROW(Source!A438)</f>
        <v>438</v>
      </c>
      <c r="B949">
        <v>39651930</v>
      </c>
      <c r="C949">
        <v>39651924</v>
      </c>
      <c r="D949">
        <v>37080781</v>
      </c>
      <c r="E949">
        <v>1</v>
      </c>
      <c r="F949">
        <v>1</v>
      </c>
      <c r="G949">
        <v>1</v>
      </c>
      <c r="H949">
        <v>1</v>
      </c>
      <c r="I949" t="s">
        <v>876</v>
      </c>
      <c r="J949" t="s">
        <v>3</v>
      </c>
      <c r="K949" t="s">
        <v>877</v>
      </c>
      <c r="L949">
        <v>1191</v>
      </c>
      <c r="N949">
        <v>1013</v>
      </c>
      <c r="O949" t="s">
        <v>878</v>
      </c>
      <c r="P949" t="s">
        <v>878</v>
      </c>
      <c r="Q949">
        <v>1</v>
      </c>
      <c r="X949">
        <v>1.03</v>
      </c>
      <c r="Y949">
        <v>0</v>
      </c>
      <c r="Z949">
        <v>0</v>
      </c>
      <c r="AA949">
        <v>0</v>
      </c>
      <c r="AB949">
        <v>9.92</v>
      </c>
      <c r="AC949">
        <v>0</v>
      </c>
      <c r="AD949">
        <v>1</v>
      </c>
      <c r="AE949">
        <v>1</v>
      </c>
      <c r="AF949" t="s">
        <v>19</v>
      </c>
      <c r="AG949">
        <v>1.3905000000000001</v>
      </c>
      <c r="AH949">
        <v>2</v>
      </c>
      <c r="AI949">
        <v>39651925</v>
      </c>
      <c r="AJ949">
        <v>1115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ROW(Source!A438)</f>
        <v>438</v>
      </c>
      <c r="B950">
        <v>39651931</v>
      </c>
      <c r="C950">
        <v>39651924</v>
      </c>
      <c r="D950">
        <v>36799799</v>
      </c>
      <c r="E950">
        <v>1</v>
      </c>
      <c r="F950">
        <v>1</v>
      </c>
      <c r="G950">
        <v>1</v>
      </c>
      <c r="H950">
        <v>3</v>
      </c>
      <c r="I950" t="s">
        <v>1070</v>
      </c>
      <c r="J950" t="s">
        <v>1071</v>
      </c>
      <c r="K950" t="s">
        <v>1072</v>
      </c>
      <c r="L950">
        <v>1346</v>
      </c>
      <c r="N950">
        <v>1009</v>
      </c>
      <c r="O950" t="s">
        <v>186</v>
      </c>
      <c r="P950" t="s">
        <v>186</v>
      </c>
      <c r="Q950">
        <v>1</v>
      </c>
      <c r="X950">
        <v>4.2000000000000003E-2</v>
      </c>
      <c r="Y950">
        <v>26.44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3</v>
      </c>
      <c r="AG950">
        <v>4.2000000000000003E-2</v>
      </c>
      <c r="AH950">
        <v>2</v>
      </c>
      <c r="AI950">
        <v>39651926</v>
      </c>
      <c r="AJ950">
        <v>1116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ROW(Source!A438)</f>
        <v>438</v>
      </c>
      <c r="B951">
        <v>39651932</v>
      </c>
      <c r="C951">
        <v>39651924</v>
      </c>
      <c r="D951">
        <v>36799065</v>
      </c>
      <c r="E951">
        <v>17</v>
      </c>
      <c r="F951">
        <v>1</v>
      </c>
      <c r="G951">
        <v>1</v>
      </c>
      <c r="H951">
        <v>3</v>
      </c>
      <c r="I951" t="s">
        <v>892</v>
      </c>
      <c r="J951" t="s">
        <v>3</v>
      </c>
      <c r="K951" t="s">
        <v>893</v>
      </c>
      <c r="L951">
        <v>1374</v>
      </c>
      <c r="N951">
        <v>1013</v>
      </c>
      <c r="O951" t="s">
        <v>894</v>
      </c>
      <c r="P951" t="s">
        <v>894</v>
      </c>
      <c r="Q951">
        <v>1</v>
      </c>
      <c r="X951">
        <v>0.2</v>
      </c>
      <c r="Y951">
        <v>1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0</v>
      </c>
      <c r="AF951" t="s">
        <v>3</v>
      </c>
      <c r="AG951">
        <v>0.2</v>
      </c>
      <c r="AH951">
        <v>2</v>
      </c>
      <c r="AI951">
        <v>39651927</v>
      </c>
      <c r="AJ951">
        <v>1117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ROW(Source!A439)</f>
        <v>439</v>
      </c>
      <c r="B952">
        <v>39651930</v>
      </c>
      <c r="C952">
        <v>39651924</v>
      </c>
      <c r="D952">
        <v>37080781</v>
      </c>
      <c r="E952">
        <v>1</v>
      </c>
      <c r="F952">
        <v>1</v>
      </c>
      <c r="G952">
        <v>1</v>
      </c>
      <c r="H952">
        <v>1</v>
      </c>
      <c r="I952" t="s">
        <v>876</v>
      </c>
      <c r="J952" t="s">
        <v>3</v>
      </c>
      <c r="K952" t="s">
        <v>877</v>
      </c>
      <c r="L952">
        <v>1191</v>
      </c>
      <c r="N952">
        <v>1013</v>
      </c>
      <c r="O952" t="s">
        <v>878</v>
      </c>
      <c r="P952" t="s">
        <v>878</v>
      </c>
      <c r="Q952">
        <v>1</v>
      </c>
      <c r="X952">
        <v>1.03</v>
      </c>
      <c r="Y952">
        <v>0</v>
      </c>
      <c r="Z952">
        <v>0</v>
      </c>
      <c r="AA952">
        <v>0</v>
      </c>
      <c r="AB952">
        <v>9.92</v>
      </c>
      <c r="AC952">
        <v>0</v>
      </c>
      <c r="AD952">
        <v>1</v>
      </c>
      <c r="AE952">
        <v>1</v>
      </c>
      <c r="AF952" t="s">
        <v>19</v>
      </c>
      <c r="AG952">
        <v>1.3905000000000001</v>
      </c>
      <c r="AH952">
        <v>2</v>
      </c>
      <c r="AI952">
        <v>39651925</v>
      </c>
      <c r="AJ952">
        <v>1119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ROW(Source!A439)</f>
        <v>439</v>
      </c>
      <c r="B953">
        <v>39651931</v>
      </c>
      <c r="C953">
        <v>39651924</v>
      </c>
      <c r="D953">
        <v>36799799</v>
      </c>
      <c r="E953">
        <v>1</v>
      </c>
      <c r="F953">
        <v>1</v>
      </c>
      <c r="G953">
        <v>1</v>
      </c>
      <c r="H953">
        <v>3</v>
      </c>
      <c r="I953" t="s">
        <v>1070</v>
      </c>
      <c r="J953" t="s">
        <v>1071</v>
      </c>
      <c r="K953" t="s">
        <v>1072</v>
      </c>
      <c r="L953">
        <v>1346</v>
      </c>
      <c r="N953">
        <v>1009</v>
      </c>
      <c r="O953" t="s">
        <v>186</v>
      </c>
      <c r="P953" t="s">
        <v>186</v>
      </c>
      <c r="Q953">
        <v>1</v>
      </c>
      <c r="X953">
        <v>4.2000000000000003E-2</v>
      </c>
      <c r="Y953">
        <v>26.44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3</v>
      </c>
      <c r="AG953">
        <v>4.2000000000000003E-2</v>
      </c>
      <c r="AH953">
        <v>2</v>
      </c>
      <c r="AI953">
        <v>39651926</v>
      </c>
      <c r="AJ953">
        <v>1120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ROW(Source!A439)</f>
        <v>439</v>
      </c>
      <c r="B954">
        <v>39651932</v>
      </c>
      <c r="C954">
        <v>39651924</v>
      </c>
      <c r="D954">
        <v>36799065</v>
      </c>
      <c r="E954">
        <v>17</v>
      </c>
      <c r="F954">
        <v>1</v>
      </c>
      <c r="G954">
        <v>1</v>
      </c>
      <c r="H954">
        <v>3</v>
      </c>
      <c r="I954" t="s">
        <v>892</v>
      </c>
      <c r="J954" t="s">
        <v>3</v>
      </c>
      <c r="K954" t="s">
        <v>893</v>
      </c>
      <c r="L954">
        <v>1374</v>
      </c>
      <c r="N954">
        <v>1013</v>
      </c>
      <c r="O954" t="s">
        <v>894</v>
      </c>
      <c r="P954" t="s">
        <v>894</v>
      </c>
      <c r="Q954">
        <v>1</v>
      </c>
      <c r="X954">
        <v>0.2</v>
      </c>
      <c r="Y954">
        <v>1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3</v>
      </c>
      <c r="AG954">
        <v>0.2</v>
      </c>
      <c r="AH954">
        <v>2</v>
      </c>
      <c r="AI954">
        <v>39651927</v>
      </c>
      <c r="AJ954">
        <v>1121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ROW(Source!A442)</f>
        <v>442</v>
      </c>
      <c r="B955">
        <v>39651957</v>
      </c>
      <c r="C955">
        <v>39651934</v>
      </c>
      <c r="D955">
        <v>37080781</v>
      </c>
      <c r="E955">
        <v>1</v>
      </c>
      <c r="F955">
        <v>1</v>
      </c>
      <c r="G955">
        <v>1</v>
      </c>
      <c r="H955">
        <v>1</v>
      </c>
      <c r="I955" t="s">
        <v>876</v>
      </c>
      <c r="J955" t="s">
        <v>3</v>
      </c>
      <c r="K955" t="s">
        <v>877</v>
      </c>
      <c r="L955">
        <v>1191</v>
      </c>
      <c r="N955">
        <v>1013</v>
      </c>
      <c r="O955" t="s">
        <v>878</v>
      </c>
      <c r="P955" t="s">
        <v>878</v>
      </c>
      <c r="Q955">
        <v>1</v>
      </c>
      <c r="X955">
        <v>2.25</v>
      </c>
      <c r="Y955">
        <v>0</v>
      </c>
      <c r="Z955">
        <v>0</v>
      </c>
      <c r="AA955">
        <v>0</v>
      </c>
      <c r="AB955">
        <v>9.92</v>
      </c>
      <c r="AC955">
        <v>0</v>
      </c>
      <c r="AD955">
        <v>1</v>
      </c>
      <c r="AE955">
        <v>1</v>
      </c>
      <c r="AF955" t="s">
        <v>19</v>
      </c>
      <c r="AG955">
        <v>3.0375000000000001</v>
      </c>
      <c r="AH955">
        <v>2</v>
      </c>
      <c r="AI955">
        <v>39651935</v>
      </c>
      <c r="AJ955">
        <v>1123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ROW(Source!A442)</f>
        <v>442</v>
      </c>
      <c r="B956">
        <v>39651958</v>
      </c>
      <c r="C956">
        <v>39651934</v>
      </c>
      <c r="D956">
        <v>37064876</v>
      </c>
      <c r="E956">
        <v>1</v>
      </c>
      <c r="F956">
        <v>1</v>
      </c>
      <c r="G956">
        <v>1</v>
      </c>
      <c r="H956">
        <v>1</v>
      </c>
      <c r="I956" t="s">
        <v>897</v>
      </c>
      <c r="J956" t="s">
        <v>3</v>
      </c>
      <c r="K956" t="s">
        <v>898</v>
      </c>
      <c r="L956">
        <v>1191</v>
      </c>
      <c r="N956">
        <v>1013</v>
      </c>
      <c r="O956" t="s">
        <v>878</v>
      </c>
      <c r="P956" t="s">
        <v>878</v>
      </c>
      <c r="Q956">
        <v>1</v>
      </c>
      <c r="X956">
        <v>0.61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2</v>
      </c>
      <c r="AF956" t="s">
        <v>19</v>
      </c>
      <c r="AG956">
        <v>0.82350000000000001</v>
      </c>
      <c r="AH956">
        <v>2</v>
      </c>
      <c r="AI956">
        <v>39651936</v>
      </c>
      <c r="AJ956">
        <v>1124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ROW(Source!A442)</f>
        <v>442</v>
      </c>
      <c r="B957">
        <v>39651959</v>
      </c>
      <c r="C957">
        <v>39651934</v>
      </c>
      <c r="D957">
        <v>36883554</v>
      </c>
      <c r="E957">
        <v>1</v>
      </c>
      <c r="F957">
        <v>1</v>
      </c>
      <c r="G957">
        <v>1</v>
      </c>
      <c r="H957">
        <v>2</v>
      </c>
      <c r="I957" t="s">
        <v>961</v>
      </c>
      <c r="J957" t="s">
        <v>962</v>
      </c>
      <c r="K957" t="s">
        <v>963</v>
      </c>
      <c r="L957">
        <v>1368</v>
      </c>
      <c r="N957">
        <v>1011</v>
      </c>
      <c r="O957" t="s">
        <v>902</v>
      </c>
      <c r="P957" t="s">
        <v>902</v>
      </c>
      <c r="Q957">
        <v>1</v>
      </c>
      <c r="X957">
        <v>0.03</v>
      </c>
      <c r="Y957">
        <v>0</v>
      </c>
      <c r="Z957">
        <v>65.709999999999994</v>
      </c>
      <c r="AA957">
        <v>11.6</v>
      </c>
      <c r="AB957">
        <v>0</v>
      </c>
      <c r="AC957">
        <v>0</v>
      </c>
      <c r="AD957">
        <v>1</v>
      </c>
      <c r="AE957">
        <v>0</v>
      </c>
      <c r="AF957" t="s">
        <v>19</v>
      </c>
      <c r="AG957">
        <v>4.0500000000000001E-2</v>
      </c>
      <c r="AH957">
        <v>2</v>
      </c>
      <c r="AI957">
        <v>39651937</v>
      </c>
      <c r="AJ957">
        <v>1125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ROW(Source!A442)</f>
        <v>442</v>
      </c>
      <c r="B958">
        <v>39651960</v>
      </c>
      <c r="C958">
        <v>39651934</v>
      </c>
      <c r="D958">
        <v>36883858</v>
      </c>
      <c r="E958">
        <v>1</v>
      </c>
      <c r="F958">
        <v>1</v>
      </c>
      <c r="G958">
        <v>1</v>
      </c>
      <c r="H958">
        <v>2</v>
      </c>
      <c r="I958" t="s">
        <v>1039</v>
      </c>
      <c r="J958" t="s">
        <v>1040</v>
      </c>
      <c r="K958" t="s">
        <v>1041</v>
      </c>
      <c r="L958">
        <v>1368</v>
      </c>
      <c r="N958">
        <v>1011</v>
      </c>
      <c r="O958" t="s">
        <v>902</v>
      </c>
      <c r="P958" t="s">
        <v>902</v>
      </c>
      <c r="Q958">
        <v>1</v>
      </c>
      <c r="X958">
        <v>0.5</v>
      </c>
      <c r="Y958">
        <v>0</v>
      </c>
      <c r="Z958">
        <v>8.1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19</v>
      </c>
      <c r="AG958">
        <v>0.67500000000000004</v>
      </c>
      <c r="AH958">
        <v>2</v>
      </c>
      <c r="AI958">
        <v>39651938</v>
      </c>
      <c r="AJ958">
        <v>1126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ROW(Source!A442)</f>
        <v>442</v>
      </c>
      <c r="B959">
        <v>39651961</v>
      </c>
      <c r="C959">
        <v>39651934</v>
      </c>
      <c r="D959">
        <v>36884416</v>
      </c>
      <c r="E959">
        <v>1</v>
      </c>
      <c r="F959">
        <v>1</v>
      </c>
      <c r="G959">
        <v>1</v>
      </c>
      <c r="H959">
        <v>2</v>
      </c>
      <c r="I959" t="s">
        <v>1226</v>
      </c>
      <c r="J959" t="s">
        <v>1227</v>
      </c>
      <c r="K959" t="s">
        <v>1228</v>
      </c>
      <c r="L959">
        <v>1368</v>
      </c>
      <c r="N959">
        <v>1011</v>
      </c>
      <c r="O959" t="s">
        <v>902</v>
      </c>
      <c r="P959" t="s">
        <v>902</v>
      </c>
      <c r="Q959">
        <v>1</v>
      </c>
      <c r="X959">
        <v>7.0000000000000007E-2</v>
      </c>
      <c r="Y959">
        <v>0</v>
      </c>
      <c r="Z959">
        <v>6.82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19</v>
      </c>
      <c r="AG959">
        <v>9.4500000000000015E-2</v>
      </c>
      <c r="AH959">
        <v>2</v>
      </c>
      <c r="AI959">
        <v>39651939</v>
      </c>
      <c r="AJ959">
        <v>1127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ROW(Source!A442)</f>
        <v>442</v>
      </c>
      <c r="B960">
        <v>39651962</v>
      </c>
      <c r="C960">
        <v>39651934</v>
      </c>
      <c r="D960">
        <v>36884498</v>
      </c>
      <c r="E960">
        <v>1</v>
      </c>
      <c r="F960">
        <v>1</v>
      </c>
      <c r="G960">
        <v>1</v>
      </c>
      <c r="H960">
        <v>2</v>
      </c>
      <c r="I960" t="s">
        <v>1229</v>
      </c>
      <c r="J960" t="s">
        <v>1230</v>
      </c>
      <c r="K960" t="s">
        <v>1231</v>
      </c>
      <c r="L960">
        <v>1368</v>
      </c>
      <c r="N960">
        <v>1011</v>
      </c>
      <c r="O960" t="s">
        <v>902</v>
      </c>
      <c r="P960" t="s">
        <v>902</v>
      </c>
      <c r="Q960">
        <v>1</v>
      </c>
      <c r="X960">
        <v>0.28999999999999998</v>
      </c>
      <c r="Y960">
        <v>0</v>
      </c>
      <c r="Z960">
        <v>70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19</v>
      </c>
      <c r="AG960">
        <v>0.39150000000000001</v>
      </c>
      <c r="AH960">
        <v>2</v>
      </c>
      <c r="AI960">
        <v>39651940</v>
      </c>
      <c r="AJ960">
        <v>1128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ROW(Source!A442)</f>
        <v>442</v>
      </c>
      <c r="B961">
        <v>39651963</v>
      </c>
      <c r="C961">
        <v>39651934</v>
      </c>
      <c r="D961">
        <v>36884527</v>
      </c>
      <c r="E961">
        <v>1</v>
      </c>
      <c r="F961">
        <v>1</v>
      </c>
      <c r="G961">
        <v>1</v>
      </c>
      <c r="H961">
        <v>2</v>
      </c>
      <c r="I961" t="s">
        <v>1232</v>
      </c>
      <c r="J961" t="s">
        <v>1233</v>
      </c>
      <c r="K961" t="s">
        <v>1234</v>
      </c>
      <c r="L961">
        <v>1368</v>
      </c>
      <c r="N961">
        <v>1011</v>
      </c>
      <c r="O961" t="s">
        <v>902</v>
      </c>
      <c r="P961" t="s">
        <v>902</v>
      </c>
      <c r="Q961">
        <v>1</v>
      </c>
      <c r="X961">
        <v>0.28999999999999998</v>
      </c>
      <c r="Y961">
        <v>0</v>
      </c>
      <c r="Z961">
        <v>16.920000000000002</v>
      </c>
      <c r="AA961">
        <v>10.06</v>
      </c>
      <c r="AB961">
        <v>0</v>
      </c>
      <c r="AC961">
        <v>0</v>
      </c>
      <c r="AD961">
        <v>1</v>
      </c>
      <c r="AE961">
        <v>0</v>
      </c>
      <c r="AF961" t="s">
        <v>19</v>
      </c>
      <c r="AG961">
        <v>0.39150000000000001</v>
      </c>
      <c r="AH961">
        <v>2</v>
      </c>
      <c r="AI961">
        <v>39651941</v>
      </c>
      <c r="AJ961">
        <v>1129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ROW(Source!A442)</f>
        <v>442</v>
      </c>
      <c r="B962">
        <v>39651964</v>
      </c>
      <c r="C962">
        <v>39651934</v>
      </c>
      <c r="D962">
        <v>36884528</v>
      </c>
      <c r="E962">
        <v>1</v>
      </c>
      <c r="F962">
        <v>1</v>
      </c>
      <c r="G962">
        <v>1</v>
      </c>
      <c r="H962">
        <v>2</v>
      </c>
      <c r="I962" t="s">
        <v>1235</v>
      </c>
      <c r="J962" t="s">
        <v>1236</v>
      </c>
      <c r="K962" t="s">
        <v>1237</v>
      </c>
      <c r="L962">
        <v>1368</v>
      </c>
      <c r="N962">
        <v>1011</v>
      </c>
      <c r="O962" t="s">
        <v>902</v>
      </c>
      <c r="P962" t="s">
        <v>902</v>
      </c>
      <c r="Q962">
        <v>1</v>
      </c>
      <c r="X962">
        <v>0.28999999999999998</v>
      </c>
      <c r="Y962">
        <v>0</v>
      </c>
      <c r="Z962">
        <v>56.24</v>
      </c>
      <c r="AA962">
        <v>10.06</v>
      </c>
      <c r="AB962">
        <v>0</v>
      </c>
      <c r="AC962">
        <v>0</v>
      </c>
      <c r="AD962">
        <v>1</v>
      </c>
      <c r="AE962">
        <v>0</v>
      </c>
      <c r="AF962" t="s">
        <v>19</v>
      </c>
      <c r="AG962">
        <v>0.39150000000000001</v>
      </c>
      <c r="AH962">
        <v>2</v>
      </c>
      <c r="AI962">
        <v>39651942</v>
      </c>
      <c r="AJ962">
        <v>1130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ROW(Source!A442)</f>
        <v>442</v>
      </c>
      <c r="B963">
        <v>39651965</v>
      </c>
      <c r="C963">
        <v>39651934</v>
      </c>
      <c r="D963">
        <v>36884589</v>
      </c>
      <c r="E963">
        <v>1</v>
      </c>
      <c r="F963">
        <v>1</v>
      </c>
      <c r="G963">
        <v>1</v>
      </c>
      <c r="H963">
        <v>2</v>
      </c>
      <c r="I963" t="s">
        <v>1238</v>
      </c>
      <c r="J963" t="s">
        <v>1239</v>
      </c>
      <c r="K963" t="s">
        <v>1240</v>
      </c>
      <c r="L963">
        <v>1368</v>
      </c>
      <c r="N963">
        <v>1011</v>
      </c>
      <c r="O963" t="s">
        <v>902</v>
      </c>
      <c r="P963" t="s">
        <v>902</v>
      </c>
      <c r="Q963">
        <v>1</v>
      </c>
      <c r="X963">
        <v>0.28999999999999998</v>
      </c>
      <c r="Y963">
        <v>0</v>
      </c>
      <c r="Z963">
        <v>2.36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19</v>
      </c>
      <c r="AG963">
        <v>0.39150000000000001</v>
      </c>
      <c r="AH963">
        <v>2</v>
      </c>
      <c r="AI963">
        <v>39651943</v>
      </c>
      <c r="AJ963">
        <v>1131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ROW(Source!A442)</f>
        <v>442</v>
      </c>
      <c r="B964">
        <v>39651966</v>
      </c>
      <c r="C964">
        <v>39651934</v>
      </c>
      <c r="D964">
        <v>36803256</v>
      </c>
      <c r="E964">
        <v>1</v>
      </c>
      <c r="F964">
        <v>1</v>
      </c>
      <c r="G964">
        <v>1</v>
      </c>
      <c r="H964">
        <v>3</v>
      </c>
      <c r="I964" t="s">
        <v>1141</v>
      </c>
      <c r="J964" t="s">
        <v>1142</v>
      </c>
      <c r="K964" t="s">
        <v>1143</v>
      </c>
      <c r="L964">
        <v>1348</v>
      </c>
      <c r="N964">
        <v>1009</v>
      </c>
      <c r="O964" t="s">
        <v>888</v>
      </c>
      <c r="P964" t="s">
        <v>888</v>
      </c>
      <c r="Q964">
        <v>1000</v>
      </c>
      <c r="X964">
        <v>1.2099999999999999E-3</v>
      </c>
      <c r="Y964">
        <v>10315.01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3</v>
      </c>
      <c r="AG964">
        <v>1.2099999999999999E-3</v>
      </c>
      <c r="AH964">
        <v>2</v>
      </c>
      <c r="AI964">
        <v>39651944</v>
      </c>
      <c r="AJ964">
        <v>1132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ROW(Source!A442)</f>
        <v>442</v>
      </c>
      <c r="B965">
        <v>39651967</v>
      </c>
      <c r="C965">
        <v>39651934</v>
      </c>
      <c r="D965">
        <v>36804438</v>
      </c>
      <c r="E965">
        <v>1</v>
      </c>
      <c r="F965">
        <v>1</v>
      </c>
      <c r="G965">
        <v>1</v>
      </c>
      <c r="H965">
        <v>3</v>
      </c>
      <c r="I965" t="s">
        <v>1241</v>
      </c>
      <c r="J965" t="s">
        <v>1242</v>
      </c>
      <c r="K965" t="s">
        <v>1243</v>
      </c>
      <c r="L965">
        <v>1346</v>
      </c>
      <c r="N965">
        <v>1009</v>
      </c>
      <c r="O965" t="s">
        <v>186</v>
      </c>
      <c r="P965" t="s">
        <v>186</v>
      </c>
      <c r="Q965">
        <v>1</v>
      </c>
      <c r="X965">
        <v>0.01</v>
      </c>
      <c r="Y965">
        <v>28.22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3</v>
      </c>
      <c r="AG965">
        <v>0.01</v>
      </c>
      <c r="AH965">
        <v>2</v>
      </c>
      <c r="AI965">
        <v>39651945</v>
      </c>
      <c r="AJ965">
        <v>1133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ROW(Source!A442)</f>
        <v>442</v>
      </c>
      <c r="B966">
        <v>39651968</v>
      </c>
      <c r="C966">
        <v>39651934</v>
      </c>
      <c r="D966">
        <v>36804573</v>
      </c>
      <c r="E966">
        <v>1</v>
      </c>
      <c r="F966">
        <v>1</v>
      </c>
      <c r="G966">
        <v>1</v>
      </c>
      <c r="H966">
        <v>3</v>
      </c>
      <c r="I966" t="s">
        <v>1244</v>
      </c>
      <c r="J966" t="s">
        <v>1245</v>
      </c>
      <c r="K966" t="s">
        <v>1246</v>
      </c>
      <c r="L966">
        <v>1355</v>
      </c>
      <c r="N966">
        <v>1010</v>
      </c>
      <c r="O966" t="s">
        <v>265</v>
      </c>
      <c r="P966" t="s">
        <v>265</v>
      </c>
      <c r="Q966">
        <v>100</v>
      </c>
      <c r="X966">
        <v>0.04</v>
      </c>
      <c r="Y966">
        <v>26.6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3</v>
      </c>
      <c r="AG966">
        <v>0.04</v>
      </c>
      <c r="AH966">
        <v>2</v>
      </c>
      <c r="AI966">
        <v>39651946</v>
      </c>
      <c r="AJ966">
        <v>1134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ROW(Source!A442)</f>
        <v>442</v>
      </c>
      <c r="B967">
        <v>39651969</v>
      </c>
      <c r="C967">
        <v>39651934</v>
      </c>
      <c r="D967">
        <v>36825764</v>
      </c>
      <c r="E967">
        <v>1</v>
      </c>
      <c r="F967">
        <v>1</v>
      </c>
      <c r="G967">
        <v>1</v>
      </c>
      <c r="H967">
        <v>3</v>
      </c>
      <c r="I967" t="s">
        <v>1247</v>
      </c>
      <c r="J967" t="s">
        <v>1248</v>
      </c>
      <c r="K967" t="s">
        <v>1249</v>
      </c>
      <c r="L967">
        <v>1348</v>
      </c>
      <c r="N967">
        <v>1009</v>
      </c>
      <c r="O967" t="s">
        <v>888</v>
      </c>
      <c r="P967" t="s">
        <v>888</v>
      </c>
      <c r="Q967">
        <v>1000</v>
      </c>
      <c r="X967">
        <v>2.5000000000000001E-2</v>
      </c>
      <c r="Y967">
        <v>5941.89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3</v>
      </c>
      <c r="AG967">
        <v>2.5000000000000001E-2</v>
      </c>
      <c r="AH967">
        <v>2</v>
      </c>
      <c r="AI967">
        <v>39651947</v>
      </c>
      <c r="AJ967">
        <v>1135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ROW(Source!A442)</f>
        <v>442</v>
      </c>
      <c r="B968">
        <v>39651970</v>
      </c>
      <c r="C968">
        <v>39651934</v>
      </c>
      <c r="D968">
        <v>36826105</v>
      </c>
      <c r="E968">
        <v>1</v>
      </c>
      <c r="F968">
        <v>1</v>
      </c>
      <c r="G968">
        <v>1</v>
      </c>
      <c r="H968">
        <v>3</v>
      </c>
      <c r="I968" t="s">
        <v>1250</v>
      </c>
      <c r="J968" t="s">
        <v>1251</v>
      </c>
      <c r="K968" t="s">
        <v>1252</v>
      </c>
      <c r="L968">
        <v>1301</v>
      </c>
      <c r="N968">
        <v>1003</v>
      </c>
      <c r="O968" t="s">
        <v>335</v>
      </c>
      <c r="P968" t="s">
        <v>335</v>
      </c>
      <c r="Q968">
        <v>1</v>
      </c>
      <c r="X968">
        <v>1.7</v>
      </c>
      <c r="Y968">
        <v>15.13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3</v>
      </c>
      <c r="AG968">
        <v>1.7</v>
      </c>
      <c r="AH968">
        <v>2</v>
      </c>
      <c r="AI968">
        <v>39651948</v>
      </c>
      <c r="AJ968">
        <v>1136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ROW(Source!A442)</f>
        <v>442</v>
      </c>
      <c r="B969">
        <v>39651971</v>
      </c>
      <c r="C969">
        <v>39651934</v>
      </c>
      <c r="D969">
        <v>36826371</v>
      </c>
      <c r="E969">
        <v>1</v>
      </c>
      <c r="F969">
        <v>1</v>
      </c>
      <c r="G969">
        <v>1</v>
      </c>
      <c r="H969">
        <v>3</v>
      </c>
      <c r="I969" t="s">
        <v>1253</v>
      </c>
      <c r="J969" t="s">
        <v>1254</v>
      </c>
      <c r="K969" t="s">
        <v>1255</v>
      </c>
      <c r="L969">
        <v>1301</v>
      </c>
      <c r="N969">
        <v>1003</v>
      </c>
      <c r="O969" t="s">
        <v>335</v>
      </c>
      <c r="P969" t="s">
        <v>335</v>
      </c>
      <c r="Q969">
        <v>1</v>
      </c>
      <c r="X969">
        <v>0.32</v>
      </c>
      <c r="Y969">
        <v>23.79</v>
      </c>
      <c r="Z969">
        <v>0</v>
      </c>
      <c r="AA969">
        <v>0</v>
      </c>
      <c r="AB969">
        <v>0</v>
      </c>
      <c r="AC969">
        <v>0</v>
      </c>
      <c r="AD969">
        <v>1</v>
      </c>
      <c r="AE969">
        <v>0</v>
      </c>
      <c r="AF969" t="s">
        <v>3</v>
      </c>
      <c r="AG969">
        <v>0.32</v>
      </c>
      <c r="AH969">
        <v>2</v>
      </c>
      <c r="AI969">
        <v>39651949</v>
      </c>
      <c r="AJ969">
        <v>1137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ROW(Source!A442)</f>
        <v>442</v>
      </c>
      <c r="B970">
        <v>39651972</v>
      </c>
      <c r="C970">
        <v>39651934</v>
      </c>
      <c r="D970">
        <v>36837948</v>
      </c>
      <c r="E970">
        <v>1</v>
      </c>
      <c r="F970">
        <v>1</v>
      </c>
      <c r="G970">
        <v>1</v>
      </c>
      <c r="H970">
        <v>3</v>
      </c>
      <c r="I970" t="s">
        <v>1256</v>
      </c>
      <c r="J970" t="s">
        <v>1257</v>
      </c>
      <c r="K970" t="s">
        <v>1258</v>
      </c>
      <c r="L970">
        <v>1348</v>
      </c>
      <c r="N970">
        <v>1009</v>
      </c>
      <c r="O970" t="s">
        <v>888</v>
      </c>
      <c r="P970" t="s">
        <v>888</v>
      </c>
      <c r="Q970">
        <v>1000</v>
      </c>
      <c r="X970">
        <v>8.5999999999999998E-4</v>
      </c>
      <c r="Y970">
        <v>15620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0</v>
      </c>
      <c r="AF970" t="s">
        <v>3</v>
      </c>
      <c r="AG970">
        <v>8.5999999999999998E-4</v>
      </c>
      <c r="AH970">
        <v>2</v>
      </c>
      <c r="AI970">
        <v>39651950</v>
      </c>
      <c r="AJ970">
        <v>1138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ROW(Source!A442)</f>
        <v>442</v>
      </c>
      <c r="B971">
        <v>39651973</v>
      </c>
      <c r="C971">
        <v>39651934</v>
      </c>
      <c r="D971">
        <v>36838583</v>
      </c>
      <c r="E971">
        <v>1</v>
      </c>
      <c r="F971">
        <v>1</v>
      </c>
      <c r="G971">
        <v>1</v>
      </c>
      <c r="H971">
        <v>3</v>
      </c>
      <c r="I971" t="s">
        <v>1259</v>
      </c>
      <c r="J971" t="s">
        <v>1260</v>
      </c>
      <c r="K971" t="s">
        <v>1261</v>
      </c>
      <c r="L971">
        <v>1348</v>
      </c>
      <c r="N971">
        <v>1009</v>
      </c>
      <c r="O971" t="s">
        <v>888</v>
      </c>
      <c r="P971" t="s">
        <v>888</v>
      </c>
      <c r="Q971">
        <v>1000</v>
      </c>
      <c r="X971">
        <v>1.1100000000000001E-3</v>
      </c>
      <c r="Y971">
        <v>28300.400000000001</v>
      </c>
      <c r="Z971">
        <v>0</v>
      </c>
      <c r="AA971">
        <v>0</v>
      </c>
      <c r="AB971">
        <v>0</v>
      </c>
      <c r="AC971">
        <v>0</v>
      </c>
      <c r="AD971">
        <v>1</v>
      </c>
      <c r="AE971">
        <v>0</v>
      </c>
      <c r="AF971" t="s">
        <v>3</v>
      </c>
      <c r="AG971">
        <v>1.1100000000000001E-3</v>
      </c>
      <c r="AH971">
        <v>2</v>
      </c>
      <c r="AI971">
        <v>39651951</v>
      </c>
      <c r="AJ971">
        <v>1139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ROW(Source!A442)</f>
        <v>442</v>
      </c>
      <c r="B972">
        <v>39651974</v>
      </c>
      <c r="C972">
        <v>39651934</v>
      </c>
      <c r="D972">
        <v>36839146</v>
      </c>
      <c r="E972">
        <v>1</v>
      </c>
      <c r="F972">
        <v>1</v>
      </c>
      <c r="G972">
        <v>1</v>
      </c>
      <c r="H972">
        <v>3</v>
      </c>
      <c r="I972" t="s">
        <v>1262</v>
      </c>
      <c r="J972" t="s">
        <v>1263</v>
      </c>
      <c r="K972" t="s">
        <v>1264</v>
      </c>
      <c r="L972">
        <v>1348</v>
      </c>
      <c r="N972">
        <v>1009</v>
      </c>
      <c r="O972" t="s">
        <v>888</v>
      </c>
      <c r="P972" t="s">
        <v>888</v>
      </c>
      <c r="Q972">
        <v>1000</v>
      </c>
      <c r="X972">
        <v>5.0000000000000001E-4</v>
      </c>
      <c r="Y972">
        <v>9420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0</v>
      </c>
      <c r="AF972" t="s">
        <v>3</v>
      </c>
      <c r="AG972">
        <v>5.0000000000000001E-4</v>
      </c>
      <c r="AH972">
        <v>2</v>
      </c>
      <c r="AI972">
        <v>39651952</v>
      </c>
      <c r="AJ972">
        <v>1140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ROW(Source!A442)</f>
        <v>442</v>
      </c>
      <c r="B973">
        <v>39651975</v>
      </c>
      <c r="C973">
        <v>39651934</v>
      </c>
      <c r="D973">
        <v>36839186</v>
      </c>
      <c r="E973">
        <v>1</v>
      </c>
      <c r="F973">
        <v>1</v>
      </c>
      <c r="G973">
        <v>1</v>
      </c>
      <c r="H973">
        <v>3</v>
      </c>
      <c r="I973" t="s">
        <v>1265</v>
      </c>
      <c r="J973" t="s">
        <v>1266</v>
      </c>
      <c r="K973" t="s">
        <v>1267</v>
      </c>
      <c r="L973">
        <v>1348</v>
      </c>
      <c r="N973">
        <v>1009</v>
      </c>
      <c r="O973" t="s">
        <v>888</v>
      </c>
      <c r="P973" t="s">
        <v>888</v>
      </c>
      <c r="Q973">
        <v>1000</v>
      </c>
      <c r="X973">
        <v>6.0000000000000002E-5</v>
      </c>
      <c r="Y973">
        <v>6667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3</v>
      </c>
      <c r="AG973">
        <v>6.0000000000000002E-5</v>
      </c>
      <c r="AH973">
        <v>2</v>
      </c>
      <c r="AI973">
        <v>39651953</v>
      </c>
      <c r="AJ973">
        <v>1141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ROW(Source!A442)</f>
        <v>442</v>
      </c>
      <c r="B974">
        <v>39651976</v>
      </c>
      <c r="C974">
        <v>39651934</v>
      </c>
      <c r="D974">
        <v>36799065</v>
      </c>
      <c r="E974">
        <v>17</v>
      </c>
      <c r="F974">
        <v>1</v>
      </c>
      <c r="G974">
        <v>1</v>
      </c>
      <c r="H974">
        <v>3</v>
      </c>
      <c r="I974" t="s">
        <v>892</v>
      </c>
      <c r="J974" t="s">
        <v>3</v>
      </c>
      <c r="K974" t="s">
        <v>893</v>
      </c>
      <c r="L974">
        <v>1374</v>
      </c>
      <c r="N974">
        <v>1013</v>
      </c>
      <c r="O974" t="s">
        <v>894</v>
      </c>
      <c r="P974" t="s">
        <v>894</v>
      </c>
      <c r="Q974">
        <v>1</v>
      </c>
      <c r="X974">
        <v>0.45</v>
      </c>
      <c r="Y974">
        <v>1</v>
      </c>
      <c r="Z974">
        <v>0</v>
      </c>
      <c r="AA974">
        <v>0</v>
      </c>
      <c r="AB974">
        <v>0</v>
      </c>
      <c r="AC974">
        <v>0</v>
      </c>
      <c r="AD974">
        <v>1</v>
      </c>
      <c r="AE974">
        <v>0</v>
      </c>
      <c r="AF974" t="s">
        <v>3</v>
      </c>
      <c r="AG974">
        <v>0.45</v>
      </c>
      <c r="AH974">
        <v>2</v>
      </c>
      <c r="AI974">
        <v>39651954</v>
      </c>
      <c r="AJ974">
        <v>1142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ROW(Source!A443)</f>
        <v>443</v>
      </c>
      <c r="B975">
        <v>39651957</v>
      </c>
      <c r="C975">
        <v>39651934</v>
      </c>
      <c r="D975">
        <v>37080781</v>
      </c>
      <c r="E975">
        <v>1</v>
      </c>
      <c r="F975">
        <v>1</v>
      </c>
      <c r="G975">
        <v>1</v>
      </c>
      <c r="H975">
        <v>1</v>
      </c>
      <c r="I975" t="s">
        <v>876</v>
      </c>
      <c r="J975" t="s">
        <v>3</v>
      </c>
      <c r="K975" t="s">
        <v>877</v>
      </c>
      <c r="L975">
        <v>1191</v>
      </c>
      <c r="N975">
        <v>1013</v>
      </c>
      <c r="O975" t="s">
        <v>878</v>
      </c>
      <c r="P975" t="s">
        <v>878</v>
      </c>
      <c r="Q975">
        <v>1</v>
      </c>
      <c r="X975">
        <v>2.25</v>
      </c>
      <c r="Y975">
        <v>0</v>
      </c>
      <c r="Z975">
        <v>0</v>
      </c>
      <c r="AA975">
        <v>0</v>
      </c>
      <c r="AB975">
        <v>9.92</v>
      </c>
      <c r="AC975">
        <v>0</v>
      </c>
      <c r="AD975">
        <v>1</v>
      </c>
      <c r="AE975">
        <v>1</v>
      </c>
      <c r="AF975" t="s">
        <v>19</v>
      </c>
      <c r="AG975">
        <v>3.0375000000000001</v>
      </c>
      <c r="AH975">
        <v>2</v>
      </c>
      <c r="AI975">
        <v>39651935</v>
      </c>
      <c r="AJ975">
        <v>1144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ROW(Source!A443)</f>
        <v>443</v>
      </c>
      <c r="B976">
        <v>39651958</v>
      </c>
      <c r="C976">
        <v>39651934</v>
      </c>
      <c r="D976">
        <v>37064876</v>
      </c>
      <c r="E976">
        <v>1</v>
      </c>
      <c r="F976">
        <v>1</v>
      </c>
      <c r="G976">
        <v>1</v>
      </c>
      <c r="H976">
        <v>1</v>
      </c>
      <c r="I976" t="s">
        <v>897</v>
      </c>
      <c r="J976" t="s">
        <v>3</v>
      </c>
      <c r="K976" t="s">
        <v>898</v>
      </c>
      <c r="L976">
        <v>1191</v>
      </c>
      <c r="N976">
        <v>1013</v>
      </c>
      <c r="O976" t="s">
        <v>878</v>
      </c>
      <c r="P976" t="s">
        <v>878</v>
      </c>
      <c r="Q976">
        <v>1</v>
      </c>
      <c r="X976">
        <v>0.61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2</v>
      </c>
      <c r="AF976" t="s">
        <v>19</v>
      </c>
      <c r="AG976">
        <v>0.82350000000000001</v>
      </c>
      <c r="AH976">
        <v>2</v>
      </c>
      <c r="AI976">
        <v>39651936</v>
      </c>
      <c r="AJ976">
        <v>1145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ROW(Source!A443)</f>
        <v>443</v>
      </c>
      <c r="B977">
        <v>39651959</v>
      </c>
      <c r="C977">
        <v>39651934</v>
      </c>
      <c r="D977">
        <v>36883554</v>
      </c>
      <c r="E977">
        <v>1</v>
      </c>
      <c r="F977">
        <v>1</v>
      </c>
      <c r="G977">
        <v>1</v>
      </c>
      <c r="H977">
        <v>2</v>
      </c>
      <c r="I977" t="s">
        <v>961</v>
      </c>
      <c r="J977" t="s">
        <v>962</v>
      </c>
      <c r="K977" t="s">
        <v>963</v>
      </c>
      <c r="L977">
        <v>1368</v>
      </c>
      <c r="N977">
        <v>1011</v>
      </c>
      <c r="O977" t="s">
        <v>902</v>
      </c>
      <c r="P977" t="s">
        <v>902</v>
      </c>
      <c r="Q977">
        <v>1</v>
      </c>
      <c r="X977">
        <v>0.03</v>
      </c>
      <c r="Y977">
        <v>0</v>
      </c>
      <c r="Z977">
        <v>65.709999999999994</v>
      </c>
      <c r="AA977">
        <v>11.6</v>
      </c>
      <c r="AB977">
        <v>0</v>
      </c>
      <c r="AC977">
        <v>0</v>
      </c>
      <c r="AD977">
        <v>1</v>
      </c>
      <c r="AE977">
        <v>0</v>
      </c>
      <c r="AF977" t="s">
        <v>19</v>
      </c>
      <c r="AG977">
        <v>4.0500000000000001E-2</v>
      </c>
      <c r="AH977">
        <v>2</v>
      </c>
      <c r="AI977">
        <v>39651937</v>
      </c>
      <c r="AJ977">
        <v>1146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ROW(Source!A443)</f>
        <v>443</v>
      </c>
      <c r="B978">
        <v>39651960</v>
      </c>
      <c r="C978">
        <v>39651934</v>
      </c>
      <c r="D978">
        <v>36883858</v>
      </c>
      <c r="E978">
        <v>1</v>
      </c>
      <c r="F978">
        <v>1</v>
      </c>
      <c r="G978">
        <v>1</v>
      </c>
      <c r="H978">
        <v>2</v>
      </c>
      <c r="I978" t="s">
        <v>1039</v>
      </c>
      <c r="J978" t="s">
        <v>1040</v>
      </c>
      <c r="K978" t="s">
        <v>1041</v>
      </c>
      <c r="L978">
        <v>1368</v>
      </c>
      <c r="N978">
        <v>1011</v>
      </c>
      <c r="O978" t="s">
        <v>902</v>
      </c>
      <c r="P978" t="s">
        <v>902</v>
      </c>
      <c r="Q978">
        <v>1</v>
      </c>
      <c r="X978">
        <v>0.5</v>
      </c>
      <c r="Y978">
        <v>0</v>
      </c>
      <c r="Z978">
        <v>8.1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19</v>
      </c>
      <c r="AG978">
        <v>0.67500000000000004</v>
      </c>
      <c r="AH978">
        <v>2</v>
      </c>
      <c r="AI978">
        <v>39651938</v>
      </c>
      <c r="AJ978">
        <v>1147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ROW(Source!A443)</f>
        <v>443</v>
      </c>
      <c r="B979">
        <v>39651961</v>
      </c>
      <c r="C979">
        <v>39651934</v>
      </c>
      <c r="D979">
        <v>36884416</v>
      </c>
      <c r="E979">
        <v>1</v>
      </c>
      <c r="F979">
        <v>1</v>
      </c>
      <c r="G979">
        <v>1</v>
      </c>
      <c r="H979">
        <v>2</v>
      </c>
      <c r="I979" t="s">
        <v>1226</v>
      </c>
      <c r="J979" t="s">
        <v>1227</v>
      </c>
      <c r="K979" t="s">
        <v>1228</v>
      </c>
      <c r="L979">
        <v>1368</v>
      </c>
      <c r="N979">
        <v>1011</v>
      </c>
      <c r="O979" t="s">
        <v>902</v>
      </c>
      <c r="P979" t="s">
        <v>902</v>
      </c>
      <c r="Q979">
        <v>1</v>
      </c>
      <c r="X979">
        <v>7.0000000000000007E-2</v>
      </c>
      <c r="Y979">
        <v>0</v>
      </c>
      <c r="Z979">
        <v>6.82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19</v>
      </c>
      <c r="AG979">
        <v>9.4500000000000015E-2</v>
      </c>
      <c r="AH979">
        <v>2</v>
      </c>
      <c r="AI979">
        <v>39651939</v>
      </c>
      <c r="AJ979">
        <v>1148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ROW(Source!A443)</f>
        <v>443</v>
      </c>
      <c r="B980">
        <v>39651962</v>
      </c>
      <c r="C980">
        <v>39651934</v>
      </c>
      <c r="D980">
        <v>36884498</v>
      </c>
      <c r="E980">
        <v>1</v>
      </c>
      <c r="F980">
        <v>1</v>
      </c>
      <c r="G980">
        <v>1</v>
      </c>
      <c r="H980">
        <v>2</v>
      </c>
      <c r="I980" t="s">
        <v>1229</v>
      </c>
      <c r="J980" t="s">
        <v>1230</v>
      </c>
      <c r="K980" t="s">
        <v>1231</v>
      </c>
      <c r="L980">
        <v>1368</v>
      </c>
      <c r="N980">
        <v>1011</v>
      </c>
      <c r="O980" t="s">
        <v>902</v>
      </c>
      <c r="P980" t="s">
        <v>902</v>
      </c>
      <c r="Q980">
        <v>1</v>
      </c>
      <c r="X980">
        <v>0.28999999999999998</v>
      </c>
      <c r="Y980">
        <v>0</v>
      </c>
      <c r="Z980">
        <v>70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19</v>
      </c>
      <c r="AG980">
        <v>0.39150000000000001</v>
      </c>
      <c r="AH980">
        <v>2</v>
      </c>
      <c r="AI980">
        <v>39651940</v>
      </c>
      <c r="AJ980">
        <v>1149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ROW(Source!A443)</f>
        <v>443</v>
      </c>
      <c r="B981">
        <v>39651963</v>
      </c>
      <c r="C981">
        <v>39651934</v>
      </c>
      <c r="D981">
        <v>36884527</v>
      </c>
      <c r="E981">
        <v>1</v>
      </c>
      <c r="F981">
        <v>1</v>
      </c>
      <c r="G981">
        <v>1</v>
      </c>
      <c r="H981">
        <v>2</v>
      </c>
      <c r="I981" t="s">
        <v>1232</v>
      </c>
      <c r="J981" t="s">
        <v>1233</v>
      </c>
      <c r="K981" t="s">
        <v>1234</v>
      </c>
      <c r="L981">
        <v>1368</v>
      </c>
      <c r="N981">
        <v>1011</v>
      </c>
      <c r="O981" t="s">
        <v>902</v>
      </c>
      <c r="P981" t="s">
        <v>902</v>
      </c>
      <c r="Q981">
        <v>1</v>
      </c>
      <c r="X981">
        <v>0.28999999999999998</v>
      </c>
      <c r="Y981">
        <v>0</v>
      </c>
      <c r="Z981">
        <v>16.920000000000002</v>
      </c>
      <c r="AA981">
        <v>10.06</v>
      </c>
      <c r="AB981">
        <v>0</v>
      </c>
      <c r="AC981">
        <v>0</v>
      </c>
      <c r="AD981">
        <v>1</v>
      </c>
      <c r="AE981">
        <v>0</v>
      </c>
      <c r="AF981" t="s">
        <v>19</v>
      </c>
      <c r="AG981">
        <v>0.39150000000000001</v>
      </c>
      <c r="AH981">
        <v>2</v>
      </c>
      <c r="AI981">
        <v>39651941</v>
      </c>
      <c r="AJ981">
        <v>1150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ROW(Source!A443)</f>
        <v>443</v>
      </c>
      <c r="B982">
        <v>39651964</v>
      </c>
      <c r="C982">
        <v>39651934</v>
      </c>
      <c r="D982">
        <v>36884528</v>
      </c>
      <c r="E982">
        <v>1</v>
      </c>
      <c r="F982">
        <v>1</v>
      </c>
      <c r="G982">
        <v>1</v>
      </c>
      <c r="H982">
        <v>2</v>
      </c>
      <c r="I982" t="s">
        <v>1235</v>
      </c>
      <c r="J982" t="s">
        <v>1236</v>
      </c>
      <c r="K982" t="s">
        <v>1237</v>
      </c>
      <c r="L982">
        <v>1368</v>
      </c>
      <c r="N982">
        <v>1011</v>
      </c>
      <c r="O982" t="s">
        <v>902</v>
      </c>
      <c r="P982" t="s">
        <v>902</v>
      </c>
      <c r="Q982">
        <v>1</v>
      </c>
      <c r="X982">
        <v>0.28999999999999998</v>
      </c>
      <c r="Y982">
        <v>0</v>
      </c>
      <c r="Z982">
        <v>56.24</v>
      </c>
      <c r="AA982">
        <v>10.06</v>
      </c>
      <c r="AB982">
        <v>0</v>
      </c>
      <c r="AC982">
        <v>0</v>
      </c>
      <c r="AD982">
        <v>1</v>
      </c>
      <c r="AE982">
        <v>0</v>
      </c>
      <c r="AF982" t="s">
        <v>19</v>
      </c>
      <c r="AG982">
        <v>0.39150000000000001</v>
      </c>
      <c r="AH982">
        <v>2</v>
      </c>
      <c r="AI982">
        <v>39651942</v>
      </c>
      <c r="AJ982">
        <v>1151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ROW(Source!A443)</f>
        <v>443</v>
      </c>
      <c r="B983">
        <v>39651965</v>
      </c>
      <c r="C983">
        <v>39651934</v>
      </c>
      <c r="D983">
        <v>36884589</v>
      </c>
      <c r="E983">
        <v>1</v>
      </c>
      <c r="F983">
        <v>1</v>
      </c>
      <c r="G983">
        <v>1</v>
      </c>
      <c r="H983">
        <v>2</v>
      </c>
      <c r="I983" t="s">
        <v>1238</v>
      </c>
      <c r="J983" t="s">
        <v>1239</v>
      </c>
      <c r="K983" t="s">
        <v>1240</v>
      </c>
      <c r="L983">
        <v>1368</v>
      </c>
      <c r="N983">
        <v>1011</v>
      </c>
      <c r="O983" t="s">
        <v>902</v>
      </c>
      <c r="P983" t="s">
        <v>902</v>
      </c>
      <c r="Q983">
        <v>1</v>
      </c>
      <c r="X983">
        <v>0.28999999999999998</v>
      </c>
      <c r="Y983">
        <v>0</v>
      </c>
      <c r="Z983">
        <v>2.36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19</v>
      </c>
      <c r="AG983">
        <v>0.39150000000000001</v>
      </c>
      <c r="AH983">
        <v>2</v>
      </c>
      <c r="AI983">
        <v>39651943</v>
      </c>
      <c r="AJ983">
        <v>1152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ROW(Source!A443)</f>
        <v>443</v>
      </c>
      <c r="B984">
        <v>39651966</v>
      </c>
      <c r="C984">
        <v>39651934</v>
      </c>
      <c r="D984">
        <v>36803256</v>
      </c>
      <c r="E984">
        <v>1</v>
      </c>
      <c r="F984">
        <v>1</v>
      </c>
      <c r="G984">
        <v>1</v>
      </c>
      <c r="H984">
        <v>3</v>
      </c>
      <c r="I984" t="s">
        <v>1141</v>
      </c>
      <c r="J984" t="s">
        <v>1142</v>
      </c>
      <c r="K984" t="s">
        <v>1143</v>
      </c>
      <c r="L984">
        <v>1348</v>
      </c>
      <c r="N984">
        <v>1009</v>
      </c>
      <c r="O984" t="s">
        <v>888</v>
      </c>
      <c r="P984" t="s">
        <v>888</v>
      </c>
      <c r="Q984">
        <v>1000</v>
      </c>
      <c r="X984">
        <v>1.2099999999999999E-3</v>
      </c>
      <c r="Y984">
        <v>10315.01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3</v>
      </c>
      <c r="AG984">
        <v>1.2099999999999999E-3</v>
      </c>
      <c r="AH984">
        <v>2</v>
      </c>
      <c r="AI984">
        <v>39651944</v>
      </c>
      <c r="AJ984">
        <v>1153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ROW(Source!A443)</f>
        <v>443</v>
      </c>
      <c r="B985">
        <v>39651967</v>
      </c>
      <c r="C985">
        <v>39651934</v>
      </c>
      <c r="D985">
        <v>36804438</v>
      </c>
      <c r="E985">
        <v>1</v>
      </c>
      <c r="F985">
        <v>1</v>
      </c>
      <c r="G985">
        <v>1</v>
      </c>
      <c r="H985">
        <v>3</v>
      </c>
      <c r="I985" t="s">
        <v>1241</v>
      </c>
      <c r="J985" t="s">
        <v>1242</v>
      </c>
      <c r="K985" t="s">
        <v>1243</v>
      </c>
      <c r="L985">
        <v>1346</v>
      </c>
      <c r="N985">
        <v>1009</v>
      </c>
      <c r="O985" t="s">
        <v>186</v>
      </c>
      <c r="P985" t="s">
        <v>186</v>
      </c>
      <c r="Q985">
        <v>1</v>
      </c>
      <c r="X985">
        <v>0.01</v>
      </c>
      <c r="Y985">
        <v>28.22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3</v>
      </c>
      <c r="AG985">
        <v>0.01</v>
      </c>
      <c r="AH985">
        <v>2</v>
      </c>
      <c r="AI985">
        <v>39651945</v>
      </c>
      <c r="AJ985">
        <v>1154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ROW(Source!A443)</f>
        <v>443</v>
      </c>
      <c r="B986">
        <v>39651968</v>
      </c>
      <c r="C986">
        <v>39651934</v>
      </c>
      <c r="D986">
        <v>36804573</v>
      </c>
      <c r="E986">
        <v>1</v>
      </c>
      <c r="F986">
        <v>1</v>
      </c>
      <c r="G986">
        <v>1</v>
      </c>
      <c r="H986">
        <v>3</v>
      </c>
      <c r="I986" t="s">
        <v>1244</v>
      </c>
      <c r="J986" t="s">
        <v>1245</v>
      </c>
      <c r="K986" t="s">
        <v>1246</v>
      </c>
      <c r="L986">
        <v>1355</v>
      </c>
      <c r="N986">
        <v>1010</v>
      </c>
      <c r="O986" t="s">
        <v>265</v>
      </c>
      <c r="P986" t="s">
        <v>265</v>
      </c>
      <c r="Q986">
        <v>100</v>
      </c>
      <c r="X986">
        <v>0.04</v>
      </c>
      <c r="Y986">
        <v>26.6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3</v>
      </c>
      <c r="AG986">
        <v>0.04</v>
      </c>
      <c r="AH986">
        <v>2</v>
      </c>
      <c r="AI986">
        <v>39651946</v>
      </c>
      <c r="AJ986">
        <v>1155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ROW(Source!A443)</f>
        <v>443</v>
      </c>
      <c r="B987">
        <v>39651969</v>
      </c>
      <c r="C987">
        <v>39651934</v>
      </c>
      <c r="D987">
        <v>36825764</v>
      </c>
      <c r="E987">
        <v>1</v>
      </c>
      <c r="F987">
        <v>1</v>
      </c>
      <c r="G987">
        <v>1</v>
      </c>
      <c r="H987">
        <v>3</v>
      </c>
      <c r="I987" t="s">
        <v>1247</v>
      </c>
      <c r="J987" t="s">
        <v>1248</v>
      </c>
      <c r="K987" t="s">
        <v>1249</v>
      </c>
      <c r="L987">
        <v>1348</v>
      </c>
      <c r="N987">
        <v>1009</v>
      </c>
      <c r="O987" t="s">
        <v>888</v>
      </c>
      <c r="P987" t="s">
        <v>888</v>
      </c>
      <c r="Q987">
        <v>1000</v>
      </c>
      <c r="X987">
        <v>2.5000000000000001E-2</v>
      </c>
      <c r="Y987">
        <v>5941.89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3</v>
      </c>
      <c r="AG987">
        <v>2.5000000000000001E-2</v>
      </c>
      <c r="AH987">
        <v>2</v>
      </c>
      <c r="AI987">
        <v>39651947</v>
      </c>
      <c r="AJ987">
        <v>1156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ROW(Source!A443)</f>
        <v>443</v>
      </c>
      <c r="B988">
        <v>39651970</v>
      </c>
      <c r="C988">
        <v>39651934</v>
      </c>
      <c r="D988">
        <v>36826105</v>
      </c>
      <c r="E988">
        <v>1</v>
      </c>
      <c r="F988">
        <v>1</v>
      </c>
      <c r="G988">
        <v>1</v>
      </c>
      <c r="H988">
        <v>3</v>
      </c>
      <c r="I988" t="s">
        <v>1250</v>
      </c>
      <c r="J988" t="s">
        <v>1251</v>
      </c>
      <c r="K988" t="s">
        <v>1252</v>
      </c>
      <c r="L988">
        <v>1301</v>
      </c>
      <c r="N988">
        <v>1003</v>
      </c>
      <c r="O988" t="s">
        <v>335</v>
      </c>
      <c r="P988" t="s">
        <v>335</v>
      </c>
      <c r="Q988">
        <v>1</v>
      </c>
      <c r="X988">
        <v>1.7</v>
      </c>
      <c r="Y988">
        <v>15.13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3</v>
      </c>
      <c r="AG988">
        <v>1.7</v>
      </c>
      <c r="AH988">
        <v>2</v>
      </c>
      <c r="AI988">
        <v>39651948</v>
      </c>
      <c r="AJ988">
        <v>1157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ROW(Source!A443)</f>
        <v>443</v>
      </c>
      <c r="B989">
        <v>39651971</v>
      </c>
      <c r="C989">
        <v>39651934</v>
      </c>
      <c r="D989">
        <v>36826371</v>
      </c>
      <c r="E989">
        <v>1</v>
      </c>
      <c r="F989">
        <v>1</v>
      </c>
      <c r="G989">
        <v>1</v>
      </c>
      <c r="H989">
        <v>3</v>
      </c>
      <c r="I989" t="s">
        <v>1253</v>
      </c>
      <c r="J989" t="s">
        <v>1254</v>
      </c>
      <c r="K989" t="s">
        <v>1255</v>
      </c>
      <c r="L989">
        <v>1301</v>
      </c>
      <c r="N989">
        <v>1003</v>
      </c>
      <c r="O989" t="s">
        <v>335</v>
      </c>
      <c r="P989" t="s">
        <v>335</v>
      </c>
      <c r="Q989">
        <v>1</v>
      </c>
      <c r="X989">
        <v>0.32</v>
      </c>
      <c r="Y989">
        <v>23.79</v>
      </c>
      <c r="Z989">
        <v>0</v>
      </c>
      <c r="AA989">
        <v>0</v>
      </c>
      <c r="AB989">
        <v>0</v>
      </c>
      <c r="AC989">
        <v>0</v>
      </c>
      <c r="AD989">
        <v>1</v>
      </c>
      <c r="AE989">
        <v>0</v>
      </c>
      <c r="AF989" t="s">
        <v>3</v>
      </c>
      <c r="AG989">
        <v>0.32</v>
      </c>
      <c r="AH989">
        <v>2</v>
      </c>
      <c r="AI989">
        <v>39651949</v>
      </c>
      <c r="AJ989">
        <v>1158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ROW(Source!A443)</f>
        <v>443</v>
      </c>
      <c r="B990">
        <v>39651972</v>
      </c>
      <c r="C990">
        <v>39651934</v>
      </c>
      <c r="D990">
        <v>36837948</v>
      </c>
      <c r="E990">
        <v>1</v>
      </c>
      <c r="F990">
        <v>1</v>
      </c>
      <c r="G990">
        <v>1</v>
      </c>
      <c r="H990">
        <v>3</v>
      </c>
      <c r="I990" t="s">
        <v>1256</v>
      </c>
      <c r="J990" t="s">
        <v>1257</v>
      </c>
      <c r="K990" t="s">
        <v>1258</v>
      </c>
      <c r="L990">
        <v>1348</v>
      </c>
      <c r="N990">
        <v>1009</v>
      </c>
      <c r="O990" t="s">
        <v>888</v>
      </c>
      <c r="P990" t="s">
        <v>888</v>
      </c>
      <c r="Q990">
        <v>1000</v>
      </c>
      <c r="X990">
        <v>8.5999999999999998E-4</v>
      </c>
      <c r="Y990">
        <v>15620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0</v>
      </c>
      <c r="AF990" t="s">
        <v>3</v>
      </c>
      <c r="AG990">
        <v>8.5999999999999998E-4</v>
      </c>
      <c r="AH990">
        <v>2</v>
      </c>
      <c r="AI990">
        <v>39651950</v>
      </c>
      <c r="AJ990">
        <v>1159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ROW(Source!A443)</f>
        <v>443</v>
      </c>
      <c r="B991">
        <v>39651973</v>
      </c>
      <c r="C991">
        <v>39651934</v>
      </c>
      <c r="D991">
        <v>36838583</v>
      </c>
      <c r="E991">
        <v>1</v>
      </c>
      <c r="F991">
        <v>1</v>
      </c>
      <c r="G991">
        <v>1</v>
      </c>
      <c r="H991">
        <v>3</v>
      </c>
      <c r="I991" t="s">
        <v>1259</v>
      </c>
      <c r="J991" t="s">
        <v>1260</v>
      </c>
      <c r="K991" t="s">
        <v>1261</v>
      </c>
      <c r="L991">
        <v>1348</v>
      </c>
      <c r="N991">
        <v>1009</v>
      </c>
      <c r="O991" t="s">
        <v>888</v>
      </c>
      <c r="P991" t="s">
        <v>888</v>
      </c>
      <c r="Q991">
        <v>1000</v>
      </c>
      <c r="X991">
        <v>1.1100000000000001E-3</v>
      </c>
      <c r="Y991">
        <v>28300.400000000001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3</v>
      </c>
      <c r="AG991">
        <v>1.1100000000000001E-3</v>
      </c>
      <c r="AH991">
        <v>2</v>
      </c>
      <c r="AI991">
        <v>39651951</v>
      </c>
      <c r="AJ991">
        <v>1160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ROW(Source!A443)</f>
        <v>443</v>
      </c>
      <c r="B992">
        <v>39651974</v>
      </c>
      <c r="C992">
        <v>39651934</v>
      </c>
      <c r="D992">
        <v>36839146</v>
      </c>
      <c r="E992">
        <v>1</v>
      </c>
      <c r="F992">
        <v>1</v>
      </c>
      <c r="G992">
        <v>1</v>
      </c>
      <c r="H992">
        <v>3</v>
      </c>
      <c r="I992" t="s">
        <v>1262</v>
      </c>
      <c r="J992" t="s">
        <v>1263</v>
      </c>
      <c r="K992" t="s">
        <v>1264</v>
      </c>
      <c r="L992">
        <v>1348</v>
      </c>
      <c r="N992">
        <v>1009</v>
      </c>
      <c r="O992" t="s">
        <v>888</v>
      </c>
      <c r="P992" t="s">
        <v>888</v>
      </c>
      <c r="Q992">
        <v>1000</v>
      </c>
      <c r="X992">
        <v>5.0000000000000001E-4</v>
      </c>
      <c r="Y992">
        <v>9420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0</v>
      </c>
      <c r="AF992" t="s">
        <v>3</v>
      </c>
      <c r="AG992">
        <v>5.0000000000000001E-4</v>
      </c>
      <c r="AH992">
        <v>2</v>
      </c>
      <c r="AI992">
        <v>39651952</v>
      </c>
      <c r="AJ992">
        <v>1161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ROW(Source!A443)</f>
        <v>443</v>
      </c>
      <c r="B993">
        <v>39651975</v>
      </c>
      <c r="C993">
        <v>39651934</v>
      </c>
      <c r="D993">
        <v>36839186</v>
      </c>
      <c r="E993">
        <v>1</v>
      </c>
      <c r="F993">
        <v>1</v>
      </c>
      <c r="G993">
        <v>1</v>
      </c>
      <c r="H993">
        <v>3</v>
      </c>
      <c r="I993" t="s">
        <v>1265</v>
      </c>
      <c r="J993" t="s">
        <v>1266</v>
      </c>
      <c r="K993" t="s">
        <v>1267</v>
      </c>
      <c r="L993">
        <v>1348</v>
      </c>
      <c r="N993">
        <v>1009</v>
      </c>
      <c r="O993" t="s">
        <v>888</v>
      </c>
      <c r="P993" t="s">
        <v>888</v>
      </c>
      <c r="Q993">
        <v>1000</v>
      </c>
      <c r="X993">
        <v>6.0000000000000002E-5</v>
      </c>
      <c r="Y993">
        <v>6667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3</v>
      </c>
      <c r="AG993">
        <v>6.0000000000000002E-5</v>
      </c>
      <c r="AH993">
        <v>2</v>
      </c>
      <c r="AI993">
        <v>39651953</v>
      </c>
      <c r="AJ993">
        <v>1162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ROW(Source!A443)</f>
        <v>443</v>
      </c>
      <c r="B994">
        <v>39651976</v>
      </c>
      <c r="C994">
        <v>39651934</v>
      </c>
      <c r="D994">
        <v>36799065</v>
      </c>
      <c r="E994">
        <v>17</v>
      </c>
      <c r="F994">
        <v>1</v>
      </c>
      <c r="G994">
        <v>1</v>
      </c>
      <c r="H994">
        <v>3</v>
      </c>
      <c r="I994" t="s">
        <v>892</v>
      </c>
      <c r="J994" t="s">
        <v>3</v>
      </c>
      <c r="K994" t="s">
        <v>893</v>
      </c>
      <c r="L994">
        <v>1374</v>
      </c>
      <c r="N994">
        <v>1013</v>
      </c>
      <c r="O994" t="s">
        <v>894</v>
      </c>
      <c r="P994" t="s">
        <v>894</v>
      </c>
      <c r="Q994">
        <v>1</v>
      </c>
      <c r="X994">
        <v>0.45</v>
      </c>
      <c r="Y994">
        <v>1</v>
      </c>
      <c r="Z994">
        <v>0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3</v>
      </c>
      <c r="AG994">
        <v>0.45</v>
      </c>
      <c r="AH994">
        <v>2</v>
      </c>
      <c r="AI994">
        <v>39651954</v>
      </c>
      <c r="AJ994">
        <v>1163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ROW(Source!A446)</f>
        <v>446</v>
      </c>
      <c r="B995">
        <v>39651999</v>
      </c>
      <c r="C995">
        <v>39651978</v>
      </c>
      <c r="D995">
        <v>37080781</v>
      </c>
      <c r="E995">
        <v>1</v>
      </c>
      <c r="F995">
        <v>1</v>
      </c>
      <c r="G995">
        <v>1</v>
      </c>
      <c r="H995">
        <v>1</v>
      </c>
      <c r="I995" t="s">
        <v>876</v>
      </c>
      <c r="J995" t="s">
        <v>3</v>
      </c>
      <c r="K995" t="s">
        <v>877</v>
      </c>
      <c r="L995">
        <v>1191</v>
      </c>
      <c r="N995">
        <v>1013</v>
      </c>
      <c r="O995" t="s">
        <v>878</v>
      </c>
      <c r="P995" t="s">
        <v>878</v>
      </c>
      <c r="Q995">
        <v>1</v>
      </c>
      <c r="X995">
        <v>1.1200000000000001</v>
      </c>
      <c r="Y995">
        <v>0</v>
      </c>
      <c r="Z995">
        <v>0</v>
      </c>
      <c r="AA995">
        <v>0</v>
      </c>
      <c r="AB995">
        <v>9.92</v>
      </c>
      <c r="AC995">
        <v>0</v>
      </c>
      <c r="AD995">
        <v>1</v>
      </c>
      <c r="AE995">
        <v>1</v>
      </c>
      <c r="AF995" t="s">
        <v>19</v>
      </c>
      <c r="AG995">
        <v>1.5120000000000002</v>
      </c>
      <c r="AH995">
        <v>2</v>
      </c>
      <c r="AI995">
        <v>39651979</v>
      </c>
      <c r="AJ995">
        <v>1165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ROW(Source!A446)</f>
        <v>446</v>
      </c>
      <c r="B996">
        <v>39652000</v>
      </c>
      <c r="C996">
        <v>39651978</v>
      </c>
      <c r="D996">
        <v>37064876</v>
      </c>
      <c r="E996">
        <v>1</v>
      </c>
      <c r="F996">
        <v>1</v>
      </c>
      <c r="G996">
        <v>1</v>
      </c>
      <c r="H996">
        <v>1</v>
      </c>
      <c r="I996" t="s">
        <v>897</v>
      </c>
      <c r="J996" t="s">
        <v>3</v>
      </c>
      <c r="K996" t="s">
        <v>898</v>
      </c>
      <c r="L996">
        <v>1191</v>
      </c>
      <c r="N996">
        <v>1013</v>
      </c>
      <c r="O996" t="s">
        <v>878</v>
      </c>
      <c r="P996" t="s">
        <v>878</v>
      </c>
      <c r="Q996">
        <v>1</v>
      </c>
      <c r="X996">
        <v>0.17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2</v>
      </c>
      <c r="AF996" t="s">
        <v>19</v>
      </c>
      <c r="AG996">
        <v>0.22950000000000004</v>
      </c>
      <c r="AH996">
        <v>2</v>
      </c>
      <c r="AI996">
        <v>39651980</v>
      </c>
      <c r="AJ996">
        <v>1166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ROW(Source!A446)</f>
        <v>446</v>
      </c>
      <c r="B997">
        <v>39652001</v>
      </c>
      <c r="C997">
        <v>39651978</v>
      </c>
      <c r="D997">
        <v>36883554</v>
      </c>
      <c r="E997">
        <v>1</v>
      </c>
      <c r="F997">
        <v>1</v>
      </c>
      <c r="G997">
        <v>1</v>
      </c>
      <c r="H997">
        <v>2</v>
      </c>
      <c r="I997" t="s">
        <v>961</v>
      </c>
      <c r="J997" t="s">
        <v>962</v>
      </c>
      <c r="K997" t="s">
        <v>963</v>
      </c>
      <c r="L997">
        <v>1368</v>
      </c>
      <c r="N997">
        <v>1011</v>
      </c>
      <c r="O997" t="s">
        <v>902</v>
      </c>
      <c r="P997" t="s">
        <v>902</v>
      </c>
      <c r="Q997">
        <v>1</v>
      </c>
      <c r="X997">
        <v>0.01</v>
      </c>
      <c r="Y997">
        <v>0</v>
      </c>
      <c r="Z997">
        <v>65.709999999999994</v>
      </c>
      <c r="AA997">
        <v>11.6</v>
      </c>
      <c r="AB997">
        <v>0</v>
      </c>
      <c r="AC997">
        <v>0</v>
      </c>
      <c r="AD997">
        <v>1</v>
      </c>
      <c r="AE997">
        <v>0</v>
      </c>
      <c r="AF997" t="s">
        <v>19</v>
      </c>
      <c r="AG997">
        <v>1.3500000000000002E-2</v>
      </c>
      <c r="AH997">
        <v>2</v>
      </c>
      <c r="AI997">
        <v>39651981</v>
      </c>
      <c r="AJ997">
        <v>1167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ROW(Source!A446)</f>
        <v>446</v>
      </c>
      <c r="B998">
        <v>39652002</v>
      </c>
      <c r="C998">
        <v>39651978</v>
      </c>
      <c r="D998">
        <v>36883858</v>
      </c>
      <c r="E998">
        <v>1</v>
      </c>
      <c r="F998">
        <v>1</v>
      </c>
      <c r="G998">
        <v>1</v>
      </c>
      <c r="H998">
        <v>2</v>
      </c>
      <c r="I998" t="s">
        <v>1039</v>
      </c>
      <c r="J998" t="s">
        <v>1040</v>
      </c>
      <c r="K998" t="s">
        <v>1041</v>
      </c>
      <c r="L998">
        <v>1368</v>
      </c>
      <c r="N998">
        <v>1011</v>
      </c>
      <c r="O998" t="s">
        <v>902</v>
      </c>
      <c r="P998" t="s">
        <v>902</v>
      </c>
      <c r="Q998">
        <v>1</v>
      </c>
      <c r="X998">
        <v>0.32</v>
      </c>
      <c r="Y998">
        <v>0</v>
      </c>
      <c r="Z998">
        <v>8.1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19</v>
      </c>
      <c r="AG998">
        <v>0.43200000000000005</v>
      </c>
      <c r="AH998">
        <v>2</v>
      </c>
      <c r="AI998">
        <v>39651982</v>
      </c>
      <c r="AJ998">
        <v>1168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ROW(Source!A446)</f>
        <v>446</v>
      </c>
      <c r="B999">
        <v>39652003</v>
      </c>
      <c r="C999">
        <v>39651978</v>
      </c>
      <c r="D999">
        <v>36884416</v>
      </c>
      <c r="E999">
        <v>1</v>
      </c>
      <c r="F999">
        <v>1</v>
      </c>
      <c r="G999">
        <v>1</v>
      </c>
      <c r="H999">
        <v>2</v>
      </c>
      <c r="I999" t="s">
        <v>1226</v>
      </c>
      <c r="J999" t="s">
        <v>1227</v>
      </c>
      <c r="K999" t="s">
        <v>1228</v>
      </c>
      <c r="L999">
        <v>1368</v>
      </c>
      <c r="N999">
        <v>1011</v>
      </c>
      <c r="O999" t="s">
        <v>902</v>
      </c>
      <c r="P999" t="s">
        <v>902</v>
      </c>
      <c r="Q999">
        <v>1</v>
      </c>
      <c r="X999">
        <v>0.1</v>
      </c>
      <c r="Y999">
        <v>0</v>
      </c>
      <c r="Z999">
        <v>6.82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19</v>
      </c>
      <c r="AG999">
        <v>0.13500000000000001</v>
      </c>
      <c r="AH999">
        <v>2</v>
      </c>
      <c r="AI999">
        <v>39651983</v>
      </c>
      <c r="AJ999">
        <v>1169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ROW(Source!A446)</f>
        <v>446</v>
      </c>
      <c r="B1000">
        <v>39652004</v>
      </c>
      <c r="C1000">
        <v>39651978</v>
      </c>
      <c r="D1000">
        <v>36884498</v>
      </c>
      <c r="E1000">
        <v>1</v>
      </c>
      <c r="F1000">
        <v>1</v>
      </c>
      <c r="G1000">
        <v>1</v>
      </c>
      <c r="H1000">
        <v>2</v>
      </c>
      <c r="I1000" t="s">
        <v>1229</v>
      </c>
      <c r="J1000" t="s">
        <v>1230</v>
      </c>
      <c r="K1000" t="s">
        <v>1231</v>
      </c>
      <c r="L1000">
        <v>1368</v>
      </c>
      <c r="N1000">
        <v>1011</v>
      </c>
      <c r="O1000" t="s">
        <v>902</v>
      </c>
      <c r="P1000" t="s">
        <v>902</v>
      </c>
      <c r="Q1000">
        <v>1</v>
      </c>
      <c r="X1000">
        <v>0.08</v>
      </c>
      <c r="Y1000">
        <v>0</v>
      </c>
      <c r="Z1000">
        <v>70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19</v>
      </c>
      <c r="AG1000">
        <v>0.10800000000000001</v>
      </c>
      <c r="AH1000">
        <v>2</v>
      </c>
      <c r="AI1000">
        <v>39651984</v>
      </c>
      <c r="AJ1000">
        <v>1170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ROW(Source!A446)</f>
        <v>446</v>
      </c>
      <c r="B1001">
        <v>39652005</v>
      </c>
      <c r="C1001">
        <v>39651978</v>
      </c>
      <c r="D1001">
        <v>36884527</v>
      </c>
      <c r="E1001">
        <v>1</v>
      </c>
      <c r="F1001">
        <v>1</v>
      </c>
      <c r="G1001">
        <v>1</v>
      </c>
      <c r="H1001">
        <v>2</v>
      </c>
      <c r="I1001" t="s">
        <v>1232</v>
      </c>
      <c r="J1001" t="s">
        <v>1233</v>
      </c>
      <c r="K1001" t="s">
        <v>1234</v>
      </c>
      <c r="L1001">
        <v>1368</v>
      </c>
      <c r="N1001">
        <v>1011</v>
      </c>
      <c r="O1001" t="s">
        <v>902</v>
      </c>
      <c r="P1001" t="s">
        <v>902</v>
      </c>
      <c r="Q1001">
        <v>1</v>
      </c>
      <c r="X1001">
        <v>0.08</v>
      </c>
      <c r="Y1001">
        <v>0</v>
      </c>
      <c r="Z1001">
        <v>16.920000000000002</v>
      </c>
      <c r="AA1001">
        <v>10.06</v>
      </c>
      <c r="AB1001">
        <v>0</v>
      </c>
      <c r="AC1001">
        <v>0</v>
      </c>
      <c r="AD1001">
        <v>1</v>
      </c>
      <c r="AE1001">
        <v>0</v>
      </c>
      <c r="AF1001" t="s">
        <v>19</v>
      </c>
      <c r="AG1001">
        <v>0.10800000000000001</v>
      </c>
      <c r="AH1001">
        <v>2</v>
      </c>
      <c r="AI1001">
        <v>39651985</v>
      </c>
      <c r="AJ1001">
        <v>1171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ROW(Source!A446)</f>
        <v>446</v>
      </c>
      <c r="B1002">
        <v>39652006</v>
      </c>
      <c r="C1002">
        <v>39651978</v>
      </c>
      <c r="D1002">
        <v>36884528</v>
      </c>
      <c r="E1002">
        <v>1</v>
      </c>
      <c r="F1002">
        <v>1</v>
      </c>
      <c r="G1002">
        <v>1</v>
      </c>
      <c r="H1002">
        <v>2</v>
      </c>
      <c r="I1002" t="s">
        <v>1235</v>
      </c>
      <c r="J1002" t="s">
        <v>1236</v>
      </c>
      <c r="K1002" t="s">
        <v>1237</v>
      </c>
      <c r="L1002">
        <v>1368</v>
      </c>
      <c r="N1002">
        <v>1011</v>
      </c>
      <c r="O1002" t="s">
        <v>902</v>
      </c>
      <c r="P1002" t="s">
        <v>902</v>
      </c>
      <c r="Q1002">
        <v>1</v>
      </c>
      <c r="X1002">
        <v>0.08</v>
      </c>
      <c r="Y1002">
        <v>0</v>
      </c>
      <c r="Z1002">
        <v>56.24</v>
      </c>
      <c r="AA1002">
        <v>10.06</v>
      </c>
      <c r="AB1002">
        <v>0</v>
      </c>
      <c r="AC1002">
        <v>0</v>
      </c>
      <c r="AD1002">
        <v>1</v>
      </c>
      <c r="AE1002">
        <v>0</v>
      </c>
      <c r="AF1002" t="s">
        <v>19</v>
      </c>
      <c r="AG1002">
        <v>0.10800000000000001</v>
      </c>
      <c r="AH1002">
        <v>2</v>
      </c>
      <c r="AI1002">
        <v>39651986</v>
      </c>
      <c r="AJ1002">
        <v>1172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ROW(Source!A446)</f>
        <v>446</v>
      </c>
      <c r="B1003">
        <v>39652007</v>
      </c>
      <c r="C1003">
        <v>39651978</v>
      </c>
      <c r="D1003">
        <v>36884589</v>
      </c>
      <c r="E1003">
        <v>1</v>
      </c>
      <c r="F1003">
        <v>1</v>
      </c>
      <c r="G1003">
        <v>1</v>
      </c>
      <c r="H1003">
        <v>2</v>
      </c>
      <c r="I1003" t="s">
        <v>1238</v>
      </c>
      <c r="J1003" t="s">
        <v>1239</v>
      </c>
      <c r="K1003" t="s">
        <v>1240</v>
      </c>
      <c r="L1003">
        <v>1368</v>
      </c>
      <c r="N1003">
        <v>1011</v>
      </c>
      <c r="O1003" t="s">
        <v>902</v>
      </c>
      <c r="P1003" t="s">
        <v>902</v>
      </c>
      <c r="Q1003">
        <v>1</v>
      </c>
      <c r="X1003">
        <v>0.08</v>
      </c>
      <c r="Y1003">
        <v>0</v>
      </c>
      <c r="Z1003">
        <v>2.36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19</v>
      </c>
      <c r="AG1003">
        <v>0.10800000000000001</v>
      </c>
      <c r="AH1003">
        <v>2</v>
      </c>
      <c r="AI1003">
        <v>39651987</v>
      </c>
      <c r="AJ1003">
        <v>1173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ROW(Source!A446)</f>
        <v>446</v>
      </c>
      <c r="B1004">
        <v>39652008</v>
      </c>
      <c r="C1004">
        <v>39651978</v>
      </c>
      <c r="D1004">
        <v>36803256</v>
      </c>
      <c r="E1004">
        <v>1</v>
      </c>
      <c r="F1004">
        <v>1</v>
      </c>
      <c r="G1004">
        <v>1</v>
      </c>
      <c r="H1004">
        <v>3</v>
      </c>
      <c r="I1004" t="s">
        <v>1141</v>
      </c>
      <c r="J1004" t="s">
        <v>1142</v>
      </c>
      <c r="K1004" t="s">
        <v>1143</v>
      </c>
      <c r="L1004">
        <v>1348</v>
      </c>
      <c r="N1004">
        <v>1009</v>
      </c>
      <c r="O1004" t="s">
        <v>888</v>
      </c>
      <c r="P1004" t="s">
        <v>888</v>
      </c>
      <c r="Q1004">
        <v>1000</v>
      </c>
      <c r="X1004">
        <v>7.7999999999999999E-4</v>
      </c>
      <c r="Y1004">
        <v>10315.01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3</v>
      </c>
      <c r="AG1004">
        <v>7.7999999999999999E-4</v>
      </c>
      <c r="AH1004">
        <v>2</v>
      </c>
      <c r="AI1004">
        <v>39651988</v>
      </c>
      <c r="AJ1004">
        <v>1174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ROW(Source!A446)</f>
        <v>446</v>
      </c>
      <c r="B1005">
        <v>39652009</v>
      </c>
      <c r="C1005">
        <v>39651978</v>
      </c>
      <c r="D1005">
        <v>36804438</v>
      </c>
      <c r="E1005">
        <v>1</v>
      </c>
      <c r="F1005">
        <v>1</v>
      </c>
      <c r="G1005">
        <v>1</v>
      </c>
      <c r="H1005">
        <v>3</v>
      </c>
      <c r="I1005" t="s">
        <v>1241</v>
      </c>
      <c r="J1005" t="s">
        <v>1242</v>
      </c>
      <c r="K1005" t="s">
        <v>1243</v>
      </c>
      <c r="L1005">
        <v>1346</v>
      </c>
      <c r="N1005">
        <v>1009</v>
      </c>
      <c r="O1005" t="s">
        <v>186</v>
      </c>
      <c r="P1005" t="s">
        <v>186</v>
      </c>
      <c r="Q1005">
        <v>1</v>
      </c>
      <c r="X1005">
        <v>0.01</v>
      </c>
      <c r="Y1005">
        <v>28.22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3</v>
      </c>
      <c r="AG1005">
        <v>0.01</v>
      </c>
      <c r="AH1005">
        <v>2</v>
      </c>
      <c r="AI1005">
        <v>39651989</v>
      </c>
      <c r="AJ1005">
        <v>1175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ROW(Source!A446)</f>
        <v>446</v>
      </c>
      <c r="B1006">
        <v>39652010</v>
      </c>
      <c r="C1006">
        <v>39651978</v>
      </c>
      <c r="D1006">
        <v>36825770</v>
      </c>
      <c r="E1006">
        <v>1</v>
      </c>
      <c r="F1006">
        <v>1</v>
      </c>
      <c r="G1006">
        <v>1</v>
      </c>
      <c r="H1006">
        <v>3</v>
      </c>
      <c r="I1006" t="s">
        <v>1268</v>
      </c>
      <c r="J1006" t="s">
        <v>1269</v>
      </c>
      <c r="K1006" t="s">
        <v>1270</v>
      </c>
      <c r="L1006">
        <v>1348</v>
      </c>
      <c r="N1006">
        <v>1009</v>
      </c>
      <c r="O1006" t="s">
        <v>888</v>
      </c>
      <c r="P1006" t="s">
        <v>888</v>
      </c>
      <c r="Q1006">
        <v>1000</v>
      </c>
      <c r="X1006">
        <v>7.0000000000000001E-3</v>
      </c>
      <c r="Y1006">
        <v>5891.61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0</v>
      </c>
      <c r="AF1006" t="s">
        <v>3</v>
      </c>
      <c r="AG1006">
        <v>7.0000000000000001E-3</v>
      </c>
      <c r="AH1006">
        <v>2</v>
      </c>
      <c r="AI1006">
        <v>39651990</v>
      </c>
      <c r="AJ1006">
        <v>1176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ROW(Source!A446)</f>
        <v>446</v>
      </c>
      <c r="B1007">
        <v>39652011</v>
      </c>
      <c r="C1007">
        <v>39651978</v>
      </c>
      <c r="D1007">
        <v>36826105</v>
      </c>
      <c r="E1007">
        <v>1</v>
      </c>
      <c r="F1007">
        <v>1</v>
      </c>
      <c r="G1007">
        <v>1</v>
      </c>
      <c r="H1007">
        <v>3</v>
      </c>
      <c r="I1007" t="s">
        <v>1250</v>
      </c>
      <c r="J1007" t="s">
        <v>1251</v>
      </c>
      <c r="K1007" t="s">
        <v>1252</v>
      </c>
      <c r="L1007">
        <v>1301</v>
      </c>
      <c r="N1007">
        <v>1003</v>
      </c>
      <c r="O1007" t="s">
        <v>335</v>
      </c>
      <c r="P1007" t="s">
        <v>335</v>
      </c>
      <c r="Q1007">
        <v>1</v>
      </c>
      <c r="X1007">
        <v>0.53</v>
      </c>
      <c r="Y1007">
        <v>15.13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0</v>
      </c>
      <c r="AF1007" t="s">
        <v>3</v>
      </c>
      <c r="AG1007">
        <v>0.53</v>
      </c>
      <c r="AH1007">
        <v>2</v>
      </c>
      <c r="AI1007">
        <v>39651991</v>
      </c>
      <c r="AJ1007">
        <v>1177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ROW(Source!A446)</f>
        <v>446</v>
      </c>
      <c r="B1008">
        <v>39652012</v>
      </c>
      <c r="C1008">
        <v>39651978</v>
      </c>
      <c r="D1008">
        <v>36826371</v>
      </c>
      <c r="E1008">
        <v>1</v>
      </c>
      <c r="F1008">
        <v>1</v>
      </c>
      <c r="G1008">
        <v>1</v>
      </c>
      <c r="H1008">
        <v>3</v>
      </c>
      <c r="I1008" t="s">
        <v>1253</v>
      </c>
      <c r="J1008" t="s">
        <v>1254</v>
      </c>
      <c r="K1008" t="s">
        <v>1255</v>
      </c>
      <c r="L1008">
        <v>1301</v>
      </c>
      <c r="N1008">
        <v>1003</v>
      </c>
      <c r="O1008" t="s">
        <v>335</v>
      </c>
      <c r="P1008" t="s">
        <v>335</v>
      </c>
      <c r="Q1008">
        <v>1</v>
      </c>
      <c r="X1008">
        <v>0.11</v>
      </c>
      <c r="Y1008">
        <v>23.79</v>
      </c>
      <c r="Z1008">
        <v>0</v>
      </c>
      <c r="AA1008">
        <v>0</v>
      </c>
      <c r="AB1008">
        <v>0</v>
      </c>
      <c r="AC1008">
        <v>0</v>
      </c>
      <c r="AD1008">
        <v>1</v>
      </c>
      <c r="AE1008">
        <v>0</v>
      </c>
      <c r="AF1008" t="s">
        <v>3</v>
      </c>
      <c r="AG1008">
        <v>0.11</v>
      </c>
      <c r="AH1008">
        <v>2</v>
      </c>
      <c r="AI1008">
        <v>39651992</v>
      </c>
      <c r="AJ1008">
        <v>1178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ROW(Source!A446)</f>
        <v>446</v>
      </c>
      <c r="B1009">
        <v>39652013</v>
      </c>
      <c r="C1009">
        <v>39651978</v>
      </c>
      <c r="D1009">
        <v>36837948</v>
      </c>
      <c r="E1009">
        <v>1</v>
      </c>
      <c r="F1009">
        <v>1</v>
      </c>
      <c r="G1009">
        <v>1</v>
      </c>
      <c r="H1009">
        <v>3</v>
      </c>
      <c r="I1009" t="s">
        <v>1256</v>
      </c>
      <c r="J1009" t="s">
        <v>1257</v>
      </c>
      <c r="K1009" t="s">
        <v>1258</v>
      </c>
      <c r="L1009">
        <v>1348</v>
      </c>
      <c r="N1009">
        <v>1009</v>
      </c>
      <c r="O1009" t="s">
        <v>888</v>
      </c>
      <c r="P1009" t="s">
        <v>888</v>
      </c>
      <c r="Q1009">
        <v>1000</v>
      </c>
      <c r="X1009">
        <v>1.9000000000000001E-4</v>
      </c>
      <c r="Y1009">
        <v>15620</v>
      </c>
      <c r="Z1009">
        <v>0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3</v>
      </c>
      <c r="AG1009">
        <v>1.9000000000000001E-4</v>
      </c>
      <c r="AH1009">
        <v>2</v>
      </c>
      <c r="AI1009">
        <v>39651993</v>
      </c>
      <c r="AJ1009">
        <v>1179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ROW(Source!A446)</f>
        <v>446</v>
      </c>
      <c r="B1010">
        <v>39652014</v>
      </c>
      <c r="C1010">
        <v>39651978</v>
      </c>
      <c r="D1010">
        <v>36838583</v>
      </c>
      <c r="E1010">
        <v>1</v>
      </c>
      <c r="F1010">
        <v>1</v>
      </c>
      <c r="G1010">
        <v>1</v>
      </c>
      <c r="H1010">
        <v>3</v>
      </c>
      <c r="I1010" t="s">
        <v>1259</v>
      </c>
      <c r="J1010" t="s">
        <v>1260</v>
      </c>
      <c r="K1010" t="s">
        <v>1261</v>
      </c>
      <c r="L1010">
        <v>1348</v>
      </c>
      <c r="N1010">
        <v>1009</v>
      </c>
      <c r="O1010" t="s">
        <v>888</v>
      </c>
      <c r="P1010" t="s">
        <v>888</v>
      </c>
      <c r="Q1010">
        <v>1000</v>
      </c>
      <c r="X1010">
        <v>2.5000000000000001E-4</v>
      </c>
      <c r="Y1010">
        <v>28300.400000000001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3</v>
      </c>
      <c r="AG1010">
        <v>2.5000000000000001E-4</v>
      </c>
      <c r="AH1010">
        <v>2</v>
      </c>
      <c r="AI1010">
        <v>39651994</v>
      </c>
      <c r="AJ1010">
        <v>1180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ROW(Source!A446)</f>
        <v>446</v>
      </c>
      <c r="B1011">
        <v>39652015</v>
      </c>
      <c r="C1011">
        <v>39651978</v>
      </c>
      <c r="D1011">
        <v>36839146</v>
      </c>
      <c r="E1011">
        <v>1</v>
      </c>
      <c r="F1011">
        <v>1</v>
      </c>
      <c r="G1011">
        <v>1</v>
      </c>
      <c r="H1011">
        <v>3</v>
      </c>
      <c r="I1011" t="s">
        <v>1262</v>
      </c>
      <c r="J1011" t="s">
        <v>1263</v>
      </c>
      <c r="K1011" t="s">
        <v>1264</v>
      </c>
      <c r="L1011">
        <v>1348</v>
      </c>
      <c r="N1011">
        <v>1009</v>
      </c>
      <c r="O1011" t="s">
        <v>888</v>
      </c>
      <c r="P1011" t="s">
        <v>888</v>
      </c>
      <c r="Q1011">
        <v>1000</v>
      </c>
      <c r="X1011">
        <v>1.1E-4</v>
      </c>
      <c r="Y1011">
        <v>9420</v>
      </c>
      <c r="Z1011">
        <v>0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3</v>
      </c>
      <c r="AG1011">
        <v>1.1E-4</v>
      </c>
      <c r="AH1011">
        <v>2</v>
      </c>
      <c r="AI1011">
        <v>39651995</v>
      </c>
      <c r="AJ1011">
        <v>1181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ROW(Source!A446)</f>
        <v>446</v>
      </c>
      <c r="B1012">
        <v>39652016</v>
      </c>
      <c r="C1012">
        <v>39651978</v>
      </c>
      <c r="D1012">
        <v>36839186</v>
      </c>
      <c r="E1012">
        <v>1</v>
      </c>
      <c r="F1012">
        <v>1</v>
      </c>
      <c r="G1012">
        <v>1</v>
      </c>
      <c r="H1012">
        <v>3</v>
      </c>
      <c r="I1012" t="s">
        <v>1265</v>
      </c>
      <c r="J1012" t="s">
        <v>1266</v>
      </c>
      <c r="K1012" t="s">
        <v>1267</v>
      </c>
      <c r="L1012">
        <v>1348</v>
      </c>
      <c r="N1012">
        <v>1009</v>
      </c>
      <c r="O1012" t="s">
        <v>888</v>
      </c>
      <c r="P1012" t="s">
        <v>888</v>
      </c>
      <c r="Q1012">
        <v>1000</v>
      </c>
      <c r="X1012">
        <v>1.0000000000000001E-5</v>
      </c>
      <c r="Y1012">
        <v>6667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3</v>
      </c>
      <c r="AG1012">
        <v>1.0000000000000001E-5</v>
      </c>
      <c r="AH1012">
        <v>2</v>
      </c>
      <c r="AI1012">
        <v>39651996</v>
      </c>
      <c r="AJ1012">
        <v>1182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ROW(Source!A446)</f>
        <v>446</v>
      </c>
      <c r="B1013">
        <v>39652017</v>
      </c>
      <c r="C1013">
        <v>39651978</v>
      </c>
      <c r="D1013">
        <v>36799065</v>
      </c>
      <c r="E1013">
        <v>17</v>
      </c>
      <c r="F1013">
        <v>1</v>
      </c>
      <c r="G1013">
        <v>1</v>
      </c>
      <c r="H1013">
        <v>3</v>
      </c>
      <c r="I1013" t="s">
        <v>892</v>
      </c>
      <c r="J1013" t="s">
        <v>3</v>
      </c>
      <c r="K1013" t="s">
        <v>893</v>
      </c>
      <c r="L1013">
        <v>1374</v>
      </c>
      <c r="N1013">
        <v>1013</v>
      </c>
      <c r="O1013" t="s">
        <v>894</v>
      </c>
      <c r="P1013" t="s">
        <v>894</v>
      </c>
      <c r="Q1013">
        <v>1</v>
      </c>
      <c r="X1013">
        <v>0.22</v>
      </c>
      <c r="Y1013">
        <v>1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3</v>
      </c>
      <c r="AG1013">
        <v>0.22</v>
      </c>
      <c r="AH1013">
        <v>2</v>
      </c>
      <c r="AI1013">
        <v>39651997</v>
      </c>
      <c r="AJ1013">
        <v>1183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ROW(Source!A447)</f>
        <v>447</v>
      </c>
      <c r="B1014">
        <v>39651999</v>
      </c>
      <c r="C1014">
        <v>39651978</v>
      </c>
      <c r="D1014">
        <v>37080781</v>
      </c>
      <c r="E1014">
        <v>1</v>
      </c>
      <c r="F1014">
        <v>1</v>
      </c>
      <c r="G1014">
        <v>1</v>
      </c>
      <c r="H1014">
        <v>1</v>
      </c>
      <c r="I1014" t="s">
        <v>876</v>
      </c>
      <c r="J1014" t="s">
        <v>3</v>
      </c>
      <c r="K1014" t="s">
        <v>877</v>
      </c>
      <c r="L1014">
        <v>1191</v>
      </c>
      <c r="N1014">
        <v>1013</v>
      </c>
      <c r="O1014" t="s">
        <v>878</v>
      </c>
      <c r="P1014" t="s">
        <v>878</v>
      </c>
      <c r="Q1014">
        <v>1</v>
      </c>
      <c r="X1014">
        <v>1.1200000000000001</v>
      </c>
      <c r="Y1014">
        <v>0</v>
      </c>
      <c r="Z1014">
        <v>0</v>
      </c>
      <c r="AA1014">
        <v>0</v>
      </c>
      <c r="AB1014">
        <v>9.92</v>
      </c>
      <c r="AC1014">
        <v>0</v>
      </c>
      <c r="AD1014">
        <v>1</v>
      </c>
      <c r="AE1014">
        <v>1</v>
      </c>
      <c r="AF1014" t="s">
        <v>19</v>
      </c>
      <c r="AG1014">
        <v>1.5120000000000002</v>
      </c>
      <c r="AH1014">
        <v>2</v>
      </c>
      <c r="AI1014">
        <v>39651979</v>
      </c>
      <c r="AJ1014">
        <v>1185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ROW(Source!A447)</f>
        <v>447</v>
      </c>
      <c r="B1015">
        <v>39652000</v>
      </c>
      <c r="C1015">
        <v>39651978</v>
      </c>
      <c r="D1015">
        <v>37064876</v>
      </c>
      <c r="E1015">
        <v>1</v>
      </c>
      <c r="F1015">
        <v>1</v>
      </c>
      <c r="G1015">
        <v>1</v>
      </c>
      <c r="H1015">
        <v>1</v>
      </c>
      <c r="I1015" t="s">
        <v>897</v>
      </c>
      <c r="J1015" t="s">
        <v>3</v>
      </c>
      <c r="K1015" t="s">
        <v>898</v>
      </c>
      <c r="L1015">
        <v>1191</v>
      </c>
      <c r="N1015">
        <v>1013</v>
      </c>
      <c r="O1015" t="s">
        <v>878</v>
      </c>
      <c r="P1015" t="s">
        <v>878</v>
      </c>
      <c r="Q1015">
        <v>1</v>
      </c>
      <c r="X1015">
        <v>0.17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1</v>
      </c>
      <c r="AE1015">
        <v>2</v>
      </c>
      <c r="AF1015" t="s">
        <v>19</v>
      </c>
      <c r="AG1015">
        <v>0.22950000000000004</v>
      </c>
      <c r="AH1015">
        <v>2</v>
      </c>
      <c r="AI1015">
        <v>39651980</v>
      </c>
      <c r="AJ1015">
        <v>1186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ROW(Source!A447)</f>
        <v>447</v>
      </c>
      <c r="B1016">
        <v>39652001</v>
      </c>
      <c r="C1016">
        <v>39651978</v>
      </c>
      <c r="D1016">
        <v>36883554</v>
      </c>
      <c r="E1016">
        <v>1</v>
      </c>
      <c r="F1016">
        <v>1</v>
      </c>
      <c r="G1016">
        <v>1</v>
      </c>
      <c r="H1016">
        <v>2</v>
      </c>
      <c r="I1016" t="s">
        <v>961</v>
      </c>
      <c r="J1016" t="s">
        <v>962</v>
      </c>
      <c r="K1016" t="s">
        <v>963</v>
      </c>
      <c r="L1016">
        <v>1368</v>
      </c>
      <c r="N1016">
        <v>1011</v>
      </c>
      <c r="O1016" t="s">
        <v>902</v>
      </c>
      <c r="P1016" t="s">
        <v>902</v>
      </c>
      <c r="Q1016">
        <v>1</v>
      </c>
      <c r="X1016">
        <v>0.01</v>
      </c>
      <c r="Y1016">
        <v>0</v>
      </c>
      <c r="Z1016">
        <v>65.709999999999994</v>
      </c>
      <c r="AA1016">
        <v>11.6</v>
      </c>
      <c r="AB1016">
        <v>0</v>
      </c>
      <c r="AC1016">
        <v>0</v>
      </c>
      <c r="AD1016">
        <v>1</v>
      </c>
      <c r="AE1016">
        <v>0</v>
      </c>
      <c r="AF1016" t="s">
        <v>19</v>
      </c>
      <c r="AG1016">
        <v>1.3500000000000002E-2</v>
      </c>
      <c r="AH1016">
        <v>2</v>
      </c>
      <c r="AI1016">
        <v>39651981</v>
      </c>
      <c r="AJ1016">
        <v>1187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ROW(Source!A447)</f>
        <v>447</v>
      </c>
      <c r="B1017">
        <v>39652002</v>
      </c>
      <c r="C1017">
        <v>39651978</v>
      </c>
      <c r="D1017">
        <v>36883858</v>
      </c>
      <c r="E1017">
        <v>1</v>
      </c>
      <c r="F1017">
        <v>1</v>
      </c>
      <c r="G1017">
        <v>1</v>
      </c>
      <c r="H1017">
        <v>2</v>
      </c>
      <c r="I1017" t="s">
        <v>1039</v>
      </c>
      <c r="J1017" t="s">
        <v>1040</v>
      </c>
      <c r="K1017" t="s">
        <v>1041</v>
      </c>
      <c r="L1017">
        <v>1368</v>
      </c>
      <c r="N1017">
        <v>1011</v>
      </c>
      <c r="O1017" t="s">
        <v>902</v>
      </c>
      <c r="P1017" t="s">
        <v>902</v>
      </c>
      <c r="Q1017">
        <v>1</v>
      </c>
      <c r="X1017">
        <v>0.32</v>
      </c>
      <c r="Y1017">
        <v>0</v>
      </c>
      <c r="Z1017">
        <v>8.1</v>
      </c>
      <c r="AA1017">
        <v>0</v>
      </c>
      <c r="AB1017">
        <v>0</v>
      </c>
      <c r="AC1017">
        <v>0</v>
      </c>
      <c r="AD1017">
        <v>1</v>
      </c>
      <c r="AE1017">
        <v>0</v>
      </c>
      <c r="AF1017" t="s">
        <v>19</v>
      </c>
      <c r="AG1017">
        <v>0.43200000000000005</v>
      </c>
      <c r="AH1017">
        <v>2</v>
      </c>
      <c r="AI1017">
        <v>39651982</v>
      </c>
      <c r="AJ1017">
        <v>1188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ROW(Source!A447)</f>
        <v>447</v>
      </c>
      <c r="B1018">
        <v>39652003</v>
      </c>
      <c r="C1018">
        <v>39651978</v>
      </c>
      <c r="D1018">
        <v>36884416</v>
      </c>
      <c r="E1018">
        <v>1</v>
      </c>
      <c r="F1018">
        <v>1</v>
      </c>
      <c r="G1018">
        <v>1</v>
      </c>
      <c r="H1018">
        <v>2</v>
      </c>
      <c r="I1018" t="s">
        <v>1226</v>
      </c>
      <c r="J1018" t="s">
        <v>1227</v>
      </c>
      <c r="K1018" t="s">
        <v>1228</v>
      </c>
      <c r="L1018">
        <v>1368</v>
      </c>
      <c r="N1018">
        <v>1011</v>
      </c>
      <c r="O1018" t="s">
        <v>902</v>
      </c>
      <c r="P1018" t="s">
        <v>902</v>
      </c>
      <c r="Q1018">
        <v>1</v>
      </c>
      <c r="X1018">
        <v>0.1</v>
      </c>
      <c r="Y1018">
        <v>0</v>
      </c>
      <c r="Z1018">
        <v>6.82</v>
      </c>
      <c r="AA1018">
        <v>0</v>
      </c>
      <c r="AB1018">
        <v>0</v>
      </c>
      <c r="AC1018">
        <v>0</v>
      </c>
      <c r="AD1018">
        <v>1</v>
      </c>
      <c r="AE1018">
        <v>0</v>
      </c>
      <c r="AF1018" t="s">
        <v>19</v>
      </c>
      <c r="AG1018">
        <v>0.13500000000000001</v>
      </c>
      <c r="AH1018">
        <v>2</v>
      </c>
      <c r="AI1018">
        <v>39651983</v>
      </c>
      <c r="AJ1018">
        <v>1189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ROW(Source!A447)</f>
        <v>447</v>
      </c>
      <c r="B1019">
        <v>39652004</v>
      </c>
      <c r="C1019">
        <v>39651978</v>
      </c>
      <c r="D1019">
        <v>36884498</v>
      </c>
      <c r="E1019">
        <v>1</v>
      </c>
      <c r="F1019">
        <v>1</v>
      </c>
      <c r="G1019">
        <v>1</v>
      </c>
      <c r="H1019">
        <v>2</v>
      </c>
      <c r="I1019" t="s">
        <v>1229</v>
      </c>
      <c r="J1019" t="s">
        <v>1230</v>
      </c>
      <c r="K1019" t="s">
        <v>1231</v>
      </c>
      <c r="L1019">
        <v>1368</v>
      </c>
      <c r="N1019">
        <v>1011</v>
      </c>
      <c r="O1019" t="s">
        <v>902</v>
      </c>
      <c r="P1019" t="s">
        <v>902</v>
      </c>
      <c r="Q1019">
        <v>1</v>
      </c>
      <c r="X1019">
        <v>0.08</v>
      </c>
      <c r="Y1019">
        <v>0</v>
      </c>
      <c r="Z1019">
        <v>70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19</v>
      </c>
      <c r="AG1019">
        <v>0.10800000000000001</v>
      </c>
      <c r="AH1019">
        <v>2</v>
      </c>
      <c r="AI1019">
        <v>39651984</v>
      </c>
      <c r="AJ1019">
        <v>1190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ROW(Source!A447)</f>
        <v>447</v>
      </c>
      <c r="B1020">
        <v>39652005</v>
      </c>
      <c r="C1020">
        <v>39651978</v>
      </c>
      <c r="D1020">
        <v>36884527</v>
      </c>
      <c r="E1020">
        <v>1</v>
      </c>
      <c r="F1020">
        <v>1</v>
      </c>
      <c r="G1020">
        <v>1</v>
      </c>
      <c r="H1020">
        <v>2</v>
      </c>
      <c r="I1020" t="s">
        <v>1232</v>
      </c>
      <c r="J1020" t="s">
        <v>1233</v>
      </c>
      <c r="K1020" t="s">
        <v>1234</v>
      </c>
      <c r="L1020">
        <v>1368</v>
      </c>
      <c r="N1020">
        <v>1011</v>
      </c>
      <c r="O1020" t="s">
        <v>902</v>
      </c>
      <c r="P1020" t="s">
        <v>902</v>
      </c>
      <c r="Q1020">
        <v>1</v>
      </c>
      <c r="X1020">
        <v>0.08</v>
      </c>
      <c r="Y1020">
        <v>0</v>
      </c>
      <c r="Z1020">
        <v>16.920000000000002</v>
      </c>
      <c r="AA1020">
        <v>10.06</v>
      </c>
      <c r="AB1020">
        <v>0</v>
      </c>
      <c r="AC1020">
        <v>0</v>
      </c>
      <c r="AD1020">
        <v>1</v>
      </c>
      <c r="AE1020">
        <v>0</v>
      </c>
      <c r="AF1020" t="s">
        <v>19</v>
      </c>
      <c r="AG1020">
        <v>0.10800000000000001</v>
      </c>
      <c r="AH1020">
        <v>2</v>
      </c>
      <c r="AI1020">
        <v>39651985</v>
      </c>
      <c r="AJ1020">
        <v>1191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ROW(Source!A447)</f>
        <v>447</v>
      </c>
      <c r="B1021">
        <v>39652006</v>
      </c>
      <c r="C1021">
        <v>39651978</v>
      </c>
      <c r="D1021">
        <v>36884528</v>
      </c>
      <c r="E1021">
        <v>1</v>
      </c>
      <c r="F1021">
        <v>1</v>
      </c>
      <c r="G1021">
        <v>1</v>
      </c>
      <c r="H1021">
        <v>2</v>
      </c>
      <c r="I1021" t="s">
        <v>1235</v>
      </c>
      <c r="J1021" t="s">
        <v>1236</v>
      </c>
      <c r="K1021" t="s">
        <v>1237</v>
      </c>
      <c r="L1021">
        <v>1368</v>
      </c>
      <c r="N1021">
        <v>1011</v>
      </c>
      <c r="O1021" t="s">
        <v>902</v>
      </c>
      <c r="P1021" t="s">
        <v>902</v>
      </c>
      <c r="Q1021">
        <v>1</v>
      </c>
      <c r="X1021">
        <v>0.08</v>
      </c>
      <c r="Y1021">
        <v>0</v>
      </c>
      <c r="Z1021">
        <v>56.24</v>
      </c>
      <c r="AA1021">
        <v>10.06</v>
      </c>
      <c r="AB1021">
        <v>0</v>
      </c>
      <c r="AC1021">
        <v>0</v>
      </c>
      <c r="AD1021">
        <v>1</v>
      </c>
      <c r="AE1021">
        <v>0</v>
      </c>
      <c r="AF1021" t="s">
        <v>19</v>
      </c>
      <c r="AG1021">
        <v>0.10800000000000001</v>
      </c>
      <c r="AH1021">
        <v>2</v>
      </c>
      <c r="AI1021">
        <v>39651986</v>
      </c>
      <c r="AJ1021">
        <v>1192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ROW(Source!A447)</f>
        <v>447</v>
      </c>
      <c r="B1022">
        <v>39652007</v>
      </c>
      <c r="C1022">
        <v>39651978</v>
      </c>
      <c r="D1022">
        <v>36884589</v>
      </c>
      <c r="E1022">
        <v>1</v>
      </c>
      <c r="F1022">
        <v>1</v>
      </c>
      <c r="G1022">
        <v>1</v>
      </c>
      <c r="H1022">
        <v>2</v>
      </c>
      <c r="I1022" t="s">
        <v>1238</v>
      </c>
      <c r="J1022" t="s">
        <v>1239</v>
      </c>
      <c r="K1022" t="s">
        <v>1240</v>
      </c>
      <c r="L1022">
        <v>1368</v>
      </c>
      <c r="N1022">
        <v>1011</v>
      </c>
      <c r="O1022" t="s">
        <v>902</v>
      </c>
      <c r="P1022" t="s">
        <v>902</v>
      </c>
      <c r="Q1022">
        <v>1</v>
      </c>
      <c r="X1022">
        <v>0.08</v>
      </c>
      <c r="Y1022">
        <v>0</v>
      </c>
      <c r="Z1022">
        <v>2.36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19</v>
      </c>
      <c r="AG1022">
        <v>0.10800000000000001</v>
      </c>
      <c r="AH1022">
        <v>2</v>
      </c>
      <c r="AI1022">
        <v>39651987</v>
      </c>
      <c r="AJ1022">
        <v>1193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ROW(Source!A447)</f>
        <v>447</v>
      </c>
      <c r="B1023">
        <v>39652008</v>
      </c>
      <c r="C1023">
        <v>39651978</v>
      </c>
      <c r="D1023">
        <v>36803256</v>
      </c>
      <c r="E1023">
        <v>1</v>
      </c>
      <c r="F1023">
        <v>1</v>
      </c>
      <c r="G1023">
        <v>1</v>
      </c>
      <c r="H1023">
        <v>3</v>
      </c>
      <c r="I1023" t="s">
        <v>1141</v>
      </c>
      <c r="J1023" t="s">
        <v>1142</v>
      </c>
      <c r="K1023" t="s">
        <v>1143</v>
      </c>
      <c r="L1023">
        <v>1348</v>
      </c>
      <c r="N1023">
        <v>1009</v>
      </c>
      <c r="O1023" t="s">
        <v>888</v>
      </c>
      <c r="P1023" t="s">
        <v>888</v>
      </c>
      <c r="Q1023">
        <v>1000</v>
      </c>
      <c r="X1023">
        <v>7.7999999999999999E-4</v>
      </c>
      <c r="Y1023">
        <v>10315.01</v>
      </c>
      <c r="Z1023">
        <v>0</v>
      </c>
      <c r="AA1023">
        <v>0</v>
      </c>
      <c r="AB1023">
        <v>0</v>
      </c>
      <c r="AC1023">
        <v>0</v>
      </c>
      <c r="AD1023">
        <v>1</v>
      </c>
      <c r="AE1023">
        <v>0</v>
      </c>
      <c r="AF1023" t="s">
        <v>3</v>
      </c>
      <c r="AG1023">
        <v>7.7999999999999999E-4</v>
      </c>
      <c r="AH1023">
        <v>2</v>
      </c>
      <c r="AI1023">
        <v>39651988</v>
      </c>
      <c r="AJ1023">
        <v>1194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ROW(Source!A447)</f>
        <v>447</v>
      </c>
      <c r="B1024">
        <v>39652009</v>
      </c>
      <c r="C1024">
        <v>39651978</v>
      </c>
      <c r="D1024">
        <v>36804438</v>
      </c>
      <c r="E1024">
        <v>1</v>
      </c>
      <c r="F1024">
        <v>1</v>
      </c>
      <c r="G1024">
        <v>1</v>
      </c>
      <c r="H1024">
        <v>3</v>
      </c>
      <c r="I1024" t="s">
        <v>1241</v>
      </c>
      <c r="J1024" t="s">
        <v>1242</v>
      </c>
      <c r="K1024" t="s">
        <v>1243</v>
      </c>
      <c r="L1024">
        <v>1346</v>
      </c>
      <c r="N1024">
        <v>1009</v>
      </c>
      <c r="O1024" t="s">
        <v>186</v>
      </c>
      <c r="P1024" t="s">
        <v>186</v>
      </c>
      <c r="Q1024">
        <v>1</v>
      </c>
      <c r="X1024">
        <v>0.01</v>
      </c>
      <c r="Y1024">
        <v>28.22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0</v>
      </c>
      <c r="AF1024" t="s">
        <v>3</v>
      </c>
      <c r="AG1024">
        <v>0.01</v>
      </c>
      <c r="AH1024">
        <v>2</v>
      </c>
      <c r="AI1024">
        <v>39651989</v>
      </c>
      <c r="AJ1024">
        <v>1195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ROW(Source!A447)</f>
        <v>447</v>
      </c>
      <c r="B1025">
        <v>39652010</v>
      </c>
      <c r="C1025">
        <v>39651978</v>
      </c>
      <c r="D1025">
        <v>36825770</v>
      </c>
      <c r="E1025">
        <v>1</v>
      </c>
      <c r="F1025">
        <v>1</v>
      </c>
      <c r="G1025">
        <v>1</v>
      </c>
      <c r="H1025">
        <v>3</v>
      </c>
      <c r="I1025" t="s">
        <v>1268</v>
      </c>
      <c r="J1025" t="s">
        <v>1269</v>
      </c>
      <c r="K1025" t="s">
        <v>1270</v>
      </c>
      <c r="L1025">
        <v>1348</v>
      </c>
      <c r="N1025">
        <v>1009</v>
      </c>
      <c r="O1025" t="s">
        <v>888</v>
      </c>
      <c r="P1025" t="s">
        <v>888</v>
      </c>
      <c r="Q1025">
        <v>1000</v>
      </c>
      <c r="X1025">
        <v>7.0000000000000001E-3</v>
      </c>
      <c r="Y1025">
        <v>5891.61</v>
      </c>
      <c r="Z1025">
        <v>0</v>
      </c>
      <c r="AA1025">
        <v>0</v>
      </c>
      <c r="AB1025">
        <v>0</v>
      </c>
      <c r="AC1025">
        <v>0</v>
      </c>
      <c r="AD1025">
        <v>1</v>
      </c>
      <c r="AE1025">
        <v>0</v>
      </c>
      <c r="AF1025" t="s">
        <v>3</v>
      </c>
      <c r="AG1025">
        <v>7.0000000000000001E-3</v>
      </c>
      <c r="AH1025">
        <v>2</v>
      </c>
      <c r="AI1025">
        <v>39651990</v>
      </c>
      <c r="AJ1025">
        <v>1196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ROW(Source!A447)</f>
        <v>447</v>
      </c>
      <c r="B1026">
        <v>39652011</v>
      </c>
      <c r="C1026">
        <v>39651978</v>
      </c>
      <c r="D1026">
        <v>36826105</v>
      </c>
      <c r="E1026">
        <v>1</v>
      </c>
      <c r="F1026">
        <v>1</v>
      </c>
      <c r="G1026">
        <v>1</v>
      </c>
      <c r="H1026">
        <v>3</v>
      </c>
      <c r="I1026" t="s">
        <v>1250</v>
      </c>
      <c r="J1026" t="s">
        <v>1251</v>
      </c>
      <c r="K1026" t="s">
        <v>1252</v>
      </c>
      <c r="L1026">
        <v>1301</v>
      </c>
      <c r="N1026">
        <v>1003</v>
      </c>
      <c r="O1026" t="s">
        <v>335</v>
      </c>
      <c r="P1026" t="s">
        <v>335</v>
      </c>
      <c r="Q1026">
        <v>1</v>
      </c>
      <c r="X1026">
        <v>0.53</v>
      </c>
      <c r="Y1026">
        <v>15.13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3</v>
      </c>
      <c r="AG1026">
        <v>0.53</v>
      </c>
      <c r="AH1026">
        <v>2</v>
      </c>
      <c r="AI1026">
        <v>39651991</v>
      </c>
      <c r="AJ1026">
        <v>1197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ROW(Source!A447)</f>
        <v>447</v>
      </c>
      <c r="B1027">
        <v>39652012</v>
      </c>
      <c r="C1027">
        <v>39651978</v>
      </c>
      <c r="D1027">
        <v>36826371</v>
      </c>
      <c r="E1027">
        <v>1</v>
      </c>
      <c r="F1027">
        <v>1</v>
      </c>
      <c r="G1027">
        <v>1</v>
      </c>
      <c r="H1027">
        <v>3</v>
      </c>
      <c r="I1027" t="s">
        <v>1253</v>
      </c>
      <c r="J1027" t="s">
        <v>1254</v>
      </c>
      <c r="K1027" t="s">
        <v>1255</v>
      </c>
      <c r="L1027">
        <v>1301</v>
      </c>
      <c r="N1027">
        <v>1003</v>
      </c>
      <c r="O1027" t="s">
        <v>335</v>
      </c>
      <c r="P1027" t="s">
        <v>335</v>
      </c>
      <c r="Q1027">
        <v>1</v>
      </c>
      <c r="X1027">
        <v>0.11</v>
      </c>
      <c r="Y1027">
        <v>23.79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3</v>
      </c>
      <c r="AG1027">
        <v>0.11</v>
      </c>
      <c r="AH1027">
        <v>2</v>
      </c>
      <c r="AI1027">
        <v>39651992</v>
      </c>
      <c r="AJ1027">
        <v>1198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ROW(Source!A447)</f>
        <v>447</v>
      </c>
      <c r="B1028">
        <v>39652013</v>
      </c>
      <c r="C1028">
        <v>39651978</v>
      </c>
      <c r="D1028">
        <v>36837948</v>
      </c>
      <c r="E1028">
        <v>1</v>
      </c>
      <c r="F1028">
        <v>1</v>
      </c>
      <c r="G1028">
        <v>1</v>
      </c>
      <c r="H1028">
        <v>3</v>
      </c>
      <c r="I1028" t="s">
        <v>1256</v>
      </c>
      <c r="J1028" t="s">
        <v>1257</v>
      </c>
      <c r="K1028" t="s">
        <v>1258</v>
      </c>
      <c r="L1028">
        <v>1348</v>
      </c>
      <c r="N1028">
        <v>1009</v>
      </c>
      <c r="O1028" t="s">
        <v>888</v>
      </c>
      <c r="P1028" t="s">
        <v>888</v>
      </c>
      <c r="Q1028">
        <v>1000</v>
      </c>
      <c r="X1028">
        <v>1.9000000000000001E-4</v>
      </c>
      <c r="Y1028">
        <v>15620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3</v>
      </c>
      <c r="AG1028">
        <v>1.9000000000000001E-4</v>
      </c>
      <c r="AH1028">
        <v>2</v>
      </c>
      <c r="AI1028">
        <v>39651993</v>
      </c>
      <c r="AJ1028">
        <v>1199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ROW(Source!A447)</f>
        <v>447</v>
      </c>
      <c r="B1029">
        <v>39652014</v>
      </c>
      <c r="C1029">
        <v>39651978</v>
      </c>
      <c r="D1029">
        <v>36838583</v>
      </c>
      <c r="E1029">
        <v>1</v>
      </c>
      <c r="F1029">
        <v>1</v>
      </c>
      <c r="G1029">
        <v>1</v>
      </c>
      <c r="H1029">
        <v>3</v>
      </c>
      <c r="I1029" t="s">
        <v>1259</v>
      </c>
      <c r="J1029" t="s">
        <v>1260</v>
      </c>
      <c r="K1029" t="s">
        <v>1261</v>
      </c>
      <c r="L1029">
        <v>1348</v>
      </c>
      <c r="N1029">
        <v>1009</v>
      </c>
      <c r="O1029" t="s">
        <v>888</v>
      </c>
      <c r="P1029" t="s">
        <v>888</v>
      </c>
      <c r="Q1029">
        <v>1000</v>
      </c>
      <c r="X1029">
        <v>2.5000000000000001E-4</v>
      </c>
      <c r="Y1029">
        <v>28300.400000000001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3</v>
      </c>
      <c r="AG1029">
        <v>2.5000000000000001E-4</v>
      </c>
      <c r="AH1029">
        <v>2</v>
      </c>
      <c r="AI1029">
        <v>39651994</v>
      </c>
      <c r="AJ1029">
        <v>1200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ROW(Source!A447)</f>
        <v>447</v>
      </c>
      <c r="B1030">
        <v>39652015</v>
      </c>
      <c r="C1030">
        <v>39651978</v>
      </c>
      <c r="D1030">
        <v>36839146</v>
      </c>
      <c r="E1030">
        <v>1</v>
      </c>
      <c r="F1030">
        <v>1</v>
      </c>
      <c r="G1030">
        <v>1</v>
      </c>
      <c r="H1030">
        <v>3</v>
      </c>
      <c r="I1030" t="s">
        <v>1262</v>
      </c>
      <c r="J1030" t="s">
        <v>1263</v>
      </c>
      <c r="K1030" t="s">
        <v>1264</v>
      </c>
      <c r="L1030">
        <v>1348</v>
      </c>
      <c r="N1030">
        <v>1009</v>
      </c>
      <c r="O1030" t="s">
        <v>888</v>
      </c>
      <c r="P1030" t="s">
        <v>888</v>
      </c>
      <c r="Q1030">
        <v>1000</v>
      </c>
      <c r="X1030">
        <v>1.1E-4</v>
      </c>
      <c r="Y1030">
        <v>9420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3</v>
      </c>
      <c r="AG1030">
        <v>1.1E-4</v>
      </c>
      <c r="AH1030">
        <v>2</v>
      </c>
      <c r="AI1030">
        <v>39651995</v>
      </c>
      <c r="AJ1030">
        <v>1201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ROW(Source!A447)</f>
        <v>447</v>
      </c>
      <c r="B1031">
        <v>39652016</v>
      </c>
      <c r="C1031">
        <v>39651978</v>
      </c>
      <c r="D1031">
        <v>36839186</v>
      </c>
      <c r="E1031">
        <v>1</v>
      </c>
      <c r="F1031">
        <v>1</v>
      </c>
      <c r="G1031">
        <v>1</v>
      </c>
      <c r="H1031">
        <v>3</v>
      </c>
      <c r="I1031" t="s">
        <v>1265</v>
      </c>
      <c r="J1031" t="s">
        <v>1266</v>
      </c>
      <c r="K1031" t="s">
        <v>1267</v>
      </c>
      <c r="L1031">
        <v>1348</v>
      </c>
      <c r="N1031">
        <v>1009</v>
      </c>
      <c r="O1031" t="s">
        <v>888</v>
      </c>
      <c r="P1031" t="s">
        <v>888</v>
      </c>
      <c r="Q1031">
        <v>1000</v>
      </c>
      <c r="X1031">
        <v>1.0000000000000001E-5</v>
      </c>
      <c r="Y1031">
        <v>6667</v>
      </c>
      <c r="Z1031">
        <v>0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3</v>
      </c>
      <c r="AG1031">
        <v>1.0000000000000001E-5</v>
      </c>
      <c r="AH1031">
        <v>2</v>
      </c>
      <c r="AI1031">
        <v>39651996</v>
      </c>
      <c r="AJ1031">
        <v>1202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ROW(Source!A447)</f>
        <v>447</v>
      </c>
      <c r="B1032">
        <v>39652017</v>
      </c>
      <c r="C1032">
        <v>39651978</v>
      </c>
      <c r="D1032">
        <v>36799065</v>
      </c>
      <c r="E1032">
        <v>17</v>
      </c>
      <c r="F1032">
        <v>1</v>
      </c>
      <c r="G1032">
        <v>1</v>
      </c>
      <c r="H1032">
        <v>3</v>
      </c>
      <c r="I1032" t="s">
        <v>892</v>
      </c>
      <c r="J1032" t="s">
        <v>3</v>
      </c>
      <c r="K1032" t="s">
        <v>893</v>
      </c>
      <c r="L1032">
        <v>1374</v>
      </c>
      <c r="N1032">
        <v>1013</v>
      </c>
      <c r="O1032" t="s">
        <v>894</v>
      </c>
      <c r="P1032" t="s">
        <v>894</v>
      </c>
      <c r="Q1032">
        <v>1</v>
      </c>
      <c r="X1032">
        <v>0.22</v>
      </c>
      <c r="Y1032">
        <v>1</v>
      </c>
      <c r="Z1032">
        <v>0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3</v>
      </c>
      <c r="AG1032">
        <v>0.22</v>
      </c>
      <c r="AH1032">
        <v>2</v>
      </c>
      <c r="AI1032">
        <v>39651997</v>
      </c>
      <c r="AJ1032">
        <v>1203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ROW(Source!A450)</f>
        <v>450</v>
      </c>
      <c r="B1033">
        <v>39652040</v>
      </c>
      <c r="C1033">
        <v>39652034</v>
      </c>
      <c r="D1033">
        <v>37080781</v>
      </c>
      <c r="E1033">
        <v>1</v>
      </c>
      <c r="F1033">
        <v>1</v>
      </c>
      <c r="G1033">
        <v>1</v>
      </c>
      <c r="H1033">
        <v>1</v>
      </c>
      <c r="I1033" t="s">
        <v>876</v>
      </c>
      <c r="J1033" t="s">
        <v>3</v>
      </c>
      <c r="K1033" t="s">
        <v>877</v>
      </c>
      <c r="L1033">
        <v>1191</v>
      </c>
      <c r="N1033">
        <v>1013</v>
      </c>
      <c r="O1033" t="s">
        <v>878</v>
      </c>
      <c r="P1033" t="s">
        <v>878</v>
      </c>
      <c r="Q1033">
        <v>1</v>
      </c>
      <c r="X1033">
        <v>1.03</v>
      </c>
      <c r="Y1033">
        <v>0</v>
      </c>
      <c r="Z1033">
        <v>0</v>
      </c>
      <c r="AA1033">
        <v>0</v>
      </c>
      <c r="AB1033">
        <v>9.92</v>
      </c>
      <c r="AC1033">
        <v>0</v>
      </c>
      <c r="AD1033">
        <v>1</v>
      </c>
      <c r="AE1033">
        <v>1</v>
      </c>
      <c r="AF1033" t="s">
        <v>19</v>
      </c>
      <c r="AG1033">
        <v>1.3905000000000001</v>
      </c>
      <c r="AH1033">
        <v>2</v>
      </c>
      <c r="AI1033">
        <v>39652037</v>
      </c>
      <c r="AJ1033">
        <v>1205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ROW(Source!A450)</f>
        <v>450</v>
      </c>
      <c r="B1034">
        <v>39652041</v>
      </c>
      <c r="C1034">
        <v>39652034</v>
      </c>
      <c r="D1034">
        <v>36799799</v>
      </c>
      <c r="E1034">
        <v>1</v>
      </c>
      <c r="F1034">
        <v>1</v>
      </c>
      <c r="G1034">
        <v>1</v>
      </c>
      <c r="H1034">
        <v>3</v>
      </c>
      <c r="I1034" t="s">
        <v>1070</v>
      </c>
      <c r="J1034" t="s">
        <v>1071</v>
      </c>
      <c r="K1034" t="s">
        <v>1072</v>
      </c>
      <c r="L1034">
        <v>1346</v>
      </c>
      <c r="N1034">
        <v>1009</v>
      </c>
      <c r="O1034" t="s">
        <v>186</v>
      </c>
      <c r="P1034" t="s">
        <v>186</v>
      </c>
      <c r="Q1034">
        <v>1</v>
      </c>
      <c r="X1034">
        <v>4.2000000000000003E-2</v>
      </c>
      <c r="Y1034">
        <v>26.44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3</v>
      </c>
      <c r="AG1034">
        <v>4.2000000000000003E-2</v>
      </c>
      <c r="AH1034">
        <v>2</v>
      </c>
      <c r="AI1034">
        <v>39652038</v>
      </c>
      <c r="AJ1034">
        <v>1206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ROW(Source!A450)</f>
        <v>450</v>
      </c>
      <c r="B1035">
        <v>39652042</v>
      </c>
      <c r="C1035">
        <v>39652034</v>
      </c>
      <c r="D1035">
        <v>36799065</v>
      </c>
      <c r="E1035">
        <v>17</v>
      </c>
      <c r="F1035">
        <v>1</v>
      </c>
      <c r="G1035">
        <v>1</v>
      </c>
      <c r="H1035">
        <v>3</v>
      </c>
      <c r="I1035" t="s">
        <v>892</v>
      </c>
      <c r="J1035" t="s">
        <v>3</v>
      </c>
      <c r="K1035" t="s">
        <v>893</v>
      </c>
      <c r="L1035">
        <v>1374</v>
      </c>
      <c r="N1035">
        <v>1013</v>
      </c>
      <c r="O1035" t="s">
        <v>894</v>
      </c>
      <c r="P1035" t="s">
        <v>894</v>
      </c>
      <c r="Q1035">
        <v>1</v>
      </c>
      <c r="X1035">
        <v>0.2</v>
      </c>
      <c r="Y1035">
        <v>1</v>
      </c>
      <c r="Z1035">
        <v>0</v>
      </c>
      <c r="AA1035">
        <v>0</v>
      </c>
      <c r="AB1035">
        <v>0</v>
      </c>
      <c r="AC1035">
        <v>0</v>
      </c>
      <c r="AD1035">
        <v>1</v>
      </c>
      <c r="AE1035">
        <v>0</v>
      </c>
      <c r="AF1035" t="s">
        <v>3</v>
      </c>
      <c r="AG1035">
        <v>0.2</v>
      </c>
      <c r="AH1035">
        <v>2</v>
      </c>
      <c r="AI1035">
        <v>39652039</v>
      </c>
      <c r="AJ1035">
        <v>1208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ROW(Source!A451)</f>
        <v>451</v>
      </c>
      <c r="B1036">
        <v>39652040</v>
      </c>
      <c r="C1036">
        <v>39652034</v>
      </c>
      <c r="D1036">
        <v>37080781</v>
      </c>
      <c r="E1036">
        <v>1</v>
      </c>
      <c r="F1036">
        <v>1</v>
      </c>
      <c r="G1036">
        <v>1</v>
      </c>
      <c r="H1036">
        <v>1</v>
      </c>
      <c r="I1036" t="s">
        <v>876</v>
      </c>
      <c r="J1036" t="s">
        <v>3</v>
      </c>
      <c r="K1036" t="s">
        <v>877</v>
      </c>
      <c r="L1036">
        <v>1191</v>
      </c>
      <c r="N1036">
        <v>1013</v>
      </c>
      <c r="O1036" t="s">
        <v>878</v>
      </c>
      <c r="P1036" t="s">
        <v>878</v>
      </c>
      <c r="Q1036">
        <v>1</v>
      </c>
      <c r="X1036">
        <v>1.03</v>
      </c>
      <c r="Y1036">
        <v>0</v>
      </c>
      <c r="Z1036">
        <v>0</v>
      </c>
      <c r="AA1036">
        <v>0</v>
      </c>
      <c r="AB1036">
        <v>9.92</v>
      </c>
      <c r="AC1036">
        <v>0</v>
      </c>
      <c r="AD1036">
        <v>1</v>
      </c>
      <c r="AE1036">
        <v>1</v>
      </c>
      <c r="AF1036" t="s">
        <v>19</v>
      </c>
      <c r="AG1036">
        <v>1.3905000000000001</v>
      </c>
      <c r="AH1036">
        <v>2</v>
      </c>
      <c r="AI1036">
        <v>39652037</v>
      </c>
      <c r="AJ1036">
        <v>1209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ROW(Source!A451)</f>
        <v>451</v>
      </c>
      <c r="B1037">
        <v>39652041</v>
      </c>
      <c r="C1037">
        <v>39652034</v>
      </c>
      <c r="D1037">
        <v>36799799</v>
      </c>
      <c r="E1037">
        <v>1</v>
      </c>
      <c r="F1037">
        <v>1</v>
      </c>
      <c r="G1037">
        <v>1</v>
      </c>
      <c r="H1037">
        <v>3</v>
      </c>
      <c r="I1037" t="s">
        <v>1070</v>
      </c>
      <c r="J1037" t="s">
        <v>1071</v>
      </c>
      <c r="K1037" t="s">
        <v>1072</v>
      </c>
      <c r="L1037">
        <v>1346</v>
      </c>
      <c r="N1037">
        <v>1009</v>
      </c>
      <c r="O1037" t="s">
        <v>186</v>
      </c>
      <c r="P1037" t="s">
        <v>186</v>
      </c>
      <c r="Q1037">
        <v>1</v>
      </c>
      <c r="X1037">
        <v>4.2000000000000003E-2</v>
      </c>
      <c r="Y1037">
        <v>26.44</v>
      </c>
      <c r="Z1037">
        <v>0</v>
      </c>
      <c r="AA1037">
        <v>0</v>
      </c>
      <c r="AB1037">
        <v>0</v>
      </c>
      <c r="AC1037">
        <v>0</v>
      </c>
      <c r="AD1037">
        <v>1</v>
      </c>
      <c r="AE1037">
        <v>0</v>
      </c>
      <c r="AF1037" t="s">
        <v>3</v>
      </c>
      <c r="AG1037">
        <v>4.2000000000000003E-2</v>
      </c>
      <c r="AH1037">
        <v>2</v>
      </c>
      <c r="AI1037">
        <v>39652038</v>
      </c>
      <c r="AJ1037">
        <v>1210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ROW(Source!A451)</f>
        <v>451</v>
      </c>
      <c r="B1038">
        <v>39652042</v>
      </c>
      <c r="C1038">
        <v>39652034</v>
      </c>
      <c r="D1038">
        <v>36799065</v>
      </c>
      <c r="E1038">
        <v>17</v>
      </c>
      <c r="F1038">
        <v>1</v>
      </c>
      <c r="G1038">
        <v>1</v>
      </c>
      <c r="H1038">
        <v>3</v>
      </c>
      <c r="I1038" t="s">
        <v>892</v>
      </c>
      <c r="J1038" t="s">
        <v>3</v>
      </c>
      <c r="K1038" t="s">
        <v>893</v>
      </c>
      <c r="L1038">
        <v>1374</v>
      </c>
      <c r="N1038">
        <v>1013</v>
      </c>
      <c r="O1038" t="s">
        <v>894</v>
      </c>
      <c r="P1038" t="s">
        <v>894</v>
      </c>
      <c r="Q1038">
        <v>1</v>
      </c>
      <c r="X1038">
        <v>0.2</v>
      </c>
      <c r="Y1038">
        <v>1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3</v>
      </c>
      <c r="AG1038">
        <v>0.2</v>
      </c>
      <c r="AH1038">
        <v>2</v>
      </c>
      <c r="AI1038">
        <v>39652039</v>
      </c>
      <c r="AJ1038">
        <v>1212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ROW(Source!A454)</f>
        <v>454</v>
      </c>
      <c r="B1039">
        <v>39652058</v>
      </c>
      <c r="C1039">
        <v>39652044</v>
      </c>
      <c r="D1039">
        <v>37071037</v>
      </c>
      <c r="E1039">
        <v>1</v>
      </c>
      <c r="F1039">
        <v>1</v>
      </c>
      <c r="G1039">
        <v>1</v>
      </c>
      <c r="H1039">
        <v>1</v>
      </c>
      <c r="I1039" t="s">
        <v>895</v>
      </c>
      <c r="J1039" t="s">
        <v>3</v>
      </c>
      <c r="K1039" t="s">
        <v>896</v>
      </c>
      <c r="L1039">
        <v>1191</v>
      </c>
      <c r="N1039">
        <v>1013</v>
      </c>
      <c r="O1039" t="s">
        <v>878</v>
      </c>
      <c r="P1039" t="s">
        <v>878</v>
      </c>
      <c r="Q1039">
        <v>1</v>
      </c>
      <c r="X1039">
        <v>45.8</v>
      </c>
      <c r="Y1039">
        <v>0</v>
      </c>
      <c r="Z1039">
        <v>0</v>
      </c>
      <c r="AA1039">
        <v>0</v>
      </c>
      <c r="AB1039">
        <v>9.6199999999999992</v>
      </c>
      <c r="AC1039">
        <v>0</v>
      </c>
      <c r="AD1039">
        <v>1</v>
      </c>
      <c r="AE1039">
        <v>1</v>
      </c>
      <c r="AF1039" t="s">
        <v>19</v>
      </c>
      <c r="AG1039">
        <v>61.83</v>
      </c>
      <c r="AH1039">
        <v>2</v>
      </c>
      <c r="AI1039">
        <v>39652045</v>
      </c>
      <c r="AJ1039">
        <v>1213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ROW(Source!A454)</f>
        <v>454</v>
      </c>
      <c r="B1040">
        <v>39652059</v>
      </c>
      <c r="C1040">
        <v>39652044</v>
      </c>
      <c r="D1040">
        <v>37064876</v>
      </c>
      <c r="E1040">
        <v>1</v>
      </c>
      <c r="F1040">
        <v>1</v>
      </c>
      <c r="G1040">
        <v>1</v>
      </c>
      <c r="H1040">
        <v>1</v>
      </c>
      <c r="I1040" t="s">
        <v>897</v>
      </c>
      <c r="J1040" t="s">
        <v>3</v>
      </c>
      <c r="K1040" t="s">
        <v>898</v>
      </c>
      <c r="L1040">
        <v>1191</v>
      </c>
      <c r="N1040">
        <v>1013</v>
      </c>
      <c r="O1040" t="s">
        <v>878</v>
      </c>
      <c r="P1040" t="s">
        <v>878</v>
      </c>
      <c r="Q1040">
        <v>1</v>
      </c>
      <c r="X1040">
        <v>1.73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1</v>
      </c>
      <c r="AE1040">
        <v>2</v>
      </c>
      <c r="AF1040" t="s">
        <v>19</v>
      </c>
      <c r="AG1040">
        <v>2.3355000000000001</v>
      </c>
      <c r="AH1040">
        <v>2</v>
      </c>
      <c r="AI1040">
        <v>39652046</v>
      </c>
      <c r="AJ1040">
        <v>1214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ROW(Source!A454)</f>
        <v>454</v>
      </c>
      <c r="B1041">
        <v>39652060</v>
      </c>
      <c r="C1041">
        <v>39652044</v>
      </c>
      <c r="D1041">
        <v>36882159</v>
      </c>
      <c r="E1041">
        <v>1</v>
      </c>
      <c r="F1041">
        <v>1</v>
      </c>
      <c r="G1041">
        <v>1</v>
      </c>
      <c r="H1041">
        <v>2</v>
      </c>
      <c r="I1041" t="s">
        <v>958</v>
      </c>
      <c r="J1041" t="s">
        <v>959</v>
      </c>
      <c r="K1041" t="s">
        <v>960</v>
      </c>
      <c r="L1041">
        <v>1368</v>
      </c>
      <c r="N1041">
        <v>1011</v>
      </c>
      <c r="O1041" t="s">
        <v>902</v>
      </c>
      <c r="P1041" t="s">
        <v>902</v>
      </c>
      <c r="Q1041">
        <v>1</v>
      </c>
      <c r="X1041">
        <v>1.53</v>
      </c>
      <c r="Y1041">
        <v>0</v>
      </c>
      <c r="Z1041">
        <v>111.99</v>
      </c>
      <c r="AA1041">
        <v>13.5</v>
      </c>
      <c r="AB1041">
        <v>0</v>
      </c>
      <c r="AC1041">
        <v>0</v>
      </c>
      <c r="AD1041">
        <v>1</v>
      </c>
      <c r="AE1041">
        <v>0</v>
      </c>
      <c r="AF1041" t="s">
        <v>19</v>
      </c>
      <c r="AG1041">
        <v>2.0655000000000001</v>
      </c>
      <c r="AH1041">
        <v>2</v>
      </c>
      <c r="AI1041">
        <v>39652047</v>
      </c>
      <c r="AJ1041">
        <v>1215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ROW(Source!A454)</f>
        <v>454</v>
      </c>
      <c r="B1042">
        <v>39652061</v>
      </c>
      <c r="C1042">
        <v>39652044</v>
      </c>
      <c r="D1042">
        <v>36884594</v>
      </c>
      <c r="E1042">
        <v>1</v>
      </c>
      <c r="F1042">
        <v>1</v>
      </c>
      <c r="G1042">
        <v>1</v>
      </c>
      <c r="H1042">
        <v>2</v>
      </c>
      <c r="I1042" t="s">
        <v>1271</v>
      </c>
      <c r="J1042" t="s">
        <v>1272</v>
      </c>
      <c r="K1042" t="s">
        <v>1273</v>
      </c>
      <c r="L1042">
        <v>1368</v>
      </c>
      <c r="N1042">
        <v>1011</v>
      </c>
      <c r="O1042" t="s">
        <v>902</v>
      </c>
      <c r="P1042" t="s">
        <v>902</v>
      </c>
      <c r="Q1042">
        <v>1</v>
      </c>
      <c r="X1042">
        <v>0.2</v>
      </c>
      <c r="Y1042">
        <v>0</v>
      </c>
      <c r="Z1042">
        <v>30.46</v>
      </c>
      <c r="AA1042">
        <v>11.6</v>
      </c>
      <c r="AB1042">
        <v>0</v>
      </c>
      <c r="AC1042">
        <v>0</v>
      </c>
      <c r="AD1042">
        <v>1</v>
      </c>
      <c r="AE1042">
        <v>0</v>
      </c>
      <c r="AF1042" t="s">
        <v>19</v>
      </c>
      <c r="AG1042">
        <v>0.27</v>
      </c>
      <c r="AH1042">
        <v>2</v>
      </c>
      <c r="AI1042">
        <v>39652048</v>
      </c>
      <c r="AJ1042">
        <v>1216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ROW(Source!A454)</f>
        <v>454</v>
      </c>
      <c r="B1043">
        <v>39652062</v>
      </c>
      <c r="C1043">
        <v>39652044</v>
      </c>
      <c r="D1043">
        <v>36799065</v>
      </c>
      <c r="E1043">
        <v>17</v>
      </c>
      <c r="F1043">
        <v>1</v>
      </c>
      <c r="G1043">
        <v>1</v>
      </c>
      <c r="H1043">
        <v>3</v>
      </c>
      <c r="I1043" t="s">
        <v>892</v>
      </c>
      <c r="J1043" t="s">
        <v>3</v>
      </c>
      <c r="K1043" t="s">
        <v>893</v>
      </c>
      <c r="L1043">
        <v>1374</v>
      </c>
      <c r="N1043">
        <v>1013</v>
      </c>
      <c r="O1043" t="s">
        <v>894</v>
      </c>
      <c r="P1043" t="s">
        <v>894</v>
      </c>
      <c r="Q1043">
        <v>1</v>
      </c>
      <c r="X1043">
        <v>8.81</v>
      </c>
      <c r="Y1043">
        <v>1</v>
      </c>
      <c r="Z1043">
        <v>0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3</v>
      </c>
      <c r="AG1043">
        <v>8.81</v>
      </c>
      <c r="AH1043">
        <v>2</v>
      </c>
      <c r="AI1043">
        <v>39652049</v>
      </c>
      <c r="AJ1043">
        <v>1217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ROW(Source!A455)</f>
        <v>455</v>
      </c>
      <c r="B1044">
        <v>39652058</v>
      </c>
      <c r="C1044">
        <v>39652044</v>
      </c>
      <c r="D1044">
        <v>37071037</v>
      </c>
      <c r="E1044">
        <v>1</v>
      </c>
      <c r="F1044">
        <v>1</v>
      </c>
      <c r="G1044">
        <v>1</v>
      </c>
      <c r="H1044">
        <v>1</v>
      </c>
      <c r="I1044" t="s">
        <v>895</v>
      </c>
      <c r="J1044" t="s">
        <v>3</v>
      </c>
      <c r="K1044" t="s">
        <v>896</v>
      </c>
      <c r="L1044">
        <v>1191</v>
      </c>
      <c r="N1044">
        <v>1013</v>
      </c>
      <c r="O1044" t="s">
        <v>878</v>
      </c>
      <c r="P1044" t="s">
        <v>878</v>
      </c>
      <c r="Q1044">
        <v>1</v>
      </c>
      <c r="X1044">
        <v>45.8</v>
      </c>
      <c r="Y1044">
        <v>0</v>
      </c>
      <c r="Z1044">
        <v>0</v>
      </c>
      <c r="AA1044">
        <v>0</v>
      </c>
      <c r="AB1044">
        <v>9.6199999999999992</v>
      </c>
      <c r="AC1044">
        <v>0</v>
      </c>
      <c r="AD1044">
        <v>1</v>
      </c>
      <c r="AE1044">
        <v>1</v>
      </c>
      <c r="AF1044" t="s">
        <v>19</v>
      </c>
      <c r="AG1044">
        <v>61.83</v>
      </c>
      <c r="AH1044">
        <v>2</v>
      </c>
      <c r="AI1044">
        <v>39652045</v>
      </c>
      <c r="AJ1044">
        <v>1222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ROW(Source!A455)</f>
        <v>455</v>
      </c>
      <c r="B1045">
        <v>39652059</v>
      </c>
      <c r="C1045">
        <v>39652044</v>
      </c>
      <c r="D1045">
        <v>37064876</v>
      </c>
      <c r="E1045">
        <v>1</v>
      </c>
      <c r="F1045">
        <v>1</v>
      </c>
      <c r="G1045">
        <v>1</v>
      </c>
      <c r="H1045">
        <v>1</v>
      </c>
      <c r="I1045" t="s">
        <v>897</v>
      </c>
      <c r="J1045" t="s">
        <v>3</v>
      </c>
      <c r="K1045" t="s">
        <v>898</v>
      </c>
      <c r="L1045">
        <v>1191</v>
      </c>
      <c r="N1045">
        <v>1013</v>
      </c>
      <c r="O1045" t="s">
        <v>878</v>
      </c>
      <c r="P1045" t="s">
        <v>878</v>
      </c>
      <c r="Q1045">
        <v>1</v>
      </c>
      <c r="X1045">
        <v>1.73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1</v>
      </c>
      <c r="AE1045">
        <v>2</v>
      </c>
      <c r="AF1045" t="s">
        <v>19</v>
      </c>
      <c r="AG1045">
        <v>2.3355000000000001</v>
      </c>
      <c r="AH1045">
        <v>2</v>
      </c>
      <c r="AI1045">
        <v>39652046</v>
      </c>
      <c r="AJ1045">
        <v>1223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ROW(Source!A455)</f>
        <v>455</v>
      </c>
      <c r="B1046">
        <v>39652060</v>
      </c>
      <c r="C1046">
        <v>39652044</v>
      </c>
      <c r="D1046">
        <v>36882159</v>
      </c>
      <c r="E1046">
        <v>1</v>
      </c>
      <c r="F1046">
        <v>1</v>
      </c>
      <c r="G1046">
        <v>1</v>
      </c>
      <c r="H1046">
        <v>2</v>
      </c>
      <c r="I1046" t="s">
        <v>958</v>
      </c>
      <c r="J1046" t="s">
        <v>959</v>
      </c>
      <c r="K1046" t="s">
        <v>960</v>
      </c>
      <c r="L1046">
        <v>1368</v>
      </c>
      <c r="N1046">
        <v>1011</v>
      </c>
      <c r="O1046" t="s">
        <v>902</v>
      </c>
      <c r="P1046" t="s">
        <v>902</v>
      </c>
      <c r="Q1046">
        <v>1</v>
      </c>
      <c r="X1046">
        <v>1.53</v>
      </c>
      <c r="Y1046">
        <v>0</v>
      </c>
      <c r="Z1046">
        <v>111.99</v>
      </c>
      <c r="AA1046">
        <v>13.5</v>
      </c>
      <c r="AB1046">
        <v>0</v>
      </c>
      <c r="AC1046">
        <v>0</v>
      </c>
      <c r="AD1046">
        <v>1</v>
      </c>
      <c r="AE1046">
        <v>0</v>
      </c>
      <c r="AF1046" t="s">
        <v>19</v>
      </c>
      <c r="AG1046">
        <v>2.0655000000000001</v>
      </c>
      <c r="AH1046">
        <v>2</v>
      </c>
      <c r="AI1046">
        <v>39652047</v>
      </c>
      <c r="AJ1046">
        <v>1224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ROW(Source!A455)</f>
        <v>455</v>
      </c>
      <c r="B1047">
        <v>39652061</v>
      </c>
      <c r="C1047">
        <v>39652044</v>
      </c>
      <c r="D1047">
        <v>36884594</v>
      </c>
      <c r="E1047">
        <v>1</v>
      </c>
      <c r="F1047">
        <v>1</v>
      </c>
      <c r="G1047">
        <v>1</v>
      </c>
      <c r="H1047">
        <v>2</v>
      </c>
      <c r="I1047" t="s">
        <v>1271</v>
      </c>
      <c r="J1047" t="s">
        <v>1272</v>
      </c>
      <c r="K1047" t="s">
        <v>1273</v>
      </c>
      <c r="L1047">
        <v>1368</v>
      </c>
      <c r="N1047">
        <v>1011</v>
      </c>
      <c r="O1047" t="s">
        <v>902</v>
      </c>
      <c r="P1047" t="s">
        <v>902</v>
      </c>
      <c r="Q1047">
        <v>1</v>
      </c>
      <c r="X1047">
        <v>0.2</v>
      </c>
      <c r="Y1047">
        <v>0</v>
      </c>
      <c r="Z1047">
        <v>30.46</v>
      </c>
      <c r="AA1047">
        <v>11.6</v>
      </c>
      <c r="AB1047">
        <v>0</v>
      </c>
      <c r="AC1047">
        <v>0</v>
      </c>
      <c r="AD1047">
        <v>1</v>
      </c>
      <c r="AE1047">
        <v>0</v>
      </c>
      <c r="AF1047" t="s">
        <v>19</v>
      </c>
      <c r="AG1047">
        <v>0.27</v>
      </c>
      <c r="AH1047">
        <v>2</v>
      </c>
      <c r="AI1047">
        <v>39652048</v>
      </c>
      <c r="AJ1047">
        <v>1225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ROW(Source!A455)</f>
        <v>455</v>
      </c>
      <c r="B1048">
        <v>39652062</v>
      </c>
      <c r="C1048">
        <v>39652044</v>
      </c>
      <c r="D1048">
        <v>36799065</v>
      </c>
      <c r="E1048">
        <v>17</v>
      </c>
      <c r="F1048">
        <v>1</v>
      </c>
      <c r="G1048">
        <v>1</v>
      </c>
      <c r="H1048">
        <v>3</v>
      </c>
      <c r="I1048" t="s">
        <v>892</v>
      </c>
      <c r="J1048" t="s">
        <v>3</v>
      </c>
      <c r="K1048" t="s">
        <v>893</v>
      </c>
      <c r="L1048">
        <v>1374</v>
      </c>
      <c r="N1048">
        <v>1013</v>
      </c>
      <c r="O1048" t="s">
        <v>894</v>
      </c>
      <c r="P1048" t="s">
        <v>894</v>
      </c>
      <c r="Q1048">
        <v>1</v>
      </c>
      <c r="X1048">
        <v>8.81</v>
      </c>
      <c r="Y1048">
        <v>1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3</v>
      </c>
      <c r="AG1048">
        <v>8.81</v>
      </c>
      <c r="AH1048">
        <v>2</v>
      </c>
      <c r="AI1048">
        <v>39652049</v>
      </c>
      <c r="AJ1048">
        <v>1226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ROW(Source!A464)</f>
        <v>464</v>
      </c>
      <c r="B1049">
        <v>39652078</v>
      </c>
      <c r="C1049">
        <v>39652067</v>
      </c>
      <c r="D1049">
        <v>37071037</v>
      </c>
      <c r="E1049">
        <v>1</v>
      </c>
      <c r="F1049">
        <v>1</v>
      </c>
      <c r="G1049">
        <v>1</v>
      </c>
      <c r="H1049">
        <v>1</v>
      </c>
      <c r="I1049" t="s">
        <v>895</v>
      </c>
      <c r="J1049" t="s">
        <v>3</v>
      </c>
      <c r="K1049" t="s">
        <v>896</v>
      </c>
      <c r="L1049">
        <v>1191</v>
      </c>
      <c r="N1049">
        <v>1013</v>
      </c>
      <c r="O1049" t="s">
        <v>878</v>
      </c>
      <c r="P1049" t="s">
        <v>878</v>
      </c>
      <c r="Q1049">
        <v>1</v>
      </c>
      <c r="X1049">
        <v>20.6</v>
      </c>
      <c r="Y1049">
        <v>0</v>
      </c>
      <c r="Z1049">
        <v>0</v>
      </c>
      <c r="AA1049">
        <v>0</v>
      </c>
      <c r="AB1049">
        <v>9.6199999999999992</v>
      </c>
      <c r="AC1049">
        <v>0</v>
      </c>
      <c r="AD1049">
        <v>1</v>
      </c>
      <c r="AE1049">
        <v>1</v>
      </c>
      <c r="AF1049" t="s">
        <v>19</v>
      </c>
      <c r="AG1049">
        <v>27.810000000000002</v>
      </c>
      <c r="AH1049">
        <v>2</v>
      </c>
      <c r="AI1049">
        <v>39652068</v>
      </c>
      <c r="AJ1049">
        <v>1231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ROW(Source!A464)</f>
        <v>464</v>
      </c>
      <c r="B1050">
        <v>39652079</v>
      </c>
      <c r="C1050">
        <v>39652067</v>
      </c>
      <c r="D1050">
        <v>36883858</v>
      </c>
      <c r="E1050">
        <v>1</v>
      </c>
      <c r="F1050">
        <v>1</v>
      </c>
      <c r="G1050">
        <v>1</v>
      </c>
      <c r="H1050">
        <v>2</v>
      </c>
      <c r="I1050" t="s">
        <v>1039</v>
      </c>
      <c r="J1050" t="s">
        <v>1040</v>
      </c>
      <c r="K1050" t="s">
        <v>1041</v>
      </c>
      <c r="L1050">
        <v>1368</v>
      </c>
      <c r="N1050">
        <v>1011</v>
      </c>
      <c r="O1050" t="s">
        <v>902</v>
      </c>
      <c r="P1050" t="s">
        <v>902</v>
      </c>
      <c r="Q1050">
        <v>1</v>
      </c>
      <c r="X1050">
        <v>1.97</v>
      </c>
      <c r="Y1050">
        <v>0</v>
      </c>
      <c r="Z1050">
        <v>8.1</v>
      </c>
      <c r="AA1050">
        <v>0</v>
      </c>
      <c r="AB1050">
        <v>0</v>
      </c>
      <c r="AC1050">
        <v>0</v>
      </c>
      <c r="AD1050">
        <v>1</v>
      </c>
      <c r="AE1050">
        <v>0</v>
      </c>
      <c r="AF1050" t="s">
        <v>19</v>
      </c>
      <c r="AG1050">
        <v>2.6595</v>
      </c>
      <c r="AH1050">
        <v>2</v>
      </c>
      <c r="AI1050">
        <v>39652069</v>
      </c>
      <c r="AJ1050">
        <v>1232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ROW(Source!A464)</f>
        <v>464</v>
      </c>
      <c r="B1051">
        <v>39652080</v>
      </c>
      <c r="C1051">
        <v>39652067</v>
      </c>
      <c r="D1051">
        <v>36800140</v>
      </c>
      <c r="E1051">
        <v>1</v>
      </c>
      <c r="F1051">
        <v>1</v>
      </c>
      <c r="G1051">
        <v>1</v>
      </c>
      <c r="H1051">
        <v>3</v>
      </c>
      <c r="I1051" t="s">
        <v>1061</v>
      </c>
      <c r="J1051" t="s">
        <v>1062</v>
      </c>
      <c r="K1051" t="s">
        <v>1063</v>
      </c>
      <c r="L1051">
        <v>1339</v>
      </c>
      <c r="N1051">
        <v>1007</v>
      </c>
      <c r="O1051" t="s">
        <v>657</v>
      </c>
      <c r="P1051" t="s">
        <v>657</v>
      </c>
      <c r="Q1051">
        <v>1</v>
      </c>
      <c r="X1051">
        <v>1.6E-2</v>
      </c>
      <c r="Y1051">
        <v>38.51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0</v>
      </c>
      <c r="AF1051" t="s">
        <v>3</v>
      </c>
      <c r="AG1051">
        <v>1.6E-2</v>
      </c>
      <c r="AH1051">
        <v>2</v>
      </c>
      <c r="AI1051">
        <v>39652070</v>
      </c>
      <c r="AJ1051">
        <v>1233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ROW(Source!A464)</f>
        <v>464</v>
      </c>
      <c r="B1052">
        <v>39652081</v>
      </c>
      <c r="C1052">
        <v>39652067</v>
      </c>
      <c r="D1052">
        <v>36800159</v>
      </c>
      <c r="E1052">
        <v>1</v>
      </c>
      <c r="F1052">
        <v>1</v>
      </c>
      <c r="G1052">
        <v>1</v>
      </c>
      <c r="H1052">
        <v>3</v>
      </c>
      <c r="I1052" t="s">
        <v>1064</v>
      </c>
      <c r="J1052" t="s">
        <v>1065</v>
      </c>
      <c r="K1052" t="s">
        <v>1066</v>
      </c>
      <c r="L1052">
        <v>1339</v>
      </c>
      <c r="N1052">
        <v>1007</v>
      </c>
      <c r="O1052" t="s">
        <v>657</v>
      </c>
      <c r="P1052" t="s">
        <v>657</v>
      </c>
      <c r="Q1052">
        <v>1</v>
      </c>
      <c r="X1052">
        <v>7.0999999999999994E-2</v>
      </c>
      <c r="Y1052">
        <v>6.22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0</v>
      </c>
      <c r="AF1052" t="s">
        <v>3</v>
      </c>
      <c r="AG1052">
        <v>7.0999999999999994E-2</v>
      </c>
      <c r="AH1052">
        <v>2</v>
      </c>
      <c r="AI1052">
        <v>39652071</v>
      </c>
      <c r="AJ1052">
        <v>1234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ROW(Source!A464)</f>
        <v>464</v>
      </c>
      <c r="B1053">
        <v>39652082</v>
      </c>
      <c r="C1053">
        <v>39652067</v>
      </c>
      <c r="D1053">
        <v>36803265</v>
      </c>
      <c r="E1053">
        <v>1</v>
      </c>
      <c r="F1053">
        <v>1</v>
      </c>
      <c r="G1053">
        <v>1</v>
      </c>
      <c r="H1053">
        <v>3</v>
      </c>
      <c r="I1053" t="s">
        <v>1274</v>
      </c>
      <c r="J1053" t="s">
        <v>1275</v>
      </c>
      <c r="K1053" t="s">
        <v>1276</v>
      </c>
      <c r="L1053">
        <v>1348</v>
      </c>
      <c r="N1053">
        <v>1009</v>
      </c>
      <c r="O1053" t="s">
        <v>888</v>
      </c>
      <c r="P1053" t="s">
        <v>888</v>
      </c>
      <c r="Q1053">
        <v>1000</v>
      </c>
      <c r="X1053">
        <v>6.7000000000000002E-4</v>
      </c>
      <c r="Y1053">
        <v>12650</v>
      </c>
      <c r="Z1053">
        <v>0</v>
      </c>
      <c r="AA1053">
        <v>0</v>
      </c>
      <c r="AB1053">
        <v>0</v>
      </c>
      <c r="AC1053">
        <v>0</v>
      </c>
      <c r="AD1053">
        <v>1</v>
      </c>
      <c r="AE1053">
        <v>0</v>
      </c>
      <c r="AF1053" t="s">
        <v>3</v>
      </c>
      <c r="AG1053">
        <v>6.7000000000000002E-4</v>
      </c>
      <c r="AH1053">
        <v>2</v>
      </c>
      <c r="AI1053">
        <v>39652072</v>
      </c>
      <c r="AJ1053">
        <v>1235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ROW(Source!A464)</f>
        <v>464</v>
      </c>
      <c r="B1054">
        <v>39652083</v>
      </c>
      <c r="C1054">
        <v>39652067</v>
      </c>
      <c r="D1054">
        <v>36799065</v>
      </c>
      <c r="E1054">
        <v>17</v>
      </c>
      <c r="F1054">
        <v>1</v>
      </c>
      <c r="G1054">
        <v>1</v>
      </c>
      <c r="H1054">
        <v>3</v>
      </c>
      <c r="I1054" t="s">
        <v>892</v>
      </c>
      <c r="J1054" t="s">
        <v>3</v>
      </c>
      <c r="K1054" t="s">
        <v>893</v>
      </c>
      <c r="L1054">
        <v>1374</v>
      </c>
      <c r="N1054">
        <v>1013</v>
      </c>
      <c r="O1054" t="s">
        <v>894</v>
      </c>
      <c r="P1054" t="s">
        <v>894</v>
      </c>
      <c r="Q1054">
        <v>1</v>
      </c>
      <c r="X1054">
        <v>3.96</v>
      </c>
      <c r="Y1054">
        <v>1</v>
      </c>
      <c r="Z1054">
        <v>0</v>
      </c>
      <c r="AA1054">
        <v>0</v>
      </c>
      <c r="AB1054">
        <v>0</v>
      </c>
      <c r="AC1054">
        <v>0</v>
      </c>
      <c r="AD1054">
        <v>1</v>
      </c>
      <c r="AE1054">
        <v>0</v>
      </c>
      <c r="AF1054" t="s">
        <v>3</v>
      </c>
      <c r="AG1054">
        <v>3.96</v>
      </c>
      <c r="AH1054">
        <v>2</v>
      </c>
      <c r="AI1054">
        <v>39652073</v>
      </c>
      <c r="AJ1054">
        <v>1236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ROW(Source!A465)</f>
        <v>465</v>
      </c>
      <c r="B1055">
        <v>39652078</v>
      </c>
      <c r="C1055">
        <v>39652067</v>
      </c>
      <c r="D1055">
        <v>37071037</v>
      </c>
      <c r="E1055">
        <v>1</v>
      </c>
      <c r="F1055">
        <v>1</v>
      </c>
      <c r="G1055">
        <v>1</v>
      </c>
      <c r="H1055">
        <v>1</v>
      </c>
      <c r="I1055" t="s">
        <v>895</v>
      </c>
      <c r="J1055" t="s">
        <v>3</v>
      </c>
      <c r="K1055" t="s">
        <v>896</v>
      </c>
      <c r="L1055">
        <v>1191</v>
      </c>
      <c r="N1055">
        <v>1013</v>
      </c>
      <c r="O1055" t="s">
        <v>878</v>
      </c>
      <c r="P1055" t="s">
        <v>878</v>
      </c>
      <c r="Q1055">
        <v>1</v>
      </c>
      <c r="X1055">
        <v>20.6</v>
      </c>
      <c r="Y1055">
        <v>0</v>
      </c>
      <c r="Z1055">
        <v>0</v>
      </c>
      <c r="AA1055">
        <v>0</v>
      </c>
      <c r="AB1055">
        <v>9.6199999999999992</v>
      </c>
      <c r="AC1055">
        <v>0</v>
      </c>
      <c r="AD1055">
        <v>1</v>
      </c>
      <c r="AE1055">
        <v>1</v>
      </c>
      <c r="AF1055" t="s">
        <v>19</v>
      </c>
      <c r="AG1055">
        <v>27.810000000000002</v>
      </c>
      <c r="AH1055">
        <v>2</v>
      </c>
      <c r="AI1055">
        <v>39652068</v>
      </c>
      <c r="AJ1055">
        <v>1239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ROW(Source!A465)</f>
        <v>465</v>
      </c>
      <c r="B1056">
        <v>39652079</v>
      </c>
      <c r="C1056">
        <v>39652067</v>
      </c>
      <c r="D1056">
        <v>36883858</v>
      </c>
      <c r="E1056">
        <v>1</v>
      </c>
      <c r="F1056">
        <v>1</v>
      </c>
      <c r="G1056">
        <v>1</v>
      </c>
      <c r="H1056">
        <v>2</v>
      </c>
      <c r="I1056" t="s">
        <v>1039</v>
      </c>
      <c r="J1056" t="s">
        <v>1040</v>
      </c>
      <c r="K1056" t="s">
        <v>1041</v>
      </c>
      <c r="L1056">
        <v>1368</v>
      </c>
      <c r="N1056">
        <v>1011</v>
      </c>
      <c r="O1056" t="s">
        <v>902</v>
      </c>
      <c r="P1056" t="s">
        <v>902</v>
      </c>
      <c r="Q1056">
        <v>1</v>
      </c>
      <c r="X1056">
        <v>1.97</v>
      </c>
      <c r="Y1056">
        <v>0</v>
      </c>
      <c r="Z1056">
        <v>8.1</v>
      </c>
      <c r="AA1056">
        <v>0</v>
      </c>
      <c r="AB1056">
        <v>0</v>
      </c>
      <c r="AC1056">
        <v>0</v>
      </c>
      <c r="AD1056">
        <v>1</v>
      </c>
      <c r="AE1056">
        <v>0</v>
      </c>
      <c r="AF1056" t="s">
        <v>19</v>
      </c>
      <c r="AG1056">
        <v>2.6595</v>
      </c>
      <c r="AH1056">
        <v>2</v>
      </c>
      <c r="AI1056">
        <v>39652069</v>
      </c>
      <c r="AJ1056">
        <v>1240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ROW(Source!A465)</f>
        <v>465</v>
      </c>
      <c r="B1057">
        <v>39652080</v>
      </c>
      <c r="C1057">
        <v>39652067</v>
      </c>
      <c r="D1057">
        <v>36800140</v>
      </c>
      <c r="E1057">
        <v>1</v>
      </c>
      <c r="F1057">
        <v>1</v>
      </c>
      <c r="G1057">
        <v>1</v>
      </c>
      <c r="H1057">
        <v>3</v>
      </c>
      <c r="I1057" t="s">
        <v>1061</v>
      </c>
      <c r="J1057" t="s">
        <v>1062</v>
      </c>
      <c r="K1057" t="s">
        <v>1063</v>
      </c>
      <c r="L1057">
        <v>1339</v>
      </c>
      <c r="N1057">
        <v>1007</v>
      </c>
      <c r="O1057" t="s">
        <v>657</v>
      </c>
      <c r="P1057" t="s">
        <v>657</v>
      </c>
      <c r="Q1057">
        <v>1</v>
      </c>
      <c r="X1057">
        <v>1.6E-2</v>
      </c>
      <c r="Y1057">
        <v>38.51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3</v>
      </c>
      <c r="AG1057">
        <v>1.6E-2</v>
      </c>
      <c r="AH1057">
        <v>2</v>
      </c>
      <c r="AI1057">
        <v>39652070</v>
      </c>
      <c r="AJ1057">
        <v>1241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ROW(Source!A465)</f>
        <v>465</v>
      </c>
      <c r="B1058">
        <v>39652081</v>
      </c>
      <c r="C1058">
        <v>39652067</v>
      </c>
      <c r="D1058">
        <v>36800159</v>
      </c>
      <c r="E1058">
        <v>1</v>
      </c>
      <c r="F1058">
        <v>1</v>
      </c>
      <c r="G1058">
        <v>1</v>
      </c>
      <c r="H1058">
        <v>3</v>
      </c>
      <c r="I1058" t="s">
        <v>1064</v>
      </c>
      <c r="J1058" t="s">
        <v>1065</v>
      </c>
      <c r="K1058" t="s">
        <v>1066</v>
      </c>
      <c r="L1058">
        <v>1339</v>
      </c>
      <c r="N1058">
        <v>1007</v>
      </c>
      <c r="O1058" t="s">
        <v>657</v>
      </c>
      <c r="P1058" t="s">
        <v>657</v>
      </c>
      <c r="Q1058">
        <v>1</v>
      </c>
      <c r="X1058">
        <v>7.0999999999999994E-2</v>
      </c>
      <c r="Y1058">
        <v>6.22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3</v>
      </c>
      <c r="AG1058">
        <v>7.0999999999999994E-2</v>
      </c>
      <c r="AH1058">
        <v>2</v>
      </c>
      <c r="AI1058">
        <v>39652071</v>
      </c>
      <c r="AJ1058">
        <v>1242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ROW(Source!A465)</f>
        <v>465</v>
      </c>
      <c r="B1059">
        <v>39652082</v>
      </c>
      <c r="C1059">
        <v>39652067</v>
      </c>
      <c r="D1059">
        <v>36803265</v>
      </c>
      <c r="E1059">
        <v>1</v>
      </c>
      <c r="F1059">
        <v>1</v>
      </c>
      <c r="G1059">
        <v>1</v>
      </c>
      <c r="H1059">
        <v>3</v>
      </c>
      <c r="I1059" t="s">
        <v>1274</v>
      </c>
      <c r="J1059" t="s">
        <v>1275</v>
      </c>
      <c r="K1059" t="s">
        <v>1276</v>
      </c>
      <c r="L1059">
        <v>1348</v>
      </c>
      <c r="N1059">
        <v>1009</v>
      </c>
      <c r="O1059" t="s">
        <v>888</v>
      </c>
      <c r="P1059" t="s">
        <v>888</v>
      </c>
      <c r="Q1059">
        <v>1000</v>
      </c>
      <c r="X1059">
        <v>6.7000000000000002E-4</v>
      </c>
      <c r="Y1059">
        <v>12650</v>
      </c>
      <c r="Z1059">
        <v>0</v>
      </c>
      <c r="AA1059">
        <v>0</v>
      </c>
      <c r="AB1059">
        <v>0</v>
      </c>
      <c r="AC1059">
        <v>0</v>
      </c>
      <c r="AD1059">
        <v>1</v>
      </c>
      <c r="AE1059">
        <v>0</v>
      </c>
      <c r="AF1059" t="s">
        <v>3</v>
      </c>
      <c r="AG1059">
        <v>6.7000000000000002E-4</v>
      </c>
      <c r="AH1059">
        <v>2</v>
      </c>
      <c r="AI1059">
        <v>39652072</v>
      </c>
      <c r="AJ1059">
        <v>1243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ROW(Source!A465)</f>
        <v>465</v>
      </c>
      <c r="B1060">
        <v>39652083</v>
      </c>
      <c r="C1060">
        <v>39652067</v>
      </c>
      <c r="D1060">
        <v>36799065</v>
      </c>
      <c r="E1060">
        <v>17</v>
      </c>
      <c r="F1060">
        <v>1</v>
      </c>
      <c r="G1060">
        <v>1</v>
      </c>
      <c r="H1060">
        <v>3</v>
      </c>
      <c r="I1060" t="s">
        <v>892</v>
      </c>
      <c r="J1060" t="s">
        <v>3</v>
      </c>
      <c r="K1060" t="s">
        <v>893</v>
      </c>
      <c r="L1060">
        <v>1374</v>
      </c>
      <c r="N1060">
        <v>1013</v>
      </c>
      <c r="O1060" t="s">
        <v>894</v>
      </c>
      <c r="P1060" t="s">
        <v>894</v>
      </c>
      <c r="Q1060">
        <v>1</v>
      </c>
      <c r="X1060">
        <v>3.96</v>
      </c>
      <c r="Y1060">
        <v>1</v>
      </c>
      <c r="Z1060">
        <v>0</v>
      </c>
      <c r="AA1060">
        <v>0</v>
      </c>
      <c r="AB1060">
        <v>0</v>
      </c>
      <c r="AC1060">
        <v>0</v>
      </c>
      <c r="AD1060">
        <v>1</v>
      </c>
      <c r="AE1060">
        <v>0</v>
      </c>
      <c r="AF1060" t="s">
        <v>3</v>
      </c>
      <c r="AG1060">
        <v>3.96</v>
      </c>
      <c r="AH1060">
        <v>2</v>
      </c>
      <c r="AI1060">
        <v>39652073</v>
      </c>
      <c r="AJ1060">
        <v>1244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ROW(Source!A470)</f>
        <v>470</v>
      </c>
      <c r="B1061">
        <v>39652105</v>
      </c>
      <c r="C1061">
        <v>39652086</v>
      </c>
      <c r="D1061">
        <v>37071037</v>
      </c>
      <c r="E1061">
        <v>1</v>
      </c>
      <c r="F1061">
        <v>1</v>
      </c>
      <c r="G1061">
        <v>1</v>
      </c>
      <c r="H1061">
        <v>1</v>
      </c>
      <c r="I1061" t="s">
        <v>895</v>
      </c>
      <c r="J1061" t="s">
        <v>3</v>
      </c>
      <c r="K1061" t="s">
        <v>896</v>
      </c>
      <c r="L1061">
        <v>1191</v>
      </c>
      <c r="N1061">
        <v>1013</v>
      </c>
      <c r="O1061" t="s">
        <v>878</v>
      </c>
      <c r="P1061" t="s">
        <v>878</v>
      </c>
      <c r="Q1061">
        <v>1</v>
      </c>
      <c r="X1061">
        <v>31</v>
      </c>
      <c r="Y1061">
        <v>0</v>
      </c>
      <c r="Z1061">
        <v>0</v>
      </c>
      <c r="AA1061">
        <v>0</v>
      </c>
      <c r="AB1061">
        <v>9.6199999999999992</v>
      </c>
      <c r="AC1061">
        <v>0</v>
      </c>
      <c r="AD1061">
        <v>1</v>
      </c>
      <c r="AE1061">
        <v>1</v>
      </c>
      <c r="AF1061" t="s">
        <v>19</v>
      </c>
      <c r="AG1061">
        <v>41.85</v>
      </c>
      <c r="AH1061">
        <v>2</v>
      </c>
      <c r="AI1061">
        <v>39652091</v>
      </c>
      <c r="AJ1061">
        <v>1247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ROW(Source!A470)</f>
        <v>470</v>
      </c>
      <c r="B1062">
        <v>39652106</v>
      </c>
      <c r="C1062">
        <v>39652086</v>
      </c>
      <c r="D1062">
        <v>36883858</v>
      </c>
      <c r="E1062">
        <v>1</v>
      </c>
      <c r="F1062">
        <v>1</v>
      </c>
      <c r="G1062">
        <v>1</v>
      </c>
      <c r="H1062">
        <v>2</v>
      </c>
      <c r="I1062" t="s">
        <v>1039</v>
      </c>
      <c r="J1062" t="s">
        <v>1040</v>
      </c>
      <c r="K1062" t="s">
        <v>1041</v>
      </c>
      <c r="L1062">
        <v>1368</v>
      </c>
      <c r="N1062">
        <v>1011</v>
      </c>
      <c r="O1062" t="s">
        <v>902</v>
      </c>
      <c r="P1062" t="s">
        <v>902</v>
      </c>
      <c r="Q1062">
        <v>1</v>
      </c>
      <c r="X1062">
        <v>2.78</v>
      </c>
      <c r="Y1062">
        <v>0</v>
      </c>
      <c r="Z1062">
        <v>8.1</v>
      </c>
      <c r="AA1062">
        <v>0</v>
      </c>
      <c r="AB1062">
        <v>0</v>
      </c>
      <c r="AC1062">
        <v>0</v>
      </c>
      <c r="AD1062">
        <v>1</v>
      </c>
      <c r="AE1062">
        <v>0</v>
      </c>
      <c r="AF1062" t="s">
        <v>19</v>
      </c>
      <c r="AG1062">
        <v>3.7530000000000001</v>
      </c>
      <c r="AH1062">
        <v>2</v>
      </c>
      <c r="AI1062">
        <v>39652092</v>
      </c>
      <c r="AJ1062">
        <v>1248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ROW(Source!A470)</f>
        <v>470</v>
      </c>
      <c r="B1063">
        <v>39652107</v>
      </c>
      <c r="C1063">
        <v>39652086</v>
      </c>
      <c r="D1063">
        <v>36800140</v>
      </c>
      <c r="E1063">
        <v>1</v>
      </c>
      <c r="F1063">
        <v>1</v>
      </c>
      <c r="G1063">
        <v>1</v>
      </c>
      <c r="H1063">
        <v>3</v>
      </c>
      <c r="I1063" t="s">
        <v>1061</v>
      </c>
      <c r="J1063" t="s">
        <v>1062</v>
      </c>
      <c r="K1063" t="s">
        <v>1063</v>
      </c>
      <c r="L1063">
        <v>1339</v>
      </c>
      <c r="N1063">
        <v>1007</v>
      </c>
      <c r="O1063" t="s">
        <v>657</v>
      </c>
      <c r="P1063" t="s">
        <v>657</v>
      </c>
      <c r="Q1063">
        <v>1</v>
      </c>
      <c r="X1063">
        <v>2.1000000000000001E-2</v>
      </c>
      <c r="Y1063">
        <v>38.51</v>
      </c>
      <c r="Z1063">
        <v>0</v>
      </c>
      <c r="AA1063">
        <v>0</v>
      </c>
      <c r="AB1063">
        <v>0</v>
      </c>
      <c r="AC1063">
        <v>0</v>
      </c>
      <c r="AD1063">
        <v>1</v>
      </c>
      <c r="AE1063">
        <v>0</v>
      </c>
      <c r="AF1063" t="s">
        <v>3</v>
      </c>
      <c r="AG1063">
        <v>2.1000000000000001E-2</v>
      </c>
      <c r="AH1063">
        <v>2</v>
      </c>
      <c r="AI1063">
        <v>39652093</v>
      </c>
      <c r="AJ1063">
        <v>1249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ROW(Source!A470)</f>
        <v>470</v>
      </c>
      <c r="B1064">
        <v>39652108</v>
      </c>
      <c r="C1064">
        <v>39652086</v>
      </c>
      <c r="D1064">
        <v>36800159</v>
      </c>
      <c r="E1064">
        <v>1</v>
      </c>
      <c r="F1064">
        <v>1</v>
      </c>
      <c r="G1064">
        <v>1</v>
      </c>
      <c r="H1064">
        <v>3</v>
      </c>
      <c r="I1064" t="s">
        <v>1064</v>
      </c>
      <c r="J1064" t="s">
        <v>1065</v>
      </c>
      <c r="K1064" t="s">
        <v>1066</v>
      </c>
      <c r="L1064">
        <v>1339</v>
      </c>
      <c r="N1064">
        <v>1007</v>
      </c>
      <c r="O1064" t="s">
        <v>657</v>
      </c>
      <c r="P1064" t="s">
        <v>657</v>
      </c>
      <c r="Q1064">
        <v>1</v>
      </c>
      <c r="X1064">
        <v>9.2999999999999999E-2</v>
      </c>
      <c r="Y1064">
        <v>6.22</v>
      </c>
      <c r="Z1064">
        <v>0</v>
      </c>
      <c r="AA1064">
        <v>0</v>
      </c>
      <c r="AB1064">
        <v>0</v>
      </c>
      <c r="AC1064">
        <v>0</v>
      </c>
      <c r="AD1064">
        <v>1</v>
      </c>
      <c r="AE1064">
        <v>0</v>
      </c>
      <c r="AF1064" t="s">
        <v>3</v>
      </c>
      <c r="AG1064">
        <v>9.2999999999999999E-2</v>
      </c>
      <c r="AH1064">
        <v>2</v>
      </c>
      <c r="AI1064">
        <v>39652094</v>
      </c>
      <c r="AJ1064">
        <v>1250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ROW(Source!A470)</f>
        <v>470</v>
      </c>
      <c r="B1065">
        <v>39652109</v>
      </c>
      <c r="C1065">
        <v>39652086</v>
      </c>
      <c r="D1065">
        <v>36803265</v>
      </c>
      <c r="E1065">
        <v>1</v>
      </c>
      <c r="F1065">
        <v>1</v>
      </c>
      <c r="G1065">
        <v>1</v>
      </c>
      <c r="H1065">
        <v>3</v>
      </c>
      <c r="I1065" t="s">
        <v>1274</v>
      </c>
      <c r="J1065" t="s">
        <v>1275</v>
      </c>
      <c r="K1065" t="s">
        <v>1276</v>
      </c>
      <c r="L1065">
        <v>1348</v>
      </c>
      <c r="N1065">
        <v>1009</v>
      </c>
      <c r="O1065" t="s">
        <v>888</v>
      </c>
      <c r="P1065" t="s">
        <v>888</v>
      </c>
      <c r="Q1065">
        <v>1000</v>
      </c>
      <c r="X1065">
        <v>1.1000000000000001E-3</v>
      </c>
      <c r="Y1065">
        <v>12650</v>
      </c>
      <c r="Z1065">
        <v>0</v>
      </c>
      <c r="AA1065">
        <v>0</v>
      </c>
      <c r="AB1065">
        <v>0</v>
      </c>
      <c r="AC1065">
        <v>0</v>
      </c>
      <c r="AD1065">
        <v>1</v>
      </c>
      <c r="AE1065">
        <v>0</v>
      </c>
      <c r="AF1065" t="s">
        <v>3</v>
      </c>
      <c r="AG1065">
        <v>1.1000000000000001E-3</v>
      </c>
      <c r="AH1065">
        <v>2</v>
      </c>
      <c r="AI1065">
        <v>39652095</v>
      </c>
      <c r="AJ1065">
        <v>1251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ROW(Source!A470)</f>
        <v>470</v>
      </c>
      <c r="B1066">
        <v>39652110</v>
      </c>
      <c r="C1066">
        <v>39652086</v>
      </c>
      <c r="D1066">
        <v>36799065</v>
      </c>
      <c r="E1066">
        <v>17</v>
      </c>
      <c r="F1066">
        <v>1</v>
      </c>
      <c r="G1066">
        <v>1</v>
      </c>
      <c r="H1066">
        <v>3</v>
      </c>
      <c r="I1066" t="s">
        <v>892</v>
      </c>
      <c r="J1066" t="s">
        <v>3</v>
      </c>
      <c r="K1066" t="s">
        <v>893</v>
      </c>
      <c r="L1066">
        <v>1374</v>
      </c>
      <c r="N1066">
        <v>1013</v>
      </c>
      <c r="O1066" t="s">
        <v>894</v>
      </c>
      <c r="P1066" t="s">
        <v>894</v>
      </c>
      <c r="Q1066">
        <v>1</v>
      </c>
      <c r="X1066">
        <v>5.96</v>
      </c>
      <c r="Y1066">
        <v>1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0</v>
      </c>
      <c r="AF1066" t="s">
        <v>3</v>
      </c>
      <c r="AG1066">
        <v>5.96</v>
      </c>
      <c r="AH1066">
        <v>2</v>
      </c>
      <c r="AI1066">
        <v>39652096</v>
      </c>
      <c r="AJ1066">
        <v>1252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ROW(Source!A471)</f>
        <v>471</v>
      </c>
      <c r="B1067">
        <v>39652105</v>
      </c>
      <c r="C1067">
        <v>39652086</v>
      </c>
      <c r="D1067">
        <v>37071037</v>
      </c>
      <c r="E1067">
        <v>1</v>
      </c>
      <c r="F1067">
        <v>1</v>
      </c>
      <c r="G1067">
        <v>1</v>
      </c>
      <c r="H1067">
        <v>1</v>
      </c>
      <c r="I1067" t="s">
        <v>895</v>
      </c>
      <c r="J1067" t="s">
        <v>3</v>
      </c>
      <c r="K1067" t="s">
        <v>896</v>
      </c>
      <c r="L1067">
        <v>1191</v>
      </c>
      <c r="N1067">
        <v>1013</v>
      </c>
      <c r="O1067" t="s">
        <v>878</v>
      </c>
      <c r="P1067" t="s">
        <v>878</v>
      </c>
      <c r="Q1067">
        <v>1</v>
      </c>
      <c r="X1067">
        <v>31</v>
      </c>
      <c r="Y1067">
        <v>0</v>
      </c>
      <c r="Z1067">
        <v>0</v>
      </c>
      <c r="AA1067">
        <v>0</v>
      </c>
      <c r="AB1067">
        <v>9.6199999999999992</v>
      </c>
      <c r="AC1067">
        <v>0</v>
      </c>
      <c r="AD1067">
        <v>1</v>
      </c>
      <c r="AE1067">
        <v>1</v>
      </c>
      <c r="AF1067" t="s">
        <v>19</v>
      </c>
      <c r="AG1067">
        <v>41.85</v>
      </c>
      <c r="AH1067">
        <v>2</v>
      </c>
      <c r="AI1067">
        <v>39652091</v>
      </c>
      <c r="AJ1067">
        <v>1259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ROW(Source!A471)</f>
        <v>471</v>
      </c>
      <c r="B1068">
        <v>39652106</v>
      </c>
      <c r="C1068">
        <v>39652086</v>
      </c>
      <c r="D1068">
        <v>36883858</v>
      </c>
      <c r="E1068">
        <v>1</v>
      </c>
      <c r="F1068">
        <v>1</v>
      </c>
      <c r="G1068">
        <v>1</v>
      </c>
      <c r="H1068">
        <v>2</v>
      </c>
      <c r="I1068" t="s">
        <v>1039</v>
      </c>
      <c r="J1068" t="s">
        <v>1040</v>
      </c>
      <c r="K1068" t="s">
        <v>1041</v>
      </c>
      <c r="L1068">
        <v>1368</v>
      </c>
      <c r="N1068">
        <v>1011</v>
      </c>
      <c r="O1068" t="s">
        <v>902</v>
      </c>
      <c r="P1068" t="s">
        <v>902</v>
      </c>
      <c r="Q1068">
        <v>1</v>
      </c>
      <c r="X1068">
        <v>2.78</v>
      </c>
      <c r="Y1068">
        <v>0</v>
      </c>
      <c r="Z1068">
        <v>8.1</v>
      </c>
      <c r="AA1068">
        <v>0</v>
      </c>
      <c r="AB1068">
        <v>0</v>
      </c>
      <c r="AC1068">
        <v>0</v>
      </c>
      <c r="AD1068">
        <v>1</v>
      </c>
      <c r="AE1068">
        <v>0</v>
      </c>
      <c r="AF1068" t="s">
        <v>19</v>
      </c>
      <c r="AG1068">
        <v>3.7530000000000001</v>
      </c>
      <c r="AH1068">
        <v>2</v>
      </c>
      <c r="AI1068">
        <v>39652092</v>
      </c>
      <c r="AJ1068">
        <v>1260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ROW(Source!A471)</f>
        <v>471</v>
      </c>
      <c r="B1069">
        <v>39652107</v>
      </c>
      <c r="C1069">
        <v>39652086</v>
      </c>
      <c r="D1069">
        <v>36800140</v>
      </c>
      <c r="E1069">
        <v>1</v>
      </c>
      <c r="F1069">
        <v>1</v>
      </c>
      <c r="G1069">
        <v>1</v>
      </c>
      <c r="H1069">
        <v>3</v>
      </c>
      <c r="I1069" t="s">
        <v>1061</v>
      </c>
      <c r="J1069" t="s">
        <v>1062</v>
      </c>
      <c r="K1069" t="s">
        <v>1063</v>
      </c>
      <c r="L1069">
        <v>1339</v>
      </c>
      <c r="N1069">
        <v>1007</v>
      </c>
      <c r="O1069" t="s">
        <v>657</v>
      </c>
      <c r="P1069" t="s">
        <v>657</v>
      </c>
      <c r="Q1069">
        <v>1</v>
      </c>
      <c r="X1069">
        <v>2.1000000000000001E-2</v>
      </c>
      <c r="Y1069">
        <v>38.51</v>
      </c>
      <c r="Z1069">
        <v>0</v>
      </c>
      <c r="AA1069">
        <v>0</v>
      </c>
      <c r="AB1069">
        <v>0</v>
      </c>
      <c r="AC1069">
        <v>0</v>
      </c>
      <c r="AD1069">
        <v>1</v>
      </c>
      <c r="AE1069">
        <v>0</v>
      </c>
      <c r="AF1069" t="s">
        <v>3</v>
      </c>
      <c r="AG1069">
        <v>2.1000000000000001E-2</v>
      </c>
      <c r="AH1069">
        <v>2</v>
      </c>
      <c r="AI1069">
        <v>39652093</v>
      </c>
      <c r="AJ1069">
        <v>1261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ROW(Source!A471)</f>
        <v>471</v>
      </c>
      <c r="B1070">
        <v>39652108</v>
      </c>
      <c r="C1070">
        <v>39652086</v>
      </c>
      <c r="D1070">
        <v>36800159</v>
      </c>
      <c r="E1070">
        <v>1</v>
      </c>
      <c r="F1070">
        <v>1</v>
      </c>
      <c r="G1070">
        <v>1</v>
      </c>
      <c r="H1070">
        <v>3</v>
      </c>
      <c r="I1070" t="s">
        <v>1064</v>
      </c>
      <c r="J1070" t="s">
        <v>1065</v>
      </c>
      <c r="K1070" t="s">
        <v>1066</v>
      </c>
      <c r="L1070">
        <v>1339</v>
      </c>
      <c r="N1070">
        <v>1007</v>
      </c>
      <c r="O1070" t="s">
        <v>657</v>
      </c>
      <c r="P1070" t="s">
        <v>657</v>
      </c>
      <c r="Q1070">
        <v>1</v>
      </c>
      <c r="X1070">
        <v>9.2999999999999999E-2</v>
      </c>
      <c r="Y1070">
        <v>6.22</v>
      </c>
      <c r="Z1070">
        <v>0</v>
      </c>
      <c r="AA1070">
        <v>0</v>
      </c>
      <c r="AB1070">
        <v>0</v>
      </c>
      <c r="AC1070">
        <v>0</v>
      </c>
      <c r="AD1070">
        <v>1</v>
      </c>
      <c r="AE1070">
        <v>0</v>
      </c>
      <c r="AF1070" t="s">
        <v>3</v>
      </c>
      <c r="AG1070">
        <v>9.2999999999999999E-2</v>
      </c>
      <c r="AH1070">
        <v>2</v>
      </c>
      <c r="AI1070">
        <v>39652094</v>
      </c>
      <c r="AJ1070">
        <v>1262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ROW(Source!A471)</f>
        <v>471</v>
      </c>
      <c r="B1071">
        <v>39652109</v>
      </c>
      <c r="C1071">
        <v>39652086</v>
      </c>
      <c r="D1071">
        <v>36803265</v>
      </c>
      <c r="E1071">
        <v>1</v>
      </c>
      <c r="F1071">
        <v>1</v>
      </c>
      <c r="G1071">
        <v>1</v>
      </c>
      <c r="H1071">
        <v>3</v>
      </c>
      <c r="I1071" t="s">
        <v>1274</v>
      </c>
      <c r="J1071" t="s">
        <v>1275</v>
      </c>
      <c r="K1071" t="s">
        <v>1276</v>
      </c>
      <c r="L1071">
        <v>1348</v>
      </c>
      <c r="N1071">
        <v>1009</v>
      </c>
      <c r="O1071" t="s">
        <v>888</v>
      </c>
      <c r="P1071" t="s">
        <v>888</v>
      </c>
      <c r="Q1071">
        <v>1000</v>
      </c>
      <c r="X1071">
        <v>1.1000000000000001E-3</v>
      </c>
      <c r="Y1071">
        <v>12650</v>
      </c>
      <c r="Z1071">
        <v>0</v>
      </c>
      <c r="AA1071">
        <v>0</v>
      </c>
      <c r="AB1071">
        <v>0</v>
      </c>
      <c r="AC1071">
        <v>0</v>
      </c>
      <c r="AD1071">
        <v>1</v>
      </c>
      <c r="AE1071">
        <v>0</v>
      </c>
      <c r="AF1071" t="s">
        <v>3</v>
      </c>
      <c r="AG1071">
        <v>1.1000000000000001E-3</v>
      </c>
      <c r="AH1071">
        <v>2</v>
      </c>
      <c r="AI1071">
        <v>39652095</v>
      </c>
      <c r="AJ1071">
        <v>1263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ROW(Source!A471)</f>
        <v>471</v>
      </c>
      <c r="B1072">
        <v>39652110</v>
      </c>
      <c r="C1072">
        <v>39652086</v>
      </c>
      <c r="D1072">
        <v>36799065</v>
      </c>
      <c r="E1072">
        <v>17</v>
      </c>
      <c r="F1072">
        <v>1</v>
      </c>
      <c r="G1072">
        <v>1</v>
      </c>
      <c r="H1072">
        <v>3</v>
      </c>
      <c r="I1072" t="s">
        <v>892</v>
      </c>
      <c r="J1072" t="s">
        <v>3</v>
      </c>
      <c r="K1072" t="s">
        <v>893</v>
      </c>
      <c r="L1072">
        <v>1374</v>
      </c>
      <c r="N1072">
        <v>1013</v>
      </c>
      <c r="O1072" t="s">
        <v>894</v>
      </c>
      <c r="P1072" t="s">
        <v>894</v>
      </c>
      <c r="Q1072">
        <v>1</v>
      </c>
      <c r="X1072">
        <v>5.96</v>
      </c>
      <c r="Y1072">
        <v>1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0</v>
      </c>
      <c r="AF1072" t="s">
        <v>3</v>
      </c>
      <c r="AG1072">
        <v>5.96</v>
      </c>
      <c r="AH1072">
        <v>2</v>
      </c>
      <c r="AI1072">
        <v>39652096</v>
      </c>
      <c r="AJ1072">
        <v>1264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ROW(Source!A484)</f>
        <v>484</v>
      </c>
      <c r="B1073">
        <v>39652130</v>
      </c>
      <c r="C1073">
        <v>39652117</v>
      </c>
      <c r="D1073">
        <v>37071037</v>
      </c>
      <c r="E1073">
        <v>1</v>
      </c>
      <c r="F1073">
        <v>1</v>
      </c>
      <c r="G1073">
        <v>1</v>
      </c>
      <c r="H1073">
        <v>1</v>
      </c>
      <c r="I1073" t="s">
        <v>895</v>
      </c>
      <c r="J1073" t="s">
        <v>3</v>
      </c>
      <c r="K1073" t="s">
        <v>896</v>
      </c>
      <c r="L1073">
        <v>1191</v>
      </c>
      <c r="N1073">
        <v>1013</v>
      </c>
      <c r="O1073" t="s">
        <v>878</v>
      </c>
      <c r="P1073" t="s">
        <v>878</v>
      </c>
      <c r="Q1073">
        <v>1</v>
      </c>
      <c r="X1073">
        <v>31</v>
      </c>
      <c r="Y1073">
        <v>0</v>
      </c>
      <c r="Z1073">
        <v>0</v>
      </c>
      <c r="AA1073">
        <v>0</v>
      </c>
      <c r="AB1073">
        <v>9.6199999999999992</v>
      </c>
      <c r="AC1073">
        <v>0</v>
      </c>
      <c r="AD1073">
        <v>1</v>
      </c>
      <c r="AE1073">
        <v>1</v>
      </c>
      <c r="AF1073" t="s">
        <v>19</v>
      </c>
      <c r="AG1073">
        <v>41.85</v>
      </c>
      <c r="AH1073">
        <v>2</v>
      </c>
      <c r="AI1073">
        <v>39652124</v>
      </c>
      <c r="AJ1073">
        <v>1271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ROW(Source!A484)</f>
        <v>484</v>
      </c>
      <c r="B1074">
        <v>39652131</v>
      </c>
      <c r="C1074">
        <v>39652117</v>
      </c>
      <c r="D1074">
        <v>36883858</v>
      </c>
      <c r="E1074">
        <v>1</v>
      </c>
      <c r="F1074">
        <v>1</v>
      </c>
      <c r="G1074">
        <v>1</v>
      </c>
      <c r="H1074">
        <v>2</v>
      </c>
      <c r="I1074" t="s">
        <v>1039</v>
      </c>
      <c r="J1074" t="s">
        <v>1040</v>
      </c>
      <c r="K1074" t="s">
        <v>1041</v>
      </c>
      <c r="L1074">
        <v>1368</v>
      </c>
      <c r="N1074">
        <v>1011</v>
      </c>
      <c r="O1074" t="s">
        <v>902</v>
      </c>
      <c r="P1074" t="s">
        <v>902</v>
      </c>
      <c r="Q1074">
        <v>1</v>
      </c>
      <c r="X1074">
        <v>3.48</v>
      </c>
      <c r="Y1074">
        <v>0</v>
      </c>
      <c r="Z1074">
        <v>8.1</v>
      </c>
      <c r="AA1074">
        <v>0</v>
      </c>
      <c r="AB1074">
        <v>0</v>
      </c>
      <c r="AC1074">
        <v>0</v>
      </c>
      <c r="AD1074">
        <v>1</v>
      </c>
      <c r="AE1074">
        <v>0</v>
      </c>
      <c r="AF1074" t="s">
        <v>19</v>
      </c>
      <c r="AG1074">
        <v>4.6980000000000004</v>
      </c>
      <c r="AH1074">
        <v>2</v>
      </c>
      <c r="AI1074">
        <v>39652125</v>
      </c>
      <c r="AJ1074">
        <v>1272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ROW(Source!A484)</f>
        <v>484</v>
      </c>
      <c r="B1075">
        <v>39652132</v>
      </c>
      <c r="C1075">
        <v>39652117</v>
      </c>
      <c r="D1075">
        <v>36800140</v>
      </c>
      <c r="E1075">
        <v>1</v>
      </c>
      <c r="F1075">
        <v>1</v>
      </c>
      <c r="G1075">
        <v>1</v>
      </c>
      <c r="H1075">
        <v>3</v>
      </c>
      <c r="I1075" t="s">
        <v>1061</v>
      </c>
      <c r="J1075" t="s">
        <v>1062</v>
      </c>
      <c r="K1075" t="s">
        <v>1063</v>
      </c>
      <c r="L1075">
        <v>1339</v>
      </c>
      <c r="N1075">
        <v>1007</v>
      </c>
      <c r="O1075" t="s">
        <v>657</v>
      </c>
      <c r="P1075" t="s">
        <v>657</v>
      </c>
      <c r="Q1075">
        <v>1</v>
      </c>
      <c r="X1075">
        <v>2.7E-2</v>
      </c>
      <c r="Y1075">
        <v>38.51</v>
      </c>
      <c r="Z1075">
        <v>0</v>
      </c>
      <c r="AA1075">
        <v>0</v>
      </c>
      <c r="AB1075">
        <v>0</v>
      </c>
      <c r="AC1075">
        <v>0</v>
      </c>
      <c r="AD1075">
        <v>1</v>
      </c>
      <c r="AE1075">
        <v>0</v>
      </c>
      <c r="AF1075" t="s">
        <v>3</v>
      </c>
      <c r="AG1075">
        <v>2.7E-2</v>
      </c>
      <c r="AH1075">
        <v>2</v>
      </c>
      <c r="AI1075">
        <v>39652126</v>
      </c>
      <c r="AJ1075">
        <v>1273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ROW(Source!A484)</f>
        <v>484</v>
      </c>
      <c r="B1076">
        <v>39652133</v>
      </c>
      <c r="C1076">
        <v>39652117</v>
      </c>
      <c r="D1076">
        <v>36800159</v>
      </c>
      <c r="E1076">
        <v>1</v>
      </c>
      <c r="F1076">
        <v>1</v>
      </c>
      <c r="G1076">
        <v>1</v>
      </c>
      <c r="H1076">
        <v>3</v>
      </c>
      <c r="I1076" t="s">
        <v>1064</v>
      </c>
      <c r="J1076" t="s">
        <v>1065</v>
      </c>
      <c r="K1076" t="s">
        <v>1066</v>
      </c>
      <c r="L1076">
        <v>1339</v>
      </c>
      <c r="N1076">
        <v>1007</v>
      </c>
      <c r="O1076" t="s">
        <v>657</v>
      </c>
      <c r="P1076" t="s">
        <v>657</v>
      </c>
      <c r="Q1076">
        <v>1</v>
      </c>
      <c r="X1076">
        <v>0.12</v>
      </c>
      <c r="Y1076">
        <v>6.22</v>
      </c>
      <c r="Z1076">
        <v>0</v>
      </c>
      <c r="AA1076">
        <v>0</v>
      </c>
      <c r="AB1076">
        <v>0</v>
      </c>
      <c r="AC1076">
        <v>0</v>
      </c>
      <c r="AD1076">
        <v>1</v>
      </c>
      <c r="AE1076">
        <v>0</v>
      </c>
      <c r="AF1076" t="s">
        <v>3</v>
      </c>
      <c r="AG1076">
        <v>0.12</v>
      </c>
      <c r="AH1076">
        <v>2</v>
      </c>
      <c r="AI1076">
        <v>39652127</v>
      </c>
      <c r="AJ1076">
        <v>1274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ROW(Source!A484)</f>
        <v>484</v>
      </c>
      <c r="B1077">
        <v>39652134</v>
      </c>
      <c r="C1077">
        <v>39652117</v>
      </c>
      <c r="D1077">
        <v>36803265</v>
      </c>
      <c r="E1077">
        <v>1</v>
      </c>
      <c r="F1077">
        <v>1</v>
      </c>
      <c r="G1077">
        <v>1</v>
      </c>
      <c r="H1077">
        <v>3</v>
      </c>
      <c r="I1077" t="s">
        <v>1274</v>
      </c>
      <c r="J1077" t="s">
        <v>1275</v>
      </c>
      <c r="K1077" t="s">
        <v>1276</v>
      </c>
      <c r="L1077">
        <v>1348</v>
      </c>
      <c r="N1077">
        <v>1009</v>
      </c>
      <c r="O1077" t="s">
        <v>888</v>
      </c>
      <c r="P1077" t="s">
        <v>888</v>
      </c>
      <c r="Q1077">
        <v>1000</v>
      </c>
      <c r="X1077">
        <v>1.5499999999999999E-3</v>
      </c>
      <c r="Y1077">
        <v>12650</v>
      </c>
      <c r="Z1077">
        <v>0</v>
      </c>
      <c r="AA1077">
        <v>0</v>
      </c>
      <c r="AB1077">
        <v>0</v>
      </c>
      <c r="AC1077">
        <v>0</v>
      </c>
      <c r="AD1077">
        <v>1</v>
      </c>
      <c r="AE1077">
        <v>0</v>
      </c>
      <c r="AF1077" t="s">
        <v>3</v>
      </c>
      <c r="AG1077">
        <v>1.5499999999999999E-3</v>
      </c>
      <c r="AH1077">
        <v>2</v>
      </c>
      <c r="AI1077">
        <v>39652128</v>
      </c>
      <c r="AJ1077">
        <v>1275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ROW(Source!A484)</f>
        <v>484</v>
      </c>
      <c r="B1078">
        <v>39652135</v>
      </c>
      <c r="C1078">
        <v>39652117</v>
      </c>
      <c r="D1078">
        <v>36799065</v>
      </c>
      <c r="E1078">
        <v>17</v>
      </c>
      <c r="F1078">
        <v>1</v>
      </c>
      <c r="G1078">
        <v>1</v>
      </c>
      <c r="H1078">
        <v>3</v>
      </c>
      <c r="I1078" t="s">
        <v>892</v>
      </c>
      <c r="J1078" t="s">
        <v>3</v>
      </c>
      <c r="K1078" t="s">
        <v>893</v>
      </c>
      <c r="L1078">
        <v>1374</v>
      </c>
      <c r="N1078">
        <v>1013</v>
      </c>
      <c r="O1078" t="s">
        <v>894</v>
      </c>
      <c r="P1078" t="s">
        <v>894</v>
      </c>
      <c r="Q1078">
        <v>1</v>
      </c>
      <c r="X1078">
        <v>5.96</v>
      </c>
      <c r="Y1078">
        <v>1</v>
      </c>
      <c r="Z1078">
        <v>0</v>
      </c>
      <c r="AA1078">
        <v>0</v>
      </c>
      <c r="AB1078">
        <v>0</v>
      </c>
      <c r="AC1078">
        <v>0</v>
      </c>
      <c r="AD1078">
        <v>1</v>
      </c>
      <c r="AE1078">
        <v>0</v>
      </c>
      <c r="AF1078" t="s">
        <v>3</v>
      </c>
      <c r="AG1078">
        <v>5.96</v>
      </c>
      <c r="AH1078">
        <v>2</v>
      </c>
      <c r="AI1078">
        <v>39652129</v>
      </c>
      <c r="AJ1078">
        <v>1276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ROW(Source!A485)</f>
        <v>485</v>
      </c>
      <c r="B1079">
        <v>39652130</v>
      </c>
      <c r="C1079">
        <v>39652117</v>
      </c>
      <c r="D1079">
        <v>37071037</v>
      </c>
      <c r="E1079">
        <v>1</v>
      </c>
      <c r="F1079">
        <v>1</v>
      </c>
      <c r="G1079">
        <v>1</v>
      </c>
      <c r="H1079">
        <v>1</v>
      </c>
      <c r="I1079" t="s">
        <v>895</v>
      </c>
      <c r="J1079" t="s">
        <v>3</v>
      </c>
      <c r="K1079" t="s">
        <v>896</v>
      </c>
      <c r="L1079">
        <v>1191</v>
      </c>
      <c r="N1079">
        <v>1013</v>
      </c>
      <c r="O1079" t="s">
        <v>878</v>
      </c>
      <c r="P1079" t="s">
        <v>878</v>
      </c>
      <c r="Q1079">
        <v>1</v>
      </c>
      <c r="X1079">
        <v>31</v>
      </c>
      <c r="Y1079">
        <v>0</v>
      </c>
      <c r="Z1079">
        <v>0</v>
      </c>
      <c r="AA1079">
        <v>0</v>
      </c>
      <c r="AB1079">
        <v>9.6199999999999992</v>
      </c>
      <c r="AC1079">
        <v>0</v>
      </c>
      <c r="AD1079">
        <v>1</v>
      </c>
      <c r="AE1079">
        <v>1</v>
      </c>
      <c r="AF1079" t="s">
        <v>19</v>
      </c>
      <c r="AG1079">
        <v>41.85</v>
      </c>
      <c r="AH1079">
        <v>2</v>
      </c>
      <c r="AI1079">
        <v>39652124</v>
      </c>
      <c r="AJ1079">
        <v>1280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ROW(Source!A485)</f>
        <v>485</v>
      </c>
      <c r="B1080">
        <v>39652131</v>
      </c>
      <c r="C1080">
        <v>39652117</v>
      </c>
      <c r="D1080">
        <v>36883858</v>
      </c>
      <c r="E1080">
        <v>1</v>
      </c>
      <c r="F1080">
        <v>1</v>
      </c>
      <c r="G1080">
        <v>1</v>
      </c>
      <c r="H1080">
        <v>2</v>
      </c>
      <c r="I1080" t="s">
        <v>1039</v>
      </c>
      <c r="J1080" t="s">
        <v>1040</v>
      </c>
      <c r="K1080" t="s">
        <v>1041</v>
      </c>
      <c r="L1080">
        <v>1368</v>
      </c>
      <c r="N1080">
        <v>1011</v>
      </c>
      <c r="O1080" t="s">
        <v>902</v>
      </c>
      <c r="P1080" t="s">
        <v>902</v>
      </c>
      <c r="Q1080">
        <v>1</v>
      </c>
      <c r="X1080">
        <v>3.48</v>
      </c>
      <c r="Y1080">
        <v>0</v>
      </c>
      <c r="Z1080">
        <v>8.1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19</v>
      </c>
      <c r="AG1080">
        <v>4.6980000000000004</v>
      </c>
      <c r="AH1080">
        <v>2</v>
      </c>
      <c r="AI1080">
        <v>39652125</v>
      </c>
      <c r="AJ1080">
        <v>1281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ROW(Source!A485)</f>
        <v>485</v>
      </c>
      <c r="B1081">
        <v>39652132</v>
      </c>
      <c r="C1081">
        <v>39652117</v>
      </c>
      <c r="D1081">
        <v>36800140</v>
      </c>
      <c r="E1081">
        <v>1</v>
      </c>
      <c r="F1081">
        <v>1</v>
      </c>
      <c r="G1081">
        <v>1</v>
      </c>
      <c r="H1081">
        <v>3</v>
      </c>
      <c r="I1081" t="s">
        <v>1061</v>
      </c>
      <c r="J1081" t="s">
        <v>1062</v>
      </c>
      <c r="K1081" t="s">
        <v>1063</v>
      </c>
      <c r="L1081">
        <v>1339</v>
      </c>
      <c r="N1081">
        <v>1007</v>
      </c>
      <c r="O1081" t="s">
        <v>657</v>
      </c>
      <c r="P1081" t="s">
        <v>657</v>
      </c>
      <c r="Q1081">
        <v>1</v>
      </c>
      <c r="X1081">
        <v>2.7E-2</v>
      </c>
      <c r="Y1081">
        <v>38.51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3</v>
      </c>
      <c r="AG1081">
        <v>2.7E-2</v>
      </c>
      <c r="AH1081">
        <v>2</v>
      </c>
      <c r="AI1081">
        <v>39652126</v>
      </c>
      <c r="AJ1081">
        <v>1282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ROW(Source!A485)</f>
        <v>485</v>
      </c>
      <c r="B1082">
        <v>39652133</v>
      </c>
      <c r="C1082">
        <v>39652117</v>
      </c>
      <c r="D1082">
        <v>36800159</v>
      </c>
      <c r="E1082">
        <v>1</v>
      </c>
      <c r="F1082">
        <v>1</v>
      </c>
      <c r="G1082">
        <v>1</v>
      </c>
      <c r="H1082">
        <v>3</v>
      </c>
      <c r="I1082" t="s">
        <v>1064</v>
      </c>
      <c r="J1082" t="s">
        <v>1065</v>
      </c>
      <c r="K1082" t="s">
        <v>1066</v>
      </c>
      <c r="L1082">
        <v>1339</v>
      </c>
      <c r="N1082">
        <v>1007</v>
      </c>
      <c r="O1082" t="s">
        <v>657</v>
      </c>
      <c r="P1082" t="s">
        <v>657</v>
      </c>
      <c r="Q1082">
        <v>1</v>
      </c>
      <c r="X1082">
        <v>0.12</v>
      </c>
      <c r="Y1082">
        <v>6.22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3</v>
      </c>
      <c r="AG1082">
        <v>0.12</v>
      </c>
      <c r="AH1082">
        <v>2</v>
      </c>
      <c r="AI1082">
        <v>39652127</v>
      </c>
      <c r="AJ1082">
        <v>1283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ROW(Source!A485)</f>
        <v>485</v>
      </c>
      <c r="B1083">
        <v>39652134</v>
      </c>
      <c r="C1083">
        <v>39652117</v>
      </c>
      <c r="D1083">
        <v>36803265</v>
      </c>
      <c r="E1083">
        <v>1</v>
      </c>
      <c r="F1083">
        <v>1</v>
      </c>
      <c r="G1083">
        <v>1</v>
      </c>
      <c r="H1083">
        <v>3</v>
      </c>
      <c r="I1083" t="s">
        <v>1274</v>
      </c>
      <c r="J1083" t="s">
        <v>1275</v>
      </c>
      <c r="K1083" t="s">
        <v>1276</v>
      </c>
      <c r="L1083">
        <v>1348</v>
      </c>
      <c r="N1083">
        <v>1009</v>
      </c>
      <c r="O1083" t="s">
        <v>888</v>
      </c>
      <c r="P1083" t="s">
        <v>888</v>
      </c>
      <c r="Q1083">
        <v>1000</v>
      </c>
      <c r="X1083">
        <v>1.5499999999999999E-3</v>
      </c>
      <c r="Y1083">
        <v>12650</v>
      </c>
      <c r="Z1083">
        <v>0</v>
      </c>
      <c r="AA1083">
        <v>0</v>
      </c>
      <c r="AB1083">
        <v>0</v>
      </c>
      <c r="AC1083">
        <v>0</v>
      </c>
      <c r="AD1083">
        <v>1</v>
      </c>
      <c r="AE1083">
        <v>0</v>
      </c>
      <c r="AF1083" t="s">
        <v>3</v>
      </c>
      <c r="AG1083">
        <v>1.5499999999999999E-3</v>
      </c>
      <c r="AH1083">
        <v>2</v>
      </c>
      <c r="AI1083">
        <v>39652128</v>
      </c>
      <c r="AJ1083">
        <v>1284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ROW(Source!A485)</f>
        <v>485</v>
      </c>
      <c r="B1084">
        <v>39652135</v>
      </c>
      <c r="C1084">
        <v>39652117</v>
      </c>
      <c r="D1084">
        <v>36799065</v>
      </c>
      <c r="E1084">
        <v>17</v>
      </c>
      <c r="F1084">
        <v>1</v>
      </c>
      <c r="G1084">
        <v>1</v>
      </c>
      <c r="H1084">
        <v>3</v>
      </c>
      <c r="I1084" t="s">
        <v>892</v>
      </c>
      <c r="J1084" t="s">
        <v>3</v>
      </c>
      <c r="K1084" t="s">
        <v>893</v>
      </c>
      <c r="L1084">
        <v>1374</v>
      </c>
      <c r="N1084">
        <v>1013</v>
      </c>
      <c r="O1084" t="s">
        <v>894</v>
      </c>
      <c r="P1084" t="s">
        <v>894</v>
      </c>
      <c r="Q1084">
        <v>1</v>
      </c>
      <c r="X1084">
        <v>5.96</v>
      </c>
      <c r="Y1084">
        <v>1</v>
      </c>
      <c r="Z1084">
        <v>0</v>
      </c>
      <c r="AA1084">
        <v>0</v>
      </c>
      <c r="AB1084">
        <v>0</v>
      </c>
      <c r="AC1084">
        <v>0</v>
      </c>
      <c r="AD1084">
        <v>1</v>
      </c>
      <c r="AE1084">
        <v>0</v>
      </c>
      <c r="AF1084" t="s">
        <v>3</v>
      </c>
      <c r="AG1084">
        <v>5.96</v>
      </c>
      <c r="AH1084">
        <v>2</v>
      </c>
      <c r="AI1084">
        <v>39652129</v>
      </c>
      <c r="AJ1084">
        <v>1285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ROW(Source!A492)</f>
        <v>492</v>
      </c>
      <c r="B1085">
        <v>39652152</v>
      </c>
      <c r="C1085">
        <v>39652139</v>
      </c>
      <c r="D1085">
        <v>37071037</v>
      </c>
      <c r="E1085">
        <v>1</v>
      </c>
      <c r="F1085">
        <v>1</v>
      </c>
      <c r="G1085">
        <v>1</v>
      </c>
      <c r="H1085">
        <v>1</v>
      </c>
      <c r="I1085" t="s">
        <v>895</v>
      </c>
      <c r="J1085" t="s">
        <v>3</v>
      </c>
      <c r="K1085" t="s">
        <v>896</v>
      </c>
      <c r="L1085">
        <v>1191</v>
      </c>
      <c r="N1085">
        <v>1013</v>
      </c>
      <c r="O1085" t="s">
        <v>878</v>
      </c>
      <c r="P1085" t="s">
        <v>878</v>
      </c>
      <c r="Q1085">
        <v>1</v>
      </c>
      <c r="X1085">
        <v>41</v>
      </c>
      <c r="Y1085">
        <v>0</v>
      </c>
      <c r="Z1085">
        <v>0</v>
      </c>
      <c r="AA1085">
        <v>0</v>
      </c>
      <c r="AB1085">
        <v>9.6199999999999992</v>
      </c>
      <c r="AC1085">
        <v>0</v>
      </c>
      <c r="AD1085">
        <v>1</v>
      </c>
      <c r="AE1085">
        <v>1</v>
      </c>
      <c r="AF1085" t="s">
        <v>19</v>
      </c>
      <c r="AG1085">
        <v>55.35</v>
      </c>
      <c r="AH1085">
        <v>2</v>
      </c>
      <c r="AI1085">
        <v>39652146</v>
      </c>
      <c r="AJ1085">
        <v>1289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ROW(Source!A492)</f>
        <v>492</v>
      </c>
      <c r="B1086">
        <v>39652153</v>
      </c>
      <c r="C1086">
        <v>39652139</v>
      </c>
      <c r="D1086">
        <v>36883858</v>
      </c>
      <c r="E1086">
        <v>1</v>
      </c>
      <c r="F1086">
        <v>1</v>
      </c>
      <c r="G1086">
        <v>1</v>
      </c>
      <c r="H1086">
        <v>2</v>
      </c>
      <c r="I1086" t="s">
        <v>1039</v>
      </c>
      <c r="J1086" t="s">
        <v>1040</v>
      </c>
      <c r="K1086" t="s">
        <v>1041</v>
      </c>
      <c r="L1086">
        <v>1368</v>
      </c>
      <c r="N1086">
        <v>1011</v>
      </c>
      <c r="O1086" t="s">
        <v>902</v>
      </c>
      <c r="P1086" t="s">
        <v>902</v>
      </c>
      <c r="Q1086">
        <v>1</v>
      </c>
      <c r="X1086">
        <v>6.96</v>
      </c>
      <c r="Y1086">
        <v>0</v>
      </c>
      <c r="Z1086">
        <v>8.1</v>
      </c>
      <c r="AA1086">
        <v>0</v>
      </c>
      <c r="AB1086">
        <v>0</v>
      </c>
      <c r="AC1086">
        <v>0</v>
      </c>
      <c r="AD1086">
        <v>1</v>
      </c>
      <c r="AE1086">
        <v>0</v>
      </c>
      <c r="AF1086" t="s">
        <v>19</v>
      </c>
      <c r="AG1086">
        <v>9.3960000000000008</v>
      </c>
      <c r="AH1086">
        <v>2</v>
      </c>
      <c r="AI1086">
        <v>39652147</v>
      </c>
      <c r="AJ1086">
        <v>1290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ROW(Source!A492)</f>
        <v>492</v>
      </c>
      <c r="B1087">
        <v>39652154</v>
      </c>
      <c r="C1087">
        <v>39652139</v>
      </c>
      <c r="D1087">
        <v>36800140</v>
      </c>
      <c r="E1087">
        <v>1</v>
      </c>
      <c r="F1087">
        <v>1</v>
      </c>
      <c r="G1087">
        <v>1</v>
      </c>
      <c r="H1087">
        <v>3</v>
      </c>
      <c r="I1087" t="s">
        <v>1061</v>
      </c>
      <c r="J1087" t="s">
        <v>1062</v>
      </c>
      <c r="K1087" t="s">
        <v>1063</v>
      </c>
      <c r="L1087">
        <v>1339</v>
      </c>
      <c r="N1087">
        <v>1007</v>
      </c>
      <c r="O1087" t="s">
        <v>657</v>
      </c>
      <c r="P1087" t="s">
        <v>657</v>
      </c>
      <c r="Q1087">
        <v>1</v>
      </c>
      <c r="X1087">
        <v>2.7E-2</v>
      </c>
      <c r="Y1087">
        <v>38.51</v>
      </c>
      <c r="Z1087">
        <v>0</v>
      </c>
      <c r="AA1087">
        <v>0</v>
      </c>
      <c r="AB1087">
        <v>0</v>
      </c>
      <c r="AC1087">
        <v>0</v>
      </c>
      <c r="AD1087">
        <v>1</v>
      </c>
      <c r="AE1087">
        <v>0</v>
      </c>
      <c r="AF1087" t="s">
        <v>3</v>
      </c>
      <c r="AG1087">
        <v>2.7E-2</v>
      </c>
      <c r="AH1087">
        <v>2</v>
      </c>
      <c r="AI1087">
        <v>39652148</v>
      </c>
      <c r="AJ1087">
        <v>1291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ROW(Source!A492)</f>
        <v>492</v>
      </c>
      <c r="B1088">
        <v>39652155</v>
      </c>
      <c r="C1088">
        <v>39652139</v>
      </c>
      <c r="D1088">
        <v>36800159</v>
      </c>
      <c r="E1088">
        <v>1</v>
      </c>
      <c r="F1088">
        <v>1</v>
      </c>
      <c r="G1088">
        <v>1</v>
      </c>
      <c r="H1088">
        <v>3</v>
      </c>
      <c r="I1088" t="s">
        <v>1064</v>
      </c>
      <c r="J1088" t="s">
        <v>1065</v>
      </c>
      <c r="K1088" t="s">
        <v>1066</v>
      </c>
      <c r="L1088">
        <v>1339</v>
      </c>
      <c r="N1088">
        <v>1007</v>
      </c>
      <c r="O1088" t="s">
        <v>657</v>
      </c>
      <c r="P1088" t="s">
        <v>657</v>
      </c>
      <c r="Q1088">
        <v>1</v>
      </c>
      <c r="X1088">
        <v>0.12</v>
      </c>
      <c r="Y1088">
        <v>6.22</v>
      </c>
      <c r="Z1088">
        <v>0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3</v>
      </c>
      <c r="AG1088">
        <v>0.12</v>
      </c>
      <c r="AH1088">
        <v>2</v>
      </c>
      <c r="AI1088">
        <v>39652149</v>
      </c>
      <c r="AJ1088">
        <v>1292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ROW(Source!A492)</f>
        <v>492</v>
      </c>
      <c r="B1089">
        <v>39652156</v>
      </c>
      <c r="C1089">
        <v>39652139</v>
      </c>
      <c r="D1089">
        <v>36803265</v>
      </c>
      <c r="E1089">
        <v>1</v>
      </c>
      <c r="F1089">
        <v>1</v>
      </c>
      <c r="G1089">
        <v>1</v>
      </c>
      <c r="H1089">
        <v>3</v>
      </c>
      <c r="I1089" t="s">
        <v>1274</v>
      </c>
      <c r="J1089" t="s">
        <v>1275</v>
      </c>
      <c r="K1089" t="s">
        <v>1276</v>
      </c>
      <c r="L1089">
        <v>1348</v>
      </c>
      <c r="N1089">
        <v>1009</v>
      </c>
      <c r="O1089" t="s">
        <v>888</v>
      </c>
      <c r="P1089" t="s">
        <v>888</v>
      </c>
      <c r="Q1089">
        <v>1000</v>
      </c>
      <c r="X1089">
        <v>8.2000000000000007E-3</v>
      </c>
      <c r="Y1089">
        <v>12650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3</v>
      </c>
      <c r="AG1089">
        <v>8.2000000000000007E-3</v>
      </c>
      <c r="AH1089">
        <v>2</v>
      </c>
      <c r="AI1089">
        <v>39652150</v>
      </c>
      <c r="AJ1089">
        <v>1293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ROW(Source!A492)</f>
        <v>492</v>
      </c>
      <c r="B1090">
        <v>39652157</v>
      </c>
      <c r="C1090">
        <v>39652139</v>
      </c>
      <c r="D1090">
        <v>36799065</v>
      </c>
      <c r="E1090">
        <v>17</v>
      </c>
      <c r="F1090">
        <v>1</v>
      </c>
      <c r="G1090">
        <v>1</v>
      </c>
      <c r="H1090">
        <v>3</v>
      </c>
      <c r="I1090" t="s">
        <v>892</v>
      </c>
      <c r="J1090" t="s">
        <v>3</v>
      </c>
      <c r="K1090" t="s">
        <v>893</v>
      </c>
      <c r="L1090">
        <v>1374</v>
      </c>
      <c r="N1090">
        <v>1013</v>
      </c>
      <c r="O1090" t="s">
        <v>894</v>
      </c>
      <c r="P1090" t="s">
        <v>894</v>
      </c>
      <c r="Q1090">
        <v>1</v>
      </c>
      <c r="X1090">
        <v>7.89</v>
      </c>
      <c r="Y1090">
        <v>1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0</v>
      </c>
      <c r="AF1090" t="s">
        <v>3</v>
      </c>
      <c r="AG1090">
        <v>7.89</v>
      </c>
      <c r="AH1090">
        <v>2</v>
      </c>
      <c r="AI1090">
        <v>39652151</v>
      </c>
      <c r="AJ1090">
        <v>1294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ROW(Source!A493)</f>
        <v>493</v>
      </c>
      <c r="B1091">
        <v>39652152</v>
      </c>
      <c r="C1091">
        <v>39652139</v>
      </c>
      <c r="D1091">
        <v>37071037</v>
      </c>
      <c r="E1091">
        <v>1</v>
      </c>
      <c r="F1091">
        <v>1</v>
      </c>
      <c r="G1091">
        <v>1</v>
      </c>
      <c r="H1091">
        <v>1</v>
      </c>
      <c r="I1091" t="s">
        <v>895</v>
      </c>
      <c r="J1091" t="s">
        <v>3</v>
      </c>
      <c r="K1091" t="s">
        <v>896</v>
      </c>
      <c r="L1091">
        <v>1191</v>
      </c>
      <c r="N1091">
        <v>1013</v>
      </c>
      <c r="O1091" t="s">
        <v>878</v>
      </c>
      <c r="P1091" t="s">
        <v>878</v>
      </c>
      <c r="Q1091">
        <v>1</v>
      </c>
      <c r="X1091">
        <v>41</v>
      </c>
      <c r="Y1091">
        <v>0</v>
      </c>
      <c r="Z1091">
        <v>0</v>
      </c>
      <c r="AA1091">
        <v>0</v>
      </c>
      <c r="AB1091">
        <v>9.6199999999999992</v>
      </c>
      <c r="AC1091">
        <v>0</v>
      </c>
      <c r="AD1091">
        <v>1</v>
      </c>
      <c r="AE1091">
        <v>1</v>
      </c>
      <c r="AF1091" t="s">
        <v>19</v>
      </c>
      <c r="AG1091">
        <v>55.35</v>
      </c>
      <c r="AH1091">
        <v>2</v>
      </c>
      <c r="AI1091">
        <v>39652146</v>
      </c>
      <c r="AJ1091">
        <v>1298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ROW(Source!A493)</f>
        <v>493</v>
      </c>
      <c r="B1092">
        <v>39652153</v>
      </c>
      <c r="C1092">
        <v>39652139</v>
      </c>
      <c r="D1092">
        <v>36883858</v>
      </c>
      <c r="E1092">
        <v>1</v>
      </c>
      <c r="F1092">
        <v>1</v>
      </c>
      <c r="G1092">
        <v>1</v>
      </c>
      <c r="H1092">
        <v>2</v>
      </c>
      <c r="I1092" t="s">
        <v>1039</v>
      </c>
      <c r="J1092" t="s">
        <v>1040</v>
      </c>
      <c r="K1092" t="s">
        <v>1041</v>
      </c>
      <c r="L1092">
        <v>1368</v>
      </c>
      <c r="N1092">
        <v>1011</v>
      </c>
      <c r="O1092" t="s">
        <v>902</v>
      </c>
      <c r="P1092" t="s">
        <v>902</v>
      </c>
      <c r="Q1092">
        <v>1</v>
      </c>
      <c r="X1092">
        <v>6.96</v>
      </c>
      <c r="Y1092">
        <v>0</v>
      </c>
      <c r="Z1092">
        <v>8.1</v>
      </c>
      <c r="AA1092">
        <v>0</v>
      </c>
      <c r="AB1092">
        <v>0</v>
      </c>
      <c r="AC1092">
        <v>0</v>
      </c>
      <c r="AD1092">
        <v>1</v>
      </c>
      <c r="AE1092">
        <v>0</v>
      </c>
      <c r="AF1092" t="s">
        <v>19</v>
      </c>
      <c r="AG1092">
        <v>9.3960000000000008</v>
      </c>
      <c r="AH1092">
        <v>2</v>
      </c>
      <c r="AI1092">
        <v>39652147</v>
      </c>
      <c r="AJ1092">
        <v>1299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ROW(Source!A493)</f>
        <v>493</v>
      </c>
      <c r="B1093">
        <v>39652154</v>
      </c>
      <c r="C1093">
        <v>39652139</v>
      </c>
      <c r="D1093">
        <v>36800140</v>
      </c>
      <c r="E1093">
        <v>1</v>
      </c>
      <c r="F1093">
        <v>1</v>
      </c>
      <c r="G1093">
        <v>1</v>
      </c>
      <c r="H1093">
        <v>3</v>
      </c>
      <c r="I1093" t="s">
        <v>1061</v>
      </c>
      <c r="J1093" t="s">
        <v>1062</v>
      </c>
      <c r="K1093" t="s">
        <v>1063</v>
      </c>
      <c r="L1093">
        <v>1339</v>
      </c>
      <c r="N1093">
        <v>1007</v>
      </c>
      <c r="O1093" t="s">
        <v>657</v>
      </c>
      <c r="P1093" t="s">
        <v>657</v>
      </c>
      <c r="Q1093">
        <v>1</v>
      </c>
      <c r="X1093">
        <v>2.7E-2</v>
      </c>
      <c r="Y1093">
        <v>38.51</v>
      </c>
      <c r="Z1093">
        <v>0</v>
      </c>
      <c r="AA1093">
        <v>0</v>
      </c>
      <c r="AB1093">
        <v>0</v>
      </c>
      <c r="AC1093">
        <v>0</v>
      </c>
      <c r="AD1093">
        <v>1</v>
      </c>
      <c r="AE1093">
        <v>0</v>
      </c>
      <c r="AF1093" t="s">
        <v>3</v>
      </c>
      <c r="AG1093">
        <v>2.7E-2</v>
      </c>
      <c r="AH1093">
        <v>2</v>
      </c>
      <c r="AI1093">
        <v>39652148</v>
      </c>
      <c r="AJ1093">
        <v>1300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ROW(Source!A493)</f>
        <v>493</v>
      </c>
      <c r="B1094">
        <v>39652155</v>
      </c>
      <c r="C1094">
        <v>39652139</v>
      </c>
      <c r="D1094">
        <v>36800159</v>
      </c>
      <c r="E1094">
        <v>1</v>
      </c>
      <c r="F1094">
        <v>1</v>
      </c>
      <c r="G1094">
        <v>1</v>
      </c>
      <c r="H1094">
        <v>3</v>
      </c>
      <c r="I1094" t="s">
        <v>1064</v>
      </c>
      <c r="J1094" t="s">
        <v>1065</v>
      </c>
      <c r="K1094" t="s">
        <v>1066</v>
      </c>
      <c r="L1094">
        <v>1339</v>
      </c>
      <c r="N1094">
        <v>1007</v>
      </c>
      <c r="O1094" t="s">
        <v>657</v>
      </c>
      <c r="P1094" t="s">
        <v>657</v>
      </c>
      <c r="Q1094">
        <v>1</v>
      </c>
      <c r="X1094">
        <v>0.12</v>
      </c>
      <c r="Y1094">
        <v>6.22</v>
      </c>
      <c r="Z1094">
        <v>0</v>
      </c>
      <c r="AA1094">
        <v>0</v>
      </c>
      <c r="AB1094">
        <v>0</v>
      </c>
      <c r="AC1094">
        <v>0</v>
      </c>
      <c r="AD1094">
        <v>1</v>
      </c>
      <c r="AE1094">
        <v>0</v>
      </c>
      <c r="AF1094" t="s">
        <v>3</v>
      </c>
      <c r="AG1094">
        <v>0.12</v>
      </c>
      <c r="AH1094">
        <v>2</v>
      </c>
      <c r="AI1094">
        <v>39652149</v>
      </c>
      <c r="AJ1094">
        <v>1301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ROW(Source!A493)</f>
        <v>493</v>
      </c>
      <c r="B1095">
        <v>39652156</v>
      </c>
      <c r="C1095">
        <v>39652139</v>
      </c>
      <c r="D1095">
        <v>36803265</v>
      </c>
      <c r="E1095">
        <v>1</v>
      </c>
      <c r="F1095">
        <v>1</v>
      </c>
      <c r="G1095">
        <v>1</v>
      </c>
      <c r="H1095">
        <v>3</v>
      </c>
      <c r="I1095" t="s">
        <v>1274</v>
      </c>
      <c r="J1095" t="s">
        <v>1275</v>
      </c>
      <c r="K1095" t="s">
        <v>1276</v>
      </c>
      <c r="L1095">
        <v>1348</v>
      </c>
      <c r="N1095">
        <v>1009</v>
      </c>
      <c r="O1095" t="s">
        <v>888</v>
      </c>
      <c r="P1095" t="s">
        <v>888</v>
      </c>
      <c r="Q1095">
        <v>1000</v>
      </c>
      <c r="X1095">
        <v>8.2000000000000007E-3</v>
      </c>
      <c r="Y1095">
        <v>12650</v>
      </c>
      <c r="Z1095">
        <v>0</v>
      </c>
      <c r="AA1095">
        <v>0</v>
      </c>
      <c r="AB1095">
        <v>0</v>
      </c>
      <c r="AC1095">
        <v>0</v>
      </c>
      <c r="AD1095">
        <v>1</v>
      </c>
      <c r="AE1095">
        <v>0</v>
      </c>
      <c r="AF1095" t="s">
        <v>3</v>
      </c>
      <c r="AG1095">
        <v>8.2000000000000007E-3</v>
      </c>
      <c r="AH1095">
        <v>2</v>
      </c>
      <c r="AI1095">
        <v>39652150</v>
      </c>
      <c r="AJ1095">
        <v>1302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ROW(Source!A493)</f>
        <v>493</v>
      </c>
      <c r="B1096">
        <v>39652157</v>
      </c>
      <c r="C1096">
        <v>39652139</v>
      </c>
      <c r="D1096">
        <v>36799065</v>
      </c>
      <c r="E1096">
        <v>17</v>
      </c>
      <c r="F1096">
        <v>1</v>
      </c>
      <c r="G1096">
        <v>1</v>
      </c>
      <c r="H1096">
        <v>3</v>
      </c>
      <c r="I1096" t="s">
        <v>892</v>
      </c>
      <c r="J1096" t="s">
        <v>3</v>
      </c>
      <c r="K1096" t="s">
        <v>893</v>
      </c>
      <c r="L1096">
        <v>1374</v>
      </c>
      <c r="N1096">
        <v>1013</v>
      </c>
      <c r="O1096" t="s">
        <v>894</v>
      </c>
      <c r="P1096" t="s">
        <v>894</v>
      </c>
      <c r="Q1096">
        <v>1</v>
      </c>
      <c r="X1096">
        <v>7.89</v>
      </c>
      <c r="Y1096">
        <v>1</v>
      </c>
      <c r="Z1096">
        <v>0</v>
      </c>
      <c r="AA1096">
        <v>0</v>
      </c>
      <c r="AB1096">
        <v>0</v>
      </c>
      <c r="AC1096">
        <v>0</v>
      </c>
      <c r="AD1096">
        <v>1</v>
      </c>
      <c r="AE1096">
        <v>0</v>
      </c>
      <c r="AF1096" t="s">
        <v>3</v>
      </c>
      <c r="AG1096">
        <v>7.89</v>
      </c>
      <c r="AH1096">
        <v>2</v>
      </c>
      <c r="AI1096">
        <v>39652151</v>
      </c>
      <c r="AJ1096">
        <v>1303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ROW(Source!A500)</f>
        <v>500</v>
      </c>
      <c r="B1097">
        <v>39652173</v>
      </c>
      <c r="C1097">
        <v>39652161</v>
      </c>
      <c r="D1097">
        <v>37071037</v>
      </c>
      <c r="E1097">
        <v>1</v>
      </c>
      <c r="F1097">
        <v>1</v>
      </c>
      <c r="G1097">
        <v>1</v>
      </c>
      <c r="H1097">
        <v>1</v>
      </c>
      <c r="I1097" t="s">
        <v>895</v>
      </c>
      <c r="J1097" t="s">
        <v>3</v>
      </c>
      <c r="K1097" t="s">
        <v>896</v>
      </c>
      <c r="L1097">
        <v>1191</v>
      </c>
      <c r="N1097">
        <v>1013</v>
      </c>
      <c r="O1097" t="s">
        <v>878</v>
      </c>
      <c r="P1097" t="s">
        <v>878</v>
      </c>
      <c r="Q1097">
        <v>1</v>
      </c>
      <c r="X1097">
        <v>45.8</v>
      </c>
      <c r="Y1097">
        <v>0</v>
      </c>
      <c r="Z1097">
        <v>0</v>
      </c>
      <c r="AA1097">
        <v>0</v>
      </c>
      <c r="AB1097">
        <v>9.6199999999999992</v>
      </c>
      <c r="AC1097">
        <v>0</v>
      </c>
      <c r="AD1097">
        <v>1</v>
      </c>
      <c r="AE1097">
        <v>1</v>
      </c>
      <c r="AF1097" t="s">
        <v>19</v>
      </c>
      <c r="AG1097">
        <v>61.83</v>
      </c>
      <c r="AH1097">
        <v>2</v>
      </c>
      <c r="AI1097">
        <v>39652168</v>
      </c>
      <c r="AJ1097">
        <v>1307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ROW(Source!A500)</f>
        <v>500</v>
      </c>
      <c r="B1098">
        <v>39652174</v>
      </c>
      <c r="C1098">
        <v>39652161</v>
      </c>
      <c r="D1098">
        <v>37064876</v>
      </c>
      <c r="E1098">
        <v>1</v>
      </c>
      <c r="F1098">
        <v>1</v>
      </c>
      <c r="G1098">
        <v>1</v>
      </c>
      <c r="H1098">
        <v>1</v>
      </c>
      <c r="I1098" t="s">
        <v>897</v>
      </c>
      <c r="J1098" t="s">
        <v>3</v>
      </c>
      <c r="K1098" t="s">
        <v>898</v>
      </c>
      <c r="L1098">
        <v>1191</v>
      </c>
      <c r="N1098">
        <v>1013</v>
      </c>
      <c r="O1098" t="s">
        <v>878</v>
      </c>
      <c r="P1098" t="s">
        <v>878</v>
      </c>
      <c r="Q1098">
        <v>1</v>
      </c>
      <c r="X1098">
        <v>1.73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1</v>
      </c>
      <c r="AE1098">
        <v>2</v>
      </c>
      <c r="AF1098" t="s">
        <v>19</v>
      </c>
      <c r="AG1098">
        <v>2.3355000000000001</v>
      </c>
      <c r="AH1098">
        <v>2</v>
      </c>
      <c r="AI1098">
        <v>39652169</v>
      </c>
      <c r="AJ1098">
        <v>1308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ROW(Source!A500)</f>
        <v>500</v>
      </c>
      <c r="B1099">
        <v>39652175</v>
      </c>
      <c r="C1099">
        <v>39652161</v>
      </c>
      <c r="D1099">
        <v>36882159</v>
      </c>
      <c r="E1099">
        <v>1</v>
      </c>
      <c r="F1099">
        <v>1</v>
      </c>
      <c r="G1099">
        <v>1</v>
      </c>
      <c r="H1099">
        <v>2</v>
      </c>
      <c r="I1099" t="s">
        <v>958</v>
      </c>
      <c r="J1099" t="s">
        <v>959</v>
      </c>
      <c r="K1099" t="s">
        <v>960</v>
      </c>
      <c r="L1099">
        <v>1368</v>
      </c>
      <c r="N1099">
        <v>1011</v>
      </c>
      <c r="O1099" t="s">
        <v>902</v>
      </c>
      <c r="P1099" t="s">
        <v>902</v>
      </c>
      <c r="Q1099">
        <v>1</v>
      </c>
      <c r="X1099">
        <v>1.53</v>
      </c>
      <c r="Y1099">
        <v>0</v>
      </c>
      <c r="Z1099">
        <v>111.99</v>
      </c>
      <c r="AA1099">
        <v>13.5</v>
      </c>
      <c r="AB1099">
        <v>0</v>
      </c>
      <c r="AC1099">
        <v>0</v>
      </c>
      <c r="AD1099">
        <v>1</v>
      </c>
      <c r="AE1099">
        <v>0</v>
      </c>
      <c r="AF1099" t="s">
        <v>19</v>
      </c>
      <c r="AG1099">
        <v>2.0655000000000001</v>
      </c>
      <c r="AH1099">
        <v>2</v>
      </c>
      <c r="AI1099">
        <v>39652170</v>
      </c>
      <c r="AJ1099">
        <v>1309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ROW(Source!A500)</f>
        <v>500</v>
      </c>
      <c r="B1100">
        <v>39652176</v>
      </c>
      <c r="C1100">
        <v>39652161</v>
      </c>
      <c r="D1100">
        <v>36884594</v>
      </c>
      <c r="E1100">
        <v>1</v>
      </c>
      <c r="F1100">
        <v>1</v>
      </c>
      <c r="G1100">
        <v>1</v>
      </c>
      <c r="H1100">
        <v>2</v>
      </c>
      <c r="I1100" t="s">
        <v>1271</v>
      </c>
      <c r="J1100" t="s">
        <v>1272</v>
      </c>
      <c r="K1100" t="s">
        <v>1273</v>
      </c>
      <c r="L1100">
        <v>1368</v>
      </c>
      <c r="N1100">
        <v>1011</v>
      </c>
      <c r="O1100" t="s">
        <v>902</v>
      </c>
      <c r="P1100" t="s">
        <v>902</v>
      </c>
      <c r="Q1100">
        <v>1</v>
      </c>
      <c r="X1100">
        <v>0.2</v>
      </c>
      <c r="Y1100">
        <v>0</v>
      </c>
      <c r="Z1100">
        <v>30.46</v>
      </c>
      <c r="AA1100">
        <v>11.6</v>
      </c>
      <c r="AB1100">
        <v>0</v>
      </c>
      <c r="AC1100">
        <v>0</v>
      </c>
      <c r="AD1100">
        <v>1</v>
      </c>
      <c r="AE1100">
        <v>0</v>
      </c>
      <c r="AF1100" t="s">
        <v>19</v>
      </c>
      <c r="AG1100">
        <v>0.27</v>
      </c>
      <c r="AH1100">
        <v>2</v>
      </c>
      <c r="AI1100">
        <v>39652171</v>
      </c>
      <c r="AJ1100">
        <v>1310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ROW(Source!A500)</f>
        <v>500</v>
      </c>
      <c r="B1101">
        <v>39652177</v>
      </c>
      <c r="C1101">
        <v>39652161</v>
      </c>
      <c r="D1101">
        <v>36799065</v>
      </c>
      <c r="E1101">
        <v>17</v>
      </c>
      <c r="F1101">
        <v>1</v>
      </c>
      <c r="G1101">
        <v>1</v>
      </c>
      <c r="H1101">
        <v>3</v>
      </c>
      <c r="I1101" t="s">
        <v>892</v>
      </c>
      <c r="J1101" t="s">
        <v>3</v>
      </c>
      <c r="K1101" t="s">
        <v>893</v>
      </c>
      <c r="L1101">
        <v>1374</v>
      </c>
      <c r="N1101">
        <v>1013</v>
      </c>
      <c r="O1101" t="s">
        <v>894</v>
      </c>
      <c r="P1101" t="s">
        <v>894</v>
      </c>
      <c r="Q1101">
        <v>1</v>
      </c>
      <c r="X1101">
        <v>8.81</v>
      </c>
      <c r="Y1101">
        <v>1</v>
      </c>
      <c r="Z1101">
        <v>0</v>
      </c>
      <c r="AA1101">
        <v>0</v>
      </c>
      <c r="AB1101">
        <v>0</v>
      </c>
      <c r="AC1101">
        <v>0</v>
      </c>
      <c r="AD1101">
        <v>1</v>
      </c>
      <c r="AE1101">
        <v>0</v>
      </c>
      <c r="AF1101" t="s">
        <v>3</v>
      </c>
      <c r="AG1101">
        <v>8.81</v>
      </c>
      <c r="AH1101">
        <v>2</v>
      </c>
      <c r="AI1101">
        <v>39652172</v>
      </c>
      <c r="AJ1101">
        <v>1311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ROW(Source!A501)</f>
        <v>501</v>
      </c>
      <c r="B1102">
        <v>39652173</v>
      </c>
      <c r="C1102">
        <v>39652161</v>
      </c>
      <c r="D1102">
        <v>37071037</v>
      </c>
      <c r="E1102">
        <v>1</v>
      </c>
      <c r="F1102">
        <v>1</v>
      </c>
      <c r="G1102">
        <v>1</v>
      </c>
      <c r="H1102">
        <v>1</v>
      </c>
      <c r="I1102" t="s">
        <v>895</v>
      </c>
      <c r="J1102" t="s">
        <v>3</v>
      </c>
      <c r="K1102" t="s">
        <v>896</v>
      </c>
      <c r="L1102">
        <v>1191</v>
      </c>
      <c r="N1102">
        <v>1013</v>
      </c>
      <c r="O1102" t="s">
        <v>878</v>
      </c>
      <c r="P1102" t="s">
        <v>878</v>
      </c>
      <c r="Q1102">
        <v>1</v>
      </c>
      <c r="X1102">
        <v>45.8</v>
      </c>
      <c r="Y1102">
        <v>0</v>
      </c>
      <c r="Z1102">
        <v>0</v>
      </c>
      <c r="AA1102">
        <v>0</v>
      </c>
      <c r="AB1102">
        <v>9.6199999999999992</v>
      </c>
      <c r="AC1102">
        <v>0</v>
      </c>
      <c r="AD1102">
        <v>1</v>
      </c>
      <c r="AE1102">
        <v>1</v>
      </c>
      <c r="AF1102" t="s">
        <v>19</v>
      </c>
      <c r="AG1102">
        <v>61.83</v>
      </c>
      <c r="AH1102">
        <v>2</v>
      </c>
      <c r="AI1102">
        <v>39652168</v>
      </c>
      <c r="AJ1102">
        <v>1315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ROW(Source!A501)</f>
        <v>501</v>
      </c>
      <c r="B1103">
        <v>39652174</v>
      </c>
      <c r="C1103">
        <v>39652161</v>
      </c>
      <c r="D1103">
        <v>37064876</v>
      </c>
      <c r="E1103">
        <v>1</v>
      </c>
      <c r="F1103">
        <v>1</v>
      </c>
      <c r="G1103">
        <v>1</v>
      </c>
      <c r="H1103">
        <v>1</v>
      </c>
      <c r="I1103" t="s">
        <v>897</v>
      </c>
      <c r="J1103" t="s">
        <v>3</v>
      </c>
      <c r="K1103" t="s">
        <v>898</v>
      </c>
      <c r="L1103">
        <v>1191</v>
      </c>
      <c r="N1103">
        <v>1013</v>
      </c>
      <c r="O1103" t="s">
        <v>878</v>
      </c>
      <c r="P1103" t="s">
        <v>878</v>
      </c>
      <c r="Q1103">
        <v>1</v>
      </c>
      <c r="X1103">
        <v>1.73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1</v>
      </c>
      <c r="AE1103">
        <v>2</v>
      </c>
      <c r="AF1103" t="s">
        <v>19</v>
      </c>
      <c r="AG1103">
        <v>2.3355000000000001</v>
      </c>
      <c r="AH1103">
        <v>2</v>
      </c>
      <c r="AI1103">
        <v>39652169</v>
      </c>
      <c r="AJ1103">
        <v>1316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ROW(Source!A501)</f>
        <v>501</v>
      </c>
      <c r="B1104">
        <v>39652175</v>
      </c>
      <c r="C1104">
        <v>39652161</v>
      </c>
      <c r="D1104">
        <v>36882159</v>
      </c>
      <c r="E1104">
        <v>1</v>
      </c>
      <c r="F1104">
        <v>1</v>
      </c>
      <c r="G1104">
        <v>1</v>
      </c>
      <c r="H1104">
        <v>2</v>
      </c>
      <c r="I1104" t="s">
        <v>958</v>
      </c>
      <c r="J1104" t="s">
        <v>959</v>
      </c>
      <c r="K1104" t="s">
        <v>960</v>
      </c>
      <c r="L1104">
        <v>1368</v>
      </c>
      <c r="N1104">
        <v>1011</v>
      </c>
      <c r="O1104" t="s">
        <v>902</v>
      </c>
      <c r="P1104" t="s">
        <v>902</v>
      </c>
      <c r="Q1104">
        <v>1</v>
      </c>
      <c r="X1104">
        <v>1.53</v>
      </c>
      <c r="Y1104">
        <v>0</v>
      </c>
      <c r="Z1104">
        <v>111.99</v>
      </c>
      <c r="AA1104">
        <v>13.5</v>
      </c>
      <c r="AB1104">
        <v>0</v>
      </c>
      <c r="AC1104">
        <v>0</v>
      </c>
      <c r="AD1104">
        <v>1</v>
      </c>
      <c r="AE1104">
        <v>0</v>
      </c>
      <c r="AF1104" t="s">
        <v>19</v>
      </c>
      <c r="AG1104">
        <v>2.0655000000000001</v>
      </c>
      <c r="AH1104">
        <v>2</v>
      </c>
      <c r="AI1104">
        <v>39652170</v>
      </c>
      <c r="AJ1104">
        <v>1317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ROW(Source!A501)</f>
        <v>501</v>
      </c>
      <c r="B1105">
        <v>39652176</v>
      </c>
      <c r="C1105">
        <v>39652161</v>
      </c>
      <c r="D1105">
        <v>36884594</v>
      </c>
      <c r="E1105">
        <v>1</v>
      </c>
      <c r="F1105">
        <v>1</v>
      </c>
      <c r="G1105">
        <v>1</v>
      </c>
      <c r="H1105">
        <v>2</v>
      </c>
      <c r="I1105" t="s">
        <v>1271</v>
      </c>
      <c r="J1105" t="s">
        <v>1272</v>
      </c>
      <c r="K1105" t="s">
        <v>1273</v>
      </c>
      <c r="L1105">
        <v>1368</v>
      </c>
      <c r="N1105">
        <v>1011</v>
      </c>
      <c r="O1105" t="s">
        <v>902</v>
      </c>
      <c r="P1105" t="s">
        <v>902</v>
      </c>
      <c r="Q1105">
        <v>1</v>
      </c>
      <c r="X1105">
        <v>0.2</v>
      </c>
      <c r="Y1105">
        <v>0</v>
      </c>
      <c r="Z1105">
        <v>30.46</v>
      </c>
      <c r="AA1105">
        <v>11.6</v>
      </c>
      <c r="AB1105">
        <v>0</v>
      </c>
      <c r="AC1105">
        <v>0</v>
      </c>
      <c r="AD1105">
        <v>1</v>
      </c>
      <c r="AE1105">
        <v>0</v>
      </c>
      <c r="AF1105" t="s">
        <v>19</v>
      </c>
      <c r="AG1105">
        <v>0.27</v>
      </c>
      <c r="AH1105">
        <v>2</v>
      </c>
      <c r="AI1105">
        <v>39652171</v>
      </c>
      <c r="AJ1105">
        <v>1318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ROW(Source!A501)</f>
        <v>501</v>
      </c>
      <c r="B1106">
        <v>39652177</v>
      </c>
      <c r="C1106">
        <v>39652161</v>
      </c>
      <c r="D1106">
        <v>36799065</v>
      </c>
      <c r="E1106">
        <v>17</v>
      </c>
      <c r="F1106">
        <v>1</v>
      </c>
      <c r="G1106">
        <v>1</v>
      </c>
      <c r="H1106">
        <v>3</v>
      </c>
      <c r="I1106" t="s">
        <v>892</v>
      </c>
      <c r="J1106" t="s">
        <v>3</v>
      </c>
      <c r="K1106" t="s">
        <v>893</v>
      </c>
      <c r="L1106">
        <v>1374</v>
      </c>
      <c r="N1106">
        <v>1013</v>
      </c>
      <c r="O1106" t="s">
        <v>894</v>
      </c>
      <c r="P1106" t="s">
        <v>894</v>
      </c>
      <c r="Q1106">
        <v>1</v>
      </c>
      <c r="X1106">
        <v>8.81</v>
      </c>
      <c r="Y1106">
        <v>1</v>
      </c>
      <c r="Z1106">
        <v>0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3</v>
      </c>
      <c r="AG1106">
        <v>8.81</v>
      </c>
      <c r="AH1106">
        <v>2</v>
      </c>
      <c r="AI1106">
        <v>39652172</v>
      </c>
      <c r="AJ1106">
        <v>1319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ROW(Source!A508)</f>
        <v>508</v>
      </c>
      <c r="B1107">
        <v>39652280</v>
      </c>
      <c r="C1107">
        <v>39652271</v>
      </c>
      <c r="D1107">
        <v>37072442</v>
      </c>
      <c r="E1107">
        <v>1</v>
      </c>
      <c r="F1107">
        <v>1</v>
      </c>
      <c r="G1107">
        <v>1</v>
      </c>
      <c r="H1107">
        <v>1</v>
      </c>
      <c r="I1107" t="s">
        <v>1277</v>
      </c>
      <c r="J1107" t="s">
        <v>3</v>
      </c>
      <c r="K1107" t="s">
        <v>1278</v>
      </c>
      <c r="L1107">
        <v>1191</v>
      </c>
      <c r="N1107">
        <v>1013</v>
      </c>
      <c r="O1107" t="s">
        <v>878</v>
      </c>
      <c r="P1107" t="s">
        <v>878</v>
      </c>
      <c r="Q1107">
        <v>1</v>
      </c>
      <c r="X1107">
        <v>5.31</v>
      </c>
      <c r="Y1107">
        <v>0</v>
      </c>
      <c r="Z1107">
        <v>0</v>
      </c>
      <c r="AA1107">
        <v>0</v>
      </c>
      <c r="AB1107">
        <v>10.65</v>
      </c>
      <c r="AC1107">
        <v>0</v>
      </c>
      <c r="AD1107">
        <v>1</v>
      </c>
      <c r="AE1107">
        <v>1</v>
      </c>
      <c r="AF1107" t="s">
        <v>798</v>
      </c>
      <c r="AG1107">
        <v>6.1064999999999987</v>
      </c>
      <c r="AH1107">
        <v>2</v>
      </c>
      <c r="AI1107">
        <v>39652272</v>
      </c>
      <c r="AJ1107">
        <v>1323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ROW(Source!A508)</f>
        <v>508</v>
      </c>
      <c r="B1108">
        <v>39652281</v>
      </c>
      <c r="C1108">
        <v>39652271</v>
      </c>
      <c r="D1108">
        <v>37064876</v>
      </c>
      <c r="E1108">
        <v>1</v>
      </c>
      <c r="F1108">
        <v>1</v>
      </c>
      <c r="G1108">
        <v>1</v>
      </c>
      <c r="H1108">
        <v>1</v>
      </c>
      <c r="I1108" t="s">
        <v>897</v>
      </c>
      <c r="J1108" t="s">
        <v>3</v>
      </c>
      <c r="K1108" t="s">
        <v>898</v>
      </c>
      <c r="L1108">
        <v>1191</v>
      </c>
      <c r="N1108">
        <v>1013</v>
      </c>
      <c r="O1108" t="s">
        <v>878</v>
      </c>
      <c r="P1108" t="s">
        <v>878</v>
      </c>
      <c r="Q1108">
        <v>1</v>
      </c>
      <c r="X1108">
        <v>0.02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2</v>
      </c>
      <c r="AF1108" t="s">
        <v>797</v>
      </c>
      <c r="AG1108">
        <v>2.5000000000000001E-2</v>
      </c>
      <c r="AH1108">
        <v>2</v>
      </c>
      <c r="AI1108">
        <v>39652273</v>
      </c>
      <c r="AJ1108">
        <v>1324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ROW(Source!A508)</f>
        <v>508</v>
      </c>
      <c r="B1109">
        <v>39652282</v>
      </c>
      <c r="C1109">
        <v>39652271</v>
      </c>
      <c r="D1109">
        <v>36882356</v>
      </c>
      <c r="E1109">
        <v>1</v>
      </c>
      <c r="F1109">
        <v>1</v>
      </c>
      <c r="G1109">
        <v>1</v>
      </c>
      <c r="H1109">
        <v>2</v>
      </c>
      <c r="I1109" t="s">
        <v>1012</v>
      </c>
      <c r="J1109" t="s">
        <v>1013</v>
      </c>
      <c r="K1109" t="s">
        <v>1014</v>
      </c>
      <c r="L1109">
        <v>1368</v>
      </c>
      <c r="N1109">
        <v>1011</v>
      </c>
      <c r="O1109" t="s">
        <v>902</v>
      </c>
      <c r="P1109" t="s">
        <v>902</v>
      </c>
      <c r="Q1109">
        <v>1</v>
      </c>
      <c r="X1109">
        <v>0.01</v>
      </c>
      <c r="Y1109">
        <v>0</v>
      </c>
      <c r="Z1109">
        <v>1.7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797</v>
      </c>
      <c r="AG1109">
        <v>1.2500000000000001E-2</v>
      </c>
      <c r="AH1109">
        <v>2</v>
      </c>
      <c r="AI1109">
        <v>39652274</v>
      </c>
      <c r="AJ1109">
        <v>1325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ROW(Source!A508)</f>
        <v>508</v>
      </c>
      <c r="B1110">
        <v>39652283</v>
      </c>
      <c r="C1110">
        <v>39652271</v>
      </c>
      <c r="D1110">
        <v>36882383</v>
      </c>
      <c r="E1110">
        <v>1</v>
      </c>
      <c r="F1110">
        <v>1</v>
      </c>
      <c r="G1110">
        <v>1</v>
      </c>
      <c r="H1110">
        <v>2</v>
      </c>
      <c r="I1110" t="s">
        <v>899</v>
      </c>
      <c r="J1110" t="s">
        <v>900</v>
      </c>
      <c r="K1110" t="s">
        <v>901</v>
      </c>
      <c r="L1110">
        <v>1368</v>
      </c>
      <c r="N1110">
        <v>1011</v>
      </c>
      <c r="O1110" t="s">
        <v>902</v>
      </c>
      <c r="P1110" t="s">
        <v>902</v>
      </c>
      <c r="Q1110">
        <v>1</v>
      </c>
      <c r="X1110">
        <v>0.01</v>
      </c>
      <c r="Y1110">
        <v>0</v>
      </c>
      <c r="Z1110">
        <v>89.99</v>
      </c>
      <c r="AA1110">
        <v>10.06</v>
      </c>
      <c r="AB1110">
        <v>0</v>
      </c>
      <c r="AC1110">
        <v>0</v>
      </c>
      <c r="AD1110">
        <v>1</v>
      </c>
      <c r="AE1110">
        <v>0</v>
      </c>
      <c r="AF1110" t="s">
        <v>797</v>
      </c>
      <c r="AG1110">
        <v>1.2500000000000001E-2</v>
      </c>
      <c r="AH1110">
        <v>2</v>
      </c>
      <c r="AI1110">
        <v>39652275</v>
      </c>
      <c r="AJ1110">
        <v>1326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ROW(Source!A508)</f>
        <v>508</v>
      </c>
      <c r="B1111">
        <v>39652284</v>
      </c>
      <c r="C1111">
        <v>39652271</v>
      </c>
      <c r="D1111">
        <v>36883554</v>
      </c>
      <c r="E1111">
        <v>1</v>
      </c>
      <c r="F1111">
        <v>1</v>
      </c>
      <c r="G1111">
        <v>1</v>
      </c>
      <c r="H1111">
        <v>2</v>
      </c>
      <c r="I1111" t="s">
        <v>961</v>
      </c>
      <c r="J1111" t="s">
        <v>962</v>
      </c>
      <c r="K1111" t="s">
        <v>963</v>
      </c>
      <c r="L1111">
        <v>1368</v>
      </c>
      <c r="N1111">
        <v>1011</v>
      </c>
      <c r="O1111" t="s">
        <v>902</v>
      </c>
      <c r="P1111" t="s">
        <v>902</v>
      </c>
      <c r="Q1111">
        <v>1</v>
      </c>
      <c r="X1111">
        <v>0.01</v>
      </c>
      <c r="Y1111">
        <v>0</v>
      </c>
      <c r="Z1111">
        <v>65.709999999999994</v>
      </c>
      <c r="AA1111">
        <v>11.6</v>
      </c>
      <c r="AB1111">
        <v>0</v>
      </c>
      <c r="AC1111">
        <v>0</v>
      </c>
      <c r="AD1111">
        <v>1</v>
      </c>
      <c r="AE1111">
        <v>0</v>
      </c>
      <c r="AF1111" t="s">
        <v>797</v>
      </c>
      <c r="AG1111">
        <v>1.2500000000000001E-2</v>
      </c>
      <c r="AH1111">
        <v>2</v>
      </c>
      <c r="AI1111">
        <v>39652276</v>
      </c>
      <c r="AJ1111">
        <v>1327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ROW(Source!A508)</f>
        <v>508</v>
      </c>
      <c r="B1112">
        <v>39652285</v>
      </c>
      <c r="C1112">
        <v>39652271</v>
      </c>
      <c r="D1112">
        <v>36884416</v>
      </c>
      <c r="E1112">
        <v>1</v>
      </c>
      <c r="F1112">
        <v>1</v>
      </c>
      <c r="G1112">
        <v>1</v>
      </c>
      <c r="H1112">
        <v>2</v>
      </c>
      <c r="I1112" t="s">
        <v>1226</v>
      </c>
      <c r="J1112" t="s">
        <v>1227</v>
      </c>
      <c r="K1112" t="s">
        <v>1228</v>
      </c>
      <c r="L1112">
        <v>1368</v>
      </c>
      <c r="N1112">
        <v>1011</v>
      </c>
      <c r="O1112" t="s">
        <v>902</v>
      </c>
      <c r="P1112" t="s">
        <v>902</v>
      </c>
      <c r="Q1112">
        <v>1</v>
      </c>
      <c r="X1112">
        <v>1.1200000000000001</v>
      </c>
      <c r="Y1112">
        <v>0</v>
      </c>
      <c r="Z1112">
        <v>6.82</v>
      </c>
      <c r="AA1112">
        <v>0</v>
      </c>
      <c r="AB1112">
        <v>0</v>
      </c>
      <c r="AC1112">
        <v>0</v>
      </c>
      <c r="AD1112">
        <v>1</v>
      </c>
      <c r="AE1112">
        <v>0</v>
      </c>
      <c r="AF1112" t="s">
        <v>797</v>
      </c>
      <c r="AG1112">
        <v>1.4000000000000001</v>
      </c>
      <c r="AH1112">
        <v>2</v>
      </c>
      <c r="AI1112">
        <v>39652277</v>
      </c>
      <c r="AJ1112">
        <v>1328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ROW(Source!A508)</f>
        <v>508</v>
      </c>
      <c r="B1113">
        <v>39652286</v>
      </c>
      <c r="C1113">
        <v>39652271</v>
      </c>
      <c r="D1113">
        <v>36837948</v>
      </c>
      <c r="E1113">
        <v>1</v>
      </c>
      <c r="F1113">
        <v>1</v>
      </c>
      <c r="G1113">
        <v>1</v>
      </c>
      <c r="H1113">
        <v>3</v>
      </c>
      <c r="I1113" t="s">
        <v>1256</v>
      </c>
      <c r="J1113" t="s">
        <v>1257</v>
      </c>
      <c r="K1113" t="s">
        <v>1258</v>
      </c>
      <c r="L1113">
        <v>1348</v>
      </c>
      <c r="N1113">
        <v>1009</v>
      </c>
      <c r="O1113" t="s">
        <v>888</v>
      </c>
      <c r="P1113" t="s">
        <v>888</v>
      </c>
      <c r="Q1113">
        <v>1000</v>
      </c>
      <c r="X1113">
        <v>1.2E-2</v>
      </c>
      <c r="Y1113">
        <v>15620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3</v>
      </c>
      <c r="AG1113">
        <v>1.2E-2</v>
      </c>
      <c r="AH1113">
        <v>2</v>
      </c>
      <c r="AI1113">
        <v>39652278</v>
      </c>
      <c r="AJ1113">
        <v>1329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ROW(Source!A508)</f>
        <v>508</v>
      </c>
      <c r="B1114">
        <v>39652287</v>
      </c>
      <c r="C1114">
        <v>39652271</v>
      </c>
      <c r="D1114">
        <v>36839083</v>
      </c>
      <c r="E1114">
        <v>1</v>
      </c>
      <c r="F1114">
        <v>1</v>
      </c>
      <c r="G1114">
        <v>1</v>
      </c>
      <c r="H1114">
        <v>3</v>
      </c>
      <c r="I1114" t="s">
        <v>1279</v>
      </c>
      <c r="J1114" t="s">
        <v>1280</v>
      </c>
      <c r="K1114" t="s">
        <v>1281</v>
      </c>
      <c r="L1114">
        <v>1348</v>
      </c>
      <c r="N1114">
        <v>1009</v>
      </c>
      <c r="O1114" t="s">
        <v>888</v>
      </c>
      <c r="P1114" t="s">
        <v>888</v>
      </c>
      <c r="Q1114">
        <v>1000</v>
      </c>
      <c r="X1114">
        <v>2E-3</v>
      </c>
      <c r="Y1114">
        <v>7640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3</v>
      </c>
      <c r="AG1114">
        <v>2E-3</v>
      </c>
      <c r="AH1114">
        <v>2</v>
      </c>
      <c r="AI1114">
        <v>39652279</v>
      </c>
      <c r="AJ1114">
        <v>1330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ROW(Source!A509)</f>
        <v>509</v>
      </c>
      <c r="B1115">
        <v>39652280</v>
      </c>
      <c r="C1115">
        <v>39652271</v>
      </c>
      <c r="D1115">
        <v>37072442</v>
      </c>
      <c r="E1115">
        <v>1</v>
      </c>
      <c r="F1115">
        <v>1</v>
      </c>
      <c r="G1115">
        <v>1</v>
      </c>
      <c r="H1115">
        <v>1</v>
      </c>
      <c r="I1115" t="s">
        <v>1277</v>
      </c>
      <c r="J1115" t="s">
        <v>3</v>
      </c>
      <c r="K1115" t="s">
        <v>1278</v>
      </c>
      <c r="L1115">
        <v>1191</v>
      </c>
      <c r="N1115">
        <v>1013</v>
      </c>
      <c r="O1115" t="s">
        <v>878</v>
      </c>
      <c r="P1115" t="s">
        <v>878</v>
      </c>
      <c r="Q1115">
        <v>1</v>
      </c>
      <c r="X1115">
        <v>5.31</v>
      </c>
      <c r="Y1115">
        <v>0</v>
      </c>
      <c r="Z1115">
        <v>0</v>
      </c>
      <c r="AA1115">
        <v>0</v>
      </c>
      <c r="AB1115">
        <v>10.65</v>
      </c>
      <c r="AC1115">
        <v>0</v>
      </c>
      <c r="AD1115">
        <v>1</v>
      </c>
      <c r="AE1115">
        <v>1</v>
      </c>
      <c r="AF1115" t="s">
        <v>798</v>
      </c>
      <c r="AG1115">
        <v>6.1064999999999987</v>
      </c>
      <c r="AH1115">
        <v>2</v>
      </c>
      <c r="AI1115">
        <v>39652272</v>
      </c>
      <c r="AJ1115">
        <v>1331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ROW(Source!A509)</f>
        <v>509</v>
      </c>
      <c r="B1116">
        <v>39652281</v>
      </c>
      <c r="C1116">
        <v>39652271</v>
      </c>
      <c r="D1116">
        <v>37064876</v>
      </c>
      <c r="E1116">
        <v>1</v>
      </c>
      <c r="F1116">
        <v>1</v>
      </c>
      <c r="G1116">
        <v>1</v>
      </c>
      <c r="H1116">
        <v>1</v>
      </c>
      <c r="I1116" t="s">
        <v>897</v>
      </c>
      <c r="J1116" t="s">
        <v>3</v>
      </c>
      <c r="K1116" t="s">
        <v>898</v>
      </c>
      <c r="L1116">
        <v>1191</v>
      </c>
      <c r="N1116">
        <v>1013</v>
      </c>
      <c r="O1116" t="s">
        <v>878</v>
      </c>
      <c r="P1116" t="s">
        <v>878</v>
      </c>
      <c r="Q1116">
        <v>1</v>
      </c>
      <c r="X1116">
        <v>0.02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2</v>
      </c>
      <c r="AF1116" t="s">
        <v>797</v>
      </c>
      <c r="AG1116">
        <v>2.5000000000000001E-2</v>
      </c>
      <c r="AH1116">
        <v>2</v>
      </c>
      <c r="AI1116">
        <v>39652273</v>
      </c>
      <c r="AJ1116">
        <v>1332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ROW(Source!A509)</f>
        <v>509</v>
      </c>
      <c r="B1117">
        <v>39652282</v>
      </c>
      <c r="C1117">
        <v>39652271</v>
      </c>
      <c r="D1117">
        <v>36882356</v>
      </c>
      <c r="E1117">
        <v>1</v>
      </c>
      <c r="F1117">
        <v>1</v>
      </c>
      <c r="G1117">
        <v>1</v>
      </c>
      <c r="H1117">
        <v>2</v>
      </c>
      <c r="I1117" t="s">
        <v>1012</v>
      </c>
      <c r="J1117" t="s">
        <v>1013</v>
      </c>
      <c r="K1117" t="s">
        <v>1014</v>
      </c>
      <c r="L1117">
        <v>1368</v>
      </c>
      <c r="N1117">
        <v>1011</v>
      </c>
      <c r="O1117" t="s">
        <v>902</v>
      </c>
      <c r="P1117" t="s">
        <v>902</v>
      </c>
      <c r="Q1117">
        <v>1</v>
      </c>
      <c r="X1117">
        <v>0.01</v>
      </c>
      <c r="Y1117">
        <v>0</v>
      </c>
      <c r="Z1117">
        <v>1.7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797</v>
      </c>
      <c r="AG1117">
        <v>1.2500000000000001E-2</v>
      </c>
      <c r="AH1117">
        <v>2</v>
      </c>
      <c r="AI1117">
        <v>39652274</v>
      </c>
      <c r="AJ1117">
        <v>1333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ROW(Source!A509)</f>
        <v>509</v>
      </c>
      <c r="B1118">
        <v>39652283</v>
      </c>
      <c r="C1118">
        <v>39652271</v>
      </c>
      <c r="D1118">
        <v>36882383</v>
      </c>
      <c r="E1118">
        <v>1</v>
      </c>
      <c r="F1118">
        <v>1</v>
      </c>
      <c r="G1118">
        <v>1</v>
      </c>
      <c r="H1118">
        <v>2</v>
      </c>
      <c r="I1118" t="s">
        <v>899</v>
      </c>
      <c r="J1118" t="s">
        <v>900</v>
      </c>
      <c r="K1118" t="s">
        <v>901</v>
      </c>
      <c r="L1118">
        <v>1368</v>
      </c>
      <c r="N1118">
        <v>1011</v>
      </c>
      <c r="O1118" t="s">
        <v>902</v>
      </c>
      <c r="P1118" t="s">
        <v>902</v>
      </c>
      <c r="Q1118">
        <v>1</v>
      </c>
      <c r="X1118">
        <v>0.01</v>
      </c>
      <c r="Y1118">
        <v>0</v>
      </c>
      <c r="Z1118">
        <v>89.99</v>
      </c>
      <c r="AA1118">
        <v>10.06</v>
      </c>
      <c r="AB1118">
        <v>0</v>
      </c>
      <c r="AC1118">
        <v>0</v>
      </c>
      <c r="AD1118">
        <v>1</v>
      </c>
      <c r="AE1118">
        <v>0</v>
      </c>
      <c r="AF1118" t="s">
        <v>797</v>
      </c>
      <c r="AG1118">
        <v>1.2500000000000001E-2</v>
      </c>
      <c r="AH1118">
        <v>2</v>
      </c>
      <c r="AI1118">
        <v>39652275</v>
      </c>
      <c r="AJ1118">
        <v>1334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ROW(Source!A509)</f>
        <v>509</v>
      </c>
      <c r="B1119">
        <v>39652284</v>
      </c>
      <c r="C1119">
        <v>39652271</v>
      </c>
      <c r="D1119">
        <v>36883554</v>
      </c>
      <c r="E1119">
        <v>1</v>
      </c>
      <c r="F1119">
        <v>1</v>
      </c>
      <c r="G1119">
        <v>1</v>
      </c>
      <c r="H1119">
        <v>2</v>
      </c>
      <c r="I1119" t="s">
        <v>961</v>
      </c>
      <c r="J1119" t="s">
        <v>962</v>
      </c>
      <c r="K1119" t="s">
        <v>963</v>
      </c>
      <c r="L1119">
        <v>1368</v>
      </c>
      <c r="N1119">
        <v>1011</v>
      </c>
      <c r="O1119" t="s">
        <v>902</v>
      </c>
      <c r="P1119" t="s">
        <v>902</v>
      </c>
      <c r="Q1119">
        <v>1</v>
      </c>
      <c r="X1119">
        <v>0.01</v>
      </c>
      <c r="Y1119">
        <v>0</v>
      </c>
      <c r="Z1119">
        <v>65.709999999999994</v>
      </c>
      <c r="AA1119">
        <v>11.6</v>
      </c>
      <c r="AB1119">
        <v>0</v>
      </c>
      <c r="AC1119">
        <v>0</v>
      </c>
      <c r="AD1119">
        <v>1</v>
      </c>
      <c r="AE1119">
        <v>0</v>
      </c>
      <c r="AF1119" t="s">
        <v>797</v>
      </c>
      <c r="AG1119">
        <v>1.2500000000000001E-2</v>
      </c>
      <c r="AH1119">
        <v>2</v>
      </c>
      <c r="AI1119">
        <v>39652276</v>
      </c>
      <c r="AJ1119">
        <v>1335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ROW(Source!A509)</f>
        <v>509</v>
      </c>
      <c r="B1120">
        <v>39652285</v>
      </c>
      <c r="C1120">
        <v>39652271</v>
      </c>
      <c r="D1120">
        <v>36884416</v>
      </c>
      <c r="E1120">
        <v>1</v>
      </c>
      <c r="F1120">
        <v>1</v>
      </c>
      <c r="G1120">
        <v>1</v>
      </c>
      <c r="H1120">
        <v>2</v>
      </c>
      <c r="I1120" t="s">
        <v>1226</v>
      </c>
      <c r="J1120" t="s">
        <v>1227</v>
      </c>
      <c r="K1120" t="s">
        <v>1228</v>
      </c>
      <c r="L1120">
        <v>1368</v>
      </c>
      <c r="N1120">
        <v>1011</v>
      </c>
      <c r="O1120" t="s">
        <v>902</v>
      </c>
      <c r="P1120" t="s">
        <v>902</v>
      </c>
      <c r="Q1120">
        <v>1</v>
      </c>
      <c r="X1120">
        <v>1.1200000000000001</v>
      </c>
      <c r="Y1120">
        <v>0</v>
      </c>
      <c r="Z1120">
        <v>6.82</v>
      </c>
      <c r="AA1120">
        <v>0</v>
      </c>
      <c r="AB1120">
        <v>0</v>
      </c>
      <c r="AC1120">
        <v>0</v>
      </c>
      <c r="AD1120">
        <v>1</v>
      </c>
      <c r="AE1120">
        <v>0</v>
      </c>
      <c r="AF1120" t="s">
        <v>797</v>
      </c>
      <c r="AG1120">
        <v>1.4000000000000001</v>
      </c>
      <c r="AH1120">
        <v>2</v>
      </c>
      <c r="AI1120">
        <v>39652277</v>
      </c>
      <c r="AJ1120">
        <v>1336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ROW(Source!A509)</f>
        <v>509</v>
      </c>
      <c r="B1121">
        <v>39652286</v>
      </c>
      <c r="C1121">
        <v>39652271</v>
      </c>
      <c r="D1121">
        <v>36837948</v>
      </c>
      <c r="E1121">
        <v>1</v>
      </c>
      <c r="F1121">
        <v>1</v>
      </c>
      <c r="G1121">
        <v>1</v>
      </c>
      <c r="H1121">
        <v>3</v>
      </c>
      <c r="I1121" t="s">
        <v>1256</v>
      </c>
      <c r="J1121" t="s">
        <v>1257</v>
      </c>
      <c r="K1121" t="s">
        <v>1258</v>
      </c>
      <c r="L1121">
        <v>1348</v>
      </c>
      <c r="N1121">
        <v>1009</v>
      </c>
      <c r="O1121" t="s">
        <v>888</v>
      </c>
      <c r="P1121" t="s">
        <v>888</v>
      </c>
      <c r="Q1121">
        <v>1000</v>
      </c>
      <c r="X1121">
        <v>1.2E-2</v>
      </c>
      <c r="Y1121">
        <v>15620</v>
      </c>
      <c r="Z1121">
        <v>0</v>
      </c>
      <c r="AA1121">
        <v>0</v>
      </c>
      <c r="AB1121">
        <v>0</v>
      </c>
      <c r="AC1121">
        <v>0</v>
      </c>
      <c r="AD1121">
        <v>1</v>
      </c>
      <c r="AE1121">
        <v>0</v>
      </c>
      <c r="AF1121" t="s">
        <v>3</v>
      </c>
      <c r="AG1121">
        <v>1.2E-2</v>
      </c>
      <c r="AH1121">
        <v>2</v>
      </c>
      <c r="AI1121">
        <v>39652278</v>
      </c>
      <c r="AJ1121">
        <v>1337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ROW(Source!A509)</f>
        <v>509</v>
      </c>
      <c r="B1122">
        <v>39652287</v>
      </c>
      <c r="C1122">
        <v>39652271</v>
      </c>
      <c r="D1122">
        <v>36839083</v>
      </c>
      <c r="E1122">
        <v>1</v>
      </c>
      <c r="F1122">
        <v>1</v>
      </c>
      <c r="G1122">
        <v>1</v>
      </c>
      <c r="H1122">
        <v>3</v>
      </c>
      <c r="I1122" t="s">
        <v>1279</v>
      </c>
      <c r="J1122" t="s">
        <v>1280</v>
      </c>
      <c r="K1122" t="s">
        <v>1281</v>
      </c>
      <c r="L1122">
        <v>1348</v>
      </c>
      <c r="N1122">
        <v>1009</v>
      </c>
      <c r="O1122" t="s">
        <v>888</v>
      </c>
      <c r="P1122" t="s">
        <v>888</v>
      </c>
      <c r="Q1122">
        <v>1000</v>
      </c>
      <c r="X1122">
        <v>2E-3</v>
      </c>
      <c r="Y1122">
        <v>7640</v>
      </c>
      <c r="Z1122">
        <v>0</v>
      </c>
      <c r="AA1122">
        <v>0</v>
      </c>
      <c r="AB1122">
        <v>0</v>
      </c>
      <c r="AC1122">
        <v>0</v>
      </c>
      <c r="AD1122">
        <v>1</v>
      </c>
      <c r="AE1122">
        <v>0</v>
      </c>
      <c r="AF1122" t="s">
        <v>3</v>
      </c>
      <c r="AG1122">
        <v>2E-3</v>
      </c>
      <c r="AH1122">
        <v>2</v>
      </c>
      <c r="AI1122">
        <v>39652279</v>
      </c>
      <c r="AJ1122">
        <v>1338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ROW(Source!A510)</f>
        <v>510</v>
      </c>
      <c r="B1123">
        <v>39652297</v>
      </c>
      <c r="C1123">
        <v>39652288</v>
      </c>
      <c r="D1123">
        <v>37064928</v>
      </c>
      <c r="E1123">
        <v>1</v>
      </c>
      <c r="F1123">
        <v>1</v>
      </c>
      <c r="G1123">
        <v>1</v>
      </c>
      <c r="H1123">
        <v>1</v>
      </c>
      <c r="I1123" t="s">
        <v>964</v>
      </c>
      <c r="J1123" t="s">
        <v>3</v>
      </c>
      <c r="K1123" t="s">
        <v>965</v>
      </c>
      <c r="L1123">
        <v>1191</v>
      </c>
      <c r="N1123">
        <v>1013</v>
      </c>
      <c r="O1123" t="s">
        <v>878</v>
      </c>
      <c r="P1123" t="s">
        <v>878</v>
      </c>
      <c r="Q1123">
        <v>1</v>
      </c>
      <c r="X1123">
        <v>3.83</v>
      </c>
      <c r="Y1123">
        <v>0</v>
      </c>
      <c r="Z1123">
        <v>0</v>
      </c>
      <c r="AA1123">
        <v>0</v>
      </c>
      <c r="AB1123">
        <v>9.07</v>
      </c>
      <c r="AC1123">
        <v>0</v>
      </c>
      <c r="AD1123">
        <v>1</v>
      </c>
      <c r="AE1123">
        <v>1</v>
      </c>
      <c r="AF1123" t="s">
        <v>798</v>
      </c>
      <c r="AG1123">
        <v>4.4044999999999996</v>
      </c>
      <c r="AH1123">
        <v>2</v>
      </c>
      <c r="AI1123">
        <v>39652289</v>
      </c>
      <c r="AJ1123">
        <v>1339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ROW(Source!A510)</f>
        <v>510</v>
      </c>
      <c r="B1124">
        <v>39652298</v>
      </c>
      <c r="C1124">
        <v>39652288</v>
      </c>
      <c r="D1124">
        <v>37064876</v>
      </c>
      <c r="E1124">
        <v>1</v>
      </c>
      <c r="F1124">
        <v>1</v>
      </c>
      <c r="G1124">
        <v>1</v>
      </c>
      <c r="H1124">
        <v>1</v>
      </c>
      <c r="I1124" t="s">
        <v>897</v>
      </c>
      <c r="J1124" t="s">
        <v>3</v>
      </c>
      <c r="K1124" t="s">
        <v>898</v>
      </c>
      <c r="L1124">
        <v>1191</v>
      </c>
      <c r="N1124">
        <v>1013</v>
      </c>
      <c r="O1124" t="s">
        <v>878</v>
      </c>
      <c r="P1124" t="s">
        <v>878</v>
      </c>
      <c r="Q1124">
        <v>1</v>
      </c>
      <c r="X1124">
        <v>0.02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1</v>
      </c>
      <c r="AE1124">
        <v>2</v>
      </c>
      <c r="AF1124" t="s">
        <v>797</v>
      </c>
      <c r="AG1124">
        <v>2.5000000000000001E-2</v>
      </c>
      <c r="AH1124">
        <v>2</v>
      </c>
      <c r="AI1124">
        <v>39652290</v>
      </c>
      <c r="AJ1124">
        <v>1340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ROW(Source!A510)</f>
        <v>510</v>
      </c>
      <c r="B1125">
        <v>39652299</v>
      </c>
      <c r="C1125">
        <v>39652288</v>
      </c>
      <c r="D1125">
        <v>36882356</v>
      </c>
      <c r="E1125">
        <v>1</v>
      </c>
      <c r="F1125">
        <v>1</v>
      </c>
      <c r="G1125">
        <v>1</v>
      </c>
      <c r="H1125">
        <v>2</v>
      </c>
      <c r="I1125" t="s">
        <v>1012</v>
      </c>
      <c r="J1125" t="s">
        <v>1013</v>
      </c>
      <c r="K1125" t="s">
        <v>1014</v>
      </c>
      <c r="L1125">
        <v>1368</v>
      </c>
      <c r="N1125">
        <v>1011</v>
      </c>
      <c r="O1125" t="s">
        <v>902</v>
      </c>
      <c r="P1125" t="s">
        <v>902</v>
      </c>
      <c r="Q1125">
        <v>1</v>
      </c>
      <c r="X1125">
        <v>0.01</v>
      </c>
      <c r="Y1125">
        <v>0</v>
      </c>
      <c r="Z1125">
        <v>1.7</v>
      </c>
      <c r="AA1125">
        <v>0</v>
      </c>
      <c r="AB1125">
        <v>0</v>
      </c>
      <c r="AC1125">
        <v>0</v>
      </c>
      <c r="AD1125">
        <v>1</v>
      </c>
      <c r="AE1125">
        <v>0</v>
      </c>
      <c r="AF1125" t="s">
        <v>797</v>
      </c>
      <c r="AG1125">
        <v>1.2500000000000001E-2</v>
      </c>
      <c r="AH1125">
        <v>2</v>
      </c>
      <c r="AI1125">
        <v>39652291</v>
      </c>
      <c r="AJ1125">
        <v>1341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ROW(Source!A510)</f>
        <v>510</v>
      </c>
      <c r="B1126">
        <v>39652300</v>
      </c>
      <c r="C1126">
        <v>39652288</v>
      </c>
      <c r="D1126">
        <v>36882383</v>
      </c>
      <c r="E1126">
        <v>1</v>
      </c>
      <c r="F1126">
        <v>1</v>
      </c>
      <c r="G1126">
        <v>1</v>
      </c>
      <c r="H1126">
        <v>2</v>
      </c>
      <c r="I1126" t="s">
        <v>899</v>
      </c>
      <c r="J1126" t="s">
        <v>900</v>
      </c>
      <c r="K1126" t="s">
        <v>901</v>
      </c>
      <c r="L1126">
        <v>1368</v>
      </c>
      <c r="N1126">
        <v>1011</v>
      </c>
      <c r="O1126" t="s">
        <v>902</v>
      </c>
      <c r="P1126" t="s">
        <v>902</v>
      </c>
      <c r="Q1126">
        <v>1</v>
      </c>
      <c r="X1126">
        <v>0.01</v>
      </c>
      <c r="Y1126">
        <v>0</v>
      </c>
      <c r="Z1126">
        <v>89.99</v>
      </c>
      <c r="AA1126">
        <v>10.06</v>
      </c>
      <c r="AB1126">
        <v>0</v>
      </c>
      <c r="AC1126">
        <v>0</v>
      </c>
      <c r="AD1126">
        <v>1</v>
      </c>
      <c r="AE1126">
        <v>0</v>
      </c>
      <c r="AF1126" t="s">
        <v>797</v>
      </c>
      <c r="AG1126">
        <v>1.2500000000000001E-2</v>
      </c>
      <c r="AH1126">
        <v>2</v>
      </c>
      <c r="AI1126">
        <v>39652292</v>
      </c>
      <c r="AJ1126">
        <v>1342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ROW(Source!A510)</f>
        <v>510</v>
      </c>
      <c r="B1127">
        <v>39652301</v>
      </c>
      <c r="C1127">
        <v>39652288</v>
      </c>
      <c r="D1127">
        <v>36883554</v>
      </c>
      <c r="E1127">
        <v>1</v>
      </c>
      <c r="F1127">
        <v>1</v>
      </c>
      <c r="G1127">
        <v>1</v>
      </c>
      <c r="H1127">
        <v>2</v>
      </c>
      <c r="I1127" t="s">
        <v>961</v>
      </c>
      <c r="J1127" t="s">
        <v>962</v>
      </c>
      <c r="K1127" t="s">
        <v>963</v>
      </c>
      <c r="L1127">
        <v>1368</v>
      </c>
      <c r="N1127">
        <v>1011</v>
      </c>
      <c r="O1127" t="s">
        <v>902</v>
      </c>
      <c r="P1127" t="s">
        <v>902</v>
      </c>
      <c r="Q1127">
        <v>1</v>
      </c>
      <c r="X1127">
        <v>0.01</v>
      </c>
      <c r="Y1127">
        <v>0</v>
      </c>
      <c r="Z1127">
        <v>65.709999999999994</v>
      </c>
      <c r="AA1127">
        <v>11.6</v>
      </c>
      <c r="AB1127">
        <v>0</v>
      </c>
      <c r="AC1127">
        <v>0</v>
      </c>
      <c r="AD1127">
        <v>1</v>
      </c>
      <c r="AE1127">
        <v>0</v>
      </c>
      <c r="AF1127" t="s">
        <v>797</v>
      </c>
      <c r="AG1127">
        <v>1.2500000000000001E-2</v>
      </c>
      <c r="AH1127">
        <v>2</v>
      </c>
      <c r="AI1127">
        <v>39652293</v>
      </c>
      <c r="AJ1127">
        <v>1343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ROW(Source!A510)</f>
        <v>510</v>
      </c>
      <c r="B1128">
        <v>39652302</v>
      </c>
      <c r="C1128">
        <v>39652288</v>
      </c>
      <c r="D1128">
        <v>36884416</v>
      </c>
      <c r="E1128">
        <v>1</v>
      </c>
      <c r="F1128">
        <v>1</v>
      </c>
      <c r="G1128">
        <v>1</v>
      </c>
      <c r="H1128">
        <v>2</v>
      </c>
      <c r="I1128" t="s">
        <v>1226</v>
      </c>
      <c r="J1128" t="s">
        <v>1227</v>
      </c>
      <c r="K1128" t="s">
        <v>1228</v>
      </c>
      <c r="L1128">
        <v>1368</v>
      </c>
      <c r="N1128">
        <v>1011</v>
      </c>
      <c r="O1128" t="s">
        <v>902</v>
      </c>
      <c r="P1128" t="s">
        <v>902</v>
      </c>
      <c r="Q1128">
        <v>1</v>
      </c>
      <c r="X1128">
        <v>0.65</v>
      </c>
      <c r="Y1128">
        <v>0</v>
      </c>
      <c r="Z1128">
        <v>6.82</v>
      </c>
      <c r="AA1128">
        <v>0</v>
      </c>
      <c r="AB1128">
        <v>0</v>
      </c>
      <c r="AC1128">
        <v>0</v>
      </c>
      <c r="AD1128">
        <v>1</v>
      </c>
      <c r="AE1128">
        <v>0</v>
      </c>
      <c r="AF1128" t="s">
        <v>797</v>
      </c>
      <c r="AG1128">
        <v>0.8125</v>
      </c>
      <c r="AH1128">
        <v>2</v>
      </c>
      <c r="AI1128">
        <v>39652294</v>
      </c>
      <c r="AJ1128">
        <v>1344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ROW(Source!A510)</f>
        <v>510</v>
      </c>
      <c r="B1129">
        <v>39652303</v>
      </c>
      <c r="C1129">
        <v>39652288</v>
      </c>
      <c r="D1129">
        <v>36838546</v>
      </c>
      <c r="E1129">
        <v>1</v>
      </c>
      <c r="F1129">
        <v>1</v>
      </c>
      <c r="G1129">
        <v>1</v>
      </c>
      <c r="H1129">
        <v>3</v>
      </c>
      <c r="I1129" t="s">
        <v>1282</v>
      </c>
      <c r="J1129" t="s">
        <v>1283</v>
      </c>
      <c r="K1129" t="s">
        <v>1284</v>
      </c>
      <c r="L1129">
        <v>1348</v>
      </c>
      <c r="N1129">
        <v>1009</v>
      </c>
      <c r="O1129" t="s">
        <v>888</v>
      </c>
      <c r="P1129" t="s">
        <v>888</v>
      </c>
      <c r="Q1129">
        <v>1000</v>
      </c>
      <c r="X1129">
        <v>1.9E-2</v>
      </c>
      <c r="Y1129">
        <v>14312.87</v>
      </c>
      <c r="Z1129">
        <v>0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3</v>
      </c>
      <c r="AG1129">
        <v>1.9E-2</v>
      </c>
      <c r="AH1129">
        <v>2</v>
      </c>
      <c r="AI1129">
        <v>39652295</v>
      </c>
      <c r="AJ1129">
        <v>1345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ROW(Source!A510)</f>
        <v>510</v>
      </c>
      <c r="B1130">
        <v>39652304</v>
      </c>
      <c r="C1130">
        <v>39652288</v>
      </c>
      <c r="D1130">
        <v>36839186</v>
      </c>
      <c r="E1130">
        <v>1</v>
      </c>
      <c r="F1130">
        <v>1</v>
      </c>
      <c r="G1130">
        <v>1</v>
      </c>
      <c r="H1130">
        <v>3</v>
      </c>
      <c r="I1130" t="s">
        <v>1265</v>
      </c>
      <c r="J1130" t="s">
        <v>1266</v>
      </c>
      <c r="K1130" t="s">
        <v>1267</v>
      </c>
      <c r="L1130">
        <v>1348</v>
      </c>
      <c r="N1130">
        <v>1009</v>
      </c>
      <c r="O1130" t="s">
        <v>888</v>
      </c>
      <c r="P1130" t="s">
        <v>888</v>
      </c>
      <c r="Q1130">
        <v>1000</v>
      </c>
      <c r="X1130">
        <v>1.4E-3</v>
      </c>
      <c r="Y1130">
        <v>6667</v>
      </c>
      <c r="Z1130">
        <v>0</v>
      </c>
      <c r="AA1130">
        <v>0</v>
      </c>
      <c r="AB1130">
        <v>0</v>
      </c>
      <c r="AC1130">
        <v>0</v>
      </c>
      <c r="AD1130">
        <v>1</v>
      </c>
      <c r="AE1130">
        <v>0</v>
      </c>
      <c r="AF1130" t="s">
        <v>3</v>
      </c>
      <c r="AG1130">
        <v>1.4E-3</v>
      </c>
      <c r="AH1130">
        <v>2</v>
      </c>
      <c r="AI1130">
        <v>39652296</v>
      </c>
      <c r="AJ1130">
        <v>1346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ROW(Source!A511)</f>
        <v>511</v>
      </c>
      <c r="B1131">
        <v>39652297</v>
      </c>
      <c r="C1131">
        <v>39652288</v>
      </c>
      <c r="D1131">
        <v>37064928</v>
      </c>
      <c r="E1131">
        <v>1</v>
      </c>
      <c r="F1131">
        <v>1</v>
      </c>
      <c r="G1131">
        <v>1</v>
      </c>
      <c r="H1131">
        <v>1</v>
      </c>
      <c r="I1131" t="s">
        <v>964</v>
      </c>
      <c r="J1131" t="s">
        <v>3</v>
      </c>
      <c r="K1131" t="s">
        <v>965</v>
      </c>
      <c r="L1131">
        <v>1191</v>
      </c>
      <c r="N1131">
        <v>1013</v>
      </c>
      <c r="O1131" t="s">
        <v>878</v>
      </c>
      <c r="P1131" t="s">
        <v>878</v>
      </c>
      <c r="Q1131">
        <v>1</v>
      </c>
      <c r="X1131">
        <v>3.83</v>
      </c>
      <c r="Y1131">
        <v>0</v>
      </c>
      <c r="Z1131">
        <v>0</v>
      </c>
      <c r="AA1131">
        <v>0</v>
      </c>
      <c r="AB1131">
        <v>9.07</v>
      </c>
      <c r="AC1131">
        <v>0</v>
      </c>
      <c r="AD1131">
        <v>1</v>
      </c>
      <c r="AE1131">
        <v>1</v>
      </c>
      <c r="AF1131" t="s">
        <v>798</v>
      </c>
      <c r="AG1131">
        <v>4.4044999999999996</v>
      </c>
      <c r="AH1131">
        <v>2</v>
      </c>
      <c r="AI1131">
        <v>39652289</v>
      </c>
      <c r="AJ1131">
        <v>1347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ROW(Source!A511)</f>
        <v>511</v>
      </c>
      <c r="B1132">
        <v>39652298</v>
      </c>
      <c r="C1132">
        <v>39652288</v>
      </c>
      <c r="D1132">
        <v>37064876</v>
      </c>
      <c r="E1132">
        <v>1</v>
      </c>
      <c r="F1132">
        <v>1</v>
      </c>
      <c r="G1132">
        <v>1</v>
      </c>
      <c r="H1132">
        <v>1</v>
      </c>
      <c r="I1132" t="s">
        <v>897</v>
      </c>
      <c r="J1132" t="s">
        <v>3</v>
      </c>
      <c r="K1132" t="s">
        <v>898</v>
      </c>
      <c r="L1132">
        <v>1191</v>
      </c>
      <c r="N1132">
        <v>1013</v>
      </c>
      <c r="O1132" t="s">
        <v>878</v>
      </c>
      <c r="P1132" t="s">
        <v>878</v>
      </c>
      <c r="Q1132">
        <v>1</v>
      </c>
      <c r="X1132">
        <v>0.02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2</v>
      </c>
      <c r="AF1132" t="s">
        <v>797</v>
      </c>
      <c r="AG1132">
        <v>2.5000000000000001E-2</v>
      </c>
      <c r="AH1132">
        <v>2</v>
      </c>
      <c r="AI1132">
        <v>39652290</v>
      </c>
      <c r="AJ1132">
        <v>1348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ROW(Source!A511)</f>
        <v>511</v>
      </c>
      <c r="B1133">
        <v>39652299</v>
      </c>
      <c r="C1133">
        <v>39652288</v>
      </c>
      <c r="D1133">
        <v>36882356</v>
      </c>
      <c r="E1133">
        <v>1</v>
      </c>
      <c r="F1133">
        <v>1</v>
      </c>
      <c r="G1133">
        <v>1</v>
      </c>
      <c r="H1133">
        <v>2</v>
      </c>
      <c r="I1133" t="s">
        <v>1012</v>
      </c>
      <c r="J1133" t="s">
        <v>1013</v>
      </c>
      <c r="K1133" t="s">
        <v>1014</v>
      </c>
      <c r="L1133">
        <v>1368</v>
      </c>
      <c r="N1133">
        <v>1011</v>
      </c>
      <c r="O1133" t="s">
        <v>902</v>
      </c>
      <c r="P1133" t="s">
        <v>902</v>
      </c>
      <c r="Q1133">
        <v>1</v>
      </c>
      <c r="X1133">
        <v>0.01</v>
      </c>
      <c r="Y1133">
        <v>0</v>
      </c>
      <c r="Z1133">
        <v>1.7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 t="s">
        <v>797</v>
      </c>
      <c r="AG1133">
        <v>1.2500000000000001E-2</v>
      </c>
      <c r="AH1133">
        <v>2</v>
      </c>
      <c r="AI1133">
        <v>39652291</v>
      </c>
      <c r="AJ1133">
        <v>1349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ROW(Source!A511)</f>
        <v>511</v>
      </c>
      <c r="B1134">
        <v>39652300</v>
      </c>
      <c r="C1134">
        <v>39652288</v>
      </c>
      <c r="D1134">
        <v>36882383</v>
      </c>
      <c r="E1134">
        <v>1</v>
      </c>
      <c r="F1134">
        <v>1</v>
      </c>
      <c r="G1134">
        <v>1</v>
      </c>
      <c r="H1134">
        <v>2</v>
      </c>
      <c r="I1134" t="s">
        <v>899</v>
      </c>
      <c r="J1134" t="s">
        <v>900</v>
      </c>
      <c r="K1134" t="s">
        <v>901</v>
      </c>
      <c r="L1134">
        <v>1368</v>
      </c>
      <c r="N1134">
        <v>1011</v>
      </c>
      <c r="O1134" t="s">
        <v>902</v>
      </c>
      <c r="P1134" t="s">
        <v>902</v>
      </c>
      <c r="Q1134">
        <v>1</v>
      </c>
      <c r="X1134">
        <v>0.01</v>
      </c>
      <c r="Y1134">
        <v>0</v>
      </c>
      <c r="Z1134">
        <v>89.99</v>
      </c>
      <c r="AA1134">
        <v>10.06</v>
      </c>
      <c r="AB1134">
        <v>0</v>
      </c>
      <c r="AC1134">
        <v>0</v>
      </c>
      <c r="AD1134">
        <v>1</v>
      </c>
      <c r="AE1134">
        <v>0</v>
      </c>
      <c r="AF1134" t="s">
        <v>797</v>
      </c>
      <c r="AG1134">
        <v>1.2500000000000001E-2</v>
      </c>
      <c r="AH1134">
        <v>2</v>
      </c>
      <c r="AI1134">
        <v>39652292</v>
      </c>
      <c r="AJ1134">
        <v>1350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ROW(Source!A511)</f>
        <v>511</v>
      </c>
      <c r="B1135">
        <v>39652301</v>
      </c>
      <c r="C1135">
        <v>39652288</v>
      </c>
      <c r="D1135">
        <v>36883554</v>
      </c>
      <c r="E1135">
        <v>1</v>
      </c>
      <c r="F1135">
        <v>1</v>
      </c>
      <c r="G1135">
        <v>1</v>
      </c>
      <c r="H1135">
        <v>2</v>
      </c>
      <c r="I1135" t="s">
        <v>961</v>
      </c>
      <c r="J1135" t="s">
        <v>962</v>
      </c>
      <c r="K1135" t="s">
        <v>963</v>
      </c>
      <c r="L1135">
        <v>1368</v>
      </c>
      <c r="N1135">
        <v>1011</v>
      </c>
      <c r="O1135" t="s">
        <v>902</v>
      </c>
      <c r="P1135" t="s">
        <v>902</v>
      </c>
      <c r="Q1135">
        <v>1</v>
      </c>
      <c r="X1135">
        <v>0.01</v>
      </c>
      <c r="Y1135">
        <v>0</v>
      </c>
      <c r="Z1135">
        <v>65.709999999999994</v>
      </c>
      <c r="AA1135">
        <v>11.6</v>
      </c>
      <c r="AB1135">
        <v>0</v>
      </c>
      <c r="AC1135">
        <v>0</v>
      </c>
      <c r="AD1135">
        <v>1</v>
      </c>
      <c r="AE1135">
        <v>0</v>
      </c>
      <c r="AF1135" t="s">
        <v>797</v>
      </c>
      <c r="AG1135">
        <v>1.2500000000000001E-2</v>
      </c>
      <c r="AH1135">
        <v>2</v>
      </c>
      <c r="AI1135">
        <v>39652293</v>
      </c>
      <c r="AJ1135">
        <v>1351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ROW(Source!A511)</f>
        <v>511</v>
      </c>
      <c r="B1136">
        <v>39652302</v>
      </c>
      <c r="C1136">
        <v>39652288</v>
      </c>
      <c r="D1136">
        <v>36884416</v>
      </c>
      <c r="E1136">
        <v>1</v>
      </c>
      <c r="F1136">
        <v>1</v>
      </c>
      <c r="G1136">
        <v>1</v>
      </c>
      <c r="H1136">
        <v>2</v>
      </c>
      <c r="I1136" t="s">
        <v>1226</v>
      </c>
      <c r="J1136" t="s">
        <v>1227</v>
      </c>
      <c r="K1136" t="s">
        <v>1228</v>
      </c>
      <c r="L1136">
        <v>1368</v>
      </c>
      <c r="N1136">
        <v>1011</v>
      </c>
      <c r="O1136" t="s">
        <v>902</v>
      </c>
      <c r="P1136" t="s">
        <v>902</v>
      </c>
      <c r="Q1136">
        <v>1</v>
      </c>
      <c r="X1136">
        <v>0.65</v>
      </c>
      <c r="Y1136">
        <v>0</v>
      </c>
      <c r="Z1136">
        <v>6.82</v>
      </c>
      <c r="AA1136">
        <v>0</v>
      </c>
      <c r="AB1136">
        <v>0</v>
      </c>
      <c r="AC1136">
        <v>0</v>
      </c>
      <c r="AD1136">
        <v>1</v>
      </c>
      <c r="AE1136">
        <v>0</v>
      </c>
      <c r="AF1136" t="s">
        <v>797</v>
      </c>
      <c r="AG1136">
        <v>0.8125</v>
      </c>
      <c r="AH1136">
        <v>2</v>
      </c>
      <c r="AI1136">
        <v>39652294</v>
      </c>
      <c r="AJ1136">
        <v>1352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ROW(Source!A511)</f>
        <v>511</v>
      </c>
      <c r="B1137">
        <v>39652303</v>
      </c>
      <c r="C1137">
        <v>39652288</v>
      </c>
      <c r="D1137">
        <v>36838546</v>
      </c>
      <c r="E1137">
        <v>1</v>
      </c>
      <c r="F1137">
        <v>1</v>
      </c>
      <c r="G1137">
        <v>1</v>
      </c>
      <c r="H1137">
        <v>3</v>
      </c>
      <c r="I1137" t="s">
        <v>1282</v>
      </c>
      <c r="J1137" t="s">
        <v>1283</v>
      </c>
      <c r="K1137" t="s">
        <v>1284</v>
      </c>
      <c r="L1137">
        <v>1348</v>
      </c>
      <c r="N1137">
        <v>1009</v>
      </c>
      <c r="O1137" t="s">
        <v>888</v>
      </c>
      <c r="P1137" t="s">
        <v>888</v>
      </c>
      <c r="Q1137">
        <v>1000</v>
      </c>
      <c r="X1137">
        <v>1.9E-2</v>
      </c>
      <c r="Y1137">
        <v>14312.87</v>
      </c>
      <c r="Z1137">
        <v>0</v>
      </c>
      <c r="AA1137">
        <v>0</v>
      </c>
      <c r="AB1137">
        <v>0</v>
      </c>
      <c r="AC1137">
        <v>0</v>
      </c>
      <c r="AD1137">
        <v>1</v>
      </c>
      <c r="AE1137">
        <v>0</v>
      </c>
      <c r="AF1137" t="s">
        <v>3</v>
      </c>
      <c r="AG1137">
        <v>1.9E-2</v>
      </c>
      <c r="AH1137">
        <v>2</v>
      </c>
      <c r="AI1137">
        <v>39652295</v>
      </c>
      <c r="AJ1137">
        <v>1353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ROW(Source!A511)</f>
        <v>511</v>
      </c>
      <c r="B1138">
        <v>39652304</v>
      </c>
      <c r="C1138">
        <v>39652288</v>
      </c>
      <c r="D1138">
        <v>36839186</v>
      </c>
      <c r="E1138">
        <v>1</v>
      </c>
      <c r="F1138">
        <v>1</v>
      </c>
      <c r="G1138">
        <v>1</v>
      </c>
      <c r="H1138">
        <v>3</v>
      </c>
      <c r="I1138" t="s">
        <v>1265</v>
      </c>
      <c r="J1138" t="s">
        <v>1266</v>
      </c>
      <c r="K1138" t="s">
        <v>1267</v>
      </c>
      <c r="L1138">
        <v>1348</v>
      </c>
      <c r="N1138">
        <v>1009</v>
      </c>
      <c r="O1138" t="s">
        <v>888</v>
      </c>
      <c r="P1138" t="s">
        <v>888</v>
      </c>
      <c r="Q1138">
        <v>1000</v>
      </c>
      <c r="X1138">
        <v>1.4E-3</v>
      </c>
      <c r="Y1138">
        <v>6667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3</v>
      </c>
      <c r="AG1138">
        <v>1.4E-3</v>
      </c>
      <c r="AH1138">
        <v>2</v>
      </c>
      <c r="AI1138">
        <v>39652296</v>
      </c>
      <c r="AJ1138">
        <v>1354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УМП</dc:creator>
  <cp:lastModifiedBy>Пользователь Windows</cp:lastModifiedBy>
  <cp:lastPrinted>2018-12-25T09:44:54Z</cp:lastPrinted>
  <dcterms:created xsi:type="dcterms:W3CDTF">2018-12-17T09:45:53Z</dcterms:created>
  <dcterms:modified xsi:type="dcterms:W3CDTF">2018-12-25T09:44:55Z</dcterms:modified>
</cp:coreProperties>
</file>